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RIESGOS\RIESGOS 2019\"/>
    </mc:Choice>
  </mc:AlternateContent>
  <bookViews>
    <workbookView xWindow="0" yWindow="0" windowWidth="14175" windowHeight="12990" firstSheet="2" activeTab="2"/>
  </bookViews>
  <sheets>
    <sheet name="0. CONTROL DE CAMBIOS" sheetId="25" r:id="rId1"/>
    <sheet name="1.POLÍTICA" sheetId="27" r:id="rId2"/>
    <sheet name="2. MAPA DE RIESGOS " sheetId="20" r:id="rId3"/>
    <sheet name="3. IMPACTO RIESGOS CORRUPCIÓN" sheetId="30" r:id="rId4"/>
    <sheet name="4. IMPACTO RIESGOS GESTIÓN" sheetId="32" r:id="rId5"/>
    <sheet name="5. MAPA DE CALOR" sheetId="31" r:id="rId6"/>
    <sheet name="6. EVALUACIÓN CONTROLES" sheetId="24" r:id="rId7"/>
    <sheet name="7.OPCIONES DE MANEJO DEL RIESGO" sheetId="7" r:id="rId8"/>
  </sheets>
  <externalReferences>
    <externalReference r:id="rId9"/>
  </externalReferences>
  <definedNames>
    <definedName name="_xlnm._FilterDatabase" localSheetId="2" hidden="1">'2. MAPA DE RIESGOS '!$A$11:$FA$11</definedName>
    <definedName name="_xlnm.Print_Area" localSheetId="1">'1.POLÍTICA'!$A$1:$C$15</definedName>
    <definedName name="_xlnm.Print_Area" localSheetId="2">'2. MAPA DE RIESGOS '!$A$1:$FA$28</definedName>
    <definedName name="_xlnm.Print_Area" localSheetId="3">'3. IMPACTO RIESGOS CORRUPCIÓN'!$A$1:$AX$35</definedName>
    <definedName name="_xlnm.Print_Area" localSheetId="5">'5. MAPA DE CALOR'!$D$3:$K$26</definedName>
    <definedName name="_xlnm.Print_Area" localSheetId="7">'7.OPCIONES DE MANEJO DEL RIESGO'!$A$1:$R$9</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AB22" i="24" l="1"/>
  <c r="AB23" i="24"/>
  <c r="Y22" i="24" l="1"/>
  <c r="V22" i="24"/>
  <c r="W22" i="24" s="1"/>
  <c r="X22" i="24"/>
  <c r="U22" i="24"/>
  <c r="Q22" i="24"/>
  <c r="P22" i="24"/>
  <c r="O22" i="24"/>
  <c r="V6" i="24" l="1"/>
  <c r="W6" i="24" s="1"/>
  <c r="X6" i="24"/>
  <c r="V7" i="24"/>
  <c r="W7" i="24"/>
  <c r="X7" i="24"/>
  <c r="V8" i="24"/>
  <c r="W8" i="24"/>
  <c r="X8" i="24"/>
  <c r="V9" i="24"/>
  <c r="W9" i="24"/>
  <c r="X9" i="24"/>
  <c r="V10" i="24"/>
  <c r="W10" i="24" s="1"/>
  <c r="X10" i="24"/>
  <c r="V11" i="24"/>
  <c r="W11" i="24" s="1"/>
  <c r="X11" i="24"/>
  <c r="V12" i="24"/>
  <c r="W12" i="24"/>
  <c r="X12" i="24"/>
  <c r="V13" i="24"/>
  <c r="W13" i="24"/>
  <c r="X13" i="24"/>
  <c r="V14" i="24"/>
  <c r="W14" i="24" s="1"/>
  <c r="X14" i="24"/>
  <c r="V15" i="24"/>
  <c r="W15" i="24"/>
  <c r="X15" i="24"/>
  <c r="V16" i="24"/>
  <c r="W16" i="24"/>
  <c r="X16" i="24"/>
  <c r="U6" i="24"/>
  <c r="U7" i="24"/>
  <c r="U8" i="24"/>
  <c r="U9" i="24"/>
  <c r="U10" i="24"/>
  <c r="U11" i="24"/>
  <c r="U12" i="24"/>
  <c r="U13" i="24"/>
  <c r="U14" i="24"/>
  <c r="U15" i="24"/>
  <c r="U16" i="24"/>
  <c r="O15" i="24"/>
  <c r="P15" i="24"/>
  <c r="Q15" i="24" s="1"/>
  <c r="O16" i="24"/>
  <c r="P16" i="24" s="1"/>
  <c r="Q16" i="24" s="1"/>
  <c r="O12" i="24"/>
  <c r="P12" i="24" s="1"/>
  <c r="Q12" i="24" s="1"/>
  <c r="O9" i="24"/>
  <c r="P9" i="24" s="1"/>
  <c r="Q9" i="24" s="1"/>
  <c r="O10" i="24"/>
  <c r="P10" i="24" s="1"/>
  <c r="Q10" i="24" s="1"/>
  <c r="Y25" i="20" l="1"/>
  <c r="Q93" i="24" l="1"/>
  <c r="X89" i="24"/>
  <c r="X87" i="24"/>
  <c r="U89" i="24"/>
  <c r="Q89" i="24"/>
  <c r="P89" i="24"/>
  <c r="O89" i="24"/>
  <c r="U87" i="24"/>
  <c r="Q87" i="24"/>
  <c r="P87" i="24"/>
  <c r="O87" i="24"/>
  <c r="Y88" i="24"/>
  <c r="O88" i="24"/>
  <c r="P88" i="24" s="1"/>
  <c r="Q88" i="24" s="1"/>
  <c r="O90" i="24"/>
  <c r="P90" i="24"/>
  <c r="Q90" i="24" s="1"/>
  <c r="AB90" i="24"/>
  <c r="O91" i="24"/>
  <c r="P91" i="24" s="1"/>
  <c r="Q91" i="24" s="1"/>
  <c r="AB91" i="24"/>
  <c r="O92" i="24"/>
  <c r="P92" i="24" s="1"/>
  <c r="Q92" i="24" s="1"/>
  <c r="AB92" i="24"/>
  <c r="X88" i="24" l="1"/>
  <c r="U88" i="24"/>
  <c r="U90" i="24"/>
  <c r="X90" i="24"/>
  <c r="U92" i="24"/>
  <c r="X92" i="24"/>
  <c r="U91" i="24"/>
  <c r="X91" i="24"/>
  <c r="AB88" i="24" l="1"/>
  <c r="V88" i="24"/>
  <c r="W88" i="24" s="1"/>
  <c r="V90" i="24"/>
  <c r="W90" i="24" s="1"/>
  <c r="Y90" i="24"/>
  <c r="V91" i="24"/>
  <c r="W91" i="24" s="1"/>
  <c r="Y91" i="24"/>
  <c r="Y92" i="24"/>
  <c r="V92" i="24"/>
  <c r="W92" i="24" s="1"/>
  <c r="AB73" i="24" l="1"/>
  <c r="AB74" i="24"/>
  <c r="AB75" i="24"/>
  <c r="AB76" i="24"/>
  <c r="AB77" i="24"/>
  <c r="AB79" i="24"/>
  <c r="AB80" i="24"/>
  <c r="AB81" i="24"/>
  <c r="AB82" i="24"/>
  <c r="AB83" i="24"/>
  <c r="Y78" i="24"/>
  <c r="Y80" i="24"/>
  <c r="Y81" i="24"/>
  <c r="Y82" i="24"/>
  <c r="Y83" i="24"/>
  <c r="O77" i="24"/>
  <c r="P77" i="24" s="1"/>
  <c r="Q77" i="24" s="1"/>
  <c r="U77" i="24" s="1"/>
  <c r="O78" i="24"/>
  <c r="P78" i="24" s="1"/>
  <c r="Q78" i="24" s="1"/>
  <c r="AB62" i="24"/>
  <c r="AB64" i="24"/>
  <c r="Y63" i="24"/>
  <c r="O63" i="24"/>
  <c r="P63" i="24" s="1"/>
  <c r="Y61" i="24"/>
  <c r="O62" i="24"/>
  <c r="P62" i="24" s="1"/>
  <c r="Q62" i="24" s="1"/>
  <c r="X62" i="24" s="1"/>
  <c r="U78" i="24" l="1"/>
  <c r="X78" i="24"/>
  <c r="V77" i="24"/>
  <c r="Y77" i="24"/>
  <c r="U62" i="24"/>
  <c r="X77" i="24"/>
  <c r="W77" i="24"/>
  <c r="Q63" i="24"/>
  <c r="Y48" i="24"/>
  <c r="O48" i="24"/>
  <c r="P48" i="24" s="1"/>
  <c r="Q48" i="24" s="1"/>
  <c r="U48" i="24" s="1"/>
  <c r="AB45" i="24"/>
  <c r="O45" i="24"/>
  <c r="P45" i="24" s="1"/>
  <c r="Q45" i="24" s="1"/>
  <c r="Y32" i="24"/>
  <c r="AB33" i="24"/>
  <c r="O32" i="24"/>
  <c r="P32" i="24" s="1"/>
  <c r="Q32" i="24" s="1"/>
  <c r="V48" i="24" l="1"/>
  <c r="AB48" i="24"/>
  <c r="U45" i="24"/>
  <c r="V45" i="24" s="1"/>
  <c r="X45" i="24"/>
  <c r="X48" i="24"/>
  <c r="V62" i="24"/>
  <c r="W62" i="24" s="1"/>
  <c r="Y62" i="24"/>
  <c r="X63" i="24"/>
  <c r="U63" i="24"/>
  <c r="V78" i="24"/>
  <c r="W78" i="24" s="1"/>
  <c r="W48" i="24"/>
  <c r="Y45" i="24"/>
  <c r="X32" i="24"/>
  <c r="U32" i="24"/>
  <c r="Y47" i="24"/>
  <c r="AB78" i="24" l="1"/>
  <c r="V32" i="24"/>
  <c r="W32" i="24" s="1"/>
  <c r="AB32" i="24"/>
  <c r="W45" i="24"/>
  <c r="V63" i="24"/>
  <c r="AB63" i="24" s="1"/>
  <c r="Y127" i="24"/>
  <c r="O131" i="24"/>
  <c r="P131" i="24" s="1"/>
  <c r="Q131" i="24" s="1"/>
  <c r="X131" i="24" s="1"/>
  <c r="O102" i="24"/>
  <c r="P102" i="24" s="1"/>
  <c r="Q102" i="24" s="1"/>
  <c r="U102" i="24" s="1"/>
  <c r="O73" i="24"/>
  <c r="P73" i="24" s="1"/>
  <c r="Q73" i="24" s="1"/>
  <c r="X73" i="24" s="1"/>
  <c r="O43" i="24"/>
  <c r="P43" i="24" s="1"/>
  <c r="Q43" i="24" s="1"/>
  <c r="W63" i="24" l="1"/>
  <c r="V102" i="24"/>
  <c r="W102" i="24" s="1"/>
  <c r="X43" i="24"/>
  <c r="U43" i="24"/>
  <c r="X102" i="24"/>
  <c r="U73" i="24"/>
  <c r="V73" i="24" s="1"/>
  <c r="W73" i="24" s="1"/>
  <c r="U131" i="24"/>
  <c r="V131" i="24" s="1"/>
  <c r="W131" i="24" s="1"/>
  <c r="Y102" i="24" l="1"/>
  <c r="Y131" i="24"/>
  <c r="Y73" i="24"/>
  <c r="V43" i="24"/>
  <c r="Y43" i="24" s="1"/>
  <c r="AK6" i="24"/>
  <c r="AK7" i="24"/>
  <c r="AK8" i="24"/>
  <c r="AK9" i="24"/>
  <c r="AK13" i="24"/>
  <c r="AK14" i="24"/>
  <c r="AK15" i="24"/>
  <c r="AK16" i="24"/>
  <c r="AK17" i="24"/>
  <c r="AK18" i="24"/>
  <c r="AK19" i="24"/>
  <c r="AK20" i="24"/>
  <c r="AK21" i="24"/>
  <c r="AK23" i="24"/>
  <c r="AK5" i="24"/>
  <c r="B19" i="24" l="1"/>
  <c r="B5" i="24"/>
  <c r="AB6" i="24"/>
  <c r="AB8" i="24"/>
  <c r="AB13" i="24"/>
  <c r="AB14" i="24"/>
  <c r="AB16" i="24"/>
  <c r="AB17" i="24"/>
  <c r="AB18" i="24"/>
  <c r="AB19" i="24"/>
  <c r="AB20" i="24"/>
  <c r="AB25" i="24"/>
  <c r="AB26" i="24"/>
  <c r="AB27" i="24"/>
  <c r="AB28" i="24"/>
  <c r="AB29" i="24"/>
  <c r="AB30" i="24"/>
  <c r="AB31" i="24"/>
  <c r="AB34" i="24"/>
  <c r="AB35" i="24"/>
  <c r="AB36" i="24"/>
  <c r="AB40" i="24"/>
  <c r="AB41" i="24"/>
  <c r="AB42" i="24"/>
  <c r="AB44" i="24"/>
  <c r="AB46" i="24"/>
  <c r="AB49" i="24"/>
  <c r="AB50" i="24"/>
  <c r="AB51" i="24"/>
  <c r="AB52" i="24"/>
  <c r="AB53" i="24"/>
  <c r="AB54" i="24"/>
  <c r="AB55" i="24"/>
  <c r="AB56" i="24"/>
  <c r="AB57" i="24"/>
  <c r="AB58" i="24"/>
  <c r="AB60" i="24"/>
  <c r="AB65" i="24"/>
  <c r="AB66" i="24"/>
  <c r="AB68" i="24"/>
  <c r="AB69" i="24"/>
  <c r="AB70" i="24"/>
  <c r="AB71" i="24"/>
  <c r="AB72" i="24"/>
  <c r="AB84" i="24"/>
  <c r="AB85" i="24"/>
  <c r="AB86" i="24"/>
  <c r="AB89" i="24"/>
  <c r="AB93" i="24"/>
  <c r="AB94" i="24"/>
  <c r="AB95" i="24"/>
  <c r="AB96" i="24"/>
  <c r="AB97" i="24"/>
  <c r="AB98" i="24"/>
  <c r="AB99" i="24"/>
  <c r="AB100" i="24"/>
  <c r="AB101" i="24"/>
  <c r="AB104" i="24"/>
  <c r="AB106" i="24"/>
  <c r="AB108" i="24"/>
  <c r="AB109" i="24"/>
  <c r="AB110" i="24"/>
  <c r="AB111" i="24"/>
  <c r="AB112" i="24"/>
  <c r="AB113" i="24"/>
  <c r="AB114" i="24"/>
  <c r="AB117" i="24"/>
  <c r="AB118" i="24"/>
  <c r="AB119" i="24"/>
  <c r="AB120" i="24"/>
  <c r="AB121" i="24"/>
  <c r="AB122" i="24"/>
  <c r="AB123" i="24"/>
  <c r="AB124" i="24"/>
  <c r="AB125" i="24"/>
  <c r="AB126" i="24"/>
  <c r="AB128" i="24"/>
  <c r="AB129" i="24"/>
  <c r="AB130" i="24"/>
  <c r="AB134" i="24"/>
  <c r="AB135" i="24"/>
  <c r="AB136" i="24"/>
  <c r="AB137" i="24"/>
  <c r="AB138" i="24"/>
  <c r="AB139" i="24"/>
  <c r="AB142" i="24"/>
  <c r="AB143" i="24"/>
  <c r="AB145"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5" i="24"/>
  <c r="Y7" i="24"/>
  <c r="Y17" i="24"/>
  <c r="Y18" i="24"/>
  <c r="Y21" i="24"/>
  <c r="Y24" i="24"/>
  <c r="Y25" i="24"/>
  <c r="Y26" i="24"/>
  <c r="Y27" i="24"/>
  <c r="Y28" i="24"/>
  <c r="Y35" i="24"/>
  <c r="Y37" i="24"/>
  <c r="Y38" i="24"/>
  <c r="Y39" i="24"/>
  <c r="Y51" i="24"/>
  <c r="Y52" i="24"/>
  <c r="Y53" i="24"/>
  <c r="Y54" i="24"/>
  <c r="Y55" i="24"/>
  <c r="Y59" i="24"/>
  <c r="Y67" i="24"/>
  <c r="Y93" i="24"/>
  <c r="Y94" i="24"/>
  <c r="Y95" i="24"/>
  <c r="Y96" i="24"/>
  <c r="Y103" i="24"/>
  <c r="Y105" i="24"/>
  <c r="Y107" i="24"/>
  <c r="Y108" i="24"/>
  <c r="Y109" i="24"/>
  <c r="Y111" i="24"/>
  <c r="Y112" i="24"/>
  <c r="Y113" i="24"/>
  <c r="Y115" i="24"/>
  <c r="Y116" i="24"/>
  <c r="Y117" i="24"/>
  <c r="Y118" i="24"/>
  <c r="Y119" i="24"/>
  <c r="Y120" i="24"/>
  <c r="Y121" i="24"/>
  <c r="Y122" i="24"/>
  <c r="Y123" i="24"/>
  <c r="Y124" i="24"/>
  <c r="Y125" i="24"/>
  <c r="Y132" i="24"/>
  <c r="Y133" i="24"/>
  <c r="Y135" i="24"/>
  <c r="Y136" i="24"/>
  <c r="Y137" i="24"/>
  <c r="Y140" i="24"/>
  <c r="Y141" i="24"/>
  <c r="Y144" i="24"/>
  <c r="Y145" i="24"/>
  <c r="Y147" i="24"/>
  <c r="Y148" i="24"/>
  <c r="Y151" i="24"/>
  <c r="Y155" i="24"/>
  <c r="Y156" i="24"/>
  <c r="Y157" i="24"/>
  <c r="Y158" i="24"/>
  <c r="Y159" i="24"/>
  <c r="Y160" i="24"/>
  <c r="Y161" i="24"/>
  <c r="Y162" i="24"/>
  <c r="Y164" i="24"/>
  <c r="Y165" i="24"/>
  <c r="Y167" i="24"/>
  <c r="Y168" i="24"/>
  <c r="Y169" i="24"/>
  <c r="Y170" i="24"/>
  <c r="Y172" i="24"/>
  <c r="Y173" i="24"/>
  <c r="Y174" i="24"/>
  <c r="Y175" i="24"/>
  <c r="Y176" i="24"/>
  <c r="Y177" i="24"/>
  <c r="Y178" i="24"/>
  <c r="Y179" i="24"/>
  <c r="Y180" i="24"/>
  <c r="Y182" i="24"/>
  <c r="Y183" i="24"/>
  <c r="AC162" i="24" l="1"/>
  <c r="AM20" i="24" s="1"/>
  <c r="AC152" i="24"/>
  <c r="AM19" i="24" s="1"/>
  <c r="AC177" i="24"/>
  <c r="AM23" i="24" s="1"/>
  <c r="AC169" i="24"/>
  <c r="AM21" i="24" s="1"/>
  <c r="AC68" i="24"/>
  <c r="O6" i="24"/>
  <c r="P6" i="24" s="1"/>
  <c r="Q6" i="24" s="1"/>
  <c r="O24" i="24"/>
  <c r="P24" i="24" s="1"/>
  <c r="Q24" i="24" s="1"/>
  <c r="X24" i="24" s="1"/>
  <c r="O25" i="24"/>
  <c r="P25" i="24" s="1"/>
  <c r="Q25" i="24" s="1"/>
  <c r="X25" i="24" s="1"/>
  <c r="O26" i="24"/>
  <c r="P26" i="24" s="1"/>
  <c r="Q26" i="24" s="1"/>
  <c r="X26" i="24" s="1"/>
  <c r="O27" i="24"/>
  <c r="P27" i="24" s="1"/>
  <c r="Q27" i="24" s="1"/>
  <c r="X27" i="24" s="1"/>
  <c r="O28" i="24"/>
  <c r="P28" i="24" s="1"/>
  <c r="O29" i="24"/>
  <c r="P29" i="24" s="1"/>
  <c r="Q29" i="24" s="1"/>
  <c r="X29" i="24" s="1"/>
  <c r="O30" i="24"/>
  <c r="P30" i="24" s="1"/>
  <c r="Q30" i="24" s="1"/>
  <c r="X30" i="24" s="1"/>
  <c r="O31" i="24"/>
  <c r="P31" i="24" s="1"/>
  <c r="Q31" i="24" s="1"/>
  <c r="X31" i="24" s="1"/>
  <c r="O33" i="24"/>
  <c r="P33" i="24" s="1"/>
  <c r="Q33" i="24" s="1"/>
  <c r="X33" i="24" s="1"/>
  <c r="O34" i="24"/>
  <c r="P34" i="24" s="1"/>
  <c r="Q34" i="24" s="1"/>
  <c r="X34" i="24" s="1"/>
  <c r="O35" i="24"/>
  <c r="P35" i="24" s="1"/>
  <c r="Q35" i="24" s="1"/>
  <c r="X35" i="24" s="1"/>
  <c r="O36" i="24"/>
  <c r="P36" i="24" s="1"/>
  <c r="Q36" i="24" s="1"/>
  <c r="X36" i="24" s="1"/>
  <c r="O37" i="24"/>
  <c r="P37" i="24" s="1"/>
  <c r="Q37" i="24" s="1"/>
  <c r="X37" i="24" s="1"/>
  <c r="O38" i="24"/>
  <c r="P38" i="24" s="1"/>
  <c r="Q38" i="24" s="1"/>
  <c r="X38" i="24" s="1"/>
  <c r="O39" i="24"/>
  <c r="P39" i="24" s="1"/>
  <c r="Q39" i="24" s="1"/>
  <c r="X39" i="24" s="1"/>
  <c r="O40" i="24"/>
  <c r="P40" i="24" s="1"/>
  <c r="O41" i="24"/>
  <c r="P41" i="24" s="1"/>
  <c r="Q41" i="24" s="1"/>
  <c r="X41" i="24" s="1"/>
  <c r="O42" i="24"/>
  <c r="P42" i="24" s="1"/>
  <c r="Q42" i="24" s="1"/>
  <c r="X42" i="24" s="1"/>
  <c r="O44" i="24"/>
  <c r="P44" i="24" s="1"/>
  <c r="O46" i="24"/>
  <c r="P46" i="24" s="1"/>
  <c r="Q46" i="24" s="1"/>
  <c r="X46" i="24" s="1"/>
  <c r="O47" i="24"/>
  <c r="P47" i="24" s="1"/>
  <c r="Q47" i="24" s="1"/>
  <c r="X47" i="24" s="1"/>
  <c r="O49" i="24"/>
  <c r="P49" i="24" s="1"/>
  <c r="Q49" i="24" s="1"/>
  <c r="O50" i="24"/>
  <c r="P50" i="24" s="1"/>
  <c r="Q50" i="24" s="1"/>
  <c r="X50" i="24" s="1"/>
  <c r="O51" i="24"/>
  <c r="P51" i="24" s="1"/>
  <c r="Q51" i="24" s="1"/>
  <c r="X51" i="24" s="1"/>
  <c r="O52" i="24"/>
  <c r="P52" i="24" s="1"/>
  <c r="Q52" i="24" s="1"/>
  <c r="X52" i="24" s="1"/>
  <c r="O53" i="24"/>
  <c r="P53" i="24" s="1"/>
  <c r="Q53" i="24" s="1"/>
  <c r="X53" i="24" s="1"/>
  <c r="O54" i="24"/>
  <c r="P54" i="24" s="1"/>
  <c r="Q54" i="24" s="1"/>
  <c r="X54" i="24" s="1"/>
  <c r="O55" i="24"/>
  <c r="P55" i="24" s="1"/>
  <c r="Q55" i="24" s="1"/>
  <c r="X55" i="24" s="1"/>
  <c r="O56" i="24"/>
  <c r="P56" i="24" s="1"/>
  <c r="O57" i="24"/>
  <c r="P57" i="24" s="1"/>
  <c r="Q57" i="24" s="1"/>
  <c r="X57" i="24" s="1"/>
  <c r="O58" i="24"/>
  <c r="P58" i="24" s="1"/>
  <c r="Q58" i="24" s="1"/>
  <c r="X58" i="24" s="1"/>
  <c r="O59" i="24"/>
  <c r="P59" i="24" s="1"/>
  <c r="Q59" i="24" s="1"/>
  <c r="X59" i="24" s="1"/>
  <c r="O60" i="24"/>
  <c r="P60" i="24" s="1"/>
  <c r="Q60" i="24" s="1"/>
  <c r="X60" i="24" s="1"/>
  <c r="O61" i="24"/>
  <c r="P61" i="24" s="1"/>
  <c r="Q61" i="24" s="1"/>
  <c r="X61" i="24" s="1"/>
  <c r="O64" i="24"/>
  <c r="P64" i="24" s="1"/>
  <c r="Q64" i="24" s="1"/>
  <c r="X64" i="24" s="1"/>
  <c r="O65" i="24"/>
  <c r="P65" i="24" s="1"/>
  <c r="Q65" i="24" s="1"/>
  <c r="X65" i="24" s="1"/>
  <c r="O66" i="24"/>
  <c r="P66" i="24" s="1"/>
  <c r="Q66" i="24" s="1"/>
  <c r="X66" i="24" s="1"/>
  <c r="O67" i="24"/>
  <c r="P67" i="24" s="1"/>
  <c r="Q67" i="24" s="1"/>
  <c r="X67" i="24" s="1"/>
  <c r="O68" i="24"/>
  <c r="P68" i="24" s="1"/>
  <c r="O69" i="24"/>
  <c r="P69" i="24" s="1"/>
  <c r="Q69" i="24" s="1"/>
  <c r="X69" i="24" s="1"/>
  <c r="O70" i="24"/>
  <c r="P70" i="24" s="1"/>
  <c r="Q70" i="24" s="1"/>
  <c r="X70" i="24" s="1"/>
  <c r="O71" i="24"/>
  <c r="P71" i="24" s="1"/>
  <c r="Q71" i="24" s="1"/>
  <c r="X71" i="24" s="1"/>
  <c r="O72" i="24"/>
  <c r="P72" i="24" s="1"/>
  <c r="Q72" i="24" s="1"/>
  <c r="X72" i="24" s="1"/>
  <c r="O74" i="24"/>
  <c r="P74" i="24" s="1"/>
  <c r="Q74" i="24" s="1"/>
  <c r="X74" i="24" s="1"/>
  <c r="O75" i="24"/>
  <c r="P75" i="24" s="1"/>
  <c r="Q75" i="24" s="1"/>
  <c r="X75" i="24" s="1"/>
  <c r="O76" i="24"/>
  <c r="P76" i="24" s="1"/>
  <c r="Q76" i="24" s="1"/>
  <c r="X76" i="24" s="1"/>
  <c r="O79" i="24"/>
  <c r="P79" i="24" s="1"/>
  <c r="Q79" i="24" s="1"/>
  <c r="X79" i="24" s="1"/>
  <c r="O80" i="24"/>
  <c r="P80" i="24" s="1"/>
  <c r="Q80" i="24" s="1"/>
  <c r="X80" i="24" s="1"/>
  <c r="O81" i="24"/>
  <c r="P81" i="24" s="1"/>
  <c r="Q81" i="24" s="1"/>
  <c r="X81" i="24" s="1"/>
  <c r="O82" i="24"/>
  <c r="P82" i="24" s="1"/>
  <c r="Q82" i="24" s="1"/>
  <c r="X82" i="24" s="1"/>
  <c r="O83" i="24"/>
  <c r="P83" i="24" s="1"/>
  <c r="Q83" i="24" s="1"/>
  <c r="X83" i="24" s="1"/>
  <c r="O84" i="24"/>
  <c r="P84" i="24" s="1"/>
  <c r="O85" i="24"/>
  <c r="P85" i="24" s="1"/>
  <c r="Q85" i="24" s="1"/>
  <c r="X85" i="24" s="1"/>
  <c r="O86" i="24"/>
  <c r="P86" i="24" s="1"/>
  <c r="Q86" i="24" s="1"/>
  <c r="X86" i="24" s="1"/>
  <c r="O93" i="24"/>
  <c r="X93" i="24" s="1"/>
  <c r="O94" i="24"/>
  <c r="X94" i="24" s="1"/>
  <c r="O95" i="24"/>
  <c r="X95" i="24" s="1"/>
  <c r="O96" i="24"/>
  <c r="X96" i="24" s="1"/>
  <c r="O97" i="24"/>
  <c r="P97" i="24" s="1"/>
  <c r="O98" i="24"/>
  <c r="P98" i="24" s="1"/>
  <c r="Q98" i="24" s="1"/>
  <c r="X98" i="24" s="1"/>
  <c r="O99" i="24"/>
  <c r="P99" i="24" s="1"/>
  <c r="Q99" i="24" s="1"/>
  <c r="X99" i="24" s="1"/>
  <c r="O100" i="24"/>
  <c r="P100" i="24" s="1"/>
  <c r="Q100" i="24" s="1"/>
  <c r="X100" i="24" s="1"/>
  <c r="O101" i="24"/>
  <c r="P101" i="24" s="1"/>
  <c r="Q101" i="24" s="1"/>
  <c r="X101" i="24" s="1"/>
  <c r="O103" i="24"/>
  <c r="P103" i="24" s="1"/>
  <c r="Q103" i="24" s="1"/>
  <c r="X103" i="24" s="1"/>
  <c r="O104" i="24"/>
  <c r="P104" i="24" s="1"/>
  <c r="Q104" i="24" s="1"/>
  <c r="X104" i="24" s="1"/>
  <c r="O105" i="24"/>
  <c r="P105" i="24" s="1"/>
  <c r="Q105" i="24" s="1"/>
  <c r="X105" i="24" s="1"/>
  <c r="O106" i="24"/>
  <c r="P106" i="24" s="1"/>
  <c r="Q106" i="24" s="1"/>
  <c r="X106" i="24" s="1"/>
  <c r="O107" i="24"/>
  <c r="P107" i="24" s="1"/>
  <c r="Q107" i="24" s="1"/>
  <c r="X107" i="24" s="1"/>
  <c r="O108" i="24"/>
  <c r="P108" i="24" s="1"/>
  <c r="Q108" i="24" s="1"/>
  <c r="X108" i="24" s="1"/>
  <c r="O109" i="24"/>
  <c r="P109" i="24" s="1"/>
  <c r="Q109" i="24" s="1"/>
  <c r="X109" i="24" s="1"/>
  <c r="O110" i="24"/>
  <c r="P110" i="24" s="1"/>
  <c r="Q110" i="24" s="1"/>
  <c r="X110" i="24" s="1"/>
  <c r="O111" i="24"/>
  <c r="P111" i="24" s="1"/>
  <c r="Q111" i="24" s="1"/>
  <c r="X111" i="24" s="1"/>
  <c r="O112" i="24"/>
  <c r="P112" i="24" s="1"/>
  <c r="Q112" i="24" s="1"/>
  <c r="X112" i="24" s="1"/>
  <c r="O113" i="24"/>
  <c r="P113" i="24" s="1"/>
  <c r="Q113" i="24" s="1"/>
  <c r="X113" i="24" s="1"/>
  <c r="O114" i="24"/>
  <c r="P114" i="24" s="1"/>
  <c r="O115" i="24"/>
  <c r="P115" i="24" s="1"/>
  <c r="Q115" i="24" s="1"/>
  <c r="X115" i="24" s="1"/>
  <c r="O116" i="24"/>
  <c r="P116" i="24" s="1"/>
  <c r="Q116" i="24" s="1"/>
  <c r="X116" i="24" s="1"/>
  <c r="O117" i="24"/>
  <c r="P117" i="24" s="1"/>
  <c r="Q117" i="24" s="1"/>
  <c r="X117" i="24" s="1"/>
  <c r="O118" i="24"/>
  <c r="P118" i="24" s="1"/>
  <c r="Q118" i="24" s="1"/>
  <c r="X118" i="24" s="1"/>
  <c r="O119" i="24"/>
  <c r="P119" i="24" s="1"/>
  <c r="Q119" i="24" s="1"/>
  <c r="X119" i="24" s="1"/>
  <c r="O120" i="24"/>
  <c r="P120" i="24" s="1"/>
  <c r="Q120" i="24" s="1"/>
  <c r="X120" i="24" s="1"/>
  <c r="O121" i="24"/>
  <c r="P121" i="24" s="1"/>
  <c r="Q121" i="24" s="1"/>
  <c r="X121" i="24" s="1"/>
  <c r="O122" i="24"/>
  <c r="P122" i="24" s="1"/>
  <c r="Q122" i="24" s="1"/>
  <c r="X122" i="24" s="1"/>
  <c r="O123" i="24"/>
  <c r="P123" i="24" s="1"/>
  <c r="Q123" i="24" s="1"/>
  <c r="X123" i="24" s="1"/>
  <c r="O124" i="24"/>
  <c r="P124" i="24" s="1"/>
  <c r="Q124" i="24" s="1"/>
  <c r="X124" i="24" s="1"/>
  <c r="O125" i="24"/>
  <c r="P125" i="24" s="1"/>
  <c r="Q125" i="24" s="1"/>
  <c r="X125" i="24" s="1"/>
  <c r="O126" i="24"/>
  <c r="P126" i="24" s="1"/>
  <c r="O127" i="24"/>
  <c r="P127" i="24" s="1"/>
  <c r="Q127" i="24" s="1"/>
  <c r="X127" i="24" s="1"/>
  <c r="O128" i="24"/>
  <c r="P128" i="24" s="1"/>
  <c r="Q128" i="24" s="1"/>
  <c r="X128" i="24" s="1"/>
  <c r="O129" i="24"/>
  <c r="P129" i="24" s="1"/>
  <c r="Q129" i="24" s="1"/>
  <c r="X129" i="24" s="1"/>
  <c r="O130" i="24"/>
  <c r="P130" i="24" s="1"/>
  <c r="Q130" i="24" s="1"/>
  <c r="X130" i="24" s="1"/>
  <c r="O132" i="24"/>
  <c r="P132" i="24" s="1"/>
  <c r="Q132" i="24" s="1"/>
  <c r="X132" i="24" s="1"/>
  <c r="O133" i="24"/>
  <c r="P133" i="24" s="1"/>
  <c r="Q133" i="24" s="1"/>
  <c r="X133" i="24" s="1"/>
  <c r="O134" i="24"/>
  <c r="P134" i="24" s="1"/>
  <c r="Q134" i="24" s="1"/>
  <c r="X134" i="24" s="1"/>
  <c r="O135" i="24"/>
  <c r="P135" i="24" s="1"/>
  <c r="Q135" i="24" s="1"/>
  <c r="X135" i="24" s="1"/>
  <c r="O136" i="24"/>
  <c r="P136" i="24" s="1"/>
  <c r="Q136" i="24" s="1"/>
  <c r="X136" i="24" s="1"/>
  <c r="O137" i="24"/>
  <c r="P137" i="24" s="1"/>
  <c r="Q137" i="24" s="1"/>
  <c r="X137" i="24" s="1"/>
  <c r="O138" i="24"/>
  <c r="P138" i="24" s="1"/>
  <c r="O139" i="24"/>
  <c r="P139" i="24" s="1"/>
  <c r="Q139" i="24" s="1"/>
  <c r="X139" i="24" s="1"/>
  <c r="O140" i="24"/>
  <c r="P140" i="24" s="1"/>
  <c r="Q140" i="24" s="1"/>
  <c r="X140" i="24" s="1"/>
  <c r="O141" i="24"/>
  <c r="P141" i="24" s="1"/>
  <c r="Q141" i="24" s="1"/>
  <c r="X141" i="24" s="1"/>
  <c r="O142" i="24"/>
  <c r="P142" i="24" s="1"/>
  <c r="Q142" i="24" s="1"/>
  <c r="X142" i="24" s="1"/>
  <c r="O143" i="24"/>
  <c r="P143" i="24" s="1"/>
  <c r="Q143" i="24" s="1"/>
  <c r="X143" i="24" s="1"/>
  <c r="O144" i="24"/>
  <c r="P144" i="24" s="1"/>
  <c r="Q144" i="24" s="1"/>
  <c r="X144" i="24" s="1"/>
  <c r="O145" i="24"/>
  <c r="P145" i="24" s="1"/>
  <c r="Q145" i="24" s="1"/>
  <c r="X145" i="24" s="1"/>
  <c r="O147" i="24"/>
  <c r="P147" i="24" s="1"/>
  <c r="Q147" i="24" s="1"/>
  <c r="X147" i="24" s="1"/>
  <c r="O148" i="24"/>
  <c r="P148" i="24" s="1"/>
  <c r="Q148" i="24" s="1"/>
  <c r="X148" i="24" s="1"/>
  <c r="O149" i="24"/>
  <c r="P149" i="24" s="1"/>
  <c r="Q149" i="24" s="1"/>
  <c r="X149" i="24" s="1"/>
  <c r="O150" i="24"/>
  <c r="P150" i="24" s="1"/>
  <c r="Q150" i="24" s="1"/>
  <c r="X150" i="24" s="1"/>
  <c r="O151" i="24"/>
  <c r="P151" i="24" s="1"/>
  <c r="Q151" i="24" s="1"/>
  <c r="X151" i="24" s="1"/>
  <c r="O152" i="24"/>
  <c r="P152" i="24" s="1"/>
  <c r="O153" i="24"/>
  <c r="P153" i="24" s="1"/>
  <c r="Q153" i="24" s="1"/>
  <c r="X153" i="24" s="1"/>
  <c r="O154" i="24"/>
  <c r="P154" i="24" s="1"/>
  <c r="Q154" i="24" s="1"/>
  <c r="X154" i="24" s="1"/>
  <c r="O155" i="24"/>
  <c r="P155" i="24" s="1"/>
  <c r="Q155" i="24" s="1"/>
  <c r="X155" i="24" s="1"/>
  <c r="O156" i="24"/>
  <c r="P156" i="24" s="1"/>
  <c r="Q156" i="24" s="1"/>
  <c r="X156" i="24" s="1"/>
  <c r="O157" i="24"/>
  <c r="P157" i="24" s="1"/>
  <c r="Q157" i="24" s="1"/>
  <c r="X157" i="24" s="1"/>
  <c r="O158" i="24"/>
  <c r="P158" i="24" s="1"/>
  <c r="Q158" i="24" s="1"/>
  <c r="X158" i="24" s="1"/>
  <c r="O159" i="24"/>
  <c r="P159" i="24" s="1"/>
  <c r="Q159" i="24" s="1"/>
  <c r="X159" i="24" s="1"/>
  <c r="O160" i="24"/>
  <c r="P160" i="24" s="1"/>
  <c r="Q160" i="24" s="1"/>
  <c r="X160" i="24" s="1"/>
  <c r="O161" i="24"/>
  <c r="P161" i="24" s="1"/>
  <c r="Q161" i="24" s="1"/>
  <c r="X161" i="24" s="1"/>
  <c r="O162" i="24"/>
  <c r="P162" i="24" s="1"/>
  <c r="O163" i="24"/>
  <c r="P163" i="24" s="1"/>
  <c r="Q163" i="24" s="1"/>
  <c r="X163" i="24" s="1"/>
  <c r="O164" i="24"/>
  <c r="P164" i="24" s="1"/>
  <c r="Q164" i="24" s="1"/>
  <c r="X164" i="24" s="1"/>
  <c r="O165" i="24"/>
  <c r="P165" i="24" s="1"/>
  <c r="Q165" i="24" s="1"/>
  <c r="X165" i="24" s="1"/>
  <c r="O166" i="24"/>
  <c r="P166" i="24" s="1"/>
  <c r="Q166" i="24" s="1"/>
  <c r="X166" i="24" s="1"/>
  <c r="O167" i="24"/>
  <c r="P167" i="24" s="1"/>
  <c r="Q167" i="24" s="1"/>
  <c r="X167" i="24" s="1"/>
  <c r="O168" i="24"/>
  <c r="P168" i="24" s="1"/>
  <c r="Q168" i="24" s="1"/>
  <c r="X168" i="24" s="1"/>
  <c r="O169" i="24"/>
  <c r="P169" i="24" s="1"/>
  <c r="O170" i="24"/>
  <c r="P170" i="24" s="1"/>
  <c r="Q170" i="24" s="1"/>
  <c r="X170" i="24" s="1"/>
  <c r="O171" i="24"/>
  <c r="P171" i="24" s="1"/>
  <c r="Q171" i="24" s="1"/>
  <c r="X171" i="24" s="1"/>
  <c r="O172" i="24"/>
  <c r="P172" i="24" s="1"/>
  <c r="Q172" i="24" s="1"/>
  <c r="X172" i="24" s="1"/>
  <c r="O173" i="24"/>
  <c r="P173" i="24" s="1"/>
  <c r="Q173" i="24" s="1"/>
  <c r="X173" i="24" s="1"/>
  <c r="O174" i="24"/>
  <c r="P174" i="24" s="1"/>
  <c r="Q174" i="24" s="1"/>
  <c r="X174" i="24" s="1"/>
  <c r="O175" i="24"/>
  <c r="P175" i="24" s="1"/>
  <c r="Q175" i="24" s="1"/>
  <c r="X175" i="24" s="1"/>
  <c r="O176" i="24"/>
  <c r="P176" i="24" s="1"/>
  <c r="Q176" i="24" s="1"/>
  <c r="X176" i="24" s="1"/>
  <c r="O177" i="24"/>
  <c r="P177" i="24" s="1"/>
  <c r="O178" i="24"/>
  <c r="P178" i="24" s="1"/>
  <c r="Q178" i="24" s="1"/>
  <c r="X178" i="24" s="1"/>
  <c r="O179" i="24"/>
  <c r="P179" i="24" s="1"/>
  <c r="Q179" i="24" s="1"/>
  <c r="X179" i="24" s="1"/>
  <c r="O180" i="24"/>
  <c r="P180" i="24" s="1"/>
  <c r="Q180" i="24" s="1"/>
  <c r="X180" i="24" s="1"/>
  <c r="O181" i="24"/>
  <c r="P181" i="24" s="1"/>
  <c r="Q181" i="24" s="1"/>
  <c r="X181" i="24" s="1"/>
  <c r="O182" i="24"/>
  <c r="P182" i="24" s="1"/>
  <c r="Q182" i="24" s="1"/>
  <c r="X182" i="24" s="1"/>
  <c r="O183" i="24"/>
  <c r="P183" i="24" s="1"/>
  <c r="Q183" i="24" s="1"/>
  <c r="X183" i="24" s="1"/>
  <c r="O7" i="24"/>
  <c r="P7" i="24" s="1"/>
  <c r="Q7" i="24" s="1"/>
  <c r="O8" i="24"/>
  <c r="P8" i="24" s="1"/>
  <c r="Q8" i="24" s="1"/>
  <c r="O11" i="24"/>
  <c r="P11" i="24" s="1"/>
  <c r="Q11" i="24" s="1"/>
  <c r="O13" i="24"/>
  <c r="P13" i="24" s="1"/>
  <c r="Q13" i="24" s="1"/>
  <c r="O14" i="24"/>
  <c r="P14" i="24" s="1"/>
  <c r="Q14" i="24" s="1"/>
  <c r="O17" i="24"/>
  <c r="P17" i="24" s="1"/>
  <c r="Q17" i="24" s="1"/>
  <c r="O18" i="24"/>
  <c r="P18" i="24" s="1"/>
  <c r="Q18" i="24" s="1"/>
  <c r="O19" i="24"/>
  <c r="P19" i="24" s="1"/>
  <c r="O20" i="24"/>
  <c r="P20" i="24" s="1"/>
  <c r="Q20" i="24" s="1"/>
  <c r="X20" i="24" s="1"/>
  <c r="O21" i="24"/>
  <c r="P21" i="24" s="1"/>
  <c r="Q21" i="24" s="1"/>
  <c r="X21" i="24" s="1"/>
  <c r="O23" i="24"/>
  <c r="P23" i="24" s="1"/>
  <c r="Q23" i="24" s="1"/>
  <c r="X23" i="24" s="1"/>
  <c r="X49" i="24" l="1"/>
  <c r="U49" i="24"/>
  <c r="R56" i="24"/>
  <c r="Q44" i="24"/>
  <c r="X44" i="24" s="1"/>
  <c r="R40" i="24"/>
  <c r="AM13" i="24"/>
  <c r="U175" i="24"/>
  <c r="U142" i="24"/>
  <c r="U117" i="24"/>
  <c r="U74" i="24"/>
  <c r="U46" i="24"/>
  <c r="U36" i="24"/>
  <c r="U27" i="24"/>
  <c r="Y15" i="24"/>
  <c r="U181" i="24"/>
  <c r="U173" i="24"/>
  <c r="U165" i="24"/>
  <c r="U157" i="24"/>
  <c r="U149" i="24"/>
  <c r="U140" i="24"/>
  <c r="U132" i="24"/>
  <c r="U123" i="24"/>
  <c r="U115" i="24"/>
  <c r="U107" i="24"/>
  <c r="U98" i="24"/>
  <c r="U82" i="24"/>
  <c r="U71" i="24"/>
  <c r="U61" i="24"/>
  <c r="U53" i="24"/>
  <c r="U42" i="24"/>
  <c r="U34" i="24"/>
  <c r="U25" i="24"/>
  <c r="U183" i="24"/>
  <c r="U159" i="24"/>
  <c r="U134" i="24"/>
  <c r="U109" i="24"/>
  <c r="U65" i="24"/>
  <c r="U180" i="24"/>
  <c r="U172" i="24"/>
  <c r="U164" i="24"/>
  <c r="U156" i="24"/>
  <c r="U148" i="24"/>
  <c r="U139" i="24"/>
  <c r="U130" i="24"/>
  <c r="U122" i="24"/>
  <c r="Q114" i="24"/>
  <c r="X114" i="24" s="1"/>
  <c r="R114" i="24"/>
  <c r="U106" i="24"/>
  <c r="Q97" i="24"/>
  <c r="X97" i="24" s="1"/>
  <c r="R97" i="24"/>
  <c r="U81" i="24"/>
  <c r="U70" i="24"/>
  <c r="U60" i="24"/>
  <c r="U52" i="24"/>
  <c r="U41" i="24"/>
  <c r="U33" i="24"/>
  <c r="Y33" i="24" s="1"/>
  <c r="U24" i="24"/>
  <c r="AB24" i="24" s="1"/>
  <c r="U167" i="24"/>
  <c r="U151" i="24"/>
  <c r="U125" i="24"/>
  <c r="U100" i="24"/>
  <c r="R84" i="24"/>
  <c r="Q84" i="24"/>
  <c r="X84" i="24" s="1"/>
  <c r="U55" i="24"/>
  <c r="Q19" i="24"/>
  <c r="X19" i="24" s="1"/>
  <c r="R19" i="24"/>
  <c r="U18" i="24"/>
  <c r="U176" i="24"/>
  <c r="U168" i="24"/>
  <c r="U160" i="24"/>
  <c r="R152" i="24"/>
  <c r="Q152" i="24"/>
  <c r="X152" i="24" s="1"/>
  <c r="U143" i="24"/>
  <c r="U135" i="24"/>
  <c r="R126" i="24"/>
  <c r="Q126" i="24"/>
  <c r="X126" i="24" s="1"/>
  <c r="U118" i="24"/>
  <c r="U110" i="24"/>
  <c r="U101" i="24"/>
  <c r="U93" i="24"/>
  <c r="U85" i="24"/>
  <c r="U75" i="24"/>
  <c r="U66" i="24"/>
  <c r="Q56" i="24"/>
  <c r="X56" i="24" s="1"/>
  <c r="U47" i="24"/>
  <c r="U37" i="24"/>
  <c r="R28" i="24"/>
  <c r="Q28" i="24"/>
  <c r="X28" i="24" s="1"/>
  <c r="U171" i="24"/>
  <c r="U113" i="24"/>
  <c r="U31" i="24"/>
  <c r="U174" i="24"/>
  <c r="U158" i="24"/>
  <c r="U150" i="24"/>
  <c r="U133" i="24"/>
  <c r="U116" i="24"/>
  <c r="U99" i="24"/>
  <c r="U83" i="24"/>
  <c r="U72" i="24"/>
  <c r="U64" i="24"/>
  <c r="Y64" i="24" s="1"/>
  <c r="U35" i="24"/>
  <c r="U26" i="24"/>
  <c r="U17" i="24"/>
  <c r="Y16" i="24"/>
  <c r="U179" i="24"/>
  <c r="U129" i="24"/>
  <c r="U59" i="24"/>
  <c r="U178" i="24"/>
  <c r="Q162" i="24"/>
  <c r="X162" i="24" s="1"/>
  <c r="R162" i="24"/>
  <c r="U128" i="24"/>
  <c r="U95" i="24"/>
  <c r="U155" i="24"/>
  <c r="U121" i="24"/>
  <c r="U80" i="24"/>
  <c r="U51" i="24"/>
  <c r="Q40" i="24"/>
  <c r="X40" i="24" s="1"/>
  <c r="U170" i="24"/>
  <c r="U145" i="24"/>
  <c r="U120" i="24"/>
  <c r="U104" i="24"/>
  <c r="U58" i="24"/>
  <c r="U39" i="24"/>
  <c r="U30" i="24"/>
  <c r="R177" i="24"/>
  <c r="Q177" i="24"/>
  <c r="X177" i="24" s="1"/>
  <c r="U161" i="24"/>
  <c r="U144" i="24"/>
  <c r="U127" i="24"/>
  <c r="U111" i="24"/>
  <c r="U86" i="24"/>
  <c r="U67" i="24"/>
  <c r="U57" i="24"/>
  <c r="U38" i="24"/>
  <c r="U29" i="24"/>
  <c r="U147" i="24"/>
  <c r="U105" i="24"/>
  <c r="U69" i="24"/>
  <c r="U154" i="24"/>
  <c r="U137" i="24"/>
  <c r="U112" i="24"/>
  <c r="U79" i="24"/>
  <c r="R68" i="24"/>
  <c r="Q68" i="24"/>
  <c r="X68" i="24" s="1"/>
  <c r="U50" i="24"/>
  <c r="Y50" i="24" s="1"/>
  <c r="U21" i="24"/>
  <c r="R169" i="24"/>
  <c r="Q169" i="24"/>
  <c r="X169" i="24" s="1"/>
  <c r="U153" i="24"/>
  <c r="U136" i="24"/>
  <c r="U119" i="24"/>
  <c r="U103" i="24"/>
  <c r="U94" i="24"/>
  <c r="U76" i="24"/>
  <c r="Y76" i="24" s="1"/>
  <c r="U20" i="24"/>
  <c r="U163" i="24"/>
  <c r="Q138" i="24"/>
  <c r="X138" i="24" s="1"/>
  <c r="R138" i="24"/>
  <c r="U96" i="24"/>
  <c r="U23" i="24"/>
  <c r="U182" i="24"/>
  <c r="U166" i="24"/>
  <c r="U141" i="24"/>
  <c r="U124" i="24"/>
  <c r="U108" i="24"/>
  <c r="U54" i="24"/>
  <c r="Y11" i="24" l="1"/>
  <c r="AB11" i="24"/>
  <c r="V49" i="24"/>
  <c r="W49" i="24" s="1"/>
  <c r="U44" i="24"/>
  <c r="Y153" i="24"/>
  <c r="V153" i="24"/>
  <c r="W153" i="24" s="1"/>
  <c r="V147" i="24"/>
  <c r="W147" i="24" s="1"/>
  <c r="S40" i="24"/>
  <c r="T40" i="24"/>
  <c r="V155" i="24"/>
  <c r="W155" i="24" s="1"/>
  <c r="Y129" i="24"/>
  <c r="V129" i="24"/>
  <c r="W129" i="24" s="1"/>
  <c r="V158" i="24"/>
  <c r="W158" i="24" s="1"/>
  <c r="U56" i="24"/>
  <c r="S68" i="24"/>
  <c r="T68" i="24"/>
  <c r="U40" i="24"/>
  <c r="V64" i="24"/>
  <c r="W64" i="24" s="1"/>
  <c r="S56" i="24"/>
  <c r="T56" i="24"/>
  <c r="Y23" i="24"/>
  <c r="V23" i="24"/>
  <c r="W23" i="24" s="1"/>
  <c r="Y20" i="24"/>
  <c r="V20" i="24"/>
  <c r="W20" i="24" s="1"/>
  <c r="V103" i="24"/>
  <c r="W103" i="24" s="1"/>
  <c r="U169" i="24"/>
  <c r="Y14" i="24"/>
  <c r="V67" i="24"/>
  <c r="AB67" i="24" s="1"/>
  <c r="V144" i="24"/>
  <c r="W144" i="24" s="1"/>
  <c r="V51" i="24"/>
  <c r="W51" i="24" s="1"/>
  <c r="V178" i="24"/>
  <c r="W178" i="24" s="1"/>
  <c r="V179" i="24"/>
  <c r="W179" i="24" s="1"/>
  <c r="Y72" i="24"/>
  <c r="V72" i="24"/>
  <c r="W72" i="24" s="1"/>
  <c r="V116" i="24"/>
  <c r="AB116" i="24" s="1"/>
  <c r="U28" i="24"/>
  <c r="Y66" i="24"/>
  <c r="V66" i="24"/>
  <c r="W66" i="24" s="1"/>
  <c r="Y101" i="24"/>
  <c r="V101" i="24"/>
  <c r="W101" i="24" s="1"/>
  <c r="V135" i="24"/>
  <c r="W135" i="24" s="1"/>
  <c r="V168" i="24"/>
  <c r="W168" i="24" s="1"/>
  <c r="Y8" i="24"/>
  <c r="Y60" i="24"/>
  <c r="V60" i="24"/>
  <c r="W60" i="24" s="1"/>
  <c r="S97" i="24"/>
  <c r="T97" i="24"/>
  <c r="Y130" i="24"/>
  <c r="V130" i="24"/>
  <c r="W130" i="24" s="1"/>
  <c r="V164" i="24"/>
  <c r="W164" i="24" s="1"/>
  <c r="Y98" i="24"/>
  <c r="V98" i="24"/>
  <c r="W98" i="24" s="1"/>
  <c r="V132" i="24"/>
  <c r="W132" i="24" s="1"/>
  <c r="V165" i="24"/>
  <c r="W165" i="24" s="1"/>
  <c r="V124" i="24"/>
  <c r="W124" i="24" s="1"/>
  <c r="Y100" i="24"/>
  <c r="V100" i="24"/>
  <c r="W100" i="24" s="1"/>
  <c r="V24" i="24"/>
  <c r="W24" i="24" s="1"/>
  <c r="U97" i="24"/>
  <c r="V109" i="24"/>
  <c r="W109" i="24" s="1"/>
  <c r="V25" i="24"/>
  <c r="W25" i="24" s="1"/>
  <c r="V61" i="24"/>
  <c r="W61" i="24" s="1"/>
  <c r="V27" i="24"/>
  <c r="W27" i="24" s="1"/>
  <c r="V96" i="24"/>
  <c r="W96" i="24" s="1"/>
  <c r="V119" i="24"/>
  <c r="W119" i="24" s="1"/>
  <c r="V112" i="24"/>
  <c r="W112" i="24" s="1"/>
  <c r="Y69" i="24"/>
  <c r="V69" i="24"/>
  <c r="W69" i="24" s="1"/>
  <c r="Y29" i="24"/>
  <c r="V29" i="24"/>
  <c r="W29" i="24" s="1"/>
  <c r="V86" i="24"/>
  <c r="Y86" i="24" s="1"/>
  <c r="V161" i="24"/>
  <c r="W161" i="24" s="1"/>
  <c r="V80" i="24"/>
  <c r="W80" i="24" s="1"/>
  <c r="AB59" i="24"/>
  <c r="V59" i="24"/>
  <c r="W59" i="24" s="1"/>
  <c r="V83" i="24"/>
  <c r="W83" i="24" s="1"/>
  <c r="Y31" i="24"/>
  <c r="V31" i="24"/>
  <c r="W31" i="24" s="1"/>
  <c r="V37" i="24"/>
  <c r="W37" i="24" s="1"/>
  <c r="V75" i="24"/>
  <c r="Y75" i="24" s="1"/>
  <c r="V110" i="24"/>
  <c r="W110" i="24" s="1"/>
  <c r="Y143" i="24"/>
  <c r="V143" i="24"/>
  <c r="W143" i="24" s="1"/>
  <c r="V176" i="24"/>
  <c r="W176" i="24" s="1"/>
  <c r="S19" i="24"/>
  <c r="T19" i="24"/>
  <c r="Y70" i="24"/>
  <c r="V70" i="24"/>
  <c r="W70" i="24" s="1"/>
  <c r="Y106" i="24"/>
  <c r="V106" i="24"/>
  <c r="W106" i="24" s="1"/>
  <c r="Y139" i="24"/>
  <c r="V139" i="24"/>
  <c r="W139" i="24" s="1"/>
  <c r="V172" i="24"/>
  <c r="W172" i="24" s="1"/>
  <c r="Y134" i="24"/>
  <c r="V134" i="24"/>
  <c r="W134" i="24" s="1"/>
  <c r="V107" i="24"/>
  <c r="W107" i="24" s="1"/>
  <c r="V140" i="24"/>
  <c r="AB140" i="24" s="1"/>
  <c r="V173" i="24"/>
  <c r="W173" i="24" s="1"/>
  <c r="V117" i="24"/>
  <c r="W117" i="24" s="1"/>
  <c r="S169" i="24"/>
  <c r="T169" i="24"/>
  <c r="V120" i="24"/>
  <c r="W120" i="24" s="1"/>
  <c r="V58" i="24"/>
  <c r="W58" i="24" s="1"/>
  <c r="Y58" i="24"/>
  <c r="V133" i="24"/>
  <c r="W133" i="24" s="1"/>
  <c r="AB133" i="24"/>
  <c r="U19" i="24"/>
  <c r="V125" i="24"/>
  <c r="W125" i="24" s="1"/>
  <c r="V33" i="24"/>
  <c r="W33" i="24" s="1"/>
  <c r="Y34" i="24"/>
  <c r="V34" i="24"/>
  <c r="W34" i="24" s="1"/>
  <c r="Y71" i="24"/>
  <c r="V71" i="24"/>
  <c r="W71" i="24" s="1"/>
  <c r="Y36" i="24"/>
  <c r="V36" i="24"/>
  <c r="W36" i="24" s="1"/>
  <c r="S28" i="24"/>
  <c r="T28" i="24"/>
  <c r="V76" i="24"/>
  <c r="W76" i="24" s="1"/>
  <c r="V137" i="24"/>
  <c r="W137" i="24" s="1"/>
  <c r="AB38" i="24"/>
  <c r="V38" i="24"/>
  <c r="W38" i="24" s="1"/>
  <c r="V121" i="24"/>
  <c r="W121" i="24" s="1"/>
  <c r="V113" i="24"/>
  <c r="W113" i="24" s="1"/>
  <c r="Y85" i="24"/>
  <c r="V85" i="24"/>
  <c r="W85" i="24" s="1"/>
  <c r="V55" i="24"/>
  <c r="W55" i="24" s="1"/>
  <c r="V81" i="24"/>
  <c r="W81" i="24" s="1"/>
  <c r="S114" i="24"/>
  <c r="T114" i="24"/>
  <c r="V148" i="24"/>
  <c r="AB148" i="24" s="1"/>
  <c r="V180" i="24"/>
  <c r="W180" i="24" s="1"/>
  <c r="V159" i="24"/>
  <c r="W159" i="24" s="1"/>
  <c r="AB115" i="24"/>
  <c r="V115" i="24"/>
  <c r="W115" i="24" s="1"/>
  <c r="V149" i="24"/>
  <c r="W149" i="24" s="1"/>
  <c r="V181" i="24"/>
  <c r="W181" i="24" s="1"/>
  <c r="V79" i="24"/>
  <c r="Y79" i="24" s="1"/>
  <c r="Y13" i="24"/>
  <c r="V174" i="24"/>
  <c r="W174" i="24" s="1"/>
  <c r="V141" i="24"/>
  <c r="W141" i="24" s="1"/>
  <c r="V21" i="24"/>
  <c r="AB21" i="24" s="1"/>
  <c r="AC19" i="24" s="1"/>
  <c r="V145" i="24"/>
  <c r="W145" i="24" s="1"/>
  <c r="V95" i="24"/>
  <c r="W95" i="24" s="1"/>
  <c r="V35" i="24"/>
  <c r="W35" i="24" s="1"/>
  <c r="S138" i="24"/>
  <c r="T138" i="24"/>
  <c r="V136" i="24"/>
  <c r="W136" i="24" s="1"/>
  <c r="AB105" i="24"/>
  <c r="V105" i="24"/>
  <c r="W105" i="24" s="1"/>
  <c r="V111" i="24"/>
  <c r="W111" i="24" s="1"/>
  <c r="U177" i="24"/>
  <c r="V170" i="24"/>
  <c r="W170" i="24" s="1"/>
  <c r="AB47" i="24"/>
  <c r="AC40" i="24" s="1"/>
  <c r="V47" i="24"/>
  <c r="W47" i="24" s="1"/>
  <c r="V118" i="24"/>
  <c r="W118" i="24" s="1"/>
  <c r="U152" i="24"/>
  <c r="V151" i="24"/>
  <c r="W151" i="24" s="1"/>
  <c r="V54" i="24"/>
  <c r="W54" i="24" s="1"/>
  <c r="V166" i="24"/>
  <c r="W166" i="24" s="1"/>
  <c r="U138" i="24"/>
  <c r="V50" i="24"/>
  <c r="W50" i="24" s="1"/>
  <c r="S177" i="24"/>
  <c r="T177" i="24"/>
  <c r="V128" i="24"/>
  <c r="W128" i="24" s="1"/>
  <c r="Y128" i="24"/>
  <c r="Y6" i="24"/>
  <c r="Y150" i="24"/>
  <c r="V150" i="24"/>
  <c r="W150" i="24" s="1"/>
  <c r="S152" i="24"/>
  <c r="T152" i="24"/>
  <c r="V41" i="24"/>
  <c r="Y41" i="24" s="1"/>
  <c r="U114" i="24"/>
  <c r="Y42" i="24"/>
  <c r="V42" i="24"/>
  <c r="W42" i="24" s="1"/>
  <c r="V82" i="24"/>
  <c r="W82" i="24" s="1"/>
  <c r="Y46" i="24"/>
  <c r="V46" i="24"/>
  <c r="W46" i="24" s="1"/>
  <c r="Y142" i="24"/>
  <c r="V142" i="24"/>
  <c r="W142" i="24" s="1"/>
  <c r="V182" i="24"/>
  <c r="W182" i="24" s="1"/>
  <c r="V94" i="24"/>
  <c r="W94" i="24" s="1"/>
  <c r="U68" i="24"/>
  <c r="AB127" i="24"/>
  <c r="V127" i="24"/>
  <c r="W127" i="24" s="1"/>
  <c r="S162" i="24"/>
  <c r="T162" i="24"/>
  <c r="Y171" i="24"/>
  <c r="Z169" i="24" s="1"/>
  <c r="AL21" i="24" s="1"/>
  <c r="V171" i="24"/>
  <c r="W171" i="24" s="1"/>
  <c r="V93" i="24"/>
  <c r="W93" i="24" s="1"/>
  <c r="U126" i="24"/>
  <c r="V160" i="24"/>
  <c r="W160" i="24" s="1"/>
  <c r="V18" i="24"/>
  <c r="U84" i="24"/>
  <c r="V122" i="24"/>
  <c r="W122" i="24" s="1"/>
  <c r="V156" i="24"/>
  <c r="W156" i="24" s="1"/>
  <c r="Y65" i="24"/>
  <c r="V65" i="24"/>
  <c r="W65" i="24" s="1"/>
  <c r="V183" i="24"/>
  <c r="W183" i="24" s="1"/>
  <c r="V123" i="24"/>
  <c r="W123" i="24" s="1"/>
  <c r="V157" i="24"/>
  <c r="W157" i="24" s="1"/>
  <c r="V39" i="24"/>
  <c r="W39" i="24" s="1"/>
  <c r="V26" i="24"/>
  <c r="W26" i="24" s="1"/>
  <c r="V163" i="24"/>
  <c r="W163" i="24" s="1"/>
  <c r="Y57" i="24"/>
  <c r="V57" i="24"/>
  <c r="W57" i="24" s="1"/>
  <c r="Y104" i="24"/>
  <c r="V104" i="24"/>
  <c r="W104" i="24" s="1"/>
  <c r="V108" i="24"/>
  <c r="W108" i="24" s="1"/>
  <c r="Y154" i="24"/>
  <c r="V154" i="24"/>
  <c r="W154" i="24" s="1"/>
  <c r="Y30" i="24"/>
  <c r="V30" i="24"/>
  <c r="W30" i="24" s="1"/>
  <c r="U162" i="24"/>
  <c r="V17" i="24"/>
  <c r="Y99" i="24"/>
  <c r="V99" i="24"/>
  <c r="W99" i="24" s="1"/>
  <c r="S126" i="24"/>
  <c r="T126" i="24"/>
  <c r="T84" i="24"/>
  <c r="S84" i="24"/>
  <c r="V167" i="24"/>
  <c r="W167" i="24" s="1"/>
  <c r="V52" i="24"/>
  <c r="W52" i="24" s="1"/>
  <c r="V53" i="24"/>
  <c r="W53" i="24" s="1"/>
  <c r="Y74" i="24"/>
  <c r="V74" i="24"/>
  <c r="W74" i="24" s="1"/>
  <c r="V175" i="24"/>
  <c r="W175" i="24" s="1"/>
  <c r="O5" i="24"/>
  <c r="P5" i="24" s="1"/>
  <c r="A177" i="24"/>
  <c r="A169" i="24"/>
  <c r="A162" i="24"/>
  <c r="A152" i="24"/>
  <c r="A138" i="24"/>
  <c r="A126" i="24"/>
  <c r="A114" i="24"/>
  <c r="A97" i="24"/>
  <c r="A84" i="24"/>
  <c r="A68" i="24"/>
  <c r="A56" i="24"/>
  <c r="A40" i="24"/>
  <c r="A28" i="24"/>
  <c r="A19" i="24"/>
  <c r="A5" i="24"/>
  <c r="AB144" i="24" l="1"/>
  <c r="AB107" i="24"/>
  <c r="Y163" i="24"/>
  <c r="Y166" i="24"/>
  <c r="AB132" i="24"/>
  <c r="AC126" i="24" s="1"/>
  <c r="AM17" i="24" s="1"/>
  <c r="Y49" i="24"/>
  <c r="AC84" i="24"/>
  <c r="AB103" i="24"/>
  <c r="Y110" i="24"/>
  <c r="AB141" i="24"/>
  <c r="Y181" i="24"/>
  <c r="Z177" i="24" s="1"/>
  <c r="AL23" i="24" s="1"/>
  <c r="W67" i="24"/>
  <c r="AB147" i="24"/>
  <c r="V44" i="24"/>
  <c r="W44" i="24" s="1"/>
  <c r="W116" i="24"/>
  <c r="AC114" i="24"/>
  <c r="AM16" i="24" s="1"/>
  <c r="Y149" i="24"/>
  <c r="W41" i="24"/>
  <c r="AB39" i="24"/>
  <c r="AM6" i="24"/>
  <c r="W75" i="24"/>
  <c r="AM8" i="24"/>
  <c r="W79" i="24"/>
  <c r="AB37" i="24"/>
  <c r="AB7" i="24"/>
  <c r="AC5" i="24" s="1"/>
  <c r="Q5" i="24"/>
  <c r="X5" i="24" s="1"/>
  <c r="R5" i="24"/>
  <c r="V126" i="24"/>
  <c r="W126" i="24" s="1"/>
  <c r="V177" i="24"/>
  <c r="W177" i="24" s="1"/>
  <c r="W140" i="24"/>
  <c r="W86" i="24"/>
  <c r="V97" i="24"/>
  <c r="W97" i="24" s="1"/>
  <c r="V162" i="24"/>
  <c r="W162" i="24" s="1"/>
  <c r="Y84" i="24"/>
  <c r="Z84" i="24" s="1"/>
  <c r="AL14" i="24" s="1"/>
  <c r="V84" i="24"/>
  <c r="W84" i="24" s="1"/>
  <c r="W21" i="24"/>
  <c r="Z28" i="24"/>
  <c r="AB61" i="24"/>
  <c r="AC56" i="24" s="1"/>
  <c r="V28" i="24"/>
  <c r="W28" i="24" s="1"/>
  <c r="V169" i="24"/>
  <c r="W169" i="24" s="1"/>
  <c r="Y40" i="24"/>
  <c r="V40" i="24"/>
  <c r="W40" i="24" s="1"/>
  <c r="Z162" i="24"/>
  <c r="AL20" i="24" s="1"/>
  <c r="W148" i="24"/>
  <c r="Y68" i="24"/>
  <c r="Z68" i="24" s="1"/>
  <c r="V68" i="24"/>
  <c r="W68" i="24" s="1"/>
  <c r="V114" i="24"/>
  <c r="W114" i="24" s="1"/>
  <c r="V138" i="24"/>
  <c r="W138" i="24" s="1"/>
  <c r="Y19" i="24"/>
  <c r="Z19" i="24" s="1"/>
  <c r="V19" i="24"/>
  <c r="W19" i="24" s="1"/>
  <c r="V152" i="24"/>
  <c r="W152" i="24" s="1"/>
  <c r="Y56" i="24"/>
  <c r="Z56" i="24" s="1"/>
  <c r="V56" i="24"/>
  <c r="W56" i="24" s="1"/>
  <c r="E28" i="30"/>
  <c r="H13" i="20"/>
  <c r="AG6" i="24" s="1"/>
  <c r="I13" i="20"/>
  <c r="AH6" i="24" s="1"/>
  <c r="H14" i="20"/>
  <c r="AG7" i="24" s="1"/>
  <c r="I14" i="20"/>
  <c r="AH7" i="24" s="1"/>
  <c r="H15" i="20"/>
  <c r="AG8" i="24" s="1"/>
  <c r="I15" i="20"/>
  <c r="AH8" i="24" s="1"/>
  <c r="H16" i="20"/>
  <c r="AG9" i="24" s="1"/>
  <c r="I16" i="20"/>
  <c r="AH9" i="24" s="1"/>
  <c r="H17" i="20"/>
  <c r="AG13" i="24" s="1"/>
  <c r="I17" i="20"/>
  <c r="AH13" i="24" s="1"/>
  <c r="H18" i="20"/>
  <c r="AG14" i="24" s="1"/>
  <c r="I18" i="20"/>
  <c r="AH14" i="24" s="1"/>
  <c r="H19" i="20"/>
  <c r="AG15" i="24" s="1"/>
  <c r="I19" i="20"/>
  <c r="AH15" i="24" s="1"/>
  <c r="H20" i="20"/>
  <c r="AG16" i="24" s="1"/>
  <c r="I20" i="20"/>
  <c r="AH16" i="24" s="1"/>
  <c r="H21" i="20"/>
  <c r="AG17" i="24" s="1"/>
  <c r="I21" i="20"/>
  <c r="AH17" i="24" s="1"/>
  <c r="H22" i="20"/>
  <c r="AG18" i="24" s="1"/>
  <c r="I22" i="20"/>
  <c r="AH18" i="24" s="1"/>
  <c r="H23" i="20"/>
  <c r="AG19" i="24" s="1"/>
  <c r="I23" i="20"/>
  <c r="AH19" i="24" s="1"/>
  <c r="H24" i="20"/>
  <c r="AG20" i="24" s="1"/>
  <c r="I24" i="20"/>
  <c r="AH20" i="24" s="1"/>
  <c r="H25" i="20"/>
  <c r="AG21" i="24" s="1"/>
  <c r="AN21" i="24" s="1"/>
  <c r="I25" i="20"/>
  <c r="AH21" i="24" s="1"/>
  <c r="H26" i="20"/>
  <c r="AG23" i="24" s="1"/>
  <c r="I26" i="20"/>
  <c r="AH23" i="24" s="1"/>
  <c r="H12" i="20"/>
  <c r="AG5" i="24" s="1"/>
  <c r="AN23" i="24" l="1"/>
  <c r="AC97" i="24"/>
  <c r="AC138" i="24"/>
  <c r="Y97" i="24"/>
  <c r="Z97" i="24" s="1"/>
  <c r="AL15" i="24" s="1"/>
  <c r="AN15" i="24" s="1"/>
  <c r="Y19" i="20" s="1"/>
  <c r="AB19" i="20" s="1"/>
  <c r="Y152" i="24"/>
  <c r="Z152" i="24" s="1"/>
  <c r="AL19" i="24" s="1"/>
  <c r="AN19" i="24" s="1"/>
  <c r="Y23" i="20" s="1"/>
  <c r="AB23" i="20" s="1"/>
  <c r="Y126" i="24"/>
  <c r="Z126" i="24" s="1"/>
  <c r="AL17" i="24" s="1"/>
  <c r="AN17" i="24" s="1"/>
  <c r="Y21" i="20" s="1"/>
  <c r="AB21" i="20" s="1"/>
  <c r="Y138" i="24"/>
  <c r="Z138" i="24" s="1"/>
  <c r="AL18" i="24" s="1"/>
  <c r="AN18" i="24" s="1"/>
  <c r="Y22" i="20" s="1"/>
  <c r="AB22" i="20" s="1"/>
  <c r="AC28" i="24"/>
  <c r="AM7" i="24" s="1"/>
  <c r="AP7" i="24" s="1"/>
  <c r="Z14" i="20" s="1"/>
  <c r="AC14" i="20" s="1"/>
  <c r="Y44" i="24"/>
  <c r="Z40" i="24" s="1"/>
  <c r="AL8" i="24" s="1"/>
  <c r="AN8" i="24" s="1"/>
  <c r="AN20" i="24"/>
  <c r="Y24" i="20" s="1"/>
  <c r="AB24" i="20" s="1"/>
  <c r="AN14" i="24"/>
  <c r="Y18" i="20" s="1"/>
  <c r="AB18" i="20" s="1"/>
  <c r="AO17" i="24"/>
  <c r="AP17" i="24"/>
  <c r="Z21" i="20" s="1"/>
  <c r="AC21" i="20" s="1"/>
  <c r="AO6" i="24"/>
  <c r="AP6" i="24"/>
  <c r="Z13" i="20" s="1"/>
  <c r="AC13" i="20" s="1"/>
  <c r="AB25" i="20"/>
  <c r="AO20" i="24"/>
  <c r="AP20" i="24"/>
  <c r="Z24" i="20" s="1"/>
  <c r="AC24" i="20" s="1"/>
  <c r="AO16" i="24"/>
  <c r="AP16" i="24"/>
  <c r="Z20" i="20" s="1"/>
  <c r="AC20" i="20" s="1"/>
  <c r="AO9" i="24"/>
  <c r="AP9" i="24"/>
  <c r="Y26" i="20"/>
  <c r="AB26" i="20" s="1"/>
  <c r="AP21" i="24"/>
  <c r="Z25" i="20" s="1"/>
  <c r="AC25" i="20" s="1"/>
  <c r="AO21" i="24"/>
  <c r="AP13" i="24"/>
  <c r="Z17" i="20" s="1"/>
  <c r="AC17" i="20" s="1"/>
  <c r="AO13" i="24"/>
  <c r="AO19" i="24"/>
  <c r="AP19" i="24"/>
  <c r="Z23" i="20" s="1"/>
  <c r="AC23" i="20" s="1"/>
  <c r="AO15" i="24"/>
  <c r="AP15" i="24"/>
  <c r="AO8" i="24"/>
  <c r="AP8" i="24"/>
  <c r="Z15" i="20" s="1"/>
  <c r="AC15" i="20" s="1"/>
  <c r="AO23" i="24"/>
  <c r="AP23" i="24"/>
  <c r="Z26" i="20" s="1"/>
  <c r="AC26" i="20" s="1"/>
  <c r="AP18" i="24"/>
  <c r="Z22" i="20" s="1"/>
  <c r="AC22" i="20" s="1"/>
  <c r="AO18" i="24"/>
  <c r="AO14" i="24"/>
  <c r="AP14" i="24"/>
  <c r="AL9" i="24"/>
  <c r="AN9" i="24" s="1"/>
  <c r="Y16" i="20" s="1"/>
  <c r="AB16" i="20" s="1"/>
  <c r="AL7" i="24"/>
  <c r="AN7" i="24" s="1"/>
  <c r="Y14" i="20" s="1"/>
  <c r="AB14" i="20" s="1"/>
  <c r="Y114" i="24"/>
  <c r="Z114" i="24" s="1"/>
  <c r="AL16" i="24" s="1"/>
  <c r="AN16" i="24" s="1"/>
  <c r="AL6" i="24"/>
  <c r="AN6" i="24" s="1"/>
  <c r="Y13" i="20" s="1"/>
  <c r="AB13" i="20" s="1"/>
  <c r="AL13" i="24"/>
  <c r="AN13" i="24" s="1"/>
  <c r="Y17" i="20" s="1"/>
  <c r="AB17" i="20" s="1"/>
  <c r="AM5" i="24"/>
  <c r="T5" i="24"/>
  <c r="S5" i="24"/>
  <c r="U5" i="24"/>
  <c r="J22" i="20"/>
  <c r="J23" i="20"/>
  <c r="V5" i="24" l="1"/>
  <c r="Y5" i="24"/>
  <c r="Z5" i="24" s="1"/>
  <c r="AL5" i="24" s="1"/>
  <c r="AN5" i="24" s="1"/>
  <c r="Y12" i="20" s="1"/>
  <c r="AQ8" i="24"/>
  <c r="Y20" i="20"/>
  <c r="AB20" i="20" s="1"/>
  <c r="AQ16" i="24"/>
  <c r="AO7" i="24"/>
  <c r="Y15" i="20"/>
  <c r="AB15" i="20" s="1"/>
  <c r="AA14" i="20"/>
  <c r="AA26" i="20"/>
  <c r="AQ6" i="24"/>
  <c r="AQ20" i="24"/>
  <c r="AQ23" i="24"/>
  <c r="AA24" i="20"/>
  <c r="AA21" i="20"/>
  <c r="AA25" i="20"/>
  <c r="AQ13" i="24"/>
  <c r="AA22" i="20"/>
  <c r="AQ17" i="24"/>
  <c r="AQ14" i="24"/>
  <c r="Z18" i="20"/>
  <c r="AQ18" i="24"/>
  <c r="AQ7" i="24"/>
  <c r="AQ21" i="24"/>
  <c r="AQ19" i="24"/>
  <c r="AQ15" i="24"/>
  <c r="Z19" i="20"/>
  <c r="AA13" i="20"/>
  <c r="AA23" i="20"/>
  <c r="AQ9" i="24"/>
  <c r="Z16" i="20"/>
  <c r="AA17" i="20"/>
  <c r="J24" i="20"/>
  <c r="J21" i="20"/>
  <c r="J26" i="20"/>
  <c r="J19" i="20"/>
  <c r="J15" i="20"/>
  <c r="J16" i="20"/>
  <c r="J18" i="20"/>
  <c r="J14" i="20"/>
  <c r="J13" i="20"/>
  <c r="J25" i="20"/>
  <c r="J20" i="20"/>
  <c r="J17" i="20"/>
  <c r="AQ28" i="30"/>
  <c r="AO28" i="30"/>
  <c r="AM28" i="30"/>
  <c r="AK28" i="30"/>
  <c r="AI28" i="30"/>
  <c r="AG28" i="30"/>
  <c r="AE28" i="30"/>
  <c r="AC28" i="30"/>
  <c r="AA28" i="30"/>
  <c r="Y28" i="30"/>
  <c r="W28" i="30"/>
  <c r="U28" i="30"/>
  <c r="S28" i="30"/>
  <c r="Q28" i="30"/>
  <c r="O28" i="30"/>
  <c r="M28" i="30"/>
  <c r="K28" i="30"/>
  <c r="I28" i="30"/>
  <c r="G28" i="30"/>
  <c r="AB12" i="20" l="1"/>
  <c r="AA15" i="20"/>
  <c r="AA18" i="20"/>
  <c r="AC18" i="20"/>
  <c r="AA16" i="20"/>
  <c r="AC16" i="20"/>
  <c r="AA20" i="20"/>
  <c r="AA19" i="20"/>
  <c r="AC19" i="20"/>
  <c r="J12" i="20"/>
  <c r="AH5" i="24"/>
  <c r="F27" i="30"/>
  <c r="G27" i="30"/>
  <c r="H27" i="30"/>
  <c r="I27" i="30"/>
  <c r="J27" i="30"/>
  <c r="K27" i="30"/>
  <c r="L27" i="30"/>
  <c r="M27" i="30"/>
  <c r="N27" i="30"/>
  <c r="O27" i="30"/>
  <c r="P27" i="30"/>
  <c r="Q27" i="30"/>
  <c r="R27" i="30"/>
  <c r="S27" i="30"/>
  <c r="T27" i="30"/>
  <c r="U27" i="30"/>
  <c r="V27" i="30"/>
  <c r="W27" i="30"/>
  <c r="X27" i="30"/>
  <c r="Y27" i="30"/>
  <c r="Z27" i="30"/>
  <c r="AA27" i="30"/>
  <c r="AB27" i="30"/>
  <c r="AC27" i="30"/>
  <c r="AD27" i="30"/>
  <c r="AE27" i="30"/>
  <c r="AF27" i="30"/>
  <c r="AG27" i="30"/>
  <c r="AH27" i="30"/>
  <c r="AI27" i="30"/>
  <c r="AJ27" i="30"/>
  <c r="AK27" i="30"/>
  <c r="AL27" i="30"/>
  <c r="AM27" i="30"/>
  <c r="AN27" i="30"/>
  <c r="AO27" i="30"/>
  <c r="AP27" i="30"/>
  <c r="AQ27" i="30"/>
  <c r="AR27" i="30"/>
  <c r="AS27" i="30"/>
  <c r="AS28" i="30" s="1"/>
  <c r="AT27" i="30"/>
  <c r="E27" i="30"/>
  <c r="AP5" i="24" l="1"/>
  <c r="AO5" i="24"/>
  <c r="AD136" i="24"/>
  <c r="AA123" i="24"/>
  <c r="AA111" i="24"/>
  <c r="AD33" i="24"/>
  <c r="W5" i="24"/>
  <c r="AD25" i="24"/>
  <c r="AD123" i="24"/>
  <c r="AD174" i="24"/>
  <c r="AD53" i="24"/>
  <c r="AA94" i="24"/>
  <c r="AD15" i="24"/>
  <c r="AD81" i="24"/>
  <c r="AD94" i="24"/>
  <c r="AD159" i="24"/>
  <c r="AA182" i="24"/>
  <c r="AA81" i="24"/>
  <c r="AC149" i="24"/>
  <c r="AD111" i="24"/>
  <c r="AD167" i="24"/>
  <c r="AD182" i="24"/>
  <c r="Z12" i="20" l="1"/>
  <c r="AQ5" i="24"/>
  <c r="AA152" i="24"/>
  <c r="AD152" i="24"/>
  <c r="AA25" i="24"/>
  <c r="AD149" i="24"/>
  <c r="AD5" i="24"/>
  <c r="AA53" i="24"/>
  <c r="AA5" i="24"/>
  <c r="AA159" i="24"/>
  <c r="AC12" i="20" l="1"/>
  <c r="AA12" i="20"/>
  <c r="AD19" i="24"/>
  <c r="AD68" i="24"/>
  <c r="AA68" i="24"/>
  <c r="AA136" i="24"/>
  <c r="AA167" i="24"/>
  <c r="AA162" i="24"/>
  <c r="AD162" i="24"/>
  <c r="AA174" i="24"/>
  <c r="AD40" i="24" l="1"/>
  <c r="AA40" i="24"/>
  <c r="AD28" i="24"/>
  <c r="AA28" i="24"/>
  <c r="AD126" i="24"/>
  <c r="AA126" i="24"/>
  <c r="AD56" i="24"/>
  <c r="AA56" i="24"/>
  <c r="AA169" i="24"/>
  <c r="AD169" i="24"/>
  <c r="AD138" i="24"/>
  <c r="AA138" i="24"/>
  <c r="AA177" i="24"/>
  <c r="AD177" i="24"/>
  <c r="AD97" i="24"/>
  <c r="AA97" i="24"/>
  <c r="AD84" i="24"/>
  <c r="AA84" i="24"/>
  <c r="AA114" i="24"/>
  <c r="AD114"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Carlos Alberto Diaz</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b/>
            <sz val="9"/>
            <color indexed="81"/>
            <rFont val="Tahoma"/>
            <family val="2"/>
          </rPr>
          <t>Carlos Alberto Diaz Ruiz:</t>
        </r>
        <r>
          <rPr>
            <sz val="9"/>
            <color indexed="81"/>
            <rFont val="Tahoma"/>
            <family val="2"/>
          </rPr>
          <t xml:space="preserve">
En los objetivos se deben identificar los factores críticos de éxito FCE o variables criticas para el logro del objetivo y a los cuales se deberían asociar los riesgos; por ejemplo:
FCE: Victimas fatales y lesionadas en siniestros de tránsito;
Riesgo asociado al FCE: Posibilidad de que las acciones adelantadas por la SDM no reduzcan el índice de víctimas fatales y lesionadas.</t>
        </r>
      </text>
    </comment>
    <comment ref="F9" authorId="2" shapeId="0">
      <text>
        <r>
          <rPr>
            <sz val="14"/>
            <color indexed="81"/>
            <rFont val="Arial"/>
            <family val="2"/>
          </rPr>
          <t xml:space="preserve">El análisis del riesgo busca establecer la probabilidad de ocurrencia del mismo y sus consecuencias antes de los controles existentes (INHERENTE);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M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1" shapeId="0">
      <text>
        <r>
          <rPr>
            <b/>
            <sz val="9"/>
            <color indexed="81"/>
            <rFont val="Tahoma"/>
            <family val="2"/>
          </rPr>
          <t>Carlos Alberto Diaz Ruiz:</t>
        </r>
        <r>
          <rPr>
            <sz val="9"/>
            <color indexed="81"/>
            <rFont val="Tahoma"/>
            <family val="2"/>
          </rPr>
          <t xml:space="preserve">
Causas son los medios, circunstancias, situaciones y/o agentes que generan o propician el riesgo identificado.  
Nota :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text>
    </comment>
    <comment ref="C10" authorId="1" shapeId="0">
      <text>
        <r>
          <rPr>
            <b/>
            <sz val="9"/>
            <color indexed="81"/>
            <rFont val="Tahoma"/>
            <family val="2"/>
          </rPr>
          <t>Carlos Alberto Diaz Ruiz:</t>
        </r>
        <r>
          <rPr>
            <sz val="9"/>
            <color indexed="81"/>
            <rFont val="Tahoma"/>
            <family val="2"/>
          </rPr>
          <t xml:space="preserve">
Corrupción: Posibilidad de que por acción u omisión, se use el poder para desviar la gestión de lo público  hacia un beneficio privado</t>
        </r>
      </text>
    </comment>
    <comment ref="M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AR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S10" authorId="0" shapeId="0">
      <text>
        <r>
          <rPr>
            <sz val="9"/>
            <color indexed="81"/>
            <rFont val="Tahoma"/>
            <family val="2"/>
          </rPr>
          <t>Describir brevemente las conclusiones sobre la eficacia de las acciones adelantadas, si fueron eficaces o no y por qué?</t>
        </r>
      </text>
    </comment>
    <comment ref="F11" authorId="1" shapeId="0">
      <text>
        <r>
          <rPr>
            <b/>
            <sz val="9"/>
            <color indexed="81"/>
            <rFont val="Tahoma"/>
            <family val="2"/>
          </rPr>
          <t>Carlos Alberto Diaz Ruiz:</t>
        </r>
        <r>
          <rPr>
            <sz val="9"/>
            <color indexed="81"/>
            <rFont val="Tahoma"/>
            <family val="2"/>
          </rPr>
          <t xml:space="preserve">
Es la ocurrencia de un evento de riesgo. Se mide  según la frecuencia (número de veces en que se ha presentado el riesgo en un periodo determinado) o por la factibilidad, inciden: factores internos o externos que pueden determinar que el riesgo se presente.</t>
        </r>
      </text>
    </comment>
    <comment ref="G11" authorId="1" shapeId="0">
      <text>
        <r>
          <rPr>
            <b/>
            <sz val="9"/>
            <color indexed="81"/>
            <rFont val="Tahoma"/>
            <family val="2"/>
          </rPr>
          <t>Carlos Alberto Diaz Ruiz:</t>
        </r>
        <r>
          <rPr>
            <sz val="9"/>
            <color indexed="81"/>
            <rFont val="Tahoma"/>
            <family val="2"/>
          </rPr>
          <t xml:space="preserve">
Son las consecuencias o efectos que puede generar la materialización del riesgo en la Entidad. De todos modos, la materialización de un riesgo de corrupción para la entidad, es un impacto único.
Tener en cuenta que para riesgos de Corrupción no aplica la descripción de riesgos insignificantes o menores.NOTA: Consulte las tablas de impacto riesgos corrupción o gestión, según corresponda</t>
        </r>
      </text>
    </comment>
    <comment ref="J11" authorId="1" shapeId="0">
      <text>
        <r>
          <rPr>
            <b/>
            <sz val="9"/>
            <color indexed="81"/>
            <rFont val="Tahoma"/>
            <family val="2"/>
          </rPr>
          <t>Carlos Alberto Diaz Ruiz:</t>
        </r>
        <r>
          <rPr>
            <sz val="9"/>
            <color indexed="81"/>
            <rFont val="Tahoma"/>
            <family val="2"/>
          </rPr>
          <t xml:space="preserve">
Número de Prioridad de Riesgo</t>
        </r>
      </text>
    </comment>
    <comment ref="BZ11" authorId="3" shapeId="0">
      <text>
        <r>
          <rPr>
            <b/>
            <sz val="9"/>
            <color indexed="81"/>
            <rFont val="Tahoma"/>
            <family val="2"/>
          </rPr>
          <t>Carlos Alberto Diaz:</t>
        </r>
        <r>
          <rPr>
            <sz val="9"/>
            <color indexed="81"/>
            <rFont val="Tahoma"/>
            <family val="2"/>
          </rPr>
          <t xml:space="preserve">
Se puede citar el plan de mejoramiento a través del cual se le dará tratamiento a la no conformidad por materialización del riesgo</t>
        </r>
      </text>
    </comment>
  </commentList>
</comments>
</file>

<file path=xl/comments3.xml><?xml version="1.0" encoding="utf-8"?>
<comments xmlns="http://schemas.openxmlformats.org/spreadsheetml/2006/main">
  <authors>
    <author>Carlos Alberto Diaz Ruiz</author>
  </authors>
  <commentList>
    <comment ref="C31"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C3" authorId="0" shapeId="0">
      <text>
        <r>
          <rPr>
            <sz val="9"/>
            <color indexed="81"/>
            <rFont val="Tahoma"/>
            <family val="2"/>
          </rPr>
          <t xml:space="preserve">Para mayor información consute la guía DAFP
</t>
        </r>
      </text>
    </comment>
  </commentList>
</comments>
</file>

<file path=xl/comments5.xml><?xml version="1.0" encoding="utf-8"?>
<comments xmlns="http://schemas.openxmlformats.org/spreadsheetml/2006/main">
  <authors>
    <author>Carlos Alberto Diaz Ruiz</author>
  </authors>
  <commentList>
    <comment ref="R4" authorId="0" shapeId="0">
      <text>
        <r>
          <rPr>
            <sz val="9"/>
            <color indexed="81"/>
            <rFont val="Tahoma"/>
            <family val="2"/>
          </rPr>
          <t>Ajustar la fórmula según el número de controles que se tenga para cada riesgo</t>
        </r>
      </text>
    </comment>
    <comment ref="AL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4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<sst xmlns="http://schemas.openxmlformats.org/spreadsheetml/2006/main" count="1431" uniqueCount="763">
  <si>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</si>
  <si>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</si>
  <si>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</si>
  <si>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</si>
  <si>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</si>
  <si>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</si>
  <si>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</si>
  <si>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</si>
  <si>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</si>
  <si>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</si>
  <si>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</si>
  <si>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</si>
  <si>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</si>
  <si>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</si>
  <si>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</si>
  <si>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</si>
  <si>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</si>
  <si>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</si>
  <si>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</si>
  <si>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</si>
  <si>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</si>
  <si>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</si>
  <si>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</si>
  <si>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</si>
  <si>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</si>
  <si>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</si>
  <si>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</si>
  <si>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</si>
  <si>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Asumir el riesgo
* Reducir el riesgo</t>
  </si>
  <si>
    <t>* Reducir el riesgo
* Evitar el riesgo
* Compartir o transferir el riesgo</t>
  </si>
  <si>
    <t>PUNTAJE</t>
  </si>
  <si>
    <t>IDENTIFICACIÓN DEL RIESGO</t>
  </si>
  <si>
    <t>FECHA</t>
  </si>
  <si>
    <t>RARA VEZ</t>
  </si>
  <si>
    <t>TRATAMIENTO</t>
  </si>
  <si>
    <t>NOTA</t>
  </si>
  <si>
    <t>DE 5 A 10 PUNTOS</t>
  </si>
  <si>
    <t>RARA VEZ O IMPROBABLE</t>
  </si>
  <si>
    <t>MODERADO Y MAYOR</t>
  </si>
  <si>
    <t>DE 15 A 25 PUNTOS</t>
  </si>
  <si>
    <t>RARA VEZ, IMPROBABLE, POSIBLE, PROBABLE Y CASI SEGURO</t>
  </si>
  <si>
    <t>DE 30 A 50 PUNTOS</t>
  </si>
  <si>
    <t>IMPROBABLE, POSIBLE, PROBABLE Y CASI SEGURO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</si>
  <si>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</si>
  <si>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</si>
  <si>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</si>
  <si>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</si>
  <si>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ACCIONES ADELANTADAS</t>
  </si>
  <si>
    <t>CONTROL DE CAMBIOS</t>
  </si>
  <si>
    <t>VERSIÓN</t>
  </si>
  <si>
    <t xml:space="preserve">REPORTE MONITOREO Y REVISIÓN-AGOSTO </t>
  </si>
  <si>
    <t>REPORTE MONITOREO Y REVISIÓN-DICIEMBRE</t>
  </si>
  <si>
    <t xml:space="preserve">SEGUIMIENTO OFICINA DE CONTROL INTERNO </t>
  </si>
  <si>
    <t>DEFINICIONES DE LAS OPCIONES DE MANEJO DEL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</si>
  <si>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</si>
  <si>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</si>
  <si>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</si>
  <si>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</si>
  <si>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</si>
  <si>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</si>
  <si>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</si>
  <si>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</si>
  <si>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</si>
  <si>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</si>
  <si>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</si>
  <si>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</si>
  <si>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</si>
  <si>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VALORACIÓN DEL RIESGO</t>
  </si>
  <si>
    <t>Gestión</t>
  </si>
  <si>
    <t>EVALUACIÓN DEL RIESGO RESIDUAL</t>
  </si>
  <si>
    <t>tipo riesgo</t>
  </si>
  <si>
    <t>Tipo control</t>
  </si>
  <si>
    <t>Detectivo</t>
  </si>
  <si>
    <t>Opciones de manejo</t>
  </si>
  <si>
    <t>Asumir el riesgo</t>
  </si>
  <si>
    <t>Reducir el riesgo</t>
  </si>
  <si>
    <t>Evitar el riesgo</t>
  </si>
  <si>
    <t>Compartir o trasferir el riesgo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</si>
  <si>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</si>
  <si>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</si>
  <si>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</si>
  <si>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</si>
  <si>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</si>
  <si>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</si>
  <si>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</si>
  <si>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</si>
  <si>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</si>
  <si>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</si>
  <si>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</si>
  <si>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t>MAPA DE RIESGOS INSTITUCIONAL</t>
  </si>
  <si>
    <t xml:space="preserve"> TRATAMIENTO  Y SEGUIMIENTO DEL RIESGO</t>
  </si>
  <si>
    <t>ANÁLISIS DEL RIESGO INHERENTE</t>
  </si>
  <si>
    <t>ANÁLISIS DEL RIESGO RESIDUAL</t>
  </si>
  <si>
    <t>CONCLUSIONES SOBRE LA EFICACIA DE LAS ACCIONES</t>
  </si>
  <si>
    <t>1.0</t>
  </si>
  <si>
    <t>Eliminar el riesgo</t>
  </si>
  <si>
    <t>FRECUENCIA</t>
  </si>
  <si>
    <t xml:space="preserve">EVENTO POTENCIAL DE RIESGO </t>
  </si>
  <si>
    <t>FECHA REAL DE EJECUCIÓN DE CADA ACCIÓN</t>
  </si>
  <si>
    <t>Corrupción-Institucionalidad</t>
  </si>
  <si>
    <t>Corrupción-Visibilidad</t>
  </si>
  <si>
    <t>Corrupción-Control y Sanción</t>
  </si>
  <si>
    <t>Corrupción-Delitos de la Admón. Pública</t>
  </si>
  <si>
    <t>Probabilidad</t>
  </si>
  <si>
    <t>1: Pérdida de imagen institucional
2: Desgaste administrativo por reprocesos
3: Investigaciones y sanciones
4: Detrimento patrimonial</t>
  </si>
  <si>
    <t>1: Detrimento patrimonial
2: Pérdida de imagen institucional
3: Desgaste administrativo por reprocesos
4: Investigaciones y sanciones</t>
  </si>
  <si>
    <t>4EST. Ser ejemplo en la rendición de cuentas a la ciudadanía.</t>
  </si>
  <si>
    <t>2.0</t>
  </si>
  <si>
    <t xml:space="preserve">FECHA: </t>
  </si>
  <si>
    <t xml:space="preserve">Acción 1:
Acción 2:
</t>
  </si>
  <si>
    <t xml:space="preserve">Avances acción 1: 
Avances acción 2: </t>
  </si>
  <si>
    <t xml:space="preserve">Acción 1: 
Acción 2: </t>
  </si>
  <si>
    <t xml:space="preserve">7EST. Prestar servicios eficientes, oportunos y de calidad a la ciudadanía, tanto en gestión como en trámites de la movilidad 
</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</si>
  <si>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</si>
  <si>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</si>
  <si>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</si>
  <si>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t xml:space="preserve">Documento anterior versión 3,0
Ajuste por articulo 47 Decreto 672 de 2018. Revisión y actualización de controles
</t>
  </si>
  <si>
    <t>Se actualiza la política sobre su objetivo y alcance.</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</si>
  <si>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</si>
  <si>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</si>
  <si>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</si>
  <si>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</si>
  <si>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</si>
  <si>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</si>
  <si>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</si>
  <si>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</si>
  <si>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</si>
  <si>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</si>
  <si>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</si>
  <si>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</si>
  <si>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</si>
  <si>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</si>
  <si>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</si>
  <si>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</si>
  <si>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</si>
  <si>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</si>
  <si>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</si>
  <si>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</si>
  <si>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</si>
  <si>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</si>
  <si>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</si>
  <si>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</si>
  <si>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</si>
  <si>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</si>
  <si>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</si>
  <si>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</si>
  <si>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</si>
  <si>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</si>
  <si>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</si>
  <si>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</si>
  <si>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</si>
  <si>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</si>
  <si>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</si>
  <si>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INSIGNIFICANTE (1)</t>
  </si>
  <si>
    <t>RIESGO DE GESTIÓN</t>
  </si>
  <si>
    <t>RIESGO DE CORRUPCIÓN</t>
  </si>
  <si>
    <t>CASI SEGURO (5)</t>
  </si>
  <si>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</si>
  <si>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</si>
  <si>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</si>
  <si>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</si>
  <si>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</si>
  <si>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</si>
  <si>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</si>
  <si>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</si>
  <si>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</si>
  <si>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</si>
  <si>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</si>
  <si>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</si>
  <si>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</si>
  <si>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</si>
  <si>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</si>
  <si>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</si>
  <si>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</si>
  <si>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</si>
  <si>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</si>
  <si>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</si>
  <si>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Conclusión sobre los controles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</si>
  <si>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</si>
  <si>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</si>
  <si>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</si>
  <si>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</si>
  <si>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</si>
  <si>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</si>
  <si>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t xml:space="preserve">2EST. Fomentar la cultura ciudadana y el respeto entre todos los usuarios de todas las formas de transporte, protegiendo en especial los actores vulnerables y los modos activos.
</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</si>
  <si>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</si>
  <si>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</si>
  <si>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</si>
  <si>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r>
      <t xml:space="preserve">Los riesgos de corrupción se encuentran en un nivel que puede </t>
    </r>
    <r>
      <rPr>
        <b/>
        <u/>
        <sz val="10"/>
        <rFont val="Arial"/>
        <family val="2"/>
      </rPr>
      <t>reducirse</t>
    </r>
    <r>
      <rPr>
        <sz val="10"/>
        <rFont val="Arial"/>
        <family val="2"/>
      </rPr>
      <t xml:space="preserve"> fácilmente con los controles establecidos en la Entidad.</t>
    </r>
  </si>
  <si>
    <t>Deben tomarse las medidas necesarias para llevar los riesgos a la zona de riesgo bajo.</t>
  </si>
  <si>
    <t>En todo caso se requiere que la Entidad propenda por reducir el riesgo de corrupción  hasta llevarlo a la zona de riesgo baja.</t>
  </si>
  <si>
    <t>Deben tomarse las medidas necesarias para llevar los riesgos a la zona de riesgo moderada o baja.</t>
  </si>
  <si>
    <t>En todo caso se requiere que la Entidad propenda por reducir el riesgo de corrupción hasta llevarlo a la zona de riesgo baja.</t>
  </si>
  <si>
    <t>MAYOR Y CATASTRÓFICO</t>
  </si>
  <si>
    <t>MODERADO, MAYOR Y CATASTRÓFICO</t>
  </si>
  <si>
    <t>* Aceptar el riesgo</t>
  </si>
  <si>
    <t>* Aceptar el riesgo
* Reducir el riesgo</t>
  </si>
  <si>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acciones de manejo del riesgo</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</si>
  <si>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t>ACEPTAR EL RIESGO</t>
  </si>
  <si>
    <t>PLAN DE CONTINGENCIA EN CASO DE MATERIALIZARSE EL RIESGO</t>
  </si>
  <si>
    <t>ACTIVIDAD
(Corrección o acción correctiva)</t>
  </si>
  <si>
    <t xml:space="preserve">PLAZO DE EJECUCIÓN </t>
  </si>
  <si>
    <t>RESPONSABLE</t>
  </si>
  <si>
    <t>Acción 13: Revisión de los procedimientos para establecer puntos de control eficaces.</t>
  </si>
  <si>
    <t>Acción 13: Semestral</t>
  </si>
  <si>
    <t>Acción 13: Subdirección de Control de Tránsito y Transporte.</t>
  </si>
  <si>
    <t>CONTEXTO DEL RIESGO</t>
  </si>
  <si>
    <t>SEGUIMIENTO INDEPENDIENTE</t>
  </si>
  <si>
    <r>
      <t xml:space="preserve">LÍNEA ESTRATÉGICA DE DEFENSA RESPONDE POR: 
</t>
    </r>
    <r>
      <rPr>
        <b/>
        <sz val="20"/>
        <rFont val="Wingdings 3"/>
        <family val="1"/>
        <charset val="2"/>
      </rPr>
      <t>È</t>
    </r>
  </si>
  <si>
    <r>
      <t xml:space="preserve">PRIMERA Y SEGUNDA LÍNEAS DE DEFENSA RESPONDEN POR:
</t>
    </r>
    <r>
      <rPr>
        <b/>
        <sz val="20"/>
        <color theme="1" tint="4.9989318521683403E-2"/>
        <rFont val="Wingdings 3"/>
        <family val="1"/>
        <charset val="2"/>
      </rPr>
      <t>È</t>
    </r>
    <r>
      <rPr>
        <b/>
        <sz val="20"/>
        <color theme="1" tint="4.9989318521683403E-2"/>
        <rFont val="Arial"/>
        <family val="2"/>
      </rPr>
      <t xml:space="preserve">                                                                                                                                                                                                                                                                                    </t>
    </r>
  </si>
  <si>
    <r>
      <t xml:space="preserve">PRIMERA Y SEGUNDA LÍNEAS DE DEFENSA RESPONDEN POR:
</t>
    </r>
    <r>
      <rPr>
        <b/>
        <sz val="20"/>
        <color theme="1" tint="4.9989318521683403E-2"/>
        <rFont val="Wingdings 3"/>
        <family val="1"/>
        <charset val="2"/>
      </rPr>
      <t>È</t>
    </r>
  </si>
  <si>
    <r>
      <t xml:space="preserve">TERCERA LÍNEA DE DEFENSA RESPONDE POR:
</t>
    </r>
    <r>
      <rPr>
        <b/>
        <sz val="20"/>
        <rFont val="Wingdings 3"/>
        <family val="1"/>
        <charset val="2"/>
      </rPr>
      <t>È</t>
    </r>
  </si>
  <si>
    <t>CARGO RESPONSABLE DEL CONTROL</t>
  </si>
  <si>
    <t>NIVELES DE ACEPTACIÓN Y CRITERIOS PARA LA VALORACIÓN DEL RIESGO</t>
  </si>
  <si>
    <t xml:space="preserve">POLITICA DE GESTIÓN DEL RIESGO 
DE LA SECRETARÍA DISTRITAL DE MOVILIDAD
</t>
  </si>
  <si>
    <t>En las siguientes hojas se encuentran los instrumentos que desarrollan la política</t>
  </si>
  <si>
    <r>
      <t>Luego de que  ha</t>
    </r>
    <r>
      <rPr>
        <sz val="16"/>
        <rFont val="Arial"/>
        <family val="2"/>
      </rPr>
      <t xml:space="preserve"> sido </t>
    </r>
    <r>
      <rPr>
        <sz val="16"/>
        <color theme="1"/>
        <rFont val="Arial"/>
        <family val="2"/>
      </rPr>
      <t xml:space="preserve">llevado a esta zona, la Secretaria decide que el riesgo residual se puede </t>
    </r>
    <r>
      <rPr>
        <b/>
        <sz val="16"/>
        <color rgb="FFFF0000"/>
        <rFont val="Arial"/>
        <family val="2"/>
      </rPr>
      <t>ACEPTAR</t>
    </r>
    <r>
      <rPr>
        <sz val="16"/>
        <color theme="1"/>
        <rFont val="Arial"/>
        <family val="2"/>
      </rPr>
      <t>, manteniendo o aceptando la posible pérdida residual probable e implementando acciones de manejo para su mitigación.</t>
    </r>
  </si>
  <si>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</si>
  <si>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r>
      <t xml:space="preserve">La Secretaria entiende que el riesgo residual se puede </t>
    </r>
    <r>
      <rPr>
        <b/>
        <sz val="16"/>
        <color rgb="FFFF0000"/>
        <rFont val="Arial"/>
        <family val="2"/>
      </rPr>
      <t>ACEPTAR</t>
    </r>
    <r>
      <rPr>
        <sz val="16"/>
        <color theme="1"/>
        <rFont val="Arial"/>
        <family val="2"/>
      </rPr>
      <t xml:space="preserve"> o </t>
    </r>
    <r>
      <rPr>
        <b/>
        <sz val="16"/>
        <color theme="1"/>
        <rFont val="Arial"/>
        <family val="2"/>
      </rPr>
      <t>REDUCIR</t>
    </r>
    <r>
      <rPr>
        <sz val="16"/>
        <color theme="1"/>
        <rFont val="Arial"/>
        <family val="2"/>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</si>
  <si>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6"/>
        <rFont val="Arial"/>
        <family val="2"/>
      </rPr>
      <t>REDUCIR</t>
    </r>
    <r>
      <rPr>
        <sz val="16"/>
        <rFont val="Arial"/>
        <family val="2"/>
      </rPr>
      <t>,  el riesgo residual.</t>
    </r>
  </si>
  <si>
    <r>
      <t xml:space="preserve">El riesgo residual se puede </t>
    </r>
    <r>
      <rPr>
        <b/>
        <sz val="16"/>
        <color theme="1"/>
        <rFont val="Arial"/>
        <family val="2"/>
      </rPr>
      <t xml:space="preserve">EVITAR </t>
    </r>
    <r>
      <rPr>
        <sz val="16"/>
        <color theme="1"/>
        <rFont val="Arial"/>
        <family val="2"/>
      </rPr>
      <t xml:space="preserve">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 xml:space="preserve">COMPARTIR </t>
    </r>
    <r>
      <rPr>
        <sz val="16"/>
        <color theme="1"/>
        <rFont val="Arial"/>
        <family val="2"/>
      </rPr>
      <t>reduciendo su efecto a través del traspaso de las pérdidas y disminución del impacto del riesgo.</t>
    </r>
  </si>
  <si>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</si>
  <si>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r>
      <t xml:space="preserve">El riesgo residual se puede </t>
    </r>
    <r>
      <rPr>
        <b/>
        <sz val="16"/>
        <color theme="1"/>
        <rFont val="Arial"/>
        <family val="2"/>
      </rPr>
      <t>EVITAR</t>
    </r>
    <r>
      <rPr>
        <sz val="16"/>
        <color theme="1"/>
        <rFont val="Arial"/>
        <family val="2"/>
      </rPr>
      <t xml:space="preserve"> 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COMPARTIR</t>
    </r>
    <r>
      <rPr>
        <sz val="16"/>
        <color theme="1"/>
        <rFont val="Arial"/>
        <family val="2"/>
      </rPr>
      <t xml:space="preserve"> reduciendo su efecto a través del traspaso de las pérdidas y disminución del impacto del riesgo.</t>
    </r>
  </si>
  <si>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</si>
  <si>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3.0 </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</si>
  <si>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</si>
  <si>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</si>
  <si>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</si>
  <si>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</si>
  <si>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</si>
  <si>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</si>
  <si>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</si>
  <si>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</si>
  <si>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</si>
  <si>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</si>
  <si>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</si>
  <si>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</si>
  <si>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</si>
  <si>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</si>
  <si>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</si>
  <si>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</si>
  <si>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</si>
  <si>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</si>
  <si>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</si>
  <si>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</si>
  <si>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</si>
  <si>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</si>
  <si>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</si>
  <si>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 Presencia de actos de cohecho (dar o recibir dádivas) para favorecimiento propio o de un tercero.</t>
  </si>
  <si>
    <t>6EST. Proveer un ecosistema adecuado para la innovación y adopción de tecnologías de movilidad y de información y comunicación.</t>
  </si>
  <si>
    <t>8EST. Contar con un excelente equipo humano y condiciones laborales que hagan de la Secretaría Distrital de Movilidad un lugar atractivo para trabajar y desarrollarse profesionalmente</t>
  </si>
  <si>
    <t>1: Aumento en el índice de victimas fatales y lesionadas por accidentes de tránsito
2: Falta de credibilidad hacia la Entidad
3: Investigaciones y sanciones.</t>
  </si>
  <si>
    <t>1: Incremento en el incumplimiento a las normas de Tránsito y Transporte 
2. Alto número de accidentes e incidentes en las vías.
3: Pérdida de imagen institucional.
4: Investigaciones administrativas, disciplinarias, penales y fiscales.</t>
  </si>
  <si>
    <t>1. Desconocimiento del personal responsable de generar y desarrollar los planes, programas y proyectos con respecto a la sostenibilidad de la movilidad con una visión integral.
2. Deficiencia en la metodologia para formular e implementar los planes, programas o proyectos de manera sistemática y articulada entre dependencias de la SDM, incluyendo los lineamientos y estrategias para la sostenibilidad de la movilidad.
3. Deficiencia en los mecanismos de medición de la eficacia, eficiencia y efectividad de los planes, programas y proyectos.
4. Falta de liderazgo y compromiso de los directivos responsables de la formulacion e implementación de los planes, programas y proyectos.
5. Deficiencia en la planificación de recursos y acciones y su seguimiento en cuanto a  resultados esperados en sostenibilidad ambiental, económica y social de la movilidad.</t>
  </si>
  <si>
    <t>1: Falta de liderazgo de los directivos y jefes responsables de los equipos de trabajo en cuanto a generar un ambiente laboral acorde con las expectativas y necesidades colectivas e individuales de los colaboradores.
2. Debilidad en políticas de retención, bienestar, estimulos, incentivos, promoción y ascensos del personal de planta, y en lo concerniente a contratistas, bienestar, oportunidad en pagos, estimulos y reconocimientos.
3. Deficiencia en mecanismos de seguimiento, medición y mejora del clima organizacional.
4. Deficiencias en la comunicación interna.
5. Debilidad en la planificación de necesidades de recurso humano, definición de perfiles ajustados a las necesidades de los procesos y dependencias e inadecuada asignación de funciones y obligaciones.</t>
  </si>
  <si>
    <t>12. Designación de colaboradores no competentes o idóneos para el desarrollo de las actividades asignadas.</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</si>
  <si>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</si>
  <si>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</si>
  <si>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</si>
  <si>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</si>
  <si>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</si>
  <si>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</si>
  <si>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</si>
  <si>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</si>
  <si>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Más de una vez al año.</t>
  </si>
  <si>
    <t xml:space="preserve">¿Afectar el cumplimiento de metas y objetivos de la dependencia? </t>
  </si>
  <si>
    <t xml:space="preserve">¿Dar lugar al detrimento de calidad de vida de la comunidad por la pérdida del bien, servicios o recursos públicos? </t>
  </si>
  <si>
    <t>x</t>
  </si>
  <si>
    <t>MAPA DE CALOR</t>
  </si>
  <si>
    <t>16
EXTREMO</t>
  </si>
  <si>
    <t>12
EXTREMO</t>
  </si>
  <si>
    <t>5
ALTO</t>
  </si>
  <si>
    <t>10
ALTO</t>
  </si>
  <si>
    <t>15
EXTREMO</t>
  </si>
  <si>
    <t>20
EXTREMO</t>
  </si>
  <si>
    <t>25
EXTREMO</t>
  </si>
  <si>
    <t>4
MODERADO</t>
  </si>
  <si>
    <t>8
ALTO</t>
  </si>
  <si>
    <t>12
ALTO</t>
  </si>
  <si>
    <t>6
MODERADO</t>
  </si>
  <si>
    <t>9
ALTO</t>
  </si>
  <si>
    <t>2
BAJO</t>
  </si>
  <si>
    <t>4
BAJO</t>
  </si>
  <si>
    <t>10
EXTREMO</t>
  </si>
  <si>
    <t>1
BAJO</t>
  </si>
  <si>
    <t>3
MODERADO</t>
  </si>
  <si>
    <t>4
ALTO</t>
  </si>
  <si>
    <t>5
EXTREMO</t>
  </si>
  <si>
    <t>2
BAJO 2</t>
  </si>
  <si>
    <t>3
BAJO 3</t>
  </si>
  <si>
    <t>Se espera que el evento ocurra en la mayoría de las circunstancias.</t>
  </si>
  <si>
    <t xml:space="preserve">PROBABILIDAD </t>
  </si>
  <si>
    <t>EXTREMO</t>
  </si>
  <si>
    <t>ALTO</t>
  </si>
  <si>
    <t>BAJO</t>
  </si>
  <si>
    <t>RARA VEZ (1)</t>
  </si>
  <si>
    <t>MENOR (2)</t>
  </si>
  <si>
    <t>MODERADO (3)</t>
  </si>
  <si>
    <t>MAYOR (4)</t>
  </si>
  <si>
    <t>CATASTRÓFICO (5)</t>
  </si>
  <si>
    <r>
      <t xml:space="preserve">OBJETIVOS INSTITUCIONALES
</t>
    </r>
    <r>
      <rPr>
        <b/>
        <sz val="11"/>
        <color theme="0"/>
        <rFont val="Arial"/>
        <family val="2"/>
      </rPr>
      <t/>
    </r>
  </si>
  <si>
    <r>
      <t xml:space="preserve">TIPOLOGÍA (Gestión o Corrupción)
</t>
    </r>
    <r>
      <rPr>
        <b/>
        <sz val="11"/>
        <color rgb="FFFF0000"/>
        <rFont val="Arial"/>
        <family val="2"/>
      </rPr>
      <t>Escoger la opción que corresponda</t>
    </r>
  </si>
  <si>
    <r>
      <rPr>
        <b/>
        <sz val="16"/>
        <color theme="1"/>
        <rFont val="Arial"/>
        <family val="2"/>
      </rPr>
      <t xml:space="preserve">PROBABILIDAD 
</t>
    </r>
    <r>
      <rPr>
        <sz val="16"/>
        <color theme="1"/>
        <rFont val="Arial"/>
        <family val="2"/>
      </rPr>
      <t xml:space="preserve">
</t>
    </r>
    <r>
      <rPr>
        <b/>
        <sz val="11"/>
        <color rgb="FFFF0000"/>
        <rFont val="Arial"/>
        <family val="2"/>
      </rPr>
      <t>Escoger la opción que corresponda según el nivel de probabilidad de que se presente el evento</t>
    </r>
  </si>
  <si>
    <r>
      <t xml:space="preserve">La implementación de esta política contempla los siguientes lineamientos:
a) El análisis del contexto estratégico para la Gestión del Riesgo, se efectua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riesgos de gestión y de corrupción, teniendo en cuenta que, para estos últimos, no se acepta el riesgo y siempre debe conducir a un tratamiento, en concordancia con la siguiente tabla:</t>
    </r>
  </si>
  <si>
    <r>
      <rPr>
        <b/>
        <u/>
        <sz val="18"/>
        <rFont val="Arial"/>
        <family val="2"/>
      </rPr>
      <t>Consideraciones generales:</t>
    </r>
    <r>
      <rPr>
        <sz val="18"/>
        <rFont val="Arial"/>
        <family val="2"/>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8"/>
        <rFont val="Arial"/>
        <family val="2"/>
      </rPr>
      <t>MIPG</t>
    </r>
    <r>
      <rPr>
        <sz val="18"/>
        <rFont val="Arial"/>
        <family val="2"/>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8"/>
        <rFont val="Arial"/>
        <family val="2"/>
      </rPr>
      <t>Revisión de los controles:</t>
    </r>
    <r>
      <rPr>
        <b/>
        <sz val="18"/>
        <rFont val="Arial"/>
        <family val="2"/>
      </rPr>
      <t xml:space="preserve">
</t>
    </r>
    <r>
      <rPr>
        <sz val="18"/>
        <rFont val="Arial"/>
        <family val="2"/>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8"/>
        <rFont val="Arial"/>
        <family val="2"/>
      </rPr>
      <t>Gestión de cambios:</t>
    </r>
    <r>
      <rPr>
        <sz val="18"/>
        <rFont val="Arial"/>
        <family val="2"/>
      </rPr>
      <t xml:space="preserve">
Cada propuesta de modificación</t>
    </r>
    <r>
      <rPr>
        <sz val="18"/>
        <rFont val="Arial"/>
        <family val="2"/>
      </rPr>
      <t xml:space="preserve"> o inclusión de un nuevo evento de riesgo será presentada a la OAPI para ser analizada de manera conjunta con el área solicitante y darle curso si procede. La jefe de la OAPI</t>
    </r>
    <r>
      <rPr>
        <sz val="18"/>
        <color rgb="FFFF0000"/>
        <rFont val="Arial"/>
        <family val="2"/>
      </rPr>
      <t xml:space="preserve"> </t>
    </r>
    <r>
      <rPr>
        <sz val="18"/>
        <rFont val="Arial"/>
        <family val="2"/>
      </rPr>
      <t xml:space="preserve">informará al Comité Institucional con respecto al cambio realizado, al exponer la nueva versión de la matriz.
</t>
    </r>
    <r>
      <rPr>
        <b/>
        <sz val="16"/>
        <color rgb="FF7030A0"/>
        <rFont val="Calibri"/>
        <family val="2"/>
        <scheme val="minor"/>
      </rPr>
      <t/>
    </r>
  </si>
  <si>
    <t>3. Formulación de planes, programas o proyectos de movilidad de la ciudad, que no propendan por la sostenibilidad ambiental, económica y social.</t>
  </si>
  <si>
    <t>1: Detrimento patrimonial.
2: Investigaciones disciplinarias, administrativas y fiscales.
3: Daños antijurídicos.
4. Daños ambientales
5. Perdida económica para la ciudad
6. Perdida de la calidad de vida de los ciudadanos
7: Pérdida de imagen institucional.
8. Falta de legitimidad, gobernabilidad y apropiación por parte de la ciudadanía con respecto a los planes, programas y proyectos.</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</si>
  <si>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</si>
  <si>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</si>
  <si>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</si>
  <si>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</si>
  <si>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 xml:space="preserve">1: Pérdida de imagen institucional
2: Incremento de PQRSD
3: Investigaciones y/o sanciones
</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</si>
  <si>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</si>
  <si>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</si>
  <si>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</si>
  <si>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1. Afectación del logro de los objetivos institucionales.
2. Aumento en niveles de ausentismo y rotación de personal
3. Aumento del riesgo psicosocial y enfermedades laborales.</t>
  </si>
  <si>
    <t>1: Carencia de un diagnóstico adecuado de las condiciones de seguridad y salud en el trabajo de la Entidad.
2: No contar con personal idóneo para el diseño e implementación del Programa de SST.
3: Deficiencia en la planificación de recursos y acciones y su seguimiento en cuanto a  resultados esperados del SGSST
4: Falta de liderazgo y compromiso de la Alta Dirección con las metas y desempeño del SGSST.</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</si>
  <si>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</si>
  <si>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</si>
  <si>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r>
      <rPr>
        <b/>
        <sz val="16"/>
        <rFont val="Arial"/>
        <family val="2"/>
      </rPr>
      <t>IMPACTO</t>
    </r>
    <r>
      <rPr>
        <b/>
        <sz val="18"/>
        <rFont val="Calibri"/>
        <family val="2"/>
        <scheme val="minor"/>
      </rPr>
      <t xml:space="preserve">
</t>
    </r>
    <r>
      <rPr>
        <b/>
        <sz val="11"/>
        <color rgb="FFFF3300"/>
        <rFont val="Arial"/>
        <family val="2"/>
      </rPr>
      <t xml:space="preserve">Escoger la opción que corresponda según el nivel de impacto que tendrá este evento sobre el objetivo:  
</t>
    </r>
    <r>
      <rPr>
        <b/>
        <u/>
        <sz val="11"/>
        <color rgb="FFFF3300"/>
        <rFont val="Arial"/>
        <family val="2"/>
      </rPr>
      <t>Corrupción</t>
    </r>
    <r>
      <rPr>
        <b/>
        <sz val="11"/>
        <color rgb="FFFF3300"/>
        <rFont val="Arial"/>
        <family val="2"/>
      </rPr>
      <t xml:space="preserve"> no puede ser insignificante ni menor; consultar y diligenciar primero el cuestionario de la hoja 3. Impacto corrupción;
</t>
    </r>
    <r>
      <rPr>
        <b/>
        <u/>
        <sz val="11"/>
        <color rgb="FFFF3300"/>
        <rFont val="Arial"/>
        <family val="2"/>
      </rPr>
      <t>Gestión:</t>
    </r>
    <r>
      <rPr>
        <b/>
        <sz val="11"/>
        <color rgb="FFFF3300"/>
        <rFont val="Arial"/>
        <family val="2"/>
      </rPr>
      <t xml:space="preserve"> consultar hoja 4 impacto riesgos gestión; tener en cuenta que para seguridad digital allí hay una tabla específica</t>
    </r>
    <r>
      <rPr>
        <u/>
        <sz val="18"/>
        <rFont val="Calibri"/>
        <family val="2"/>
        <scheme val="minor"/>
      </rPr>
      <t xml:space="preserve">
</t>
    </r>
  </si>
  <si>
    <r>
      <t xml:space="preserve">DOCUMENTO EN EL CUAL SE DESCRIBE CÓMO SE APLICA EL CONTROL
</t>
    </r>
    <r>
      <rPr>
        <b/>
        <sz val="11"/>
        <color rgb="FFFF0000"/>
        <rFont val="Arial"/>
        <family val="2"/>
      </rPr>
      <t>Mencionar el procedimiento documentado, instructivo o manual, o en caso contrario indicar "No está documentado"</t>
    </r>
  </si>
  <si>
    <t>Control No.</t>
  </si>
  <si>
    <r>
      <t xml:space="preserve">Calificación del diseño del control
</t>
    </r>
    <r>
      <rPr>
        <b/>
        <sz val="11"/>
        <color rgb="FFFF0000"/>
        <rFont val="Arial"/>
        <family val="2"/>
      </rPr>
      <t>Esta casilla suma automáticamente las variables de diseño 1 a 5, sin la 6 de evidencias</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</si>
  <si>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</si>
  <si>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</si>
  <si>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</si>
  <si>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</si>
  <si>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</si>
  <si>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r>
      <t xml:space="preserve">Impacto (Detectivo)
</t>
    </r>
    <r>
      <rPr>
        <b/>
        <sz val="11"/>
        <color rgb="FFFF0000"/>
        <rFont val="Arial"/>
        <family val="2"/>
      </rPr>
      <t>No opera para riesgos de corrupción según guía DAFP</t>
    </r>
  </si>
  <si>
    <t>2. Formulación e implementación de estrategias, incluyendo la de cursos pedagógicos, que no fomenten la cultura ciudadana para la movilidad y el respeto entre  los usuarios de todas las formas de transporte</t>
  </si>
  <si>
    <t>1. Debilidad en la planificación de necesidades de recurso humano y definición de perfiles ajustados a las necesidades de los procesos y dependencias.
2. Deficiencia en cuanto a puntos de control, seguimiento y medición de la eficacia, eficiencia y efectividad del proceso de selección, inducción, entrenamiento y evaluación del personal de planta, y del cumplimiento de obligaciones en los contratistas. 
3. Falta de racionalización y simplificación de trámites, requisitos y documentación en el proceso de selección y vinculación de colaboradores.</t>
  </si>
  <si>
    <t xml:space="preserve">1. Afectación negativa del logro de los objetivos institucionales.
2: Afectación negativa en la calidad de la prestación del servicio de cara a la ciudadanía
3: Detrimento patrimonial por uso indebido de recursos
4: Investigaciones y posibles sanciones
5. Aumento de quejas y reclamaciones.
6. Afectación negativa en el clima laboral y el trabajo en equipo
</t>
  </si>
  <si>
    <t>1: Aumento de sccidentes de trabajo y enfermedades laborales.
2: Apertura  Investigaciones,  pago de indemnizaciones y sanciones por no reportar o hacerlo por fuera de los términos de ley
3: Incremento de índices de ausentismo laboral por incapacidades
4: Desmotivación laboral que conlleve a la disminución en la obtención de resultados esperados 
5: Afectación de la calidad de vida y la salud de los colaboradores.</t>
  </si>
  <si>
    <t xml:space="preserve">1: Desconocimiento de los lineamientos del subsistema de gestión ambiental, particularmente en lo referente al orden y aseo y uso eficiente de servicios públicos al interior de las sedes de la Entidad
2: Falta de liderazgo y compromiso de la Alta Dirección con las metas y desempeños ambientales institucionales en los programas de cultura de cero papel, ahorro del consumo de servicios publicos al interior de la entidad,  actualización de infraestructura física
3: Falta de conciencia ambiental de los colaboradores en el desempeño de sus funciones o ejecución de contratos y su repercusión sobre el ambiente laboral
4: Debilidad en la divulgación de los programas del Plan Institucional de Gestión Ambiental relacionados con campañas ambientales al interior de la entidad
5: Deficiencia en la planificación de metas, responsables, recursos, acciones y obligaciones y su seguimiento en cuanto a  resultados esperados del subsistema de gestión ambiental.
6: Debilidad en supervisión, seguimiento y medición al desempeño ambiental de propios y terceros en cuanto al cumplimiento de compromisos contractuales en materia ambiental.
</t>
  </si>
  <si>
    <t xml:space="preserve">1: Apertura de investigaciones y posibles sanciones
2: Afectación en la credibilidad de la Alta Dirección por no dar lineamientos claros sobre la política de gestión ambiental interna
3: Detrimento patrimonial por desviación de recursos
4: Afectación a la seguridad y salud de los colaboradores y terceros
5: Desgaste administrativo por procedimientos inoperantes
6. Daño en el ambiente laboral representado en el agotamiento o desmotivación de los colaboradores de la Entidad
</t>
  </si>
  <si>
    <r>
      <rPr>
        <b/>
        <sz val="20"/>
        <rFont val="Arial"/>
        <family val="2"/>
      </rPr>
      <t>EVALUACIÓN DEL RIESGO INHERENTE</t>
    </r>
    <r>
      <rPr>
        <u/>
        <sz val="11"/>
        <color theme="10"/>
        <rFont val="Calibri"/>
        <family val="2"/>
        <scheme val="minor"/>
      </rPr>
      <t xml:space="preserve">
</t>
    </r>
    <r>
      <rPr>
        <b/>
        <sz val="16"/>
        <rFont val="Arial"/>
        <family val="2"/>
      </rPr>
      <t>NIVEL DE RIESGO 
SEGÚN EL MAPA DE CALOR</t>
    </r>
    <r>
      <rPr>
        <u/>
        <sz val="11"/>
        <color theme="10"/>
        <rFont val="Calibri"/>
        <family val="2"/>
        <scheme val="minor"/>
      </rPr>
      <t xml:space="preserve">
</t>
    </r>
    <r>
      <rPr>
        <b/>
        <u/>
        <sz val="11"/>
        <color theme="10"/>
        <rFont val="Calibri"/>
        <family val="2"/>
        <scheme val="minor"/>
      </rPr>
      <t>Buscar el NPR en la hoja 5. Mapa de Calor; allí se ubicará la zona por color en la cual se ubica el riesgo, luego esta es la que de debe seleccionar aquí de la lista desplegable</t>
    </r>
  </si>
  <si>
    <r>
      <rPr>
        <b/>
        <sz val="12"/>
        <rFont val="Arial"/>
        <family val="2"/>
      </rPr>
      <t>NIVEL DE RIESGO INHERENTE (EVALUACIÓN INICIAL) O RESIDUAL DEL PERIODO INMEDIATAMENTE ANTERIOR</t>
    </r>
    <r>
      <rPr>
        <sz val="11"/>
        <color theme="1"/>
        <rFont val="Arial"/>
        <family val="2"/>
      </rPr>
      <t xml:space="preserve">
</t>
    </r>
  </si>
  <si>
    <r>
      <rPr>
        <b/>
        <sz val="18"/>
        <rFont val="Arial"/>
        <family val="2"/>
      </rPr>
      <t>EVIDENCIA DEL CONTROL</t>
    </r>
    <r>
      <rPr>
        <sz val="11"/>
        <color rgb="FFFF0000"/>
        <rFont val="Arial"/>
        <family val="2"/>
      </rPr>
      <t xml:space="preserve">
</t>
    </r>
    <r>
      <rPr>
        <b/>
        <sz val="11"/>
        <color rgb="FFFF0000"/>
        <rFont val="Arial"/>
        <family val="2"/>
      </rPr>
      <t>Hechos, datos o registros, verificables y trazables, que sean pertinentes para demostrar como se están controlando el riesgo</t>
    </r>
    <r>
      <rPr>
        <sz val="11"/>
        <color rgb="FFFF0000"/>
        <rFont val="Arial"/>
        <family val="2"/>
      </rPr>
      <t xml:space="preserve">
</t>
    </r>
    <r>
      <rPr>
        <u/>
        <sz val="11"/>
        <color theme="10"/>
        <rFont val="Calibri"/>
        <family val="2"/>
        <scheme val="minor"/>
      </rPr>
      <t xml:space="preserve">
</t>
    </r>
    <r>
      <rPr>
        <b/>
        <u/>
        <sz val="11"/>
        <color theme="10"/>
        <rFont val="Calibri"/>
        <family val="2"/>
        <scheme val="minor"/>
      </rPr>
      <t>NOTA: Una vez identificado el control llevarlo a la hoja 6. Evaluación Controles y contestar el cuestionario de calificación.</t>
    </r>
  </si>
  <si>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</si>
  <si>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</si>
  <si>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t xml:space="preserve">1. Desconocimiento de las acciones concretas definidas en el PDD y PDSVM.
2. Deficiencia en la planificación y asignación de recursos necesarios para garantizar la implementación de las acciones establecidas en el PDD y PDSVM.
3. Deficiencia en los métodos de medición de la eficacia, eficiencia y efectividad de las acciones establecidas en el PDD y PDSVM que permitan evaluar el desempeño en el cumplimiento de metas y formular alertas tempranas.
4. Debilidad en la definición y aplicación de puntos de control, revisión  y generación de reportes en las etapas de formulación y ejecución de las acciones del PDD y PDSVM.
</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</si>
  <si>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</si>
  <si>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</si>
  <si>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 xml:space="preserve">1. Desconocimiento del personal responsable de generar y desarrollar las estrategias, incluyendo cursos pedagógicos, con respecto al alcance e impacto de los mismos.
2. Deficiencia en la metodologia para formular e implementar las estrategias de manera sistemática y articulada entre dependencias de la SDM, incluyendo los mecanismos de divulgación y concientización de las acciones que fomentan la cultura ciudadana 
3. Deficiencia en los mecanismos de medición de la eficacia, eficiencia y efectividad de las estrategias y cursos.
4. Falta de liderazgo y compromiso de los directivos responsables de la formulacion e implementación de las estrategias.
5. Deficiencia en la planificación de recursos y acciones y su seguimiento, en cuanto a  resultados esperados para el fomento de la cultura ciudadana y el respeto entre todos los usuarios.
</t>
  </si>
  <si>
    <t xml:space="preserve">1: Baja cultura de control en los colaboradores de la Entidad frente a la implementación del manual de funciones, manuales y código de integridad y tipologías de actos de corrupción.
2. Falta de celeridad y contundencia en la aplicación de acciones disciplinarias contra actos de corrupción.
3. Debilidad en la concertación de alianzas estratégicas y de articulación interinstitucional para combatir la corrupción. 
4: Bajos niveles de denuncia de actos de corrupción.
</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</si>
  <si>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</si>
  <si>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</si>
  <si>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 xml:space="preserve">Verificar que la dependencia responsable planifique los recursos para la implementación del PDSVM en el anteproyecto de presupuesto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</si>
  <si>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</si>
  <si>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t>3. Verificar la planificación y seguimiento de los recursos  y/o acciones para Seguridad Digital  en el Plan de Acción Institucional por parte de las dependencias responsables (preventivo)</t>
  </si>
  <si>
    <t>Revisar y Acompañar  a  las dependencias de la SDM  en el desarrollo de  proyectos y en el diseño de estrategias de gestión social atraves de la aplicación del procedimiento de inclusión del componente social. (Preventivo)</t>
  </si>
  <si>
    <t xml:space="preserve">4.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</si>
  <si>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</si>
  <si>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 xml:space="preserve">2. </t>
  </si>
  <si>
    <t>2.1</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</si>
  <si>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</si>
  <si>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</si>
  <si>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6.</t>
  </si>
  <si>
    <t>Implementar  y realizar seguimiento a las acciones definidas como estrategias de mitigacion deacuerdo a los impactos previamente idenficados de la población objetivo (Detectivo)</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</si>
  <si>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</si>
  <si>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Divulgar los canales de denuncia de actos de Corrupción en las carteleras de los CLMs.(Preventivo)
</t>
  </si>
  <si>
    <t>1.</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</si>
  <si>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</si>
  <si>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2.</t>
  </si>
  <si>
    <t xml:space="preserve">
Divulgar la información relacionada con  las medidas anticorrupción institucionales contenidas en el PAAC  en las audiencias publicas.de  la rendición de cuentas en cada una de las Lccalidades,</t>
  </si>
  <si>
    <t>Verificar la información pública reportada en el Plan de Acción Institucional de acuerdo con el Plan Anual de Adquisiciones (preventivo)</t>
  </si>
  <si>
    <t>Verificar que las viabilidades presupuestales coincidan con el PAA (preventivo). grupo 2 ppto</t>
  </si>
  <si>
    <t xml:space="preserve">3.1. </t>
  </si>
  <si>
    <t>Revisar e informar los avances y atrasos en la ejecución presupuestal y contractual de acuerdo con el PAA (preventivo). grupo 2 ppto</t>
  </si>
  <si>
    <t xml:space="preserve">3.2. </t>
  </si>
  <si>
    <t xml:space="preserve">Divulgar la información relacionada con  las medidas anticorrupción institucionales contenidas en el PAAC  en las audiencias publicas.de  la rendición de cuentas en cada una de las Lccalidades. (Preventivo)  </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</si>
  <si>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</si>
  <si>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</si>
  <si>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 xml:space="preserve">Realizar el seguimiento a  las solicitudes  realizadas en los CLMs   a traves del instrumento de las agendas participativas para velar por su  efectiva atención atraves de las dependencias del SDM. (Preventivo)
</t>
  </si>
  <si>
    <t>7.</t>
  </si>
  <si>
    <t>Realizar el seguimiento a las jornadas de socialización en los temas de cultura ciudadana</t>
  </si>
  <si>
    <t>8.</t>
  </si>
  <si>
    <t xml:space="preserve">1: Fallas en la infraestructura tecnológica que pueda afectar la Seguridad Digital de la Entidad.
2: Desconocimiento por parte de los colaboradores de la Entidad en cuanto a los principios, propósitos y aplicación de la Política de Seguridad Digital.
3: Deficiencia en la planificación de recursos y acciones y su seguimiento en cuanto a resultados esperados en Seguridad Digital de la Entidad.
4. Deficiencia en los mecanismos de medición de la eficacia, eficiencia y efectividad de la Política de Seguridad Digital.
5: Obsolescencia tecnológica y su impacto en la Seguridad Digital.
</t>
  </si>
  <si>
    <t xml:space="preserve">1. Vulneración de la disponibilidad e integridad de la información.
2. Afectación negativa del servicio y la gestión de la Entidad.
</t>
  </si>
  <si>
    <t xml:space="preserve">Verificar el cumplimiento de la guía metodológica de la Veeduría Distrital para la rendición de cuentas sectorial y la Secretaría General (preventivo) 
</t>
  </si>
  <si>
    <t>1.1.</t>
  </si>
  <si>
    <t>1.2.</t>
  </si>
  <si>
    <t>4.1.</t>
  </si>
  <si>
    <t xml:space="preserve">4.2. </t>
  </si>
  <si>
    <t xml:space="preserve">Implementar estrategias de socialización del Código de Integridad y lucha contra la corrupción (preventivo) </t>
  </si>
  <si>
    <t>preventivo</t>
  </si>
  <si>
    <t>3.1</t>
  </si>
  <si>
    <t>3.2</t>
  </si>
  <si>
    <t>Verificar que las solicitudes de devolucion cumplan con los requisitos para tal fin (control preventivo)</t>
  </si>
  <si>
    <t>Recibir y verificar que los documentos radicados para pago cumplan con todos los requisitos establecidos , (control preventivo)</t>
  </si>
  <si>
    <t>Recibir y verificar que los documentos radicados para pago cumplan con todos los requisitos establecidos</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</si>
  <si>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</si>
  <si>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</si>
  <si>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3.</t>
  </si>
  <si>
    <t>Hacer seguimiento a la aplicación  de los manuales de Contratación y Supervisión de la Entidad, teniendo en cuenta las normas existentes en todos los tramites de gestion contractual.(preventivo)</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</si>
  <si>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</si>
  <si>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2, 3</t>
  </si>
  <si>
    <t>1.3.</t>
  </si>
  <si>
    <t xml:space="preserve">Realizar socializaciónes  a los colaboradores de la SDM sobre el manual de contratación y Manual de Supervision e Interventoria  con el proposito de fortalecer la gestion contractual de la entidad. (preventivo)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</si>
  <si>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</si>
  <si>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</si>
  <si>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</si>
  <si>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</si>
  <si>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</si>
  <si>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</si>
  <si>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</si>
  <si>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</si>
  <si>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</si>
  <si>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4.</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</si>
  <si>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</si>
  <si>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</si>
  <si>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</si>
  <si>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3.3</t>
  </si>
  <si>
    <t xml:space="preserve">Hacer seguimiento a la aplicación de los  documentos de SIG(MIPG) - Gestión contractual (Preventivo)
</t>
  </si>
  <si>
    <t xml:space="preserve">1,Revisar los actos administrativos que se expidan con ocasion del codigo de Integridad y/ o el que lo sustituya o Modifique(Preventivo) </t>
  </si>
  <si>
    <t xml:space="preserve">2.Verificar los conceptos solicitados a la Direccion de Normatividad y conceptos, asi como los derechos de peticion esten atendidos teniendo en cuenta lo dispuesto en la normatividad que regula la materia.(Detectivo)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</si>
  <si>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</si>
  <si>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</si>
  <si>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</si>
  <si>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5,Verificar los requisitos establecidos para el perfil requerido por las areas a traves de las listas de chequeo , previa suscripcion del contrato en la plataforma Secop.(Preventivo)</t>
  </si>
  <si>
    <t xml:space="preserve"> Verificar que las dependencias responsables planifiquen los recursos para la rendición de cuentas en el anteproyecto de presupuesto </t>
  </si>
  <si>
    <t xml:space="preserve">Verificar el cumplimiento de plan de acción descrito en el Plan Estratégico de Comunicaciones y Cultura para la Movilidad </t>
  </si>
  <si>
    <t>Implementar y evaluar el Plan Estratégico de Comunicaciones y Cultura para la Movilidad</t>
  </si>
  <si>
    <t>2.3</t>
  </si>
  <si>
    <t>Verificar la información publicada en los medios de comunicación</t>
  </si>
  <si>
    <t xml:space="preserve">Verificar la información publicada en los medios de comunicación </t>
  </si>
  <si>
    <t xml:space="preserve"> Verificar el contenido comunicativo frente al tema de rendición de cuentas </t>
  </si>
  <si>
    <t>1.4</t>
  </si>
  <si>
    <t xml:space="preserve"> Verificar la información publicada en los medios de comunicación </t>
  </si>
  <si>
    <t>Verificar el impacto de las campañas relacionadas con anticorrupción</t>
  </si>
  <si>
    <t>Verificar la información publicada en los medios de comunicación (detectivo)</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</si>
  <si>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</si>
  <si>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</si>
  <si>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</si>
  <si>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4.1</t>
  </si>
  <si>
    <t>4.2</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</si>
  <si>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</si>
  <si>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 xml:space="preserve">Cotejar la correcta implementación del PAA que tiene la OTIC para el 2019, especialmente en los proyectos relacionados con Seguridad de la Información. (Preventivo) 
</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</si>
  <si>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</si>
  <si>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</si>
  <si>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Verificar la planificación y seguimiento de los recursos y/o acciones para cultura ciudadana en el Plan de Acción Institucional por parte de las dependencias responsables (preventivo) grupo 1 metas</t>
  </si>
  <si>
    <t>5.</t>
  </si>
  <si>
    <t xml:space="preserve">1.2. </t>
  </si>
  <si>
    <t>1.1</t>
  </si>
  <si>
    <t>3.3.</t>
  </si>
  <si>
    <t>3.4</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</si>
  <si>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</si>
  <si>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</si>
  <si>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Hacer seguimiento a la aplicación de los  documentos de SIG(MIPG) - Gestión contractual (Preventivo)ataca la causa Debilidad en los puntos de control y mecanismos de seguimiento y medición de la eficacia y eficiencia del proceso contractual.</t>
  </si>
  <si>
    <t>Verificar y hacer seguimiento  a las denuncias que se presentan por parte de las areas.(Control Detectivo) Ataca una consecuencia  Desgaste administrativo por reprocesos y Investigaciones y sanciones</t>
  </si>
  <si>
    <t xml:space="preserve">Revisar aleatoriamente Sistema Siproj y revision de las fichas de conciliación. (Controles Detectivos) Ataca una consecuencia que seria Desgaste administrativo por reprocesos.
</t>
  </si>
  <si>
    <r>
      <t xml:space="preserve">Promedio calificación del diseño de controles 
</t>
    </r>
    <r>
      <rPr>
        <b/>
        <sz val="11"/>
        <color rgb="FFFF0000"/>
        <rFont val="Arial"/>
        <family val="2"/>
      </rPr>
      <t xml:space="preserve">Para cada riesgo </t>
    </r>
    <r>
      <rPr>
        <b/>
        <sz val="11"/>
        <color theme="1"/>
        <rFont val="Arial"/>
        <family val="2"/>
      </rPr>
      <t xml:space="preserve">
</t>
    </r>
  </si>
  <si>
    <t>Ejecutar los puntos de control del procedimiento PE01-PR01 ANÁLISIS, CONCEPTOS Y/O ESTUDIOS TÉCNICOS DE MEDIDAS ESTRATÉGICAS PARA LA MOVILIDAD. (Preventivo)</t>
  </si>
  <si>
    <t xml:space="preserve">2.2, 4. </t>
  </si>
  <si>
    <t xml:space="preserve">3.2  </t>
  </si>
  <si>
    <t>Evaluar la eficacia de los conceptos y/o estudios técnicos a través de indicadores en el POA  (Preventivo).</t>
  </si>
  <si>
    <t>1.5</t>
  </si>
  <si>
    <t>Verificar la ejecución de las actividades del proceso de Inteligencia para la Movilidad, a través de los procedimientos existentes. (Preventivo)</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</si>
  <si>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</si>
  <si>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Efectuar seguimiento a la ejecución contractual y a las supervisiones de los contratos asignados a cargo de la DIM. (Preventivo)</t>
  </si>
  <si>
    <t>Validar que los estudios previos estén acordes con el perfil y experiencia requeridos para el desarrollo de la misionalidad del proceso de Inteligencia para la Movilidad. (Preventivo)</t>
  </si>
  <si>
    <t xml:space="preserve">1.2, 2. </t>
  </si>
  <si>
    <t>Verificar que se cumplan los requisitos en la elaboración de estudios o conceptos para la formulación de Planes, Programas o proyectos de Movilidad de la ciudad   (Preventivo)</t>
  </si>
  <si>
    <t>Hacer seguimiento en la asignación de recursos para acciones enfocadas a la sostenibilidad ambiental (Preventivo).</t>
  </si>
  <si>
    <t xml:space="preserve"> Verificar la aplicación de los puntos de control establecidos en los procedimientos e instructivos existentes. (Preventivo)</t>
  </si>
  <si>
    <t>Verificar la aplicación de los puntos de control establecidos en los procedimientos e instructivos existentes. (Preventivo)</t>
  </si>
  <si>
    <t xml:space="preserve">1.5 </t>
  </si>
  <si>
    <t>1, 3</t>
  </si>
  <si>
    <t xml:space="preserve"> Realizar los operativos de Control de Tránsito y Transporte de conformidad con la priorización efectuada. (Preventivo)</t>
  </si>
  <si>
    <t>Verificación de los requisitos para cada modalidad de los procesos contratuales estructurados en la SCTT. (Causa No 1 -Consecuencia No 3)</t>
  </si>
  <si>
    <t xml:space="preserve">1.3 </t>
  </si>
  <si>
    <t>Verificación de los requisitos para solicitud de Copia de IPAT´s (Preventivo)</t>
  </si>
  <si>
    <t xml:space="preserve">1.2 </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</si>
  <si>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</si>
  <si>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Verificar la planificación y seguimiento de las acciones para SST en el Plan de Acción Institucional por parte de las dependencias responsables (preventivo)</t>
  </si>
  <si>
    <t xml:space="preserve">3. </t>
  </si>
  <si>
    <t>Verificar la planificación y seguimiento de los recursos y/o acciones para la gestión ambiental en el Plan de Acción Institucional por parte de las dependencias responsables (preventivo)</t>
  </si>
  <si>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</si>
  <si>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</si>
  <si>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t>Revisar Aleatoriamente Sistema Siproj y revision de las fichas de conciliación. (Controles Detectivos)</t>
  </si>
  <si>
    <r>
      <t xml:space="preserve">Solidez del diseño del conjunto de controles 
</t>
    </r>
    <r>
      <rPr>
        <b/>
        <sz val="11"/>
        <color rgb="FFFF0000"/>
        <rFont val="Arial"/>
        <family val="2"/>
      </rPr>
      <t>El promedio debe estar por encima de 96%, sino se requieren planes de acción</t>
    </r>
  </si>
  <si>
    <t>SOLIDEZ INDIVIDUAL DE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</si>
  <si>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</si>
  <si>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</si>
  <si>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</si>
  <si>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t xml:space="preserve">TIPOLOGÍA (Gestión o Corrupción)
</t>
  </si>
  <si>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</si>
  <si>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</si>
  <si>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rPr>
        <b/>
        <sz val="18"/>
        <rFont val="Arial"/>
        <family val="2"/>
      </rPr>
      <t>NIVEL DE RIESGO SEGÚN MAPA DE CALOR</t>
    </r>
    <r>
      <rPr>
        <u/>
        <sz val="18"/>
        <color theme="10"/>
        <rFont val="Calibri"/>
        <family val="2"/>
        <scheme val="minor"/>
      </rPr>
      <t xml:space="preserve">
</t>
    </r>
  </si>
  <si>
    <t xml:space="preserve">TRATAMIENTO DEL RIESGO                                                                                                </t>
  </si>
  <si>
    <t xml:space="preserve">TRATAMIENTO DEL RIESGO   </t>
  </si>
  <si>
    <t>PLAN DE CONTINGENCIA EN CASO DE MATERIALIZACIÓN DEL RIESGO</t>
  </si>
  <si>
    <t>1.2, 2.1, 3.1, 4</t>
  </si>
  <si>
    <r>
      <t xml:space="preserve">ACCIONES SEGÚN LA OPCIÓN DE MANEJO ESCOGIDA Y LA EVALUACIÓN DE CADA CONTROL
</t>
    </r>
    <r>
      <rPr>
        <b/>
        <sz val="12"/>
        <color rgb="FFFF3300"/>
        <rFont val="Arial"/>
        <family val="2"/>
      </rPr>
      <t>Revisar la hoja de evaluación de controles en el campo de Conclusión sobre los controles y si la opción</t>
    </r>
    <r>
      <rPr>
        <b/>
        <sz val="12"/>
        <color rgb="FFFF0000"/>
        <rFont val="Arial"/>
        <family val="2"/>
      </rPr>
      <t xml:space="preserve"> de manejo es: </t>
    </r>
    <r>
      <rPr>
        <b/>
        <sz val="12"/>
        <rFont val="Arial"/>
        <family val="2"/>
      </rPr>
      <t xml:space="preserve">
</t>
    </r>
    <r>
      <rPr>
        <b/>
        <sz val="12"/>
        <color rgb="FFFF0000"/>
        <rFont val="Arial"/>
        <family val="2"/>
      </rPr>
      <t xml:space="preserve">ACEPTAR: </t>
    </r>
    <r>
      <rPr>
        <sz val="12"/>
        <color rgb="FFFF0000"/>
        <rFont val="Arial"/>
        <family val="2"/>
      </rPr>
      <t>No se adopta ninguna medida que afecte la probabilidad o el impacto del riesgo, se mantienen los controles y se les hace seguimiento periódico. En el caso de riesgos de</t>
    </r>
    <r>
      <rPr>
        <b/>
        <sz val="12"/>
        <color rgb="FFFF0000"/>
        <rFont val="Arial"/>
        <family val="2"/>
      </rPr>
      <t xml:space="preserve"> corrupción</t>
    </r>
    <r>
      <rPr>
        <sz val="12"/>
        <color rgb="FFFF0000"/>
        <rFont val="Arial"/>
        <family val="2"/>
      </rPr>
      <t>, estos</t>
    </r>
    <r>
      <rPr>
        <b/>
        <sz val="12"/>
        <color rgb="FFFF0000"/>
        <rFont val="Arial"/>
        <family val="2"/>
      </rPr>
      <t xml:space="preserve"> no </t>
    </r>
    <r>
      <rPr>
        <sz val="12"/>
        <color rgb="FFFF0000"/>
        <rFont val="Arial"/>
        <family val="2"/>
      </rPr>
      <t xml:space="preserve">pueden ser aceptados.
</t>
    </r>
    <r>
      <rPr>
        <b/>
        <sz val="12"/>
        <color rgb="FFFF0000"/>
        <rFont val="Arial"/>
        <family val="2"/>
      </rPr>
      <t>EVITAR:</t>
    </r>
    <r>
      <rPr>
        <sz val="12"/>
        <color rgb="FFFF0000"/>
        <rFont val="Arial"/>
        <family val="2"/>
      </rPr>
      <t xml:space="preserve"> Se abandonan las actividades que dan lugar al riesgo y se decide no iniciar o no continuar con las actividades que lo causan. Puede que no sea una opción viable si impide el desarrollo de las actividades
</t>
    </r>
    <r>
      <rPr>
        <b/>
        <sz val="12"/>
        <color rgb="FFFF0000"/>
        <rFont val="Arial"/>
        <family val="2"/>
      </rPr>
      <t xml:space="preserve">COMPARTIR: </t>
    </r>
    <r>
      <rPr>
        <sz val="12"/>
        <color rgb="FFFF0000"/>
        <rFont val="Arial"/>
        <family val="2"/>
      </rPr>
      <t xml:space="preserve">Se reduce la probabilidad o el impacto del riesgo y se transfiere o comparte una parte de este. Ej.: seguros y tercerización
</t>
    </r>
    <r>
      <rPr>
        <b/>
        <sz val="12"/>
        <color rgb="FFFF0000"/>
        <rFont val="Arial"/>
        <family val="2"/>
      </rPr>
      <t xml:space="preserve">REDUCIR: </t>
    </r>
    <r>
      <rPr>
        <sz val="12"/>
        <color rgb="FFFF0000"/>
        <rFont val="Arial"/>
        <family val="2"/>
      </rPr>
      <t xml:space="preserve">Se adoptan medidas para reducir la probabilidad o el impacto del riesgo o ambos, esto conlleva a la implementación de controles adicionales. Para riesgos de </t>
    </r>
    <r>
      <rPr>
        <b/>
        <sz val="12"/>
        <color rgb="FFFF0000"/>
        <rFont val="Arial"/>
        <family val="2"/>
      </rPr>
      <t>seguridad digital</t>
    </r>
    <r>
      <rPr>
        <sz val="12"/>
        <color rgb="FFFF0000"/>
        <rFont val="Arial"/>
        <family val="2"/>
      </rPr>
      <t xml:space="preserve"> se deben emplear como  mínimo los controles del anexo A de la </t>
    </r>
    <r>
      <rPr>
        <b/>
        <sz val="12"/>
        <color rgb="FFFF0000"/>
        <rFont val="Arial"/>
        <family val="2"/>
      </rPr>
      <t>ISO/IEC 27001:2013</t>
    </r>
    <r>
      <rPr>
        <sz val="18"/>
        <color rgb="FFFF0000"/>
        <rFont val="Arial"/>
        <family val="2"/>
      </rPr>
      <t xml:space="preserve">
</t>
    </r>
    <r>
      <rPr>
        <b/>
        <sz val="18"/>
        <rFont val="Arial"/>
        <family val="2"/>
      </rPr>
      <t xml:space="preserve">
</t>
    </r>
  </si>
  <si>
    <r>
      <t xml:space="preserve">ACCIÓN DE CONTINGENCIA
</t>
    </r>
    <r>
      <rPr>
        <sz val="12"/>
        <color rgb="FFFF0000"/>
        <rFont val="Arial"/>
        <family val="2"/>
      </rPr>
      <t xml:space="preserve">Qué se hace en caso de materializarse considerando las consecuencias identificadas y los controles </t>
    </r>
    <r>
      <rPr>
        <b/>
        <sz val="12"/>
        <color rgb="FFFF0000"/>
        <rFont val="Arial"/>
        <family val="2"/>
      </rPr>
      <t>detectivos</t>
    </r>
  </si>
  <si>
    <r>
      <t xml:space="preserve">PLAZO PARA IMPLEMENTACIÓN
</t>
    </r>
    <r>
      <rPr>
        <b/>
        <sz val="12"/>
        <color rgb="FFFF0000"/>
        <rFont val="Arial"/>
        <family val="2"/>
      </rPr>
      <t xml:space="preserve">Horas o días </t>
    </r>
    <r>
      <rPr>
        <sz val="12"/>
        <color rgb="FFFF0000"/>
        <rFont val="Arial"/>
        <family val="2"/>
      </rPr>
      <t>según el nivel de impacto identificado al evaluar el riesgo residual</t>
    </r>
  </si>
  <si>
    <r>
      <t xml:space="preserve">CARGO RESPONSABLE
</t>
    </r>
    <r>
      <rPr>
        <sz val="12"/>
        <color rgb="FFFF0000"/>
        <rFont val="Arial"/>
        <family val="2"/>
      </rPr>
      <t>Con la jerarquía y autoridad suficientes para la toma de decisiones</t>
    </r>
  </si>
  <si>
    <r>
      <t xml:space="preserve">EVIDENCIA DE EJECUCIÓN DE LAS ACCIONES
</t>
    </r>
    <r>
      <rPr>
        <sz val="12"/>
        <color rgb="FFFF0000"/>
        <rFont val="Arial"/>
        <family val="2"/>
      </rPr>
      <t>Hechos, datos o registros, verificables y trazables, que sean pertinentes para demostrar como se están controlando el riesgo una vez materializado</t>
    </r>
    <r>
      <rPr>
        <b/>
        <sz val="18"/>
        <rFont val="Arial"/>
        <family val="2"/>
      </rPr>
      <t xml:space="preserve">
</t>
    </r>
  </si>
  <si>
    <r>
      <t xml:space="preserve">SEGUIMIENTO/ MEDICIÓN DE EFICACIA DE LAS ACCIÓN
</t>
    </r>
    <r>
      <rPr>
        <sz val="12"/>
        <color rgb="FFFF3300"/>
        <rFont val="Arial"/>
        <family val="2"/>
      </rPr>
      <t>Reuniones, indicadores,..</t>
    </r>
  </si>
  <si>
    <t>Verificar el cumplimiento de lo establecido en el Plan Anticorrupción y de atención al ciudadano - Componente 3 Rendión de Cuentas</t>
  </si>
  <si>
    <t>1.6</t>
  </si>
  <si>
    <t>Validar la aplicación de los criterios de confidencialidad de la Información establecido en el ítem 10 del   Estatuto de Auditoria y Código de Ética del Auditor Interno</t>
  </si>
  <si>
    <t xml:space="preserve">Validar la aplicación de los criterios de confidencialidad de la Información establecido en el ítem 10 del   Estatuto de Auditoria y Código de Ética del Auditor Interno </t>
  </si>
  <si>
    <t>Verificar la aplicabilidad de los formatos de Solicitud de cuentas de usuario (Código PA04-PR01-F01 Versión 1,0) aprobados para cada uno de los servidores de la OCI</t>
  </si>
  <si>
    <r>
      <rPr>
        <b/>
        <sz val="18"/>
        <rFont val="Arial"/>
        <family val="2"/>
      </rPr>
      <t xml:space="preserve">OPCIÓN DE MANEJO
</t>
    </r>
    <r>
      <rPr>
        <b/>
        <sz val="12"/>
        <color rgb="FFFF3300"/>
        <rFont val="Arial"/>
        <family val="2"/>
      </rPr>
      <t>Según el nivel de riesgo residual, escoger de la lista de</t>
    </r>
    <r>
      <rPr>
        <b/>
        <sz val="11"/>
        <color rgb="FFFF3300"/>
        <rFont val="Arial"/>
        <family val="2"/>
      </rPr>
      <t>sp</t>
    </r>
    <r>
      <rPr>
        <b/>
        <sz val="11"/>
        <color rgb="FFFF0000"/>
        <rFont val="Arial"/>
        <family val="2"/>
      </rPr>
      <t>legable la opción de manejo que se considere más conveniente para tratar el riesgo</t>
    </r>
    <r>
      <rPr>
        <u/>
        <sz val="18"/>
        <color theme="10"/>
        <rFont val="Arial"/>
        <family val="2"/>
      </rPr>
      <t xml:space="preserve">
(Consulte la hoja 7. Opciones de manejo)</t>
    </r>
  </si>
  <si>
    <t>ACCIONES DE TRATAMIENTO DEL RIESGO RESIDUAL</t>
  </si>
  <si>
    <t>Verificar la correcta planeación del anteproyecto de presupuesto.</t>
  </si>
  <si>
    <t>Analizar y verificar la veracidad de datos, estadísticas e insumos base para la formulación de las politicas, planes y programas que sean lideradas por  la Subsecretaria de Gestión de la Movilidad. (preventivo)</t>
  </si>
  <si>
    <t>2.4</t>
  </si>
  <si>
    <t xml:space="preserve">1: Deficiencia en la metodología y el control para la recopilación, consolidación y divulgación de la información.
2: Baja cultura de control, desconocimiento y falta de apropiación de la importancia, alcance y principios de la rendición de cuentas.
3. Deficiencia en la planificación de recursos y acciones para desarrollar la estrategia de Rendición de Cuentas con los ciudadanos y grupos de interés.
4.Desconocimiento y falta de apropiación de la importancia, alcance y principios de la rendición de cuentas, y su  convergencia con la Ley General de Archivos y la Ley de Transparencia y de Acceso a la Información Pública.
</t>
  </si>
  <si>
    <t>4.1 Verificar  la implementación de los instrumentos archivísticos (preventivo)</t>
  </si>
  <si>
    <t>4.2 Ejecutar el componente de Gestión Documental en el Plan Institucional de Capacitación (preventivo)</t>
  </si>
  <si>
    <r>
      <t xml:space="preserve">1: Baja cultura de control en los colaboradores de la Entidad frente al uso responsable de la información pública y  tipologías de actos de corrupción. 
2. Debilidad en la formulación, aplicación y seguimiento de la política de seguridad de la información, que incluye el uso de aplicativos informáticos sin ningún tipo de control o lineamiento de gestión documental electrónica.
3. Falta de celeridad y contundencia en la aplicación de acciones disciplinarias contra actos de corrupción.
4. Debilidad en la concertación de alianzas estratégicas y de articulación interinstitucional para combatir la corrupción. 
</t>
    </r>
    <r>
      <rPr>
        <sz val="14"/>
        <color rgb="FFFF0000"/>
        <rFont val="Arial"/>
        <family val="2"/>
      </rPr>
      <t xml:space="preserve">
</t>
    </r>
  </si>
  <si>
    <t>Atender las quejas y denuncias de conformidad con lo disipuesto en la Ley 734 de 2002.</t>
  </si>
  <si>
    <t xml:space="preserve">2.3 </t>
  </si>
  <si>
    <t xml:space="preserve">Hacer un seguimiento de las conductas que se investigan con mayor frecuencia, y dictar capacitaciones. </t>
  </si>
  <si>
    <t xml:space="preserve"> Desarrollar estrategias de incentivos para la rendición de cuentas (preventivo)</t>
  </si>
  <si>
    <t xml:space="preserve">1.1 Anual
1.2, 2.2, 3.2, 4 Anualmente
1.3 Semestral 
1.4 Cuatrimestral  (Con fechas de corte 30 de abril, 31 de agosto y 31 de diciembre) 
2.1 Anual
2.3 Semestral
3.1 Anual
3.2. Permanente
3.3 Cuatrimestral
4. Anual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</si>
  <si>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2.1 Registros como: listas, documentos, videos, correos electronicos, redes sociales e informe.
2.3 Expedientes y archivo digital compartido  
3.1 Registro en PE01-PR06-F01 
3.2 Boletines de prensa publicados en página Web, correos electrónicos sobre el monitoreo a los medios de comunicación, videos, audios, fotos de ruedas de prensa.
3.3 Expedientes y archivo digital compartido 
4.1 Informe de seguimiento Archivo de Bogotá 
4.2 Encuestas, actas de visitas de seguimiento, contenidos presentados en las capacitaciones. 
</t>
  </si>
  <si>
    <t xml:space="preserve">3.3 </t>
  </si>
  <si>
    <t xml:space="preserve">Adelantar las investigaciones disciplinarias por la omisión de la rendición de cuentas de conformidad con lo dipuesto en la Ley 734 de 2002. </t>
  </si>
  <si>
    <t>1. Hacer seguimiento en cada una de las etapas y términos   del proceso disiciplinario, para el impulso procesal requerido.</t>
  </si>
  <si>
    <t>1.1. Semestral
1.2. Bimensual
1.3 Anual o Cada vez que se desarrolla la actividad a controlar 
1.4. Permanente
1.5 Cada vez que se desarrollan las actividades establecidas en los procedimientos y/o instructivos
2-3 Mensual
2.2 Semestral
3. Cuatrimestral
4.1. Semestral
4.2. Trimestral 
4.3 Cada vez que se desarrolla la actividad a controlar
5. Semanal</t>
  </si>
  <si>
    <t>1.1. Documento estrategia-iniciativas adicionales-plan de gestión de integridad-PAAC
1.2. Plan institucional de Planeación.
1.3 Manual de Contratacióny Manual de Supervisión e Interventoria 
1.4. No está documentado
1.5 PM01-PR01; PM01-PR02;PM01-PR03; PM01-PR04;PM01-PR05 y sus instructivos
2-3 Acuerdo 001-2015
2.2  Ley 734 de 2002, archivo digital. 
3. Procedimiento PV02-PR01   
4.1. Documento estrategia-iniciativas adicionales-plan de gestión de integridad-PAAC
4.2 Procedimiento de Participación Ciudadana
4.3. Politica Conflicto de Intereses
5.No esta documentado</t>
  </si>
  <si>
    <t>1.1. Registro de recibo material POP, listas de asitencia a eventos y actividades donde se socializa el código de integridad, videos, fotos, medios internos de la comunicación, seguimiento POA-965.
1.2. Registro Fotografico.
1.3. Pantallazos Siproj, revision fichas de conciliación
1.4. Boletines de prensa publicados en página Web, correos electrónicos sobre el monitoreo a los medios de comunicación, videos, audios, fotos de ruedas de prensa.
1.5 Conceptos y/o estudios aprobados.
2-3 Pantallazos Siproj, revision fichas de conciliación
2.2 Expedientes y archivo digital compartido    
3. Expedientes y archivo digital compartido 
4.1.Registro de recibo material POP, listas de asitencia a eventos y actividades donde se socializa el código de integridad, videos, fotos, medios internos de la comunicación, seguimiento POA-965.
4.2. Informe Trimestral de Ejecución del ´PIP de las 20 Localidades.
4.3 Copia de las denuncias interpuestas cuando se presenten denuncias.  
5. Correos electrónicos remitidos a los abogados que llevan procesos judiciales.</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</si>
  <si>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</si>
  <si>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</si>
  <si>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1. Trimestral
1-2 Trimestral
2. Trimestral
3.1. Trimestral
3.2 Trimestral
3.3 Cuando de presenten las novedades de la asignación que requieran cambios de perfiles
3.4. Cuatrimestral
4.1 Permanente
4.2 Trimestral
5. Trimestral</t>
  </si>
  <si>
    <t>1. Procedimiento Gestión de Cambios de TIC
1-2. Procedimiento de gestión de incidentes de seguridad de la información
2. Procedimiento de Contratación.
3.1 Procedimiento PE01-PR01 Formulación de proyectos, construcción y seguimiento del Plan de Acción Institucional
3.2. No está documentado
3.3 Procedimiento de administración de cuentas de Usuarios Código: PA04-PR01
3.4. Procedimiento PV02-PR01
4.1 No está documentado
4.2 No está documentado
5. Documento Políticas Específicas de Seguridad de la Información.</t>
  </si>
  <si>
    <t xml:space="preserve">1.https://intranetmovilidad.movilidadbogota.gov.co/intranet/PA04
1-2 Documento interno de uso del Operador Tecnologico.
2. Aún se encuentra en etapa precontractual
3.1 Correo electrónico, en el que se informa el resultado del análisis y verificación de los Planes Operativos Anuales realizado por los profesionales de la OAPI, y dirigido al responsable del reporte.
3.2 Registro en \\FSSDM03\OTIC\P_PAA. 
3.3 Formatos Solicitud de cuentas de usuarios aprobados para la OCI
3.4. Expedientes y archivo digital compartido. 
4.1 Boletines de prensa publicados en página Web, correos electrónicos sobre el monitoreo a los medios de comunicación, videos, audios, fotos de ruedas de prensa.
4.2 No está evidenciado aún
5. https://intranetmovilidad.movilidadbogota.gov.co/intranet/sites/default/files/2017-03-13/SGSI-P02.pdf.  </t>
  </si>
  <si>
    <t xml:space="preserve">1.1 Trimestral
1.2 Permanente.
1.3, 2 Cada vez que se desarrolla la actividad a controlar.
1.4. Trimestral
1-4,1, 1-4, 2 y 1-4, 3 Cada vez que se desarrolla la necesidad
1.5 Periodicamente por demanda según la ejecución de la actividad.
1.6 Permanente
2.1 Anual
2.2 Cuatrimestralmente
3. Cada vez que se desarrolla la actividad a controlar.
3.2 Semestral 
3.3 Cuatrimestral
4. Cada vez que se desarrolla la actividad a controlar.
</t>
  </si>
  <si>
    <t xml:space="preserve">1.1. Procedimiento PE01-PR01 Formulación de proyectos, construcción y seguimiento del Plan de Acción Institucional
1.2. Manual de Contratación Y Manual de Supervisión e Interventoria
1.3, 2 Instructivo de Normatividad y conceptos. 
1.4. No está documentado
1-4,1, 1-4, 2 y 1-4, 3 Procedimiento PA04-PR05
1.5 Los procedimientos del proceso de Inteligencia para la Movilidad, que se encuentran publicados en la Intranet.
1.6 Estatuto de Auditoria y Código de Ética del Auditor Interno - Item 7.4 Responsabilidades de los Auditores Internos de la Oficina de Control lnterno
2.1 Guía para la implementación Estrategia de Rendicion de Cuentas, de la Secretaria distrital de Movilidad por localidades.
2.2 No está documentado
3.Politica Conflicto de Intereses
3.2 Ley 734 de 2002, archivo digital.  
3.3 Procedimiento PV02-PR01
4. No esta documentado </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</si>
  <si>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2 Pantallazo de la actualizacion de la Matriz de cumplimiento Legal y pantallazos soporte de publicación en Intranet por tema de lineamientos.
1.4. Registro en el POA de Gestión de Comunicaciones
1-4,1, 1-4, 2 y 1-4, 3 Diligenciamiento aprobado del formato PA04-PR01-F02 por Directivos
1.5 Análisis, conceptos y/o estudios, indicadores, modelaciones, estadísticas, datos, aprobados.
1.6 Informes finales de auditorias y seguimientos aprobados y firmados por el Jefe de Control Interno
2.1 Informe de las Audiencias Publicas.
2.2 Acta de verificación de usuarios con perfiles de acceso a la carpeta
3.Copia de las denuncias interpuestas.(Correo o memorandos)
3.2 Expedientes y archivo digital compartido  
3.3 Expedientes y archivo digital compartido 
4. Lista de chequeo donde están los equipos de computo y la revisión con la información física suministrada por el proveedor.</t>
  </si>
  <si>
    <t>1.1. Semestral
1.2. Permanente
1-3,1; 1-3,6   Socialización anual a los servidores de la Subsecretaría de Gestión 
1.4 Semestral       
2.Trimestral
3. Cuatrimestral</t>
  </si>
  <si>
    <t>1.1. Plan Institucional 
1.2. No está documentado
1-3,1; 1-3,6   PM04-MN01 Manual de trámites y prestación del servicio. Procedimiento Participación ciudadana PM06-PR04
1.4 Ley 734 de 2002, Archivo digital compartido.  
2.Procedimiento Gestión Juridica,Instructivo de Normatividad y conceptos
3. Procedimiento PV02-PR01</t>
  </si>
  <si>
    <t>1.1. Actas de Reunión. / lista de asistencia con Enfoque direrencial y Enfoque de Género. 
1.2. Boletines de prensa publicados en página Web, correos electrónicos sobre el monitoreo a los medios de comunicación, videos, audios, fotos de ruedas de prensa.
1-3,1; 1-3,6   Listado de asistencia a socializaciones. Listado asistencia capacitación MIPG.  
1.4 - 3. Expedientes y archivo digital compartido  
2. POA de Gestión Dirección de Normatividad y conceptos.</t>
  </si>
  <si>
    <t>2.Se mantienen los controles existentes</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</si>
  <si>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</si>
  <si>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</si>
  <si>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1.1 Semestral
1.2, 3. Mensualmente.
1.3 Cada vez que se requiera adelantar un proceso de estructuración.
1.4 Cada vez que se requiera
1-4,1, 1-4, 2 y 1-4, 3  Cada vez que se presente un proceso de contratación  
2. Permanente
2.1   Permanente
3.1 Diario                                                               3.2 Semanal
3.3. Mensual
4.1 Semestral       
4.2 Cuatrimestral</t>
  </si>
  <si>
    <t xml:space="preserve">1.1 Documento estrategia-iniciativas adicionales-plan de gestión de integridad-PAAC.
1.2, 3. PA05-M02 MANUAL DE CONTRATACION VERSIÓN 1,0 DE 18-02-2019.PDF y  PA05-M03 MANUAL DE SUPERVISION VERSIÓN 1,0 DE 18-02-2019.PDF
1.3 PA05-M02 MANUAL DE CONTRATACION VERSIÓN 1,0 DE 18-02-2019.PDF y  PA05-M03 MANUAL DE SUPERVISION VERSIÓN 1,0 DE 18-02-2019.PDF
1.4 Manual de Contratación Y Manual de Supervisión.
1-4,1, 1-4, 2 y 1-4, 3  .IN01MANUAL DE CONTRATACION PM05-M02.                                                    RESOLUCION 057 MANUAL DE CONTRATACION Y SUPERVISION 
2. No está documentado
2.1  Procedimientos,Instructivos,Manuales
3.1. Procedimiento PE01-PR06
3.2. No documentado.
3.3. Informes de  las interventorías
4.1 Ley 734 de 2002, archivo digital                                    4.2 Procedimiento PV02-PR01 </t>
  </si>
  <si>
    <t xml:space="preserve">1.1 Registro de recibo material POP, listas de asistencia a eventos y actividades donde se socializa el código de integridad, videos, fotos, medios internos de la comunicación, seguimiento POA-965.
1.2, 3.  Informes de Supervisión y Actas.
1.3 Listas de Chequeo dispuestas en el repositorio \\Storage_admin\sctt.
1.4Presentación  y lista de asistencia de la socialización.
1-4,1, 1-4, 2 y 1-4, 3   Elaboración de estudios previos y su evaluación por el comité de contratación.                                                       Informe de Supervisión      
2. Boletines de prensa publicados en página Web, correos electrónicos sobre el monitoreo a los medios de comunicación, videos, audios, fotos de ruedas de prensa.
2.1  Actualización de los documentos en el SIG
3.1. Formato PE01-PR06 -F04 diligenciado
3.2  Mediante correo remitido por la Jefe de oficina Asesora de Planeación Institucional a Directivos.
3.3 Informes de supervisión de las interventorías
4.1 Expedientes y archivo digital compartido                                                     4.2 Expedientes y archivo digital compartido, aplicativo SIID  </t>
  </si>
  <si>
    <t>1.1. Semestral
1.2. Anual
1.3. Permanente o Cada vez que se desarrolla la actividad a controlar 
1.4 . Trimestral
1-4,1, 1-4, 2 y 1-4, 3.5  Cada vez que se realicen procesos de inducción y reinducción a los funcionarios.                                                       Socialización anual a los servidores de la Subsecretaría de Gestión, Dirección de CTT y Dirección DTI 
1.5 Cada vez que se desarrollan las actividades establecidas en los procedimientos y/o instructivos
1.6 Permanente
2. Permanente
2.1. Trimestral   
3.1. Semestral
3.2. Mensual
3.3. Trimestral        
3.4. Permanente
3.5. Mensual
4.1 Semestral       
4.2 Cuatrimestral
6. Bimensual
6.1 Cuatrimestral</t>
  </si>
  <si>
    <t>1.1. Documento estrategia-iniciativas adicionales-plan de gestión de integridad-PAAC
1.2. Guia para la implementacion Estrategia de Rendicion de Cuentas, de la Secretaria distrital de Movilidad por localidades.
1.3. Instructivo de Normatividad y conceptos
1.4. No está documentado
1-4,1, 1-4, 2 y 1-4, 3  Código de Integridad, Procedimiento PA04-PR05. Manual del MIPG
1.5 PM01-PR01; PM01-PR02;PM01-PR03; PM01-PR04;PM01-PR05 y sus instructivos
1.6 Estatuto de Auditoria y Código de Ética del Auditor Interno - Item 7.4 Responsabilidades de los Auditores Internos de la Oficina de Control lnterno
2. No está documentado
2.1 PM04-MN01MANUAL DE TRÁMITES Y PRESTACIÓN DEL SERVICIO
3.1. Procedimiento de Participación.
3.2. Instructivo Representación Judicial.
3.3. No esta documentado
3.4. Procedimientos,Instructivos,Manuales de la Gestión Contractual
3.5. Matriz de seguimiento PAA DAC en Excel 
4.1 Ley 734 de 2002, archivo digital                                    4.2 Procedimiento PV02-PR01 
6. Plan institucional de Planeación.
6.1. No Documentado</t>
  </si>
  <si>
    <t xml:space="preserve">1.1. Registro de recibo material POP, listas de asitencia a eventos y actividades donde se socializa el código de integridad, videos, fotos, medios internos de la comunicación, seguimiento POA-965.
1.2. Informe de las Audiencias Públicas.
1.3. Pantallazo de la actualizacion de la Matriz de cumplimiento Legal y pantallazos soporte de publicación en Intranet por tema de lineamientos.
1.4. Registro en el POA de Gestión de Comunicaciones
1-4,1, 1-4, 2 y 1-4, 3 Listados de asistencia de inducción y reinducción, Listado de asistencia a socializaciones, Listado asistencia capacitación MIPG.   
1.5 Conceptos y/o estudios aprobados.
1.6 Informes finales de auditorias y seguimientos aprobados y firmados por el Jefe de Control Interno
2. Boletines de prensa publicados en página Web, correos electrónicos sobre el monitoreo a los medios de comunicación, videos, audios, fotos de ruedas de prensa.
2.1 Informe de la implemtación del PM04-MN01MANUAL DE TRÁMITES Y PRESTACIÓN DEL SERVICIO.
3.1. Organización  de los equipos de trabajo CLMs.
3.2. Base de datos de denuncias de corrupcion y informe de abogados externos.
3.3. Base de datos y plataforma SECOP.
3.4. Pantallazos de las actualizaciónes realizadas en la Intranet ( Documentos SIG) y correos electrónicos con las solicitudes de actualización.
3.5. Informe  seguimiento PAA de la DAC
4. Expedientes y archivo digital compartido                                                     
6. Registro Fotográfico. 
6.1. una(1) campaña comunicativa cuatrimestral sobre el riesgo de cobro por la realización de un trámite para beneficio propio o de un tercero  </t>
  </si>
  <si>
    <t xml:space="preserve">1: Pérdida de imagen institucional
2: Desgaste administrativo por reprocesos
3: Investigaciones y sanciones
4: Detrimento patrimonial
5. Responsabilidad frente a afectaciones a terceros
</t>
  </si>
  <si>
    <t xml:space="preserve">1: Ciudadanía insatisfecha y mal informada
2: Investigaciones disciplinarias, administrativas, fiscales y penales.
3. Pérdida de Imagen Institucional
4. Aumento PQRSD por parte de los ciudadanos
</t>
  </si>
  <si>
    <t>1.3. No generar documentos precontractuales sin la aplicación de la lista de chequeo por cada tiipo de proceso adelantado en la SCTT.
1.2, 3  Realizar  socializaciones del Manual de Contratación de la Entidad y código de Integridad</t>
  </si>
  <si>
    <t xml:space="preserve">
Horas</t>
  </si>
  <si>
    <t xml:space="preserve">
Quien detecte.</t>
  </si>
  <si>
    <t xml:space="preserve">
 N.A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</si>
  <si>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</si>
  <si>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 xml:space="preserve">
N.A. (reserva de la información de las investigaciones adelantadas por las instancias de control.)</t>
  </si>
  <si>
    <t>PERIODICIDAD DEL CONTROL</t>
  </si>
  <si>
    <t xml:space="preserve">1. Cuatrimestral
1.1.Semestral
2. Anual
2.1. Trimestral 
3 y 4. Mensual
5. Semestral
5.1. Trimestral
6. Trimestral
</t>
  </si>
  <si>
    <t>1. Procedimiento PV02-PR01
1.1.), 2), 2.1), 3), 4) y 5) Resolución 242 de 2014
5.1. Procedimiento PE01-PR01 Formulación de proyectos, construcción y seguimiento del Plan de Acción Institucional.
6. Decreto 1076 de 2015</t>
  </si>
  <si>
    <t xml:space="preserve">1. Expedientes y archivo digital compartido. 
1.1.  Hojas de vida, Acta de reunión y Listado de asistencia 
2. Encuesta y listado de asistencia
2.1. Acta de reunión y listado de asistencia
3 y 4. Piezas comunicativas, listas de asistencia   
5. Plan de Acción PIGA e Informe de seguimiento  
5.1. Correo electrónico, en el que se informa el resultado del análisis y verificación de los Planes Operativos Anuales realizado por los profesionales de la OAPI, y dirigido al responsable del reporte.
6. Certificaciones de disposición final 
</t>
  </si>
  <si>
    <t>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2.1 Procedimiento de inclusión del componente social en los proyectos.
2.2 PE01-PR01 ANÁLISIS, CONCEPTOS Y/O ESTUDIOS TÉCNICOS DE MEDIDAS ESTRATÉGICAS PARA LA MOVILIDAD
2.3 PM01-PR01 procedimiento de elaboración de estudios y conceptos de transporte público, privado no motorizado e infraestructura y anexos
2.4 Procedimiento PV02-PR01
3.1 Manual de Contratación y Manual de Supervisión e Interventoría.
3.2 PE01-PR01-ANEXO 02 MANUAL DE SEGUIMIENTO PLAN DE ACCIÓN COMPONENTES DE INVERSIÓN, GESTIÓN, TERRITORIALIZACIÓN Y ACTIVIDADES DE LA SECRETARÍA DISTRITAL DE PLANEACIÓN VERSIÓN 1,0 DE 18-02-2019.PDF
5. PE01-PR06 Procedimiento del PAA
5.1 Procedimiento Elaboracion seguimiento de PAA y aprobacion de viabilidades presupuestales (PE01-PR06).
6. Procedimiento para el diseño, implementación y evaluación de estrategias de mitigación de impactos sociales negativos generados por políticas, planes, programas, proyectos o medidas para la movilidad.
7. No está documentado
8. Instructivo Normatividad y conceptos.</t>
  </si>
  <si>
    <t>1, Cada vez que se realice una provisión de empleo en la entidad.
2.1 Cada vez que se esta realizando un proyecto, plan o programa.
2.2 Periodicamente de acuerdo con la demanda de análisis, conceptos y/o estudios.
2.3 Cada vez que se va a realizar un estudio o concepto
2.4 Cuatrimestral
3.1 Permanente
3.2 Trimestral.
5. Trimestral
5.1 Mensual 
6. Cada vez que se implementa  un proyecto, plan o programa, donde se evidencia un impacto. 
7. Permanente
8. Permanente</t>
  </si>
  <si>
    <t>1. PA02-PR01-F05 FORMATO ENTRENAMIENTO PUESTO DE TRABAJO  diligenciado por cada funcionario con vinculación nueva.
2.1 Ficha de identificación inicial del proyecto. 
2.2 Análisis, conceptos y/o estudios aprobados.
2.3 Estudios o conceptos aprobados
2.4 Expedientes y archivo digital compartido. 
3.1 Correo o memorando de devolución o aprobación de los trámites de gestión contractual
3.2 Seguimiento Trimestral al POA de gestión de la DIM. 
5. Plan Anual de Adquisiciones y POAS de inversión . 
5.1 Memorandos de actualizacion del PAA 
6. Cronograma de la Estrategia , listados de asistencias y actas de reunnion. 
7. Boletines de prensa publicados en página Web, correos electrónicos sobre el monitoreo a los medios de comunicación, videos, audios, fotos de ruedas de prensa.
8.Pantallazo de la actualización de la Matriz de cumplimiento Legal y pantallazos soporte de publicación en Intranet por tema de lineamientos.</t>
  </si>
  <si>
    <t>1.1 Permanente.
1.2, 2 Periodicamente de acuerdo con las necesidades del proceso.
1.3 Programación anual y seguimientos semestrales
2. Trimestral    
2.1 Mensual
3.1 Permanente
3.2 Permanente
4.1  Permanente
4.2 Permanente
4.3 Cuatrimestral
5. Mensual</t>
  </si>
  <si>
    <t>1.1 Manual de Contratación y Manual de Supervisión e Interventoria 
1.2, 2 DECRETO 672 DE 2018 “POR MEDIO DEL CUAL SE MODIFICA LA ESTRUCTURA ORGANIZACIONAL DE LA SECRETARÍA DISTRITAL DE MOVILIDAD Y SE DICTAN OTRAS DISPOSICIONES".PDF y PA05-M02 MANUAL DE CONTRATACION VERSIÓN 1,0 DE 18-02-2019.PDF y  PA05-M03 MANUAL DE SUPERVISION VERSIÓN 1,0 DE 18-02-2019.PDF
1,3; Sistema de evalaución de desempeño CSCN. PA02-IN07 PROCEDIMIENTO EVALUACION FUNCIONARIOS PROVISIONALES . 
2. Formato acta de reunión PA01- PR01- F02 ó Formato listado de asistencia PA01- PR01- F01 de las capacitaciones sobre la información de trámites y servicios al personal que hace presencia en los diferentes puntos de contacto.
2.1 PE01-PR05 Identificación, tratamiento y seguimiento de las salidas no conformes 
3.1  Manual de Contratación y Manual de Supervisión e Interventoria 
3,2 - 4,1  - 4,2 Resolución Manual Específico de Funciones y Competencias Laborales Hoja de vida PA02-PR01-F03
4.3 Procedimiento PV02-PR01.
4.1; 4,2; 6,1; 6,2 Sistema de evalaución de desempeño CSCN. PA02-IN07 PROCEDIMIENTO EVALUACION FUNCIONARIOS PROVISIONALES . 
5. PM04-MN01MANUAL DE TRÁMITES Y PRESTACIÓN DEL SERVICIO</t>
  </si>
  <si>
    <t>1.1 En caso de incumplimiento del perfil se le comunica al ordenador del gasto mediante correo o memorando  para que realice la correccion pertinente o en su defecto se procede a rechazarlo a través de la plataforma de SECOP.- Listas de Chequeo.
1.2, 2 Estudios previos de los Contratos de Prestación de Servicios y Apoyo a la Gestión de la DIM aprobados por ordenador del gasto.
1,3; Formato EDL CNSC. Formato evaluación del funcionario provisional PA02-IN07-F02
2. Evidencias  Formato de asistenciaa  las capacitaciones sobre la información de trámites y servicios al personal que hace presencia en los diferentes puntos de contacto.
2.1  Identificar, tratar y realizar seguimiento de las salidas que no sean conformes con los requisitos: de las partes interesadas, legales, inherentes, y los establecidos por la Entidad, con el fin de prevenir su uso o entrega no intencionados.
3.1  En caso de incumplimiento del perfil se le comunica al ordenador del gasto mediante correo o memorando  para que realice la correccion pertinente o en su defecto se procede a rechazarlo a través de la plataforma de SECOP.- Listas de Chequeo.
3,2 - 4,1  - 4,2 Resolución Manual Específico de Funciones y Competencias Laborales Hoja de vida PA02-PR01-F03
4.3 Expedientes y archivo digital compartido. 
5. Matriz de seguimiento en la oportunidad de respuesta de los requerimientos realizados en la Entidad.</t>
  </si>
  <si>
    <t>1. Programación anual y seguimientos semestrales
2. Diario 
2.1 De acuerdo a la programación establecido en el Plan de Vacantes 
2.2 Anual
2.3 Anual 
2. Diario 
3, Cada dos años
4.
5. Permanente
5.1 Según directriz del nominador 
5.2 Permanente 
5,3. Permanente</t>
  </si>
  <si>
    <t xml:space="preserve">1.  PA02-IN07 INSTRUCTIVO PARA GESTIÓN DEL RENDIMIENTO 
 PA02-IN07-F01 FORMATO CONCERTACIÓN, SEGUIMIENTO, RETROALIMENTACÓN Y EVALUACIÓN DE LOS ACUERDOS DE GESTIÓN 
2. PA03-PR09-Procedimiento Tramite Ordenes de pago  y Relacion de Atorizacion 
2,1  PA02-PR02 PROCEDIMIENTO PARA PROVEER UN EMPLEO MEDIANTE ENCARGO 
2,2 Plan de Bienestar Social y mejoramiento del Clima Laboral 
2,3  Plan de Incentivos Institucionales.
2,4 . PA03-PR09-Procedimiento Tramite Ordenes de pago  y Relacion de Atorizacion 
3, PLAN ESTRATÉGICO DE TALENTO HUMANO
4.
5. Manual de Contratación y Manual de Supervisión e Interventoria
5,1  Plan de Vacantes.
5,2 Manual de Funciones y Competencias Laborales vigente
5.3  Manual de Contratación y Manual de Supervisión e Interventoria  </t>
  </si>
  <si>
    <t>1.   PA02-IN07-F01 FORMATO CONCERTACIÓN, SEGUIMIENTO, RETROALIMENTACÓN Y EVALUACIÓN DE LOS ACUERDOS DE GESTIÓN - Seguimiento semestral 
2. Estadística de devolución  de cuentas
2,1 Documentos soporte del proceso de encargo.
2,2 Reporte del POA de Gestión .
2,3 Reporte del POA de Gestión .
2.4  Estadística de devolución  de cuentas
3. Informe de aplicación de medición  
4
5.En caso de incumplimiento del perfil se le comunica al ordenador del gasto mediante correo o memorando  para que realice la correccion pertinente o en su defecto se procede a rechazarlo a través de la plataforma de SECOP.- Listas de Chequeo.
5,1  Documentos soporte del proceso de nombramientos 
5,2  PA02-PR01-F02 FORMATO DE VERIFICACIÓN DE CUMPLIMIENTO DE REQUISITOS MÍNIMOS 
5.3 En caso de incumplimiento del perfil se le comunica al ordenador del gasto mediante correo o memorando  para que realice la correccion pertinente o en su defecto se procede a rechazarlo a través de la plataforma de SECOP.- Listas de Chequeo.</t>
  </si>
  <si>
    <t xml:space="preserve">1. Aplicaciones de procedimientos disciplinarios, discrecinalidad en gestión del talento humano por parte del nominador.
2 Comunicación inmediata con  lla Direccion Distrital de Tesoreria, los administradores de los aplicativos  OPGET y Si Capital, según el caso.
2.1-2.2,2.3 Definición e implementación de plan de intervención, de acuerdo al origen de la situación presentada.
3, Definición e implementación de plan de intervención, de acuerdo al origen de la situación presentada.
5,1 - 5,2  Nombrar y/o revocar el nombramiento </t>
  </si>
  <si>
    <t xml:space="preserve">1, 3 días 
2.inmediatamente.
3, 5 días 
5,1 - 5,2 5 días </t>
  </si>
  <si>
    <t>1. Nominador
2.Subdirector Financiero
3, Director de Talento Humano
5,1-5,2 , Director de Talento Humano</t>
  </si>
  <si>
    <t>1. PA02-IN07-F01 FORMATO CONCERTACIÓN, SEGUIMIENTO, RETROALIMENTACÓN Y EVALUACIÓN DE LOS ACUERDOS DE GESTIÓN
2. Correos
2.1,.2.2,.2.3 Listados de asistencia, registro fotografico, presentaciones realizadas, correos electronicos 
3, Listados de asistencia, registro fotografico, presentaciones realizadas, correos electronicos 
5,1-5,2 Actos administrativos.</t>
  </si>
  <si>
    <t xml:space="preserve">1.  Cumplimiento  de los acuerdos de gestión concertados en esl  PA02-IN07-F01 FORMATO CONCERTACIÓN, SEGUIMIENTO, RETROALIMENTACÓN Y EVALUACIÓN DE LOS ACUERDOS DE GESTIÓN
2. Requerimientos via correo electrónico.
21, 2.2, 2.3 Seguimientos en el POA de Gestión
3, Reuniones
5,1-5,2 Indicador
 </t>
  </si>
  <si>
    <t xml:space="preserve">1.1-; 1,2  De acuerdo al cronograma de capacitaciones
2. Cuatrimestral
3. Trimestral
4-5 A demanda - Anual </t>
  </si>
  <si>
    <t xml:space="preserve">1.1-; 1,2  Programa de capacitación del sistema
2. Procedimiento PV02-PR01
3. Procedimiento PE01-PR01 Formulación de proyectos, construcción y seguimiento del Plan de Acción Institucional
4-5  PA02-IN04-INSTRUCTIVO DE INSPECCIONES PLANEADAS
 PA02-IN05-INSTRUCTIVO PARA DILIGENCIAR LA MATRIZ DE PELIGROS Y VALORACION DE RIESGOS </t>
  </si>
  <si>
    <t xml:space="preserve">1.1- 1,2  Formato listado de Asistencia   PA01-PR01-F01. Certificaciones asistencia a cursos
2. Expedientes y archivo digital compartido. 
3. Correo electrónico, en el que se informa el resultado del análisis y verificación de los Planes Operativos Anuales realizado por los profesionales de la OAPI, y dirigido al responsable del reporte.
4-5 Formatos establecidos en los instructivos  PA02-IN04-INSTRUCTIVO DE INSPECCIONES PLANEADAS  y  PA02-IN05-INSTRUCTIVO PARA DILIGENCIAR LA MATRIZ DE PELIGROS Y VALORACION DE RIESGOS </t>
  </si>
  <si>
    <t>1.1 Documento estrategia anual de Rendición de Cuentas a la ciudadanía.
1.2, 2.2, 3.2, 4 Guia para la implementacion Estrategia de Rendicion de Cuentas, de la Secretaria distrital de Movilidad por localidades.
1.3. No está documentado
1.4 Instructivo para Elaboración de informes para el control de la gestión institucional Código: PV01-IN01  
2.1 Documento estrategia, que contiene las actividades que se desarrollan para incentivar a los colaboradores de la SDM en la Rendición de Cuentas.
2.3 Ley 734 de 2002, archivo digital.  
3.1 No está documentado
3.2. No está documentado
3.3 Procedimiento PV02-PR01          
4.1 No está documentado
4.2 Plan Institucional de Capacitación (componente de Gestión Documental)</t>
  </si>
  <si>
    <t xml:space="preserve">1. Realizar nuevamente entrenamiento en el puesto de trabajo, enfatizando los aspectos que se indetifican como debilidades en el  entrenamiento en el puesto de trabajo.
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
3.2  Revisar y/o modificar la factibilidad de la sostenibilidad del plan, programa o proyecto en sus diferentes componentes
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ejecuccion de los mismos.
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
</t>
  </si>
  <si>
    <t>1. 3 Días
2.1 Dias 
2.2 días
2.3 Días
2.4 Dentro de los seís (6) días siguientes de recibir la queja, cumpliendo los términos que estipula la Ley.
3.2 días
5. Dias
5.1 Cuando se requiera 
6. Días</t>
  </si>
  <si>
    <t>1. Director de Talento HUmano
2.1 Jefe Oficina de Gestión Social
2.2 Director de la DIM
2.3 Director de Planeación de la Movilidad y Subdirectores
2.4. Jefe Oficina Control Disciplinario
3.2  Director de la DIM
5. Gerentes de proyecto
5.1 Subsecretaria de Gestion Juridica
6. Jefe Oficina de Gestión Social</t>
  </si>
  <si>
    <t>1. Mesa de trabajo con  los resposanbles del proceso en donde se materializó el riesgo
2.1 Se aplicara el instructivo de monitoreo y seguimiento y el formato de verificación de avances 
2.3 mesa de trabajo para evaluar la idoneidad en la reformulación del estudio o concepto.
2.4.  Actas de reuniones, expedientes y archivo compartido.
3.2  mesas de trabajo
5. Indicadores
5.1 Mesas de trabajo
6. Se realiza un plan operativo donde se establencen cronogramas y actividades a realizar con los actores afectados</t>
  </si>
  <si>
    <t xml:space="preserve">1. Acta de las mesa de trabajo realizada.
2.1 Informe de resultado de la caracterización,el informe del diseño de la estrategia, actas de reunion, Registro Fotografico. 
2.2 Acta de alcance y/o modificación.
2.3 Estudio o concepto reformulado y aprobado. 
2.4. Actas de reparo, expedientes, archivo de la dependencia y aplicativo SIID.
3.2. Acta de alcance y/o modificación.
5. Proyectos reformulados con asignación de recursos, vinculando el respectivo componente ambiental.
5.1 Acta mesas de trabajo, listas de asistencia.
6, Registro de Asistencia, Actas de Reunion y Registro Fotografico. </t>
  </si>
  <si>
    <t xml:space="preserve">1.1 y 2.1 Acudir a la Veeduria Distrital o al DAFP, para que nos apoyen en la definición de lineamientos para surtir el proceso de rendición de cuentas
1.2, 2.1, 3.1, 4 Realizar una reunion mensual de preparación e reindución a la metodologia para realizar dialogos ciudadanos y rendición de cuentas
1.4. N.A
2.3. Dar el impulso procesal a los expedientes que se adelantan en la Oficina.
3.3. Deteminar si la conducta denunciada es constitutiva de falta disicplinaria y proferiri las decisiones que en derecho correspondan.    
4.1.  Concertar con el Archivo de Bogotá un Plan de Mejoramiento Archivístico </t>
  </si>
  <si>
    <t>1.1 y 2.1  Un mes
1.2, 2.1, 3.1, 4  dias
2.3-3.3.  Dentro de los seís (6) días siguientes de recibir la queja, cumpliendo los términos que estipula la Ley.
1.4. N.A
4.1 1 año</t>
  </si>
  <si>
    <t>1.1 y 2.1 Jefe Oficina Asesora de Planeación Institucional.
1.2, 2.1, 3.1, 4 Jefe Oficina de Gestión Social
1.4. N.A
2.3.-3.3. Jefe Oficina Control Disciplinario
4.1 Subdirectora Administrativa</t>
  </si>
  <si>
    <t>1.1 y 2.1 Cumplimiento de los lineamientos
1.2, 2.1, 3.1, 4 Actas de Reunión / Listados de Asistencia
1.4. N.A
2.3.-3.3. Actas de reuniones, expedientes y archivo compartido.
4.1 Mesas Técnicas de Trabajo con los grupos especializados del Archivo de Bogotá</t>
  </si>
  <si>
    <t>1.1 y 2.1 Documentos, correos , informes.
1.2, 2.1, 3.1, 4 Registro Fotrograficos, Actas de Reunión / Listados de Asistencia
1.4. N.A
2.3.-3.3.  Actas de reparo, expedientes, archivo de la dependencia y aplicativo SIID.
4.1 Actas de seguimiento a la implementación de los instrumentos archivísticos por dependencia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</si>
  <si>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</si>
  <si>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 xml:space="preserve">
Horas
</t>
  </si>
  <si>
    <t xml:space="preserve">
Quien detecte.
</t>
  </si>
  <si>
    <t xml:space="preserve">
N.A. (reserva de la información de las investigaciones adelantadas por las instancias de control.)
</t>
  </si>
  <si>
    <t xml:space="preserve">
 N.A
</t>
  </si>
  <si>
    <t>1.1 Aplicar Encuesta de Satisfacción a los ciudadanos frente a la atención realizada por los Clms en espacios de participación
1-3.5 y 1-3.6 Mantener y realizar seguimiento a los controles definidos en los procedimientos, protocolos y aplicación de las políticas institucionales
1.4 Evaluar las quejas y denuncias recibidas por la oficina.  
2. Mantener el control Existente 
3. Adelantar las investigaciones disciplinarias, que en derecho correspondan.</t>
  </si>
  <si>
    <t>1.1 Seguimiento sobre la atención realizada con el fin de determinar las fortaleces y debilidades del proceso. 
1-3.5 y 1-3.6 Atender el requerimiento del ciudadano y todos los requerimientos de las políticas institucionales de forma inmediata
1.4. Deteminar si la conducta denunciada es constitutiva de falta disicplinaria y proferiri las decisiones que en derecho correspondan.   
2. Realizar seguimiento trimestral a traves de los poa a la Gestion y contestacion oportuna de los actos administrativos  que se pongan en consideracion de la Direccion de Normatividad y conceptos.
3. Dar el impulso procesal a los procesos que se adelantan en la Oficina.</t>
  </si>
  <si>
    <t>1.1 Días
1-3.5 y 1-3.6 Un día.
1.4 - 3. Dentro de los seís (6) días siguientes de recibir la queja, cumpliendo los términos que estipula la Ley.
2. Trimestral</t>
  </si>
  <si>
    <t xml:space="preserve">1.1 Jefe Oficina de Gestión Social
1-3.5 y 1-3.6 Subsecretario de Gestión de la Movilidad, Director de Gestión del Tránsito y Control de Tránsito y Transporte y Director de Ingeniería de Tránsito.
1.4.-3. Jefe Oficina Control Disciplinario
2. Director de Normatividad y Conceptos </t>
  </si>
  <si>
    <t xml:space="preserve">1.1 Se realiza la revisión Mensual con el informe de actividades los gestores locales deben presentar minimo 11 encuestas mensuales cada uno.
1-3.5 y 1-3.6  Cantidad de requerimientos no atendidos.
1.4.-3. Actas de reuniones, expedientes y archivo compartido.
2. Indicadores de Gestion de la Direccion de Normatividad y conceptos </t>
  </si>
  <si>
    <t xml:space="preserve">1.1 Resultados encuestas abril a junio de 2019 - PM04-MN01-F08 FORMATO DE CONSOLIDACIÓNMECANISMOS DE MEDICIÓN VERSIÓN 1,0 DE 01-03-2019 (version 1) (
1-3.5 y 1-3.6 Registro de respuestas emitidas.
1.4.-3. Actas de reparo, expedientes, archivo de la dependencia y aplicativo SIID.
2. Indicadores de Gestion de la Direccion de Normatividad y conceptos </t>
  </si>
  <si>
    <t>1.2,2  Realizar  socializaciones del Manual de Contratación de la Entidad y Código de Integridad
1.3 Realizar las Evaluaciones de desempeño y de acuerdos de gestión de acuerdo a lo establecido por las guías del DASCD y CNCS
1.4Controlar los requisitos establecidos para el perfil requerido por las areas a través de las listas de chequeo , previa suscripción del contrato en la plataforma Secop. 
2.Establecer planes de mejoramiento individual, con la finalidad de disminuir o evitar el impacto de la materialización del riesgo. 
2.1.Establecer planes de mejoramiento por auto control, con la finalidad de disminuir o evitar el impacto de la materialización del riesgo. 
4.3. Iniciar las actuaciones disciplinarias, previa evaluación de la queja.    
5.  Implementar  acciones de socialización sobre la oportunidad de respuesta de los requerimientos realizados en la Entidad.</t>
  </si>
  <si>
    <t>12,2 Declarar el incumplimiento del contrato teniendo en cuenta la normatividad vigente
1.3 Aplicar los mecanismos de debido proceso de las evaluaciones de desempeño y acuerdo de gestión, ajustando lo requerido                                                                                                                         1.4 Suspender la trámitación del contrato o cambiar al contratista 
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
4.3. Dar el impulso procesal a los procesos disciplinarios que se radican en la oficina. 
5.  Disminuir los tiempos de respuesta de los requerimientos realizados en la Entidad.</t>
  </si>
  <si>
    <t xml:space="preserve">12.2 días
1.3 Un día                                       1.4 Un día 
2.Una (1)  semana para analizar el cumplimiento de  obligaciones de los colaboradores en los puntos de contacto.
2.1.   Quince(15) Días
4.3. Dentro de los seís (6) días siguientes de recibir la queja, cumpliendo los términos que estipula la Ley.
5.     Una (1)  semana para realizar analisis sobre os tiempos de respuesta.                                        </t>
  </si>
  <si>
    <t>12.2 Director de la DIM y/o supervisor de contrato
1.3-1.4;Subsecretario de Gestión de la Movilidad, Director de Gestión del Tránsito y Control de Tránsito y Transporte y Director de Ingeniería de Tránsito.
2.Director(a) Atención al Ciudadano.
2.1.Director(a) Atención al Ciudadano.
4.3. Jefe Oficina Control Disciplinario
5. Director(a) Atención al Ciudadano.</t>
  </si>
  <si>
    <t xml:space="preserve">12.2 Acta de finalización anticipada de contrato
1.3 Acta de comité de evaluación, evaluaciones de pares entre directivos                   1.4 Estudios previos devueltos después de control     
2.Mesas de trabajo sobre el seguimiento de obligaciones de los colaboradores en los puntos de contacto.
2.1.Producto NO conforme tratado/producto NO conforme generados X100. 
4.3. Actas de reuniones, expedientes y archivo compartido.  
  5.  Mesas de trabajo sobre  las  disminuición de  los tiempos de respuesta de los requerimientos realizados en la Entidad.                           </t>
  </si>
  <si>
    <t xml:space="preserve">12.2 Acta de finalización anticipada de contrato
1.3 Actas de reunión y formatos establecidos  1.4 Base de datos de control de procesos de personal    
2.  Actas de reunión, listado de asistencias. 
2.1.Actas de reunión, listado de asistencias y  
PE01-PR05-F01. Formato de tratamiento de salidas no conformes.
4.3. Actas de reparo, expedientes, archivo de la dependencia y aplicativo SIID.
5.1.Actas de reunión, listado de asistencias.                                                                                       </t>
  </si>
  <si>
    <t xml:space="preserve">1.1 Acatar las recomendaciones y acciones que resulten de la investigación de incidente y/o accidente laboral   
1.2  No permitir ejercer su objeto contractual a ningun contratista sin la afiliación de la ARL.
2. Practicar las pruebas dentro de los procesos disiciplinaros adelantados por la Oficina, tendientes a verificar la responsabilidad de los autores.
3, Mesas de trabajo en las cuales se establece un plan de intervención 
4-5 3, Mesas de trabajo en las cuales se establece un plan de intervención </t>
  </si>
  <si>
    <t>1.1-Un día   
1.2 Un día
2. Dentro de los seís (6) días siguientes de recibir la queja, cumpliendo los términos que estipula la Ley.
3, Dos días 
4-5 Dos días</t>
  </si>
  <si>
    <t xml:space="preserve">1.1-Director de Talento Humano 
1.2 Director de Contratación. 
2. Jefe Oficina Control Disciplinario
3, Director de Talento Humano
4-5 Director de Talento Humano 
</t>
  </si>
  <si>
    <t xml:space="preserve">1.1 Indicadores
1,2 Reunion - Correo 
2. Actas de reuniones, expedientes y archivo compartido.
3, Reunión  
4-5 , Reunión  
</t>
  </si>
  <si>
    <t xml:space="preserve">1.1 Informes- listados de asistencia- registro de accidentes 
1,2 Listados de asistencia, actas, corros electronicos 
2. Actas de reparo, expedientes, archivo de la dependencia y aplicativo SIID.
3, Listados de asistencia, actas, corros electronicos
4-5 , Listados de asistencia, actas, corros electronicos </t>
  </si>
  <si>
    <t>1. Iniciar la actuación disciplinaria de conformidad con lo dispuesto por la Ley 734 de 2002.</t>
  </si>
  <si>
    <t xml:space="preserve">1. Practicar las pruebas dentro de los procesos disiciplinaros adelantados por la Oficina, tendientes a verificar la responsabilidad de los autores.
1.1 - 2 - 2.1 - 3 - 4 - 5.1 y 6 Suscribir Plan de Mejoramiento ante la Oficina de Control Interno </t>
  </si>
  <si>
    <t xml:space="preserve">1. Dentro de los seís (6) días siguientes de recibir la queja, cumpliendo los términos que estipula la Ley.
1.1 - 2 - 2.1 - 3 - 4 - 5.1 y 6 Seis meses </t>
  </si>
  <si>
    <t>1. Jefe Oficina Control Disciplinario
1.1 - 2 - 2.1 - 3 - 4 - 5.1 y 6. Subdirector (a) Administrativo</t>
  </si>
  <si>
    <t xml:space="preserve">1.  Actas de reuniones, expedientes y archivo compartido.
1.1 - 2 - 2.1 - 3 - 4 - 5.1 y 6 Reuniones de seguimiento </t>
  </si>
  <si>
    <t xml:space="preserve">1. Actas de reparo, expedientes, archivo de la dependencia y aplicativo SIID.
1.1 - 2 - 2.1 - 3 - 4 - 5.1 y 6. Actas de reunión y listados de asistencia </t>
  </si>
  <si>
    <t xml:space="preserve">1-3.5 y 1-3.6 Atender el requerimiento del ciudadano y todos los requerimientos de las políticas institucionales de forma inmediata
3.1  N.A.
3.4. Continuar con el trámite de las investigaciones disciplinarias.
1. y 1.1, 1.2.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2. Coordinar con la Dirección de talento humano para que el tema de la política de Seguridad Digital sea incluido dentro de los programas de inducción y reinducción de funcionarios, en concordancia con MIPG.
3.,3.2 Solicitar las modificaciones a que haya lugar y si es necesario liberar recursos o solicitar presupuesto adicional en caso de que sea viable. Dos (2) días Jefe De Oficina
3.3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
4.2 Se procede a la realización de un GAP ANALISIS PARA IMPLEMENTACIÓN situación actual que se desea analizar (“lo que es”) y se quiere resolver, ¿Dónde estamos?, a dónde deberíamos llegar?
5. Revisión e implementación de tecnologías de la información de acuerdo con análisis de Obsolescencia de la infraestructura tecnológica que la SDM, en cuanto a la seguridad digital guiados por las Políticas específicas de seguridad y privacidad de la Información,  
</t>
  </si>
  <si>
    <t xml:space="preserve">1-3.5 y 1-3.6 Un día.
3.1  N.A.
3.4. Dentro de los seís (6) días siguientes de recibir la queja, cumpliendo los términos que estipula la Ley.
1. y 1.1, 1.2. Máximo 2 horas
2, Mínimo dos (2) semanas
3, 3.2 Dos (2) días Jefe De Oficina
3.3 Máximo 2 horas
5. Dos a ocho Días 
</t>
  </si>
  <si>
    <t xml:space="preserve">1-3.5 y 1-3.6 Subsecretario de Gestión de la Movilidad, Director de Gestión del Tránsito y Control de Tránsito y Transporte y Director de Ingeniería de Tránsito.
3.1  N.A.
3.3. Jefe Oficina de Control Interno
3.4. Jefe Oficina Control Disciplinario
1., 1.1, 1,2, 2, 3, 3.2, 5. Jefe De Oficina OTIC 
3.3. Jefe De Oficina de Control Interno
</t>
  </si>
  <si>
    <t xml:space="preserve">1-3.5 y 1-3.6  Cantidad de requerimientos no atendidos.
3.1  N.A.
3.3. Correo Electrónico
3.4. Actas de reuniones, expedientes y archivo compartido.
1. y 1.1, 1.2. Indicadores de incidentes de seguridad de la información en un determinado periodo de tiempo.
2.  Se realizará reuniones de coordinación Dirección de Talento Humano para la medición de los resultados obtenidos en   los programas de inducción y reinducción de funcionarios, en concordancia con MIPG.
3, y 3.2 Se realizará reuniones de coordinación con la dependencia Correspondiente para evaluar la Viabilidad de la Solicitud.
3. y 3.3 Indicadores de incidentes de seguridad de la información en un determinado periodo de tiempo.
5. Actas, listados de asistencia y reuniones. Indicadores de incidentes de seguridad de la información en un determinado periodo de tiempo.
</t>
  </si>
  <si>
    <t>1-3.5 y 1-3.6 Registro de respuestas emitidas.
3.1  N.A.
3.3. Correo Electrónico
3.4.  Actas de reparo, expedientes, archivo de la dependencia y aplicativo SIID.
1. y 1.1, 1.2. Herramienta Aranda, GLOBALSuite donde se documentan y se gestionan todos los incidentes de seguridad de la información, Sujeto al anexo A de la ISO/IEC 27001:2013
2. Actas, listados de asistencia y registro fotográfico de cada una de los programas de inducción y reinducción en lo relacionado Política de Seguridad Digital.
3, y 3.2 Actas, listados de asistencia y registro fotográfico de cada una de las reuniones que se ejecutaron.
3. y 3.3 Herramienta Aranda, Herramienta GLOBALSuite donde se documentan y se gestionan todos los incidentes de seguridad de la información, Sujeto al anexo A de la ISO/IEC 27001:2013
5. Si se llegare a ejecutar el riesgo se procede a la realización del Procedimiento, herramienta Aranda, donde se documentan y se gestionan todos los incidentes de seguridad de la información</t>
  </si>
  <si>
    <t>Se actualiza el mapa atendiendo requerimientos de entes de control y OCI</t>
  </si>
  <si>
    <r>
      <t xml:space="preserve">
1.2, 2.1, 3.1, 4 </t>
    </r>
    <r>
      <rPr>
        <i/>
        <sz val="14"/>
        <rFont val="Arial"/>
        <family val="2"/>
      </rPr>
      <t xml:space="preserve">Requiere definir como se va a fortalecer el control según la evaluación realizada
</t>
    </r>
    <r>
      <rPr>
        <sz val="14"/>
        <rFont val="Arial"/>
        <family val="2"/>
      </rPr>
      <t>1.4</t>
    </r>
    <r>
      <rPr>
        <i/>
        <sz val="14"/>
        <rFont val="Arial"/>
        <family val="2"/>
      </rPr>
      <t xml:space="preserve"> </t>
    </r>
    <r>
      <rPr>
        <sz val="14"/>
        <rFont val="Arial"/>
        <family val="2"/>
      </rPr>
      <t>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2.3. Adelantar las investigaciones disciplinarias, que en derecho correspondan.
3.3. Evaluar las quejas y denuncias recibidas por la oficina.     
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4.2 -  Vincular el Programa de Capacitación Institucional en Archivos al Programa Distrital de Archivos que permite acceder a las jornadas distritales de actualización en Gestión Documental.</t>
    </r>
  </si>
  <si>
    <r>
      <t xml:space="preserve">
1.5. Ejecutar los puntos de control establecidos en en los procedimientos e instructivos del proceso y realizar socializaciones sobre código de integridad de la SDM
2, 3 </t>
    </r>
    <r>
      <rPr>
        <i/>
        <sz val="14"/>
        <rFont val="Arial"/>
        <family val="2"/>
      </rPr>
      <t xml:space="preserve">Requiere definir como se va a fortalecer el control según la evaluación realizada
</t>
    </r>
    <r>
      <rPr>
        <sz val="14"/>
        <rFont val="Arial"/>
        <family val="2"/>
      </rPr>
      <t>3. Adelantar las investigaciones diciplinarias, que en derecho correspondan.</t>
    </r>
    <r>
      <rPr>
        <i/>
        <sz val="14"/>
        <rFont val="Arial"/>
        <family val="2"/>
      </rPr>
      <t xml:space="preserve">
</t>
    </r>
    <r>
      <rPr>
        <sz val="14"/>
        <rFont val="Arial"/>
        <family val="2"/>
      </rPr>
      <t xml:space="preserve">5. </t>
    </r>
    <r>
      <rPr>
        <i/>
        <sz val="14"/>
        <rFont val="Arial"/>
        <family val="2"/>
      </rPr>
      <t>Requiere definir como se va a fortalecer el control según la evaluación realizada</t>
    </r>
  </si>
  <si>
    <r>
      <t>1.1  Programar mesa de trabajo con el referente del área y/o directivo correspondiente para alertar sobre las diferencias encontradas en el Plan Operativo Anual, respecto al Plan Anual de Adquisiciones
1.4 Medir a través de encuestas el impacto de las campañas sobre los temas de anticorrupción al interior de la entidad. 
1-4.2  Socializar el Código de Integridad a los funcionarios y contratistas de las dependencias de la Subsecretaria, DGTCTT y DIT.
1.5.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
1.6. Incluir en las reuniones de trabajo del equipo de la OCI, socializaciones respecto a la importancia de la confidencialidad de la información.
2.2. Definir un administrador con permisos de modificación en la carpeta compartida, quien se encargará de gestionar los archivos existentes en el repositorio.
3.2. Evaluar las quejas y denuncias recibidas por la oficina.  
3.3. Adelantar las investigaciones diciplinarias, que en derecho correspondan.</t>
    </r>
    <r>
      <rPr>
        <i/>
        <sz val="14"/>
        <rFont val="Arial"/>
        <family val="2"/>
      </rPr>
      <t xml:space="preserve">
</t>
    </r>
    <r>
      <rPr>
        <sz val="14"/>
        <rFont val="Arial"/>
        <family val="2"/>
      </rPr>
      <t xml:space="preserve">4. </t>
    </r>
    <r>
      <rPr>
        <i/>
        <sz val="14"/>
        <rFont val="Arial"/>
        <family val="2"/>
      </rPr>
      <t>Requiere definir como se va a fortalecer el control según la evaluación realizada</t>
    </r>
  </si>
  <si>
    <r>
      <t xml:space="preserve">
1-4.4  Socializar el Código de Integridad a los funcionarios y contratistas de las dependencias de la DGTCTT.
1.5. Ejecutar los puntos de control establecidos en en los procedimientos e instructivos del proceso y realizar socializaciones sobre código de integridad de la SDM
1.6. Incluir en las reuniones de trabajo del equipo de la OCI, socializaciones respecto a la importancia de la confidencialidad de la información.
3.4 </t>
    </r>
    <r>
      <rPr>
        <i/>
        <sz val="14"/>
        <rFont val="Arial"/>
        <family val="2"/>
      </rPr>
      <t>Requiere definir como se va a fortalecer el control según la evaluación realizada</t>
    </r>
  </si>
  <si>
    <r>
      <t xml:space="preserve">
1-3.5 y 1-3.6 Mantener y realizar seguimiento a los controles definidos en los procedimientos, protocolos y aplicación de las políticas institucionales
1.2. </t>
    </r>
    <r>
      <rPr>
        <i/>
        <sz val="14"/>
        <rFont val="Arial"/>
        <family val="2"/>
      </rPr>
      <t xml:space="preserve">Requiere definir como se va a fortalecer el control según la evaluación realizada
</t>
    </r>
    <r>
      <rPr>
        <sz val="14"/>
        <rFont val="Arial"/>
        <family val="2"/>
      </rPr>
      <t>3.1  N.A.</t>
    </r>
    <r>
      <rPr>
        <i/>
        <sz val="14"/>
        <rFont val="Arial"/>
        <family val="2"/>
      </rPr>
      <t xml:space="preserve">
</t>
    </r>
    <r>
      <rPr>
        <sz val="14"/>
        <rFont val="Arial"/>
        <family val="2"/>
      </rPr>
      <t>3.3 Incluir en las reuniones de trabajo del equipo de la OCI, socializaciones respecto a las Políticas de Seguridad Digital emitidas por la SDM.</t>
    </r>
    <r>
      <rPr>
        <i/>
        <sz val="14"/>
        <rFont val="Arial"/>
        <family val="2"/>
      </rPr>
      <t xml:space="preserve">
</t>
    </r>
    <r>
      <rPr>
        <sz val="14"/>
        <rFont val="Arial"/>
        <family val="2"/>
      </rPr>
      <t>3.4. Iniciar la actuación disciplinaria de conformidad con lo dispuesto por la Ley 734 de 2002.</t>
    </r>
    <r>
      <rPr>
        <i/>
        <sz val="14"/>
        <rFont val="Arial"/>
        <family val="2"/>
      </rPr>
      <t xml:space="preserve">
</t>
    </r>
    <r>
      <rPr>
        <sz val="14"/>
        <rFont val="Arial"/>
        <family val="2"/>
      </rPr>
      <t xml:space="preserve">6. </t>
    </r>
    <r>
      <rPr>
        <i/>
        <sz val="14"/>
        <rFont val="Arial"/>
        <family val="2"/>
      </rPr>
      <t xml:space="preserve">Requiere definir como se va a fortalecer el control según la evaluación realizada
</t>
    </r>
    <r>
      <rPr>
        <sz val="14"/>
        <rFont val="Arial"/>
        <family val="2"/>
      </rPr>
      <t>7.</t>
    </r>
    <r>
      <rPr>
        <i/>
        <sz val="14"/>
        <rFont val="Arial"/>
        <family val="2"/>
      </rPr>
      <t>Requiere definir como se va a fortalecer el control según la evaluación realizada</t>
    </r>
  </si>
  <si>
    <r>
      <t xml:space="preserve">
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No se toman acciones adicionales, dado el nivel obtenido en el riesgo residual.
2.3. REDUCIR. Ejecutar los puntos de control establecidos en en los procedimientos asociados a la elaboración de estudios y/o conceptos de transporte público, privado, no motorizado, estudios de tránsito e infraestructura, para evitar la materialización del riesgo.
2.4. Iniciciar la actuación disciplinaria de conformidad con lo dispuesto por la Ley 734 de 2002.
3.2  No se toman acciones adicionales, dado el nivel obtenido en el riesgo residual.
5. Seguimiento a  la ejecución de los recursos asignados en el marco de cumplimiento de las metas con componente ambiental asociadas a la SPM.
5,1 Mantener el control Existente 
6. </t>
    </r>
    <r>
      <rPr>
        <i/>
        <sz val="14"/>
        <rFont val="Arial"/>
        <family val="2"/>
      </rPr>
      <t xml:space="preserve">Requiere definir como se va a fortalecer el control según la evaluación realizada
</t>
    </r>
    <r>
      <rPr>
        <sz val="14"/>
        <rFont val="Arial"/>
        <family val="2"/>
      </rPr>
      <t>8.</t>
    </r>
    <r>
      <rPr>
        <i/>
        <sz val="14"/>
        <rFont val="Arial"/>
        <family val="2"/>
      </rPr>
      <t xml:space="preserve"> Requiere definir como se va a fortalecer el control según la evaluación realizada</t>
    </r>
  </si>
  <si>
    <r>
      <t xml:space="preserve">REPORTE DE AVANCE DE LAS ACCIONES ADELANTADAS SOBRE EL RIESGO RESIDUAL
</t>
    </r>
    <r>
      <rPr>
        <sz val="16"/>
        <color rgb="FFFF0000"/>
        <rFont val="Arial"/>
        <family val="2"/>
      </rPr>
      <t xml:space="preserve">Sobre las acciones reportadas se describen los avances alcanzados en el periodo reportado </t>
    </r>
  </si>
  <si>
    <r>
      <t xml:space="preserve">CONCLUSIONES SOBRE LA EFICACIA DE LAS ACCIONES
</t>
    </r>
    <r>
      <rPr>
        <sz val="16"/>
        <color rgb="FFFF0000"/>
        <rFont val="Arial"/>
        <family val="2"/>
      </rPr>
      <t>Describir brevemente las conclusiones sobre la eficacia de las acciones adelantadas, si fueron eficaces o no y ¿por qué?</t>
    </r>
  </si>
  <si>
    <t>1.1 Jefe Oficina Asesora de Planeación Institucional.
1.2, 2.2, 3.2, 4 Jefe de Oficina de Gestion Social
1.3. Jefe Oficina Asesora de Comunicaciones y Cultura para la Movilidad 
1.4  Jefe de la Oficina de Control Interno
2.1 Jefe Oficina Asesora de Planeación Institucional.
2.3. Jefe de la Oficina de Control Disciplinario.
3.1. Jefe Oficina Asesora de Planeación Institucional.
3.2. Jefe Oficina Asesora de Comunicaciones y Cultura para la Movilidad 
3.3. Jefe de la Oficina de Control Disciplinario.
4. Subsecretaria de Gestión Corporativa - Directora Administrativa y Financiera - Subdirectora Administrativa</t>
  </si>
  <si>
    <t>1. Subsecretaria de Gestión Corporativa y Directora de Talento Humano
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
3. Subsecretaria de Gestión Corporativa y Directora de Talento Humano
4,
5. Director de Contratación
5,1 Subsecretaria de Gestión Corporativa y Directora de Talento Humano
5,2 Subsecretaria de Gestión Corporativa y Directora de Talento Humano
5.3 Director de Contratación</t>
  </si>
  <si>
    <t xml:space="preserve">1.1  Subsecretaria de Gestión Corporativa y Directora de Talento Humano
1,2 Diección de Contratación - Supervisores 
2, Jefe Oficina de Control Disciplinario- Ordenadores del Gasto
3, Subsecretaria de Gestión Corporativa y Directora de Talento Humano
4, 5, Subsecretaria de Gestión Corporativa y Directora de Talento Humano
</t>
  </si>
  <si>
    <t>1.  Jefe Oficina de Control Disciplinario
1.1. Subsecretaria de Gestión Corporativa, Directora Administrativ y Financiera y Subdirectora Administrativa
2.  Subsecretaria de Gestión Corporativa, Directora Administrativ y Financiera y Subdirectora Administrativa
2.1. Subsecretaria de Gestión Corporativa, Directora Administrativ y Financiera y Subdirectora Administrativa
3. y 4. Subsecretaria de Gestión Corporativa, Directora Administrativ y Financiera y Subdirectora Administrativa
5. Subsecretaria de Gestión Corporativa, Directora Administrativ y Financiera y Subdirectora Administrativa
5.1 Jefe Oficina Asesora de Planeación Institucional.
6. Subsecretaria de Gestión Corporativa, Directora Administrativ y Financiera y Subdirectora Administrativa</t>
  </si>
  <si>
    <t>1.1 Director de Contratación
1.2, 2  Director de Inteligencia para la Movilidad
1.3 Subsecretarios
2. Director(a) Atención al Ciudadano.
2.1 Director(a) Atención al Ciudadano.
3.1 Director de Contratación
3.2 Subsecretaria de Gestión Corporativa y Directora de Talento Humano
4,1 Subsecretaria de Gestión Corporativa y Directora de Talento Humano
4.2 Subsecretaria de Gestión Corporativa y Directora de Talento Humano
4.3 Jefe Oficina  de Control Disciplinario
5. Director(a) Atención al Ciudadano.</t>
  </si>
  <si>
    <t>1. Jefe Oficina de Tecnologías de la Información y las Comunicaciones
1-2 Jefe Oficina de Tecnologías de la Información y las Comunicaciones
2. Jefe Oficina de Tecnologías de la Información y las Comunicaciones
3.1 Jefe Oficina Asesora de Planeación Institucional
3.2. Jefe Oficina de Tecnologías de la Información y las Comunicaciones
3.3 Jefe de la Oficina de Control Interno
3.4 Jefe Oficina de Control Disciplinario
4.1 Jefe Oficina Asesora de Comunicaciones y Cultura para la Movilidad 
4.2 Jefe Oficina de Tecnologías de la Información y las Comunicaciones
5.Jefe Oficina de Tecnologías de la Información y las Comunicaciones</t>
  </si>
  <si>
    <t>1.1. Jefe Oficina Asesora de Planeación Institucional.
1.2. Jefe de Oficina de Gestion Social 
1.3.Director de Contratación.
1.4. Jefe Oficina Asesora de Comunicaciones y Cultura para la Movilidad  
1.5 Director de Planeación de la Movilidad y Subdirectores
2-3 Director de Representacion Judicial 
2.2 Jefe de la Oficina Control Disciplinario 
3. Jefe de la Oficina Control Disciplinario 
4.1 Jefe Oficina Asesora de Planeación Institucional.
4.2. Jefe de Oficina de Gestion Social 
4.3.Director de Contratación.
5.Director de Representacion Judicial</t>
  </si>
  <si>
    <t>1. Subsecretaria de Gestión Corporativa - Directora de Talento Humano
2.1 Jefe de Oficina de Gestion Social
2.2 Director de Inteligencia para la Movilidad
2.3 Director de Planeación de la Movilidad y Subdirectores
2.4 Jefe Oficina de Control Disciplinario
3.1 Director de Contratación.
3.2  Director de Inteligencia para la Movilidad
5. Subsecretarío de Política de Movilidad
5.1 Subsecretaria de Gestión Jurídica
6.   Jefe de Oficina de Gestión Social
7. Jefe Oficina Asesora de Comunicaciones y Cultura para la Movilidad 
8. Director de Normatividad y conceptos</t>
  </si>
  <si>
    <t xml:space="preserve">1.1 Jefe Oficina Asesora de Planeación Institucional
1.2 Director de Contratación.
1.3, 2 Director de Normatividad y Conceptos.
1.4. Jefe Oficina Asesora de Comunicaciones y Cultura para la Movilidad 
1-4,1, 1-4, 2 y 1-4, 3 Subsecretario de Gestión de la Movilidad, Director de Gestión de Tránsito y Control de Tránsito y Transporte y Sudirectores y Director de Ingeniería de Tránsito y Subdirectores.
1.5 Director de Inteligencia de la Movilidad
1.6  Jefe de la Oficina de Control Interno
2.1 Jefe de Oficina de Gestion Social 
2.2 Director de Inteligencia de la Movilidad
3. Director de Contratación.
3.2.-3.3 Jefe de la Oficina de Control Disciplinario 
4. Director de Gestión de Cobro </t>
  </si>
  <si>
    <t>1.1 Jefe Oficina Asesora de Planeación Institucional.
1.2, 3.  Director de Inteligencia de la Movilidad
1.3 Director de Gestión de Tránsito y Control de Tránsito y Transporte y Subdirectores.
1.4 Profesional Dirección de Contratación
1-4,1, 1-4, 2 y 1-4, 3 Supervisor delegado por ordenador del gasto para cada contrato
2. Jefe Oficina Asesora de Comunicaciones y Cultura para la Movilidad
1.4 Profesional Dirección de Contratación
3.1. Jefe Oficina Asesora de Planeación Institucional.                                                              3.2. Jefe Oficina Asesora de Planeación Institucional.
3.3. Director(a) Atención al Ciudadano
4. Jefe de la Oficina de Control Disciplinario.</t>
  </si>
  <si>
    <t>1.1. Jefe Oficina Asesora de Planeación Institucional.
1.2.  Jefe de Oficina de Gestion Social  
1.3. Director de Normatividad y Conceptos
1.4. Jefe Oficina Asesora de Comunicaciones y Cultura para la Movilidad
1-4,1, 1-4, 2 y 1-4, 3 Subsecretario de Gestión de la Movilidad, Director Gestión de Tránsito y Control de Tránsito y Transporte y Subdirectores y Director de Ingeniería de Tránsito y Subdirectores.
1.5 Director de Planeación de la Movilidad y Subdirectores
1.6 Jefe de la Oficina de Control Interno
2. Jefe Oficina Asesora de Comunicaciones y Cultura para la Movilidad
2.1.  Director(a) Atención al Ciudadano
3.1. Jefe de Oficina de Gestion Social
3.2. Director de Representacion Judicial.
3.3. Director de Contratación.
3.4. Director de Contratación.
3.5. Director(a) Atención al Ciudadano
4. Jefe de la Oficina de Control Disciplinario
6. Jefe de Oficina de Gestion Social
6.1 Director(a) Atención al Ciudadano</t>
  </si>
  <si>
    <t xml:space="preserve">1.1. Jefe de Oficina de Gestion Social
1.2. Jefe Oficina Asesora de Comunicaciones y Cultura para la Movilidad 
1-3,1; 1-3,6  Subsecretario de Gestión de la Movilidad, Director Gestión de Tránsito y Control de Tránsito y Transporte y Subdirectores y Director Ingeniería de Tránsito y Subdirectores.
1.4 - 3 Jefe de la Oficina de Control Disciplinario.
2. Director de Normatividad y conceptos </t>
  </si>
  <si>
    <t xml:space="preserve">1. Jefe Oficina Asesora de Planeación Institucional.
1-3 Director de Planeación de la Movilidad y Subdirectores
1.2 Director de Gestión de Tránsito y Control de Tránsito y Transporte y Subdirectores.
1-5,2; 1-5,10  Subdirector de Señalización, Director de Gestión de Tránsito y Control de Tránsito y Transporte, Subdirector de Semaforización, Subdirector Planes de Manejo de Tránsito.
2. Jefe Oficina Asesora de Comunicaciones y Cultura para la Movilidad 
2.1. Director(a) Atención al Ciudadano
3.1.Subsecretaria de Gestión Corporativa, Directora Administrativa y Financiera y Subdirector Financiero
3.2 Subsecretaria de Gestión Corporativa, Directora Administrativa y Financiera y Subdirector Financiero
3.3 Director de Representacion Judicial.
3.4 Director de Investigaciones Administrativas al Tránsito y transporte, Subdirector de Contravenciones y Subdirector de Control e Investigaciones al Transporte Público
4.-5.2 Jefe de la Oficina de Control Disciplinario y Abogado o contratista comisionado.
5. Director de Gestión de Cobro
6. Director de Representacion Judicial. 
7  Jefe de Oficina de Gestion Social 
8. Jefe de la Oficina de Gestión Social
8.1 Director(a) Atención al Ciudadano
</t>
  </si>
  <si>
    <t>1. Semestral
1-3 Cada vez que se desarrollan las actividades establecidas en los procedimientos y/o instructivos
1.2 Cada vez que llegue una solicitud.
1-5,2; 1-5,10 
2. Permanente
2.1 Mensual
3.1.diario
3.2.diario
3.3. Mensual
3.4 Permanente
4. Cuatrimestral
5.Semanal 
5.2 Semestral   
6.Semanal 
7. Trimestral
8. Anual
8.1  Cuatrimestral
8.2 Trimestral</t>
  </si>
  <si>
    <t>1. Documento estrategia-iniciativas adicionales-plan de gestión de integridad-PAAC
1-3. PM01-PR01; PM01-PR02;PM01-PR03; PM01-PR04;PM01-PR05 y sus instructivos
1.2 Requisitos descritos en la Guia de Trámites y Servicios y SUIT.
1-5,2; 1-5,10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
2. No está documentado
2.1. PM04-MN01MANUAL DE TRÁMITES Y PRESTACIÓN DEL SERVICIO
3.1.PA03-PR09-Procedimiento Tramite Ordenes de pago  y Relacion de Atorizacion 
3.2.PA03-PR11-Procedimiento Devolucion y/o compensacion de pagos enexceso y pagos de lo no debido  por conceptos no tributarios, PA03-PR12-Procedimiento Devolucion y/o compensacion de pagos en exceso y pagos de lo debido
3.3. Acuerdo 001-2015
3.4 Procedimientos PM05-PR01, PM05-PR02, PM05-PR03, PM05-PR04, PM05-PR05, PM05-PR06, PM05-PR07, PM05-PR09 y PM05-PR10.
4. Procedimiento PV02-PR01
5. No esta documentado 
5.2 Ley 734 de 2002, archivo digital. 
6. No esta documentado 
7. Procedimiento de Participación 
8. Procedimiento de participación 
8.1.PM04-MN01MANUAL DE TRÁMITES Y PRESTACIÓN DEL SERVICIO
8.2. PM04-MN01MANUAL DE TRÁMITES Y PRESTACIÓN DEL SERVICIO</t>
  </si>
  <si>
    <t xml:space="preserve">1. Registro de recibo material POP, listas de asitencia a eventos y actividades donde se socializa el código de integridad, videos, fotos, medios internos de la comunicación, seguimiento POA-965.
1-3. Conceptos y/o estudios aprobados.
1.2 Solicitudes Aprobadas.
1-5,2; 1-5,10  Archivo en PDF de los formatos trámitados por las Dirección de Ingeniería de Tránsito, Subdirección de PMT y Subdirección de Señalización. Programación semanal de operativos y reporte de cumplimiento.
2. Boletines de prensa publicados en página Web, correos electrónicos sobre el monitoreo a los medios de comunicación, videos, audios, fotos de ruedas de prensa.
2.1. Implementar acciones efectivas que permitan mejorar los trámites u OPA a través de disminución de tiempos, costos, documentos, requisitos, procesos y procedimientos d ela entidad.
3.1.-Estadistica de devolución  de cuentas
3.2. POA -Memorandos a la ciudadanía
3.3 Pantallazos Siproj, revision fichas de conciliación.
3.4 Bases de datos de cada dependencia, SICON, informes de gestión y actas de reuniones de seguimiento
4, 5-2 Expedientes y archivo digital compartido. 
5. Reporte de los tramites atendidos en los modulos por parte de la Dirección.
6. Correo electrónico o memorandos.
7. Informe Plan Institucional de Participación. 
8. Acta de Reunión/Listado de Asistencia.
8.1. Generar  certificado de confiabilidad por cada una de las Direcciones y Subdirecciones que cuentan con información publicada en la guía de trámites y servicios y el sistema único de información de trámites (SUIT).
8.2. Implementar los mecanismos de medición con respecto a a la satisfacción en cursos pedagogicos.
</t>
  </si>
  <si>
    <t xml:space="preserve">1.2. Realizar verificación aleatoria a respuestas emitidas.
1.3. Ejecutar los puntos de control establecidos en en los procedimientos e instructivos del proceso y realizar socializaciones sobre código de integridad de la SDM
3.1 Se mantienen los controles existentes
4. Adelantar las investigaciones diciplinarias, que en derecho correspondan.
5.2 Evaluar las quejas y denuncias recibidas por la oficina. 
8.2. Aplicar encuesta de Satisfacción a los ciudadanos frente la atención realizada por el personal de cursos de pedagogía por infracción a las Normas de Tránsito y Transporte.   </t>
  </si>
  <si>
    <r>
      <rPr>
        <sz val="14"/>
        <rFont val="Arial"/>
        <family val="2"/>
      </rPr>
      <t>1. Anual</t>
    </r>
    <r>
      <rPr>
        <sz val="14"/>
        <color rgb="FFFF0000"/>
        <rFont val="Arial"/>
        <family val="2"/>
      </rPr>
      <t xml:space="preserve">
</t>
    </r>
    <r>
      <rPr>
        <sz val="14"/>
        <rFont val="Arial"/>
        <family val="2"/>
      </rPr>
      <t>2.1. Anual
2.2. Cada vez que se requiera
2.3.  Semestral
2.4 Trimestral 
2,5; 2,11 Cada vez que se va a realizar un operativo, Cada vez que se requiera.  
2.12 Trimestral       
3. Cuatrimestral  
3.1. Anual
4.1 Cada vez que se requiera el apoyo por parte de la OGS
4.2 Cada vez que se requiera realizar un operativo.
4.3 Trimestral
4.4 Trimestral</t>
    </r>
  </si>
  <si>
    <r>
      <t xml:space="preserve">1. Verificar cada rubro programado en el anteproyecto formulado tomando la circular de racionbalizaicón del gasto. 
2.1 El control es fuerte
2.2 Requiere definir como se va a fortalecer el control según la evaluación realizada                                                                                                                                                        2.6, 2.7 Mantener y realizar seguimiento a los controles definidos.
2.12. Conforme a la evaluación el control se califica como Fuerte y siendo el riesgo residual Aceptable, no se consideran acciones adicionales.
3: Adelantar las investigaciones disciplinarias, que en derecho correspondan.
3.1 Conforme a la evaluación el control se califica como Fuerte y siendo el riesgo residual Aceptable, no se consideran acciones adicionales.
4.1 Mantener el control para fortalecer  la inclusión del componente social en la formulación planes, programas y proyectos de los SDM.  
4.2.Mantener la verificación permanente en la priorización de los operativos.
4.3. Conforme a la evaluación el control se califica como Fuerte y siendo el riesgo residual Aceptable, no se consideran acciones adicionales.
4.4 Conforme a la evaluación el control se califica como Fuerte y siendo el riesgo residual Aceptable, no se consideran acciones adicionales.
</t>
    </r>
    <r>
      <rPr>
        <i/>
        <sz val="14"/>
        <rFont val="Arial"/>
        <family val="2"/>
      </rPr>
      <t xml:space="preserve">
</t>
    </r>
  </si>
  <si>
    <t>2.12</t>
  </si>
  <si>
    <t>Implementar las acciones determinadas en el PDSVM como responsabilidad de la Oficina de Seguridad Vial.</t>
  </si>
  <si>
    <t>Realizar el seguimiento y análisis de las cifras y estadísticas de siniestralidad vial.</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</si>
  <si>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</si>
  <si>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</si>
  <si>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</si>
  <si>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</si>
  <si>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 xml:space="preserve">1. Verificar la correcta planeación del anteproyecto de presupuesto. (preventivo)
</t>
  </si>
  <si>
    <t xml:space="preserve">4.1  Revisar y Acompañar  a  las dependencias de la SDM  en el desarrollo de  proyectos y en el diseño de estrategias de gestión social atraves de la aplicación del procedimiento de inclusión del componente social. (Preventivo)
4.2 Realizar los operativos de Control de Tránsito y Transporte de conformidad con la priorización efectuada. (Preventivo)
4.3 Remitir a la Oficina de Seguridad Vial el reporte con evidencia de las actividades desarrolladas por la dependencia para cumplir con las acciones establecidas en el PDSVM (Preventivo).
4.4 Realizar el seguimiento al avance en la implementación de las acciones determinadas en el PDSVM conforme a lo reportado debidamente soportado por las  dependencias y entidades responsables (Preventivo). </t>
  </si>
  <si>
    <t>3.1 Hacer seguimiento a la aplicación  de los manuales de Contratación y Supervisión de la Entidad, teniendo en cuenta las normas existentes en todos los tramites de gestion contractual.(preventivo)
3.2  Evaluar la eficacia de los conceptos y/o estudios técnicos a través de indicadores en el POA (Preventivo).</t>
  </si>
  <si>
    <t>5. Hacer seguimiento en la asignación de recursos para acciones enfocadas a la sostenibilidad ambiental (Preventivo).
5.1 Seguimiento al cumplimiento de las metas programadas en el PAA. (Preventivo) Ataca la Causa Deficiencia en la planificación de recursos y acciones y su seguimiento en cuanto a  resultados esperados en sostenibilidad ambiental, económica y social de la movilidad.</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</si>
  <si>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</si>
  <si>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</si>
  <si>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 xml:space="preserve">1.  Entrenamiento en el Puesto de Trabajo, de conformidad con los procedimientos de provisión de empleos públicos a cargo del proceso de Gestión del Talento Humano.
</t>
  </si>
  <si>
    <t>8. 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</si>
  <si>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2.1. Desarrollar estrategias de incentivos para la rendición de cuentas (preventivo) 
2.3 Hacer seguimiento en cada una de las etapas y términos   del proceso disiciplinario, para el impulso procesal requerido (Preventivo)</t>
  </si>
  <si>
    <t xml:space="preserve">1.1. Verificar el cumplimiento de la guía metodológica de la Veeduría Distrital para la rendición de cuentas sectorial (preventivo) 
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
1.3 Verificar el contenido comunicativo frente al tema de rendición de cuentas (preventivo) 
1.4 Verificar el cumplimiento de lo establecido en el Plan Anticorrupción y de atención al ciudadano - Componente Rendición de Cuentas (Preventivo)
</t>
  </si>
  <si>
    <t>4.1 Verificar  la implementación de los instrumentos archivísticos (preventivo)
4.2 Ejecutar el componente de Gestión Documental en el Plan Institucional de Capacitación (preventivo)</t>
  </si>
  <si>
    <t xml:space="preserve">2-3.Revisar Aleatoriamente Sistema Siproj y revision de las fichas de conciliación. (Controles Detectivos) 
2.2 Hacer seguimiento en cada una de las etapas y términos del proceso disciplinario, para el impulso procesal requerido (preventivo)
</t>
  </si>
  <si>
    <t xml:space="preserve">3. Adelantar las investigaciones disicplinarias de conformidad con la Ley 734 de 2002. (Detectivo)
</t>
  </si>
  <si>
    <t xml:space="preserve">4.1. Implementar estrategias de socialización del Código de Integridad y lucha contra la corrupción (preventivo) 
4.2  Realizar el seguimiento  y verificación a las actividades realizadas en los Espacios de Participación  en los CLMs por medio del instrumento de las Agendas Participativas para cumplir con los compromisos establecidos con  la comunidad en cada una de las localidades.(Preventivo)
4.3. Presentar las denuncias correspondientes al detectar el uso indebido de la información pública de la Entidad (Preventivos)
</t>
  </si>
  <si>
    <t xml:space="preserve">1.1. Implementar estrategias de socialización del Código de Integridad y lucha contra la corrupción (preventivo) 
1.2. Divulgar los canales de denuncia de actos de Corrupción en las carteleras de los CLMs.(Preventivo)
1.3 Realizar socializaciónes  a los colaboradores de la SDM sobre el manual de contratación y Manual de Supervision e Interventoria  con el proposito de fortalecer la gestion contractual de la entidad. (preventivo).   
1.4.  Verificar la información publicada en los medios de comunicación (detectivo)
1.5 Verificar la aplicación de los puntos de control establecidos en los procedimientos e instructivos existentes. (Preventivo)
</t>
  </si>
  <si>
    <t>5.Validar  semanalmenrte los terminos  y los procesos judiciales. (Control Detectivo)</t>
  </si>
  <si>
    <t xml:space="preserve">2.1 Divulgar la información relacionada con  las medidas anticorrupción institucionales contenidas en el PAAC  en las audiencias publicas.de  la rendición de cuentas en cada una de las Lccalidades (Preventivo).
2.2 Verificar que los usuarios con acceso a la carpeta compartida, que sirve como repositorio de la información del proceso de Inteligencia para la Movilidad, pueda ser consultada únicamente por los servidores autorizados por el jefe de la DIM (Preventivo). 
</t>
  </si>
  <si>
    <t xml:space="preserve">3,Presentar las denuncias correspondientes al detectar el uso indebido de la información pública de la Entidad (Preventivo)
3.2 Hacer seguimiento en cada una de las etapas y términos del proceso disiciplinario. (preventivo)
3.3 Adelantar las investigaciones disciplinarias por la manipulación de la información pública de conformidad con lo dipuesto en la Ley 734 de 2002. (Detectivo)   
</t>
  </si>
  <si>
    <t xml:space="preserve">1.1 Verificar la información pública reportada en el Plan de Acción Institucional de acuerdo con el Plan Anual de Adquisiciones (preventivo).
1.2 Hacer seguimiento a la aplicación  de los manuales de Contratación y Supervisión de la Entidad, teniendo en cuenta las normas existentes en todos los tramites de gestion contractual. (preventivo)
1.3, 2. Revisar los actos administrativos que se expidan con ocasion del codigo de Integridad y/ o el que lo sustituya o Modifique.(Preventivo)
1.4. Verificar el impacto de las campañas relacionadas con anticorrupción (preventivo)
1.5 Verificar la ejecución de las actividades del proceso de Inteligencia para la Movilidad, a través de los procedimientos existentes. (Preventivo)
1.6 Validar la aplicación de los criterios de confidencialidad de la Información, establecido en el ítem 10 del   Estatuto de Auditoria y Código de Ética del Auditor Interno (Preventivo)
1-4.1. Dar aplicación a los  procedimientos disciplinarios (Detectivo).
1-4.2  Adoptar y socializar del Código de Integridad (Preventivo)
1-4.3  Adoptar de las politicas de información establecidas por la SDM (Preventivo)
</t>
  </si>
  <si>
    <t>4. Cotejar el  bloqueo en puertos USB  con el fin de mitigar  la transferencia de informacion.(preventivo)</t>
  </si>
  <si>
    <t>2. Verificar la información publicada en los medios de comunicación (detectivo)
2.1 Aplicación y seguimiento de documentos de SIG(MIPG) - Gestión contractual (Preventivo)ataca la causa Debilidad en los puntos de control y mecanismos de seguimiento y medición de la eficacia y eficiencia del proceso contractual.</t>
  </si>
  <si>
    <t xml:space="preserve">3.1. Verificar que las viabilidades presupuestales coincidan con el PAA (preventivo).
3.2. Revisar e informar los avances y atrasos en la ejecución presupuestal y contractual de acuerdo con el PAA (preventivo). 
3.3 Seguimiento a los contratos de interventoria asignados a la DAC con base en el manual de supervison 
</t>
  </si>
  <si>
    <t xml:space="preserve">1.1 Implementar estrategias de socialización del Código de Integridad y lucha contra la corrupción (preventivo)
1.2, 3. Efectuar seguimiento a la ejecución contractual y a las supervisiones de los contratos asignados a cargo de la DIM. (Preventivo)
1.3 Verificación de los requisitos para cada modalidad de los procesos contratuales estructurados en la SCTT. (Causa No 1 -Consecuencia No 3)
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
1-4.1 Verificar que los contratistas cuenten con la capacidad financiera, técnica y jurídica necesaria para la ejecución del contrato (Preventivo).
1-4.2 Dar aplicación del Manual de Contratación y Supervisión vigente (preventivo)
1-4.3 Iniciar los procesos sancionatorios correspondientes (Detectivo)        
</t>
  </si>
  <si>
    <t>4.1 Hacer seguimiento en cada una de las etapas y términos   del proceso disiciplinario. (preventivo)                           
4.2 Adelantar las investigaciones disciplinarias por la inadecuada gestión contractual de conformidad con lo dipuesto en la Ley 734 de 2002. (Detectivo)</t>
  </si>
  <si>
    <t xml:space="preserve">2. Verificar la información publicada en los medios de comunicación (detectivo)
2.1 Verificar la implementación del MANUAL DE TRÁMITES Y PRESTACIÓN DEL SERVICIO
</t>
  </si>
  <si>
    <t xml:space="preserve">3.1. Organizar rotaciones de los  equipos de colaboradores (Orientadores y Gestores locales)  en cada uno de los  CLMs en los periodos predefinidos por la supervisión . (Preventivo)
3.2. Verificar y hacer seguimiento  a las denuncias que se presentan por parte de las areas.(Control Detectivo) 
3.3.Validar en la plataforma SECOP y la base de datos los procesos contractuales de la Entidad (Detectivo)
3.4.Hacer seguimiento a la aplicación de los  documentos de SIG(MIPG) - Gestión contractual (Preventivo)
3.5 Seguimiento a cada una de las etapas del proceso precontractual y contractual en las áreas involucradas por cada uno de los contratos. (Preventivo)
</t>
  </si>
  <si>
    <t xml:space="preserve">4.1 Hacer seguimiento en cada una de las etapas y términos   del proceso disiciplinario. (preventivo)                           
4.2 Adelantar las investigaciones disciplinarias por la presencia de actos de cohecho de conformidad con lo dipuesto en la Ley 734 de 2002. (Detectivo)
</t>
  </si>
  <si>
    <t xml:space="preserve">1.1. Implementar estrategias de socialización del Código de Integridad y lucha contra la corrupción (preventivo)
1.2.  Divulgar la información relacionada con  las medidas anticorrupción institucionales contenidas en el PAAC  en las audiencias publicas de la rendición de cuentas en cada una de las Localidades. (Preventivo)  
1.3. Revisar los actos administrativos que se expidan con ocasion del código de Integridad y/ o el que lo sustituya o Modifique(Preventivo).
1.4. Verificar el impacto de las campañas relacionadas con anticorrupción (preventivo)
1-4.2 Incentivar a los servidores a la denuncia de actos de corrupción (Preventivo).                                                                                                                                 1-4.3 Dar aplicación procedimientos disciplinarios (Detectivo).
1-4.4 Adoptar y socializar del Código de Integridad (Preventivo)
1-4.5 Dar aplicación y seguimiento de documentos de SIG - Gestión contractual (Preventivo).
1.5 Verificar la aplicación de los puntos de control establecidos en los procedimientos e instructivos existentes. (Preventivo)
1.6 Validar la aplicación de los criterios de confidencialidad de la Información establecido en el ítem 10 del   Estatuto de Auditoria y Código de Ética del Auditor Interno (Preventivo)
</t>
  </si>
  <si>
    <t xml:space="preserve">6.Divulgar los canales de denuncia de actos de Corrupción en las carteleras de los CLMs.(Preventivo)
6.1. Realizar campañas comunicativas sobre el riesgo de cobro por la realización de un trámite para beneficio propio o de un tercero  </t>
  </si>
  <si>
    <t xml:space="preserve">2. Verificar los conceptos solicitados a la Direccion de Normatividad y conceptos, asi como los derechos de peticion esten atendidos teniendo en cuenta lo dispuesto en la normatividad que regula la materia.(Detectivo)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</si>
  <si>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1.2. Verificar la información publicada en los medios de comunicación (detectivo)
1-3.1 Adoptar y desarrollar la política y estrategia comunicativa sobre igualdad (Preventivo)
1-3.2 Dar aplicación del procedimiento Participación ciudadana (Preventivo).
1-3.3 Desarrollar e implementar del PIC (Preventivo)
1-3.4 Dar aplicar de protocolos de atención a la ciudadania (Preventivo).
1-3.5 Hacer seguimiento al índice de las PQRSD (Detectivo)
1-3.6 Dar aplicación procedimientos disciplinarios (Detectivo).
1.4 Hacer un seguimiento de las conductas que se investigan con mayor frecuencia, y dictar capacitaciones. (preventivo)                  
</t>
  </si>
  <si>
    <t>3. Adelantar las investigaciones disciplinarias por la discriminación y restricción a la participación ciudadana de conformidad con lo dipuesto en la Ley 734 de 2002. (Detectivo)</t>
  </si>
  <si>
    <t xml:space="preserve">3.1. Verificar la planificación y seguimiento de los recursos y acciones para Seguridad Digital  en el Plan de Acción Institucional por parte de las dependencias responsables (preventivo)
3.2  Cotejar la correcta implementación del PAA que tiene la OTIC para el 2019, especialmente en los proyectos relacionados con Seguridad de la Información. (Preventivo)
3.3 Verificar la aplicabilidad de los formatos de Solicitud de cuentas de usuario (Código PA04-PR01-F01 Versión 1,0) aprobados para cada uno de los servidores de la OCI (Preventivo)
3.4 Atender las quejas y denuncias de conformidad con lo disipuesto en la Ley 734 de 2002.(Preventivo)
</t>
  </si>
  <si>
    <t xml:space="preserve">4.1. Verificar la información publicada en los medios de comunicación (detectivo)
4.2 Verificar los indicadores definidos por MinTIC para la Política de Seguridad Digital para implementarlos en la Secretaria Distrital de Movilidad. (Preventivo)
</t>
  </si>
  <si>
    <t xml:space="preserve">1.Verificar el cumplimiento del procedimiento de control de cambios (PA04-PR04 PROCEDIMIENTO GESTIÓN DE CAMBIOS DE TIC VERSIÓN 1,0 DE 18-02-2019.PDF) (Preventivo) 
1-2. Verificar la aplicación del Procedimiento de gestión de incidentes de seguridad de la información (Detectivo)
1-4.3 Mantener actualizado el registro de bases de datos que contengan información de datos personales manejadas por la Secretaria Distrital de Movilidad en cumplimiento de la normatividad referida al tratamiento de datos personales. (Preventivo)
</t>
  </si>
  <si>
    <t>5. Validar la correcta implantación de las Políticas Específicas de la Seguridad de la Información 5.31 y 5.32 “Política de adquisición de hardware” y “Política de adquisición de software”. (Preventivo)</t>
  </si>
  <si>
    <t xml:space="preserve">2. Verificar la información publicada en los medios de comunicación (detectivo)
2.1. Verificar la implementación de la Estrategia de Racionalización de Trámites y/o Servicios publicada en el SUIT y en el PAAC.(preventivo)
</t>
  </si>
  <si>
    <t xml:space="preserve">3.1.Recibir y verificar que los documentos radicados para pago cumplan con todos los requisitos establecidos (preventivo)
3.2.Verificar que las solicitudes de devolucion cumplan con los requisitos para tal fin (control preventivo)
3.3. Revisar aleatoriamente Sistema Siproj y revision de las fichas de conciliación. (Control Detectivo) 
3.4 Verificar el cumplimineto de los requisitos normativos y legales, dentro de las investigaciones administrativas por infracción a las normas de trásnito y transporte público, así como de las solicitudes de desvinculación administrativa (preventivo)
</t>
  </si>
  <si>
    <t xml:space="preserve">1. Implementar estrategias de socialización del Código de Integridad y lucha contra la corrupción (preventivo) 
1-3 Verificar la aplicación de los puntos de control establecidos en los procedimientos e instructivos existentes. (Preventivo)
1.2 Verificación de los requisitos para solicitud de Copia de IPAT´s (Preventivo)
1-5.2 Cumplir o hacer efectivos los puntos de control establecidos en cada procedimiento (Preventivo)
1-5.3 Dar Aplicación y seguimiento de procedimientos documentados de Gestión de Trámites y Servicios para la Ciudadanía dirigidos a la ciudadanía (Preventivo).                                                                                                                                                                                                 1-5.4 Implementar un sistema de información que permita la gestión transversal óptima de los derechos de petición (Preventivo).                                                                          
1-5.5 Verificar que los operativos de Control de Tránsito y Transporte se realicen de forma que ataquen las problemáticas identificadas.(Detectivo)
1-5.6 Evaluar las condiciones técnicas mínimas para priorizar y semaforizar las intersecciones solicitada.                                                                                            1-5.7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1-5.8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1-5.9 Revisar que la señalziación recibida en almacen y dada de baja, haya cumplido acabalidad con los requisitos establecidos y que su retiro de campo corresponda a una accion que mejore las condiciones de seguridad vial sector. (Detectivo)
1-5.10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1-5 Revisar que el plan de manejo de tránsito (PMT) autorizado cumpla con todos los requisitos establecidos en los procedimientos  para mitigar el impacto causado por la implementación de una obra u intervención en espacio público (Preventivo)
</t>
  </si>
  <si>
    <t>8. Realizar el seguimiento a las jornadas de sensibilización en los temas de cultura ciudadana (preventivo).
8.1. Creación o actualización de la información en la guía de trámites y servicios y el sistema único de información de trámites (SUIT).(preventivo)
8.2. Seguimiento al cumplimiento del procedimiento de Cursos  Pedagógicos (Preventivo)</t>
  </si>
  <si>
    <t>5. Verificar la prestación oportuna del   nuevo modulo de peticiones quejas y reclamos habilitado, con el fin de  brindar servicios eficientes opotunos y  de calidad .(Detectivo) 
5.2 Hacer seguimiento en cada una de las etapas y términos del proceso disiciplinario. (preventivo)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</si>
  <si>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</si>
  <si>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</si>
  <si>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</si>
  <si>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1.1 Verificar los requisitos establecidos para el perfil requerido por las areas a traves de las listas de chequeo , previa suscripcion del contrato en la plataforma Secop.(Preventivo) 
1.2, 2. Validar que los estudios previos estén acordes con el perfil y experiencia requeridos para el desarrollo de la misionalidad del proceso de Inteligencia para la Movilidad. (Preventivo)
1.3 Evaluar el desempeño y acuerdos de gestión (Preventivo).
</t>
  </si>
  <si>
    <t>4.1 Aplicación de muestreo aleatorio para verificar autenticidad de documentos (planta) (preventivo)
4.2 Verificar de hoja de vida en el SIDEAP.
4.3 Atender las quejas y denuncias de conformidad con lo dispuesto en la Ley 734 de 2002 (Detectivo).</t>
  </si>
  <si>
    <t xml:space="preserve">2. Sensibilizar sobre en las temáticas de Cultura de servicio a la ciudadanía y  ética y valores del servidor público. al personal que hace presencia en los diferentes puntos de contacto.(Preventivo)
2.1  Identificar las salidas no conformes del PM04, sobre la prestación del servicio de cara a la ciudadanía en la red cade y cursos de pedagogía y  posteriormente realizar el respectivo tratamiento.(Detectivo)
</t>
  </si>
  <si>
    <t xml:space="preserve">3.1Verificar los requisitos establecidos para el perfil requerido por las areas a traves de las listas de chequeo , previa suscripcion del contrato en la plataforma Secop.(Preventivo)
3.2 Dar aplicación de los manuales de funciones y verificación con lista de chequeo del cumplimiento de requisitos (Preventivo).
</t>
  </si>
  <si>
    <t>5. Realizar seguimiento en la oportunidad de respuesta de los requerimientos realizados en la Entidad, mediante la Matriz de seguimiento PM04-MN01-F05.(Detectivo)</t>
  </si>
  <si>
    <t>N/A</t>
  </si>
  <si>
    <t>2. Recibir y verificar que los documentos radicados para pago cumplan con todos los requisitos establecidos.
2.1 Proceso de encargos.
2.2 Implementación del  Plan de Bienestar Social y mejoramiento del Clima Laboral
2,3 Implementación  Plan de Incentivos Institucionales.
2.4 Recibir y verificar que los documentos radicados para pago cumplan con todos los requisitos establecidos.</t>
  </si>
  <si>
    <t xml:space="preserve">3. Medición del Clima Organizacional  de acuerdo a lo establecido en la normativiada legal vigente. </t>
  </si>
  <si>
    <t>5. Verificar los requisitos establecidos para el perfil requerido por las areas a traves de las listas de chequeo , previa suscripcion del contrato en la plataforma Secop.(Preventivo)
5.1  Implementación del Plan de Vacantes.
5,2 Aplicación Manual de Funciones y Competencias Laborales 
5. 3 Verificar los requisitos establecidos para el perfil requerido por las areas a traves de las listas de chequeo , previa suscripcion del contrato en la plataforma Secop.(Preventivo)</t>
  </si>
  <si>
    <r>
      <t xml:space="preserve">1. Acuerdos de Gestión del nivel Directivo en la entidad.
</t>
    </r>
    <r>
      <rPr>
        <sz val="14"/>
        <rFont val="Arial"/>
        <family val="2"/>
      </rPr>
      <t xml:space="preserve">
</t>
    </r>
  </si>
  <si>
    <t xml:space="preserve">1.1. Mantener la capacitación sobre  las investigaciones de AT, mantener las inducciones y reinducciones en riesgos laborales a los servidores de la entidad  (Preventivo).
1.2  Continuar reiterando la necesidad de que los contratistas aporten certificado de afiliación a la ARL con la suscripción del acta de inicio.  (Preventivo). 
</t>
  </si>
  <si>
    <t>5  Identificación de necesidades en los puestos de trabajo.</t>
  </si>
  <si>
    <t>4  Identificación de necesidades en los puestos de trabajo.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</si>
  <si>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</si>
  <si>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</si>
  <si>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 xml:space="preserve">1. Atender las quejas y denuncias de conformidad con lo disipuesto en la Ley 734 de 2002 (Detectivo).
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
</t>
  </si>
  <si>
    <t>6. Verificar el cumplimiento de los requerimientos ambientales de labores efectuados por terceros para la supervisión, seguimiento y medición del desempeño ambiental (Preventivo)</t>
  </si>
  <si>
    <t>5. Validar la formulación del Plan de Acción PIGA de la Entidad y hacer seguimiento al cumplimiento de las actividades establecidas (Preventivo)
5.1 Verificar la planificación y seguimiento de los recursos y acciones para la gestión ambiental en el Plan de Acción Institucional por parte de las dependencias responsables (preventivo)</t>
  </si>
  <si>
    <t xml:space="preserve">2. Verificar la comprensión de la politica ambiental vigente de la Entidad  (Preventivo)
2.1 Hacer seguimientos con el equipo técnico de Gestión y Desempeño Institucional de Gestión Ambiental a través de mesas de trabajo de las actividades del PIGA. (Preventivo)
</t>
  </si>
  <si>
    <t>3 y 4.  Revisar que las estreategias de educación ambiental ejecutadas al interior de la Entidad sean acordes con los programas de gestión ambiental, para la toma de conciencia sobre el adecuado uso los recursos naturales (Preventivo)</t>
  </si>
  <si>
    <r>
      <t xml:space="preserve"> CONTROLES EXISTENTES Y TIPO
 </t>
    </r>
    <r>
      <rPr>
        <b/>
        <sz val="11"/>
        <color rgb="FFFF0000"/>
        <rFont val="Arial"/>
        <family val="2"/>
      </rPr>
      <t xml:space="preserve">Para cada causa y para cada consecuencia del evento de riesgo debe indicarse que control(es) existe(n) actualmente en la Entidad (puede haber varios controles para una misma causa o consecuencia o un mismo control para varias causas o consecuencias); siendo de tipo preventivo aquellos que mitigan las causas y detectivos los que están dirigidos a las consecuencias. Si no existen se deja la nota "No existe control" para luego identificar que acciones hay que adelantar.
El control debe tener un propósito (verificar, validar, cotejar, comparar, revisar, etc.) </t>
    </r>
    <r>
      <rPr>
        <b/>
        <sz val="18"/>
        <rFont val="Arial"/>
        <family val="2"/>
      </rPr>
      <t xml:space="preserve">
</t>
    </r>
    <r>
      <rPr>
        <b/>
        <sz val="14"/>
        <color rgb="FFFF0000"/>
        <rFont val="Arial"/>
        <family val="2"/>
      </rPr>
      <t>Nota:</t>
    </r>
    <r>
      <rPr>
        <b/>
        <sz val="14"/>
        <rFont val="Arial"/>
        <family val="2"/>
      </rPr>
      <t xml:space="preserve"> </t>
    </r>
    <r>
      <rPr>
        <b/>
        <sz val="14"/>
        <color rgb="FFFF0000"/>
        <rFont val="Arial"/>
        <family val="2"/>
      </rPr>
      <t>Favor en cada control indicar entre paréntesis si es preventivo o detectivo y a que causa(s) o consecuencias(s), respectivamente, va dirigido</t>
    </r>
  </si>
  <si>
    <t>3. Atender las quejas y denuncias de conformidad con lo dispuesto en la Ley 734 de 2002 (Detectivo)
3.1. Realizar el seguimiento y análisis de las cifras y estadísticas de siniestralidad vial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</si>
  <si>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</si>
  <si>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</si>
  <si>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Ejecutar los puntos de control del procedimiento PE01-PR01 ANÁLISIS, CONCEPTOS Y/O ESTUDIOS TÉCNICOS DE MEDIDAS ESTRATÉGICAS PARA LA MOVILIDAD. (Preventivo)
2.3 Verificar que se cumplan los requisitos de los puntos de control en la elaboración de estudios o conceptos para la formulación de Planes, Programas o proyectos de Movilidad de la ciudad   (Preventivo)
2.4 Atender las quejas y denuncias de conformidad con lo dispuesto en la Ley 734 de 2002 (Detectivo).</t>
  </si>
  <si>
    <t xml:space="preserve">3.1. Verificar que las dependencias responsables planifiquen los recursos para la rendición de cuentas en el anteproyecto de presupuesto (preventivo) 
3.2.  Verificar la información publicada en los medios de comunicación (detectivo)
3.3 Adelantar las investigaciones disciplinarias por la omisión de la rendición de cuentas de conformidad con lo dispuesto en la Ley 734 de 2002. (Detectivo)
</t>
  </si>
  <si>
    <t>Para causa/consecuencia 
1</t>
  </si>
  <si>
    <t>Para causa/consecuencia 
2</t>
  </si>
  <si>
    <t>Para causa/consecuencia 
3</t>
  </si>
  <si>
    <t>Para causa/consecuencia 
4</t>
  </si>
  <si>
    <t>Para causa/consecuencia 
5</t>
  </si>
  <si>
    <t>Para causa/consecuencia 
6</t>
  </si>
  <si>
    <t>Para causa/consecuencia 
7</t>
  </si>
  <si>
    <t>Para causa/consecuencia 
8</t>
  </si>
  <si>
    <r>
      <t xml:space="preserve">1. Subsecretario Gestión de la Movilidad
2.1 Jefe Oficina Asesora de Planeación Institucional.
2.2 Director de Normatividad y Concepto
 2.6, 2.7 Subdirectora de Semaforización
2.12 Jefe de Oficina de Seguridad Vial
3. Jefe Oficina Control Disciplinario
3.1. Director de Inteligencia y Jefe Oficina de Seguridad Vial
4.1  Jefe Oficina de Gestión Social
4.2. Subdirector de Control de Tránsito y Transporte.
4.3 </t>
    </r>
    <r>
      <rPr>
        <sz val="14"/>
        <color rgb="FFFF0000"/>
        <rFont val="Arial"/>
        <family val="2"/>
      </rPr>
      <t xml:space="preserve">Se está dejando más de un responsable y debería ser uno solo que responde por el diseño y ejecución </t>
    </r>
    <r>
      <rPr>
        <sz val="14"/>
        <rFont val="Arial"/>
        <family val="2"/>
      </rPr>
      <t>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r>
  </si>
  <si>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</si>
  <si>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 xml:space="preserve">1. Implementar y evaluar el Plan Estratégico de Comunicaciones y Cultura para la Movilidad (preventivo) 
1.1 Analizar la técnica didáctica o estrategia pedagógica utilizada durante los cursospedagogicos por infracción a las normas de tránsito y transporte.(preventivo)
</t>
  </si>
  <si>
    <t>Verificar la aplicación de los mecanismos de medición establecidos en el procedimiento de cursos pedagógicos  y Manual de Servicio al Ciudadano.</t>
  </si>
  <si>
    <r>
      <t>2.1.Verificar que la dependencia responsable planifique los recursos para la implementación del PDSVM en el anteproyecto de presupuesto (preventivo)
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t>
    </r>
    <r>
      <rPr>
        <sz val="14"/>
        <rFont val="Arial"/>
        <family val="2"/>
      </rPr>
      <t xml:space="preserve">
2.3. Verificar el cumplimiento de plan de acción descrito en el Plan Estratégico de Comunicaciones y Cultura para la Movilidad (preventivo)
2.4 Analizar y verificar la veracidad de datos, estadísticas e insumos base para la formulación de las politicas, planes y programas que sean lideradas por  la Subsecretaria de Gestión de la Movilidad. (preventivo)
2.5 Realizar una evaluación de calidad en los indicadores de gestión propuestos para la evaluación y seguimiento al cumplimiento de las metas. (detectivo)   </t>
    </r>
    <r>
      <rPr>
        <sz val="14"/>
        <color rgb="FFFF0000"/>
        <rFont val="Arial"/>
        <family val="2"/>
      </rPr>
      <t xml:space="preserve"> </t>
    </r>
    <r>
      <rPr>
        <sz val="14"/>
        <rFont val="Arial"/>
        <family val="2"/>
      </rPr>
      <t xml:space="preserve">                                                                                                    2.6 Verificar que los operativos de Control de Tránsito y Transporte se realicen de forma que ataquen las problemáticas identificadas. (Dectectivo)  </t>
    </r>
    <r>
      <rPr>
        <sz val="14"/>
        <rFont val="Arial"/>
        <family val="2"/>
      </rPr>
      <t xml:space="preserve">
2.7 Evaluar las condiciones técnicas mínimas para priorizar y semaforizar las intersecciones solicitadas. (Preventivo) 
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
2.10 Revisar que la señalización recibida en almacén y dada de baja, haya cumplido a cabalidad con los requisitos establecidos y que su retiro de campo corresponda a una acción que mejore las condiciones de seguridad vial sector. (Detectivo) </t>
    </r>
    <r>
      <rPr>
        <sz val="14"/>
        <rFont val="Arial"/>
        <family val="2"/>
      </rPr>
      <t xml:space="preserve">
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t>
    </r>
    <r>
      <rPr>
        <sz val="14"/>
        <rFont val="Arial"/>
        <family val="2"/>
      </rPr>
      <t xml:space="preserve">
2.12 Implementar las acciones determinadas en el PDSVM como responsabilidad de la Oficina de Seguridad Vial (Preventivo).     </t>
    </r>
  </si>
  <si>
    <r>
      <rPr>
        <b/>
        <u/>
        <sz val="18"/>
        <color theme="3" tint="-0.249977111117893"/>
        <rFont val="Arial"/>
        <family val="2"/>
      </rPr>
      <t xml:space="preserve">
EVENTO POTENCIAL</t>
    </r>
    <r>
      <rPr>
        <b/>
        <sz val="18"/>
        <color theme="3" tint="-0.249977111117893"/>
        <rFont val="Arial"/>
        <family val="2"/>
      </rPr>
      <t xml:space="preserve">
</t>
    </r>
    <r>
      <rPr>
        <b/>
        <u/>
        <sz val="11"/>
        <color rgb="FFFF0000"/>
        <rFont val="Arial"/>
        <family val="2"/>
      </rPr>
      <t xml:space="preserve">
</t>
    </r>
    <r>
      <rPr>
        <b/>
        <sz val="11"/>
        <color rgb="FFFF0000"/>
        <rFont val="Arial"/>
        <family val="2"/>
      </rPr>
      <t xml:space="preserve">Redactar el riesgo según sea: 
</t>
    </r>
    <r>
      <rPr>
        <b/>
        <u/>
        <sz val="11"/>
        <color rgb="FFFF0000"/>
        <rFont val="Arial"/>
        <family val="2"/>
      </rPr>
      <t>Gestión:</t>
    </r>
    <r>
      <rPr>
        <b/>
        <sz val="11"/>
        <color rgb="FFFF0000"/>
        <rFont val="Arial"/>
        <family val="2"/>
      </rPr>
      <t xml:space="preserve"> ¿QUÉ PUEDE SUCEDER? Identificar la afectación del cumplimiento del objetivo.
</t>
    </r>
    <r>
      <rPr>
        <b/>
        <u/>
        <sz val="11"/>
        <color rgb="FFFF0000"/>
        <rFont val="Arial"/>
        <family val="2"/>
      </rPr>
      <t>Corrupción:</t>
    </r>
    <r>
      <rPr>
        <b/>
        <sz val="11"/>
        <color rgb="FFFF0000"/>
        <rFont val="Arial"/>
        <family val="2"/>
      </rPr>
      <t xml:space="preserve"> 
Acción u omisión + uso del poder + desviación de la gestión de lo público + el beneficio privado.</t>
    </r>
  </si>
  <si>
    <r>
      <rPr>
        <b/>
        <u/>
        <sz val="18"/>
        <color theme="3" tint="-0.249977111117893"/>
        <rFont val="Arial"/>
        <family val="2"/>
      </rPr>
      <t>CAUSA(S) RAÍZ</t>
    </r>
    <r>
      <rPr>
        <b/>
        <sz val="18"/>
        <color theme="3" tint="-0.249977111117893"/>
        <rFont val="Arial"/>
        <family val="2"/>
      </rPr>
      <t xml:space="preserve">
</t>
    </r>
    <r>
      <rPr>
        <b/>
        <sz val="11"/>
        <color theme="3" tint="-0.249977111117893"/>
        <rFont val="Arial"/>
        <family val="2"/>
      </rPr>
      <t xml:space="preserve">
</t>
    </r>
    <r>
      <rPr>
        <b/>
        <sz val="11"/>
        <color rgb="FFFF0000"/>
        <rFont val="Arial"/>
        <family val="2"/>
      </rPr>
      <t xml:space="preserve">
Identificar la(s) causa(s) raíz del evento potencial, aquellas ante las cuales no es evidente un por qué adicional</t>
    </r>
  </si>
  <si>
    <r>
      <rPr>
        <b/>
        <u/>
        <sz val="18"/>
        <color theme="3" tint="-0.249977111117893"/>
        <rFont val="Arial"/>
        <family val="2"/>
      </rPr>
      <t xml:space="preserve">
CONSECUENCIAS</t>
    </r>
    <r>
      <rPr>
        <b/>
        <sz val="18"/>
        <color theme="3" tint="-0.249977111117893"/>
        <rFont val="Arial"/>
        <family val="2"/>
      </rPr>
      <t xml:space="preserve">
</t>
    </r>
    <r>
      <rPr>
        <b/>
        <sz val="11"/>
        <color rgb="FFFF0000"/>
        <rFont val="Arial"/>
        <family val="2"/>
      </rPr>
      <t>Identificar los efectos generados por la ocurrencia o materialización de un riesgo que afecta los objetivos de un proceso de la Entidad. Pueden ser entre otros, una pérdida, un daño, un perjuicio o un detrimento.</t>
    </r>
  </si>
  <si>
    <r>
      <t>1. Subsecretario de Gestión de la Movilidad
2.1. Jefe Oficina Asesora de Planeación Institucional.
2.2 Director de Normatividad y conceptos
2.3. Jefe Oficina Asesora de Comunicaciones y Cultura para la Movilidad 
2.4 Subsecretario de Gestión de la Movilidad
2.5  Director de GTCTT, Director Ingenieria de Tránsito y Subdirectores de Control de Tránsito y transporte, Gestión en Vía, Semaforización, Señalización y Planes de Manejo del Tránsito.
2.6, 2.7  Subdirección de semaforización. 
2.8, 2.9, 2.10, 2.11 Subdirección de Señalización.
3. Jefe Oficina de Control Disciplinario
3.1. Director de Inteligencia y Jefe Oficina de Seguridad Vial
4.1 Jefe de Oficina de Gestion Social 
4.2 Director de Gestión de Tránsito y  y Subdirectores.
4.3</t>
    </r>
    <r>
      <rPr>
        <sz val="14"/>
        <color rgb="FFFF0000"/>
        <rFont val="Arial"/>
        <family val="2"/>
      </rPr>
      <t xml:space="preserve"> </t>
    </r>
    <r>
      <rPr>
        <sz val="14"/>
        <rFont val="Arial"/>
        <family val="2"/>
      </rPr>
      <t>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r>
  </si>
  <si>
    <t>1. Procedimientos PE01-PR01, PE01-R02,PE01-R03, PE01-R06   
2.1 Procedimiento PE01 - PR02
2.2 Instructivo Normatividad y conceptos 
2.3. No está documentado
2.4 Procedimiento  para la Planeación, Ejecución  y Analisis de Operativos de Control de Tránsito y Transporte PM02-PR03.
2,5; 2,11 Procedimiento  para la Planeación, Ejecución  y Analisis de Operativos de Control de Tránsito y Transporte PM02-PR03. Procedimiento el diseño y modificación del Planeamiento semafórico - PM03-PR07.
2.6 y 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
2.12 Decreto 813 de 2017 "Por el cual se adopta el Plan Distrtital de Seguridad Vial y del Motociclista 2017-2026" - PDSVM.
3. Ley 734 de 2002, Resolución 114 de 2010 y   Resolución No. 284 de 2013 "Por la cual se actualiza el “Manual Distrital de Procesos y Procedimientos Disciplinarios” para las entidades distritales a las que se aplica el Código Disciplinario Único. 
3.1. Decreto 813 de 2017 y Decreto 185 de 2012 "Por el cual de crea la Comisión Intersectorial de Seguridad Vial".
4.1 Procedimiento de inclusión del componente social en los proyectos
4.2 Procedimiento PM02-PR03.
4.3 Decreto 813 de 2017 "Por el cual se adopta el Plan Distrtital de Seguridad Vial y del Motociclista 2017-2026" - PDSVM.
4.4 Decreto 813 de 2017 "Por el cual se adopta el Plan Distrtital de Seguridad Vial y del Motociclista 2017-2026" - PDSVM.</t>
  </si>
  <si>
    <t>1. Presentación del Anteproyecto  
2.1.  Formato PE01 - PR06 -F01 diligenciado.
2.2. Matriz de cumplimiento Legal y soporte de publicación en Intranet por tema de lineamientos.
2.3. Registro de evidencias de ejecución del plan de accion actas de reunión, correos. 
2.4 Reporte Trimestral de Indicadores  
2,5; 2,11 Programación semanal de operativos y reporte de cumplimiento. Formato de Verificación Condiciones para Semaforizar, establecido en el procedimiento. (PM03-PR09-F02), actas de reunión, oficios, memorandos y soporte documental.
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
2.12. Actas de la Comisión Intersectorial de Seguridad Vial, listas de asistencia, fotografías, reportes de prensa y demás soportes que hacen parte del reporte del POA.
3. Expedientes y archivo digital compartido. 
3.1. Base consolidada anual del Anuario de Siniestralidad Vial de la vigencia anterior (se prevé su publicación para segundo semestre vigencia siguiente).
4.1  Ficha de identificación inicial del proyecto./ Registro Fotográfico.
4.2 Base de Datos de Priorización de Operativos.
4.3. Reportes de cada dependencia, remitidos a la OSV, respecto a la ejecución de actividades asocidas a las acciones previstas en el PDSV.
4.4 Comunicaciones de requerimiento de la OSV y reportes de los responsables de la ejecución de actividades asocidas a las acciones previstas en el PDSV, incluye actas de las sesiones de la Comisión Intersectorial de Seguridad Vial y demás soportes que hacen parte del reporte del POA.</t>
  </si>
  <si>
    <t xml:space="preserve">1. Ajustar el anteproyecto de presupuesto con una mesa de trabajo de análisis de los directivos, justificando la inconsistencia
2.1  Slicitar al ordenador del gasto la disposición de recursos 
2.2 Realizar seguimiento trimestral a traves de los poa a la Gestion y contestacion oportuna de los actos administrativos  que se pongan en consideracion de la Direccion de Normatividad y conceptos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
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</si>
  <si>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1. Un día una cesión            2.6 Una (1)  semana para la revisión y evaluación de los resultados de priorización.
2.1  Un mes
2.2Trimestral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
3. Dentro de los seís (6) días siguientes de recibir la queja, cumpliendo los términos que estipula la Ley. 
3.1 Treinta días a partir de la documentación de la materialización el riesgo.
4.1 Dias 
4.2. Cinco Días Habiles.
4.3 Treinta días a partir de la documentación de la materialización el riesgo.
4.4 Treinta días a partir de la documentación de la materialización el riesgo.</t>
  </si>
  <si>
    <t>1. Mesa de trabajo de análisis
2.1 Resolución de modificación presupuestal
2.2 Indicadores de Gestion de la Direccion de Normatividad y conceptos
2.6 Número de aprobaciones de modificación y optimización de planeamientos semafóricos
2.6, 2.7  Número de revisiones o evaluaciones realizadas  / Número de inconformidades identificadas
2.6, 2.7  Número de informes generados.
2.12  Consolicación del Seguimiento al PDSVM y reporte POA de metas asociadas (11 y 12 proyecto de inversión 1004)
3.  Actas de reuniones, expedientes y archivo compartido.
3.1 Consolicación del Seguimiento al PDSVM y reporte POA de metas asociadas (11 y 12 proyecto de inversión 1004)
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</si>
  <si>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1. Acta de Reunión y documentación incial presentada por cada directivo  
2.1  Resolución expedida.      
2.2Indicadores de Gestion de la Direccion de Normatividad y conceptos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2.12 Actas de la Comisión Intersectorial de Seguridad Vial, de Comité Directivo o mesas de trabajo de la OSV donde se trate el tema.
3. Actas de reparo, expedientes, archivo de la dependencia y aplicativo SIID.
3.1 Actas de la Comisión Intersectorial de Seguridad Vial, de Comité Directivo o mesas de trabajo de la OSV donde se trate el tema.
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</si>
  <si>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 xml:space="preserve">3. Verificar la información publicada en los medios de comunicación (detectivo)
3.1. Verificar la aplicación de los mecanismos de medición establecidos en el procedimiento de cursos pedagógicos y Manual de Servicio al Ciudadano (preventivo).
</t>
  </si>
  <si>
    <t xml:space="preserve">1. No está documentado
1.1. Manual de Servicio al Ciudadano
2. Minuta del Convenio interadministrativo (SENA-SDM)No.04 del 2017, POA
3. No está documentado
3.1 Procedimiento PM04-PR01 y Manual de Servicio al Ciudadano
4.1. Procedimiento PE01-PR01 Formulación de proyectos, construcción y seguimiento del Plan de Acción Institucional
4. Procedimiento PV02-PR01
5. Instructivo PM04-PR01-IN01
</t>
  </si>
  <si>
    <t>1. Registro de programación y seguimiento al Plan Operativo Anual de gestión sin inversión 
1.1. Mecanismos de medición de la satisfacción
2. Registro de asistencia a las jornadas 
Formato de actuilización de datos, Plantilla de registro de inscripción, 
/Matriz convocatoria jornadas convenio SENA.(CLM)
3. Boletines de prensa publicados en página Web, correos electrónicos sobre el monitoreo a los medios de comunicación, videos, audios, fotos de ruedas de prensa.
3.1 Formatos de los mecanismos de medición anexos al procedimiento documentado.
4.1 Correo electrónico, en el que se informa el resultado del análisis y verificación de los Planes Operativos Anuales realizado por los profesionales de la OAPI, y dirigido al responsable del reporte.
4. Expedientes, actas de reuniones, archivo digital compartido y aplicativo SIID.  
5. Instructivo para la Implementación de las Estrategias Pedagógicas y Técnicas Didácticas en los cursos de Pedagogía por Infracción a las Normas de Tránsito y Transporte.</t>
  </si>
  <si>
    <r>
      <t xml:space="preserve"> 1.1. Mantener y realizar seguimiento a los controles definidos  en los Mecanismos de medición de la satisfacción.
2. Mantener el control al seguimiento a  las personas convocadas a las jornadas de socializacion  de servicios Convenio SENA SDM para la inscripcion a las formaciones tecnico tecnologicas y complementarias que se en cuentren disponibles en el portafoilio de servicios
3. Informar oportunamente a los medios de comunicación y ciudadanía sobre las acciones  en pro del ciudadano en materia de movilidad, con el fin de prevenir noticias negativas que afecten la imagen institucional. 
3.1 Mantener el control y hacer seguimiento a su eficacia.
4: Iniciar las actuaciones disciplinarias, previa evaluación de la queja.    </t>
    </r>
    <r>
      <rPr>
        <i/>
        <sz val="14"/>
        <rFont val="Arial"/>
        <family val="2"/>
      </rPr>
      <t xml:space="preserve">
</t>
    </r>
    <r>
      <rPr>
        <sz val="14"/>
        <rFont val="Arial"/>
        <family val="2"/>
      </rPr>
      <t>4.1 Programar mesa de trabajo con el referente del área y/o directivo correspondiente para alertar sobre la no existencia de acciones relacionadas con cultura ciudadana en los POAS
5. Mantener y realizar seguimiento a los controles definidos  en el instructivo PM04-PR01-IN01.</t>
    </r>
  </si>
  <si>
    <t>1.1. actualizar, publicar y socializar  la técnica, didáctica o estrategia pedagógica utilizada durante el curso pedagógico.
2. Apoyo con la oficina de Comunicaciones en el fomento de la divulgacion en los diferentes medios digitales para de esta manera fortalecer las convocatorias de los servicios de Convenio Sena SDM. 
3. Comunicado de prensa en respuesta a lo publicado en medios de comunicación, postura de la entidad. 
3.1 Implementar plan de mejoramiento.
4. Dar el impulso procesal a los expedientes disciplinarios que se radican en la oficina.
4.1 Llevar el tema a Comité Ditrectivo para revisar la situación
5. Solicitar de inmediato a los jefes de la OACCM,  OGS y la OSV, la actualización de los lineamientos que se van a utilizar durante el curso pedagógico.</t>
  </si>
  <si>
    <t>1.1. Una (1)  semana para actualizar, publicacar y socializar  la técnica, didáctica o estrategia pedagógica utilizada durante el curso pedagógico.
2. Dias
3. Inmediato 
3.1 Inmediato
4. Dentro de los seís (6) días siguientes de recibir la queja, cumpliendo los términos que estipula la Ley.
4.1. Tres horas
5. un día Hábil</t>
  </si>
  <si>
    <t>1.1. Director(a) atención al Ciudadano
2. Jefe Oficina de Gestión Social
3. Jefe Oficina Asesora de Comunicaciones y Cultura para la Movilidad
3.1 Director(a) atención al Ciudadano
4. Jefe Oficina Control Disciplinario
4.1 Jefe Oficina Asesora de Planeación Institucional
5. Director(a) atención al Ciudadano</t>
  </si>
  <si>
    <t>1.1. Mesa de trabajo de análisis de la técnica, didáctica o estrategia pedagógica utilizada durante el curso pedagógico.
2. Revisión del aumento de los Correos Electronicos, llamadas al telefono corporativo y notificaciones de los ClMs sobre el interes de la convocatoria 
3. Reuniones y monitoreo de medios
3.1 Reuniones y retroalimentación con los responsables del servicio.
4. Actas de reuniones, expedientes y archivo compartido. 
4.1 Comrpomisos y actas de comité directivo
5. Requerimientos via correo electrónico.</t>
  </si>
  <si>
    <t>1.1.Actas de reunión, listado de asistencias, estrategia pedagógica actualizada.
2. 2 Piezas comunicativas, Guiones de las Convocatorias, Registros de asistencia a los Clm, Registro Fotografico. 
3. Medición de impacto en medios(seguimiento a noticias) 
3.1 Actas de reuniones
4. Actas de reparo, expedientes, archivo de la dependencia y aplicativo SIID.
4.1 Verificación de los compromisos por parte de los directivos.
5. Evidencias de los correo electrónicos enviados.</t>
  </si>
  <si>
    <t xml:space="preserve">4. Atender las quejas y denuncias de conformidad con lo dispuesto en la Ley 734 de 2002 (Detectivo).
4.1 Verificar la planificación y seguimiento de los recursos y acciones para cultura ciudadana en el Plan de Acción Institucional por parte de las dependencias responsables (preventivo)
</t>
  </si>
  <si>
    <r>
      <t xml:space="preserve">1. Jefe Oficina Asesora de Comunicaciones y Cultura para la Movilidad 
1.1 Director(a) Atención al Ciudadano
2. Jefe de Oficina de Gestion Social 
3. Jefe Oficina Asesora de Comunicaciones y Cultura para la Movilidad 
3.1 Director(a) Atención al Ciudadano
4. Jefe Oficina de Control Disciplinario
4.1 Jefe Oficina Asesora de Planeación Institucional
</t>
    </r>
    <r>
      <rPr>
        <sz val="14"/>
        <rFont val="Arial"/>
        <family val="2"/>
      </rPr>
      <t>5. Director(a) Atención al Ciudadano</t>
    </r>
  </si>
  <si>
    <r>
      <t xml:space="preserve">1. Trimestral 
1.1 Trimestral 
2. Semestral
3. Permanente
3.1 Trimestral
4. Cuatrimestral  
4.1 Trimestral
</t>
    </r>
    <r>
      <rPr>
        <sz val="14"/>
        <rFont val="Arial"/>
        <family val="2"/>
      </rPr>
      <t>5. Semestral</t>
    </r>
  </si>
  <si>
    <t>Versión: 4.0</t>
  </si>
  <si>
    <t>4.0</t>
  </si>
  <si>
    <t>Se incluyen responsabilidades adicionales para el riesgo 1 y se actualizan celdas subsiguientes; se incluye un nuevo control (3.1) para el riesgo 2</t>
  </si>
  <si>
    <t>Versión de Actualización: versión 4.0</t>
  </si>
  <si>
    <t>Fecha: 01/11/2019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</si>
</sst>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38"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b/>
      <sz val="9"/>
      <color indexed="81"/>
      <name val="Tahoma"/>
      <family val="2"/>
    </font>
    <font>
      <b/>
      <sz val="12"/>
      <color theme="1"/>
      <name val="Calibri"/>
      <family val="2"/>
      <scheme val="minor"/>
    </font>
    <font>
      <b/>
      <sz val="12"/>
      <color theme="1"/>
      <name val="Arial"/>
      <family val="2"/>
    </font>
    <font>
      <sz val="14"/>
      <color indexed="81"/>
      <name val="Arial"/>
      <family val="2"/>
    </font>
    <font>
      <sz val="14"/>
      <color indexed="81"/>
      <name val="Tahoma"/>
      <family val="2"/>
    </font>
    <font>
      <b/>
      <sz val="14"/>
      <color indexed="81"/>
      <name val="Arial"/>
      <family val="2"/>
    </font>
    <font>
      <b/>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6"/>
      <color rgb="FF7030A0"/>
      <name val="Calibri"/>
      <family val="2"/>
      <scheme val="minor"/>
    </font>
    <font>
      <sz val="12"/>
      <color indexed="81"/>
      <name val="Tahoma"/>
      <family val="2"/>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1"/>
      <color rgb="FFFF0000"/>
      <name val="Arial"/>
      <family val="2"/>
    </font>
    <font>
      <sz val="12"/>
      <color rgb="FFFF0000"/>
      <name val="Arial"/>
      <family val="2"/>
    </font>
    <font>
      <b/>
      <sz val="12"/>
      <color rgb="FFFF0000"/>
      <name val="Arial"/>
      <family val="2"/>
    </font>
    <font>
      <b/>
      <sz val="18"/>
      <name val="Arial"/>
      <family val="2"/>
    </font>
    <font>
      <b/>
      <sz val="14"/>
      <name val="Arial"/>
      <family val="2"/>
    </font>
    <font>
      <b/>
      <sz val="20"/>
      <name val="Arial"/>
      <family val="2"/>
    </font>
    <font>
      <sz val="18"/>
      <color theme="1"/>
      <name val="Arial"/>
      <family val="2"/>
    </font>
    <font>
      <u/>
      <sz val="18"/>
      <color theme="10"/>
      <name val="Calibri"/>
      <family val="2"/>
      <scheme val="minor"/>
    </font>
    <font>
      <b/>
      <sz val="18"/>
      <name val="Calibri"/>
      <family val="2"/>
      <scheme val="minor"/>
    </font>
    <font>
      <u/>
      <sz val="18"/>
      <color theme="10"/>
      <name val="Arial"/>
      <family val="2"/>
    </font>
    <font>
      <b/>
      <sz val="20"/>
      <color theme="3" tint="-0.249977111117893"/>
      <name val="Arial"/>
      <family val="2"/>
    </font>
    <font>
      <b/>
      <sz val="20"/>
      <color theme="1" tint="4.9989318521683403E-2"/>
      <name val="Arial"/>
      <family val="2"/>
    </font>
    <font>
      <b/>
      <sz val="18"/>
      <color theme="0"/>
      <name val="Arial"/>
      <family val="2"/>
    </font>
    <font>
      <b/>
      <sz val="18"/>
      <color theme="3" tint="-0.249977111117893"/>
      <name val="Arial"/>
      <family val="2"/>
    </font>
    <font>
      <b/>
      <sz val="24"/>
      <color theme="1"/>
      <name val="Arial"/>
      <family val="2"/>
    </font>
    <font>
      <b/>
      <sz val="22"/>
      <color theme="1"/>
      <name val="Arial"/>
      <family val="2"/>
    </font>
    <font>
      <b/>
      <sz val="14"/>
      <color indexed="8"/>
      <name val="Arial"/>
      <family val="2"/>
    </font>
    <font>
      <b/>
      <sz val="14"/>
      <color rgb="FFFF0000"/>
      <name val="Arial"/>
      <family val="2"/>
    </font>
    <font>
      <b/>
      <sz val="20"/>
      <color theme="1" tint="4.9989318521683403E-2"/>
      <name val="Wingdings 3"/>
      <family val="1"/>
      <charset val="2"/>
    </font>
    <font>
      <b/>
      <sz val="20"/>
      <name val="Wingdings 3"/>
      <family val="1"/>
      <charset val="2"/>
    </font>
    <font>
      <sz val="20"/>
      <name val="Tahoma"/>
      <family val="2"/>
    </font>
    <font>
      <sz val="14"/>
      <color theme="1"/>
      <name val="Tahoma"/>
      <family val="2"/>
    </font>
    <font>
      <sz val="20"/>
      <color theme="1"/>
      <name val="Tahoma"/>
      <family val="2"/>
    </font>
    <font>
      <sz val="14"/>
      <name val="Arial"/>
      <family val="2"/>
    </font>
    <font>
      <sz val="14"/>
      <color rgb="FFFF0000"/>
      <name val="Arial"/>
      <family val="2"/>
    </font>
    <font>
      <sz val="14"/>
      <color rgb="FF000000"/>
      <name val="Arial"/>
      <family val="2"/>
    </font>
    <font>
      <sz val="14"/>
      <color theme="1"/>
      <name val="Arial"/>
      <family val="2"/>
    </font>
    <font>
      <sz val="14"/>
      <name val="Tahoma"/>
      <family val="2"/>
    </font>
    <font>
      <b/>
      <sz val="11"/>
      <color theme="3" tint="-0.249977111117893"/>
      <name val="Arial"/>
      <family val="2"/>
    </font>
    <font>
      <b/>
      <u/>
      <sz val="18"/>
      <color theme="3" tint="-0.249977111117893"/>
      <name val="Arial"/>
      <family val="2"/>
    </font>
    <font>
      <b/>
      <sz val="11"/>
      <color theme="0"/>
      <name val="Arial"/>
      <family val="2"/>
    </font>
    <font>
      <sz val="18"/>
      <name val="Arial"/>
      <family val="2"/>
    </font>
    <font>
      <sz val="18"/>
      <color rgb="FFFF0000"/>
      <name val="Arial"/>
      <family val="2"/>
    </font>
    <font>
      <u/>
      <sz val="18"/>
      <color theme="1"/>
      <name val="Arial"/>
      <family val="2"/>
    </font>
    <font>
      <b/>
      <u/>
      <sz val="18"/>
      <name val="Arial"/>
      <family val="2"/>
    </font>
    <font>
      <u/>
      <sz val="18"/>
      <name val="Arial"/>
      <family val="2"/>
    </font>
    <font>
      <sz val="16"/>
      <color theme="1"/>
      <name val="Arial"/>
      <family val="2"/>
    </font>
    <font>
      <sz val="16"/>
      <name val="Arial"/>
      <family val="2"/>
    </font>
    <font>
      <b/>
      <sz val="16"/>
      <color rgb="FFFF0000"/>
      <name val="Arial"/>
      <family val="2"/>
    </font>
    <font>
      <sz val="16"/>
      <color rgb="FFFF0000"/>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2"/>
      <color indexed="8"/>
      <name val="Arial Narrow"/>
      <family val="2"/>
    </font>
    <font>
      <b/>
      <sz val="16"/>
      <color indexed="8"/>
      <name val="Arial Narrow"/>
      <family val="2"/>
    </font>
    <font>
      <b/>
      <u/>
      <sz val="16"/>
      <color indexed="8"/>
      <name val="Arial Narrow"/>
      <family val="2"/>
    </font>
    <font>
      <b/>
      <sz val="16"/>
      <name val="Wingdings 3"/>
      <family val="1"/>
      <charset val="2"/>
    </font>
    <font>
      <b/>
      <sz val="22"/>
      <name val="Arial Narrow"/>
      <family val="2"/>
    </font>
    <font>
      <b/>
      <sz val="22"/>
      <color theme="1"/>
      <name val="Wingdings 3"/>
      <family val="1"/>
      <charset val="2"/>
    </font>
    <font>
      <b/>
      <sz val="22"/>
      <color theme="1"/>
      <name val="Arial Narrow"/>
      <family val="2"/>
    </font>
    <font>
      <b/>
      <sz val="18"/>
      <name val="Arial Narrow"/>
      <family val="2"/>
    </font>
    <font>
      <b/>
      <sz val="18"/>
      <color rgb="FFFFFF00"/>
      <name val="Arial Narrow"/>
      <family val="2"/>
    </font>
    <font>
      <u/>
      <sz val="18"/>
      <name val="Calibri"/>
      <family val="2"/>
      <scheme val="minor"/>
    </font>
    <font>
      <b/>
      <sz val="11"/>
      <color rgb="FFFF3300"/>
      <name val="Arial"/>
      <family val="2"/>
    </font>
    <font>
      <b/>
      <u/>
      <sz val="11"/>
      <color rgb="FFFF3300"/>
      <name val="Arial"/>
      <family val="2"/>
    </font>
    <font>
      <b/>
      <u/>
      <sz val="11"/>
      <color theme="10"/>
      <name val="Calibri"/>
      <family val="2"/>
      <scheme val="minor"/>
    </font>
    <font>
      <sz val="20"/>
      <color rgb="FFFF0000"/>
      <name val="Wingdings 3"/>
      <family val="1"/>
      <charset val="2"/>
    </font>
    <font>
      <b/>
      <sz val="26"/>
      <color theme="1"/>
      <name val="Arial"/>
      <family val="2"/>
    </font>
    <font>
      <b/>
      <sz val="24"/>
      <color theme="3" tint="-0.249977111117893"/>
      <name val="Arial"/>
      <family val="2"/>
    </font>
    <font>
      <b/>
      <sz val="24"/>
      <color theme="2"/>
      <name val="Arial"/>
      <family val="2"/>
    </font>
    <font>
      <b/>
      <sz val="12"/>
      <color rgb="FFFF3300"/>
      <name val="Arial"/>
      <family val="2"/>
    </font>
    <font>
      <sz val="12"/>
      <color rgb="FFFF3300"/>
      <name val="Arial"/>
      <family val="2"/>
    </font>
    <font>
      <i/>
      <sz val="14"/>
      <name val="Arial"/>
      <family val="2"/>
    </font>
  </fonts>
  <fills count="5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indexed="2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ECFF"/>
        <bgColor indexed="64"/>
      </patternFill>
    </fill>
    <fill>
      <patternFill patternType="solid">
        <fgColor theme="1"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rgb="FFCCCCCC"/>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rgb="FF000000"/>
      </right>
      <top style="medium">
        <color rgb="FF000000"/>
      </top>
      <bottom style="medium">
        <color indexed="64"/>
      </bottom>
      <diagonal/>
    </border>
    <border>
      <left style="medium">
        <color rgb="FFCCCCCC"/>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CCCCCC"/>
      </left>
      <right/>
      <top style="medium">
        <color rgb="FF000000"/>
      </top>
      <bottom style="medium">
        <color rgb="FF000000"/>
      </bottom>
      <diagonal/>
    </border>
    <border>
      <left style="medium">
        <color indexed="64"/>
      </left>
      <right/>
      <top/>
      <bottom style="medium">
        <color rgb="FF000000"/>
      </bottom>
      <diagonal/>
    </border>
    <border>
      <left style="medium">
        <color rgb="FFCCCCCC"/>
      </left>
      <right/>
      <top/>
      <bottom style="medium">
        <color rgb="FF000000"/>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style="medium">
        <color rgb="FF000000"/>
      </right>
      <top style="medium">
        <color rgb="FF000000"/>
      </top>
      <bottom style="medium">
        <color indexed="64"/>
      </bottom>
      <diagonal/>
    </border>
    <border>
      <left style="thin">
        <color rgb="FFCCCCCC"/>
      </left>
      <right style="thin">
        <color rgb="FF000000"/>
      </right>
      <top style="thin">
        <color rgb="FFCCCCCC"/>
      </top>
      <bottom style="medium">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indexed="64"/>
      </bottom>
      <diagonal/>
    </border>
    <border>
      <left style="thin">
        <color rgb="FF000000"/>
      </left>
      <right/>
      <top style="thin">
        <color rgb="FF000000"/>
      </top>
      <bottom style="thin">
        <color rgb="FF000000"/>
      </bottom>
      <diagonal/>
    </border>
    <border>
      <left/>
      <right/>
      <top style="thin">
        <color rgb="FFCCCCCC"/>
      </top>
      <bottom style="thin">
        <color rgb="FF000000"/>
      </bottom>
      <diagonal/>
    </border>
    <border>
      <left/>
      <right/>
      <top style="thin">
        <color rgb="FFCCCCCC"/>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CCCCCC"/>
      </top>
      <bottom style="thin">
        <color rgb="FF000000"/>
      </bottom>
      <diagonal/>
    </border>
    <border>
      <left style="medium">
        <color indexed="64"/>
      </left>
      <right style="thin">
        <color rgb="FF000000"/>
      </right>
      <top style="thin">
        <color rgb="FFCCCCCC"/>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right style="medium">
        <color rgb="FF000000"/>
      </right>
      <top style="medium">
        <color rgb="FFCCCCCC"/>
      </top>
      <bottom/>
      <diagonal/>
    </border>
    <border>
      <left style="medium">
        <color rgb="FF000000"/>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875">
    <xf numFmtId="0" fontId="0" fillId="0" borderId="0" xfId="0"/>
    <xf numFmtId="0" fontId="0" fillId="12" borderId="0" xfId="0" applyFill="1"/>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2" fillId="26" borderId="4" xfId="12" applyFont="1" applyFill="1" applyBorder="1" applyAlignment="1">
      <alignment horizontal="center" vertical="center" wrapText="1"/>
    </xf>
    <xf numFmtId="0" fontId="35"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35"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35"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35"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53" fillId="0" borderId="0" xfId="0" applyFont="1" applyBorder="1" applyAlignment="1">
      <alignment vertical="top" wrapText="1"/>
    </xf>
    <xf numFmtId="0" fontId="10" fillId="0" borderId="0" xfId="0" applyFont="1" applyProtection="1">
      <protection hidden="1"/>
    </xf>
    <xf numFmtId="0" fontId="14" fillId="0" borderId="1" xfId="0" applyFont="1" applyBorder="1" applyProtection="1">
      <protection hidden="1"/>
    </xf>
    <xf numFmtId="0" fontId="0" fillId="28" borderId="2" xfId="0" applyFill="1" applyBorder="1" applyAlignment="1" applyProtection="1">
      <alignment horizontal="center" vertical="center"/>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28" borderId="1" xfId="0" applyFont="1" applyFill="1" applyBorder="1" applyAlignment="1" applyProtection="1">
      <alignment vertical="center"/>
      <protection hidden="1"/>
    </xf>
    <xf numFmtId="0" fontId="11" fillId="28" borderId="12" xfId="0" applyFont="1" applyFill="1" applyBorder="1" applyAlignment="1" applyProtection="1">
      <alignment vertical="center"/>
      <protection hidden="1"/>
    </xf>
    <xf numFmtId="0" fontId="25" fillId="14" borderId="1" xfId="0" applyFont="1" applyFill="1" applyBorder="1" applyAlignment="1" applyProtection="1">
      <alignment horizontal="center" vertical="center" wrapText="1"/>
      <protection hidden="1"/>
    </xf>
    <xf numFmtId="0" fontId="26"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26"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26" fillId="25" borderId="0" xfId="0" applyFont="1" applyFill="1" applyAlignment="1" applyProtection="1">
      <alignment horizontal="center" vertical="center"/>
      <protection hidden="1"/>
    </xf>
    <xf numFmtId="0" fontId="43" fillId="0" borderId="0" xfId="0" applyFont="1" applyBorder="1" applyAlignment="1" applyProtection="1">
      <alignment vertical="top"/>
      <protection hidden="1"/>
    </xf>
    <xf numFmtId="0" fontId="31" fillId="12" borderId="0" xfId="0" applyFont="1" applyFill="1" applyProtection="1">
      <protection hidden="1"/>
    </xf>
    <xf numFmtId="0" fontId="31" fillId="0" borderId="0" xfId="0" applyFont="1" applyProtection="1">
      <protection hidden="1"/>
    </xf>
    <xf numFmtId="0" fontId="13" fillId="19" borderId="21" xfId="0" applyFont="1" applyFill="1" applyBorder="1" applyAlignment="1" applyProtection="1">
      <alignment horizontal="center" vertical="center" wrapText="1"/>
      <protection hidden="1"/>
    </xf>
    <xf numFmtId="0" fontId="15" fillId="15" borderId="2" xfId="0" applyFont="1" applyFill="1" applyBorder="1" applyAlignment="1">
      <alignment horizontal="center" vertical="center"/>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4"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5" fillId="0" borderId="24" xfId="0" applyFont="1" applyBorder="1" applyAlignment="1" applyProtection="1">
      <alignment horizontal="left" vertical="top"/>
      <protection hidden="1"/>
    </xf>
    <xf numFmtId="0" fontId="13" fillId="19" borderId="36" xfId="0" applyFont="1" applyFill="1" applyBorder="1" applyAlignment="1" applyProtection="1">
      <alignment horizontal="center" vertical="center" wrapText="1"/>
      <protection hidden="1"/>
    </xf>
    <xf numFmtId="0" fontId="0" fillId="32" borderId="0" xfId="0" applyFill="1" applyBorder="1" applyProtection="1">
      <protection hidden="1"/>
    </xf>
    <xf numFmtId="0" fontId="0" fillId="16" borderId="0" xfId="0" applyFill="1" applyProtection="1">
      <protection hidden="1"/>
    </xf>
    <xf numFmtId="0" fontId="0" fillId="32" borderId="16" xfId="0" applyFill="1" applyBorder="1" applyProtection="1">
      <protection hidden="1"/>
    </xf>
    <xf numFmtId="0" fontId="13" fillId="32" borderId="21" xfId="0" applyFont="1" applyFill="1" applyBorder="1" applyAlignment="1" applyProtection="1">
      <alignment horizontal="center"/>
      <protection hidden="1"/>
    </xf>
    <xf numFmtId="0" fontId="13" fillId="32" borderId="15" xfId="0" applyFont="1" applyFill="1" applyBorder="1" applyAlignment="1" applyProtection="1">
      <alignment horizontal="center"/>
      <protection hidden="1"/>
    </xf>
    <xf numFmtId="0" fontId="13" fillId="32" borderId="4" xfId="0" applyFont="1" applyFill="1" applyBorder="1" applyAlignment="1" applyProtection="1">
      <alignment horizontal="center"/>
      <protection hidden="1"/>
    </xf>
    <xf numFmtId="0" fontId="13" fillId="32" borderId="25" xfId="0" applyFont="1" applyFill="1" applyBorder="1" applyAlignment="1" applyProtection="1">
      <alignment horizontal="center"/>
      <protection hidden="1"/>
    </xf>
    <xf numFmtId="0" fontId="16" fillId="32" borderId="44" xfId="0" applyFont="1" applyFill="1" applyBorder="1" applyAlignment="1" applyProtection="1">
      <alignment horizontal="center"/>
      <protection locked="0"/>
    </xf>
    <xf numFmtId="0" fontId="16" fillId="32" borderId="56" xfId="0" applyFont="1" applyFill="1" applyBorder="1" applyAlignment="1" applyProtection="1">
      <alignment horizontal="center"/>
      <protection locked="0"/>
    </xf>
    <xf numFmtId="0" fontId="0" fillId="32" borderId="45" xfId="0" applyFill="1" applyBorder="1" applyAlignment="1" applyProtection="1">
      <alignment horizontal="center"/>
      <protection locked="0"/>
    </xf>
    <xf numFmtId="0" fontId="0" fillId="32" borderId="56" xfId="0" applyFill="1" applyBorder="1" applyAlignment="1" applyProtection="1">
      <alignment horizontal="center"/>
      <protection locked="0"/>
    </xf>
    <xf numFmtId="0" fontId="16" fillId="32" borderId="54" xfId="0" applyFont="1" applyFill="1" applyBorder="1" applyAlignment="1" applyProtection="1">
      <alignment horizontal="center"/>
      <protection locked="0"/>
    </xf>
    <xf numFmtId="0" fontId="16" fillId="32" borderId="45" xfId="0" applyFont="1" applyFill="1" applyBorder="1" applyAlignment="1" applyProtection="1">
      <alignment horizontal="center"/>
      <protection locked="0"/>
    </xf>
    <xf numFmtId="0" fontId="0" fillId="32" borderId="58" xfId="0" applyFill="1" applyBorder="1" applyAlignment="1" applyProtection="1">
      <alignment horizontal="center"/>
      <protection locked="0"/>
    </xf>
    <xf numFmtId="0" fontId="0" fillId="32" borderId="18" xfId="0" applyFill="1" applyBorder="1" applyAlignment="1" applyProtection="1">
      <alignment horizontal="center"/>
      <protection locked="0"/>
    </xf>
    <xf numFmtId="0" fontId="16" fillId="32" borderId="23" xfId="0" applyFont="1" applyFill="1" applyBorder="1" applyAlignment="1" applyProtection="1">
      <alignment horizontal="center"/>
      <protection locked="0"/>
    </xf>
    <xf numFmtId="0" fontId="0" fillId="32" borderId="2" xfId="0" applyFill="1" applyBorder="1" applyAlignment="1" applyProtection="1">
      <alignment horizontal="center"/>
      <protection locked="0"/>
    </xf>
    <xf numFmtId="0" fontId="0" fillId="32" borderId="23" xfId="0" applyFill="1" applyBorder="1" applyAlignment="1" applyProtection="1">
      <alignment horizontal="center"/>
      <protection locked="0"/>
    </xf>
    <xf numFmtId="0" fontId="16" fillId="32" borderId="5" xfId="0" applyFont="1" applyFill="1" applyBorder="1" applyAlignment="1" applyProtection="1">
      <alignment horizontal="center"/>
      <protection locked="0"/>
    </xf>
    <xf numFmtId="0" fontId="16" fillId="32" borderId="2" xfId="0" applyFont="1" applyFill="1" applyBorder="1" applyAlignment="1" applyProtection="1">
      <alignment horizontal="center"/>
      <protection locked="0"/>
    </xf>
    <xf numFmtId="0" fontId="0" fillId="32" borderId="30" xfId="0" applyFill="1" applyBorder="1" applyAlignment="1" applyProtection="1">
      <alignment horizontal="center"/>
      <protection locked="0"/>
    </xf>
    <xf numFmtId="0" fontId="16" fillId="32" borderId="47" xfId="0" applyFont="1" applyFill="1" applyBorder="1" applyAlignment="1" applyProtection="1">
      <alignment horizontal="center"/>
      <protection locked="0"/>
    </xf>
    <xf numFmtId="0" fontId="0" fillId="32" borderId="44" xfId="0" applyFill="1" applyBorder="1" applyAlignment="1" applyProtection="1">
      <alignment horizontal="center"/>
      <protection locked="0"/>
    </xf>
    <xf numFmtId="0" fontId="0" fillId="32" borderId="47" xfId="0" applyFill="1" applyBorder="1" applyAlignment="1" applyProtection="1">
      <alignment horizontal="center"/>
      <protection locked="0"/>
    </xf>
    <xf numFmtId="0" fontId="16" fillId="32" borderId="37" xfId="0" applyFont="1" applyFill="1" applyBorder="1" applyAlignment="1" applyProtection="1">
      <alignment horizontal="center"/>
      <protection locked="0"/>
    </xf>
    <xf numFmtId="0" fontId="0" fillId="32" borderId="57" xfId="0" applyFill="1" applyBorder="1" applyAlignment="1" applyProtection="1">
      <alignment horizontal="center"/>
      <protection locked="0"/>
    </xf>
    <xf numFmtId="0" fontId="0" fillId="32" borderId="3" xfId="0" applyFill="1" applyBorder="1" applyAlignment="1" applyProtection="1">
      <alignment horizontal="center"/>
      <protection locked="0"/>
    </xf>
    <xf numFmtId="0" fontId="9" fillId="35" borderId="4" xfId="0" applyFont="1" applyFill="1" applyBorder="1" applyAlignment="1" applyProtection="1">
      <alignment horizontal="center"/>
      <protection hidden="1"/>
    </xf>
    <xf numFmtId="0" fontId="45" fillId="32" borderId="0" xfId="0" applyFont="1" applyFill="1" applyBorder="1" applyProtection="1">
      <protection hidden="1"/>
    </xf>
    <xf numFmtId="0" fontId="0" fillId="32" borderId="31" xfId="0" applyFill="1" applyBorder="1" applyProtection="1">
      <protection hidden="1"/>
    </xf>
    <xf numFmtId="0" fontId="0" fillId="32" borderId="5" xfId="0" applyFill="1" applyBorder="1" applyProtection="1">
      <protection hidden="1"/>
    </xf>
    <xf numFmtId="0" fontId="0" fillId="32" borderId="30" xfId="0" applyFill="1" applyBorder="1" applyProtection="1">
      <protection hidden="1"/>
    </xf>
    <xf numFmtId="0" fontId="12" fillId="36" borderId="18" xfId="0" applyFont="1" applyFill="1" applyBorder="1" applyAlignment="1" applyProtection="1">
      <protection hidden="1"/>
    </xf>
    <xf numFmtId="0" fontId="12" fillId="36" borderId="19" xfId="0" applyFont="1" applyFill="1" applyBorder="1" applyAlignment="1" applyProtection="1">
      <protection hidden="1"/>
    </xf>
    <xf numFmtId="0" fontId="9" fillId="37" borderId="2" xfId="0" applyFont="1" applyFill="1" applyBorder="1" applyAlignment="1" applyProtection="1">
      <alignment horizontal="center" vertical="center"/>
      <protection hidden="1"/>
    </xf>
    <xf numFmtId="0" fontId="9" fillId="37" borderId="1"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center" vertical="center"/>
      <protection hidden="1"/>
    </xf>
    <xf numFmtId="0" fontId="11" fillId="28" borderId="0" xfId="0" applyFont="1" applyFill="1" applyBorder="1" applyAlignment="1" applyProtection="1">
      <alignment vertical="center"/>
      <protection hidden="1"/>
    </xf>
    <xf numFmtId="0" fontId="12" fillId="28" borderId="16" xfId="0" applyFont="1" applyFill="1" applyBorder="1" applyAlignment="1" applyProtection="1">
      <protection hidden="1"/>
    </xf>
    <xf numFmtId="0" fontId="9" fillId="28" borderId="16" xfId="0" applyFont="1" applyFill="1" applyBorder="1" applyAlignment="1" applyProtection="1">
      <alignment horizontal="center" vertical="center"/>
      <protection hidden="1"/>
    </xf>
    <xf numFmtId="0" fontId="0" fillId="28" borderId="16" xfId="0" applyFill="1" applyBorder="1" applyAlignment="1" applyProtection="1">
      <alignment horizontal="justify" vertical="center"/>
      <protection hidden="1"/>
    </xf>
    <xf numFmtId="0" fontId="0" fillId="32" borderId="36" xfId="0" applyFill="1" applyBorder="1" applyProtection="1">
      <protection hidden="1"/>
    </xf>
    <xf numFmtId="0" fontId="0" fillId="32" borderId="28" xfId="0" applyFill="1" applyBorder="1" applyProtection="1">
      <protection hidden="1"/>
    </xf>
    <xf numFmtId="0" fontId="3" fillId="12" borderId="0" xfId="12" applyFont="1" applyFill="1" applyBorder="1" applyAlignment="1" applyProtection="1">
      <alignment vertical="center" wrapText="1"/>
    </xf>
    <xf numFmtId="0" fontId="30" fillId="12" borderId="38" xfId="12" applyFont="1" applyFill="1" applyBorder="1" applyAlignment="1" applyProtection="1">
      <alignment horizontal="center" vertical="center" wrapText="1"/>
    </xf>
    <xf numFmtId="0" fontId="30" fillId="12" borderId="0" xfId="12" applyFont="1" applyFill="1" applyBorder="1" applyAlignment="1" applyProtection="1">
      <alignment horizontal="center" vertical="center" wrapText="1"/>
    </xf>
    <xf numFmtId="0" fontId="67" fillId="12" borderId="0" xfId="12" applyFont="1" applyFill="1" applyProtection="1"/>
    <xf numFmtId="0" fontId="1" fillId="12" borderId="0" xfId="12" applyFill="1"/>
    <xf numFmtId="0" fontId="0" fillId="0" borderId="0" xfId="0" applyFill="1"/>
    <xf numFmtId="0" fontId="66" fillId="0" borderId="0" xfId="12" applyFont="1" applyFill="1" applyBorder="1" applyAlignment="1" applyProtection="1">
      <alignment horizontal="center" vertical="center" wrapText="1"/>
    </xf>
    <xf numFmtId="0" fontId="0" fillId="10" borderId="0" xfId="0" applyFill="1" applyBorder="1"/>
    <xf numFmtId="0" fontId="65" fillId="39"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0"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wrapText="1"/>
    </xf>
    <xf numFmtId="0" fontId="16" fillId="0" borderId="0" xfId="0" applyFont="1" applyProtection="1"/>
    <xf numFmtId="0" fontId="13" fillId="19" borderId="24" xfId="0" applyFont="1" applyFill="1" applyBorder="1" applyAlignment="1">
      <alignment horizontal="center" vertical="top" wrapText="1"/>
    </xf>
    <xf numFmtId="0" fontId="13" fillId="19" borderId="55" xfId="0" applyFont="1" applyFill="1" applyBorder="1" applyAlignment="1">
      <alignment horizontal="center" vertical="center" wrapText="1"/>
    </xf>
    <xf numFmtId="0" fontId="69" fillId="19" borderId="33" xfId="0" applyFont="1" applyFill="1" applyBorder="1" applyAlignment="1" applyProtection="1">
      <alignment horizontal="center" vertical="center" wrapText="1"/>
    </xf>
    <xf numFmtId="0" fontId="71" fillId="19" borderId="33" xfId="0" applyFont="1" applyFill="1" applyBorder="1" applyAlignment="1" applyProtection="1">
      <alignment horizontal="center" vertical="center" wrapText="1"/>
    </xf>
    <xf numFmtId="0" fontId="48" fillId="19" borderId="33" xfId="0" applyFont="1" applyFill="1" applyBorder="1" applyAlignment="1" applyProtection="1">
      <alignment horizontal="center" vertical="center" wrapText="1"/>
    </xf>
    <xf numFmtId="0" fontId="20" fillId="20" borderId="24" xfId="0" applyFont="1" applyFill="1" applyBorder="1" applyAlignment="1">
      <alignment horizontal="center" vertical="center" wrapText="1"/>
    </xf>
    <xf numFmtId="0" fontId="27" fillId="16" borderId="25" xfId="0" applyFont="1" applyFill="1" applyBorder="1" applyAlignment="1" applyProtection="1">
      <alignment horizontal="center" vertical="center" wrapText="1"/>
      <protection hidden="1"/>
    </xf>
    <xf numFmtId="0" fontId="27" fillId="16" borderId="4" xfId="0" applyFont="1" applyFill="1" applyBorder="1" applyAlignment="1" applyProtection="1">
      <alignment horizontal="center" vertical="center" wrapText="1"/>
      <protection hidden="1"/>
    </xf>
    <xf numFmtId="0" fontId="27" fillId="16" borderId="35" xfId="0" applyFont="1" applyFill="1" applyBorder="1" applyAlignment="1" applyProtection="1">
      <alignment horizontal="center" vertical="center" wrapText="1"/>
      <protection hidden="1"/>
    </xf>
    <xf numFmtId="0" fontId="16" fillId="22"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27" fillId="16" borderId="24"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5"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72" fillId="0" borderId="1" xfId="0" applyFont="1" applyFill="1" applyBorder="1" applyAlignment="1" applyProtection="1">
      <alignment horizontal="center" vertical="center" wrapText="1"/>
      <protection hidden="1"/>
    </xf>
    <xf numFmtId="0" fontId="52" fillId="0" borderId="1"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4" xfId="0" applyFont="1" applyBorder="1" applyAlignment="1">
      <alignment horizontal="justify" vertical="top"/>
    </xf>
    <xf numFmtId="49" fontId="14" fillId="0" borderId="33" xfId="0" applyNumberFormat="1" applyFont="1" applyBorder="1" applyAlignment="1" applyProtection="1">
      <alignment horizontal="justify" vertical="top" wrapText="1"/>
      <protection locked="0"/>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27" fillId="0" borderId="0" xfId="0" applyFont="1" applyFill="1" applyBorder="1" applyAlignment="1" applyProtection="1">
      <alignment horizontal="center" vertical="center" wrapText="1"/>
      <protection hidden="1"/>
    </xf>
    <xf numFmtId="0" fontId="15" fillId="0" borderId="39" xfId="0" applyFont="1" applyFill="1" applyBorder="1" applyAlignment="1">
      <alignment horizontal="justify" vertical="top"/>
    </xf>
    <xf numFmtId="0" fontId="15" fillId="0" borderId="54" xfId="0" applyFont="1" applyFill="1" applyBorder="1" applyAlignment="1">
      <alignment horizontal="justify" vertical="top"/>
    </xf>
    <xf numFmtId="0" fontId="74" fillId="0" borderId="1" xfId="0" applyFont="1" applyFill="1" applyBorder="1" applyAlignment="1" applyProtection="1">
      <alignment horizontal="center" vertical="center" wrapText="1"/>
      <protection hidden="1"/>
    </xf>
    <xf numFmtId="0" fontId="73" fillId="0" borderId="1" xfId="0" applyFont="1" applyFill="1" applyBorder="1" applyAlignment="1" applyProtection="1">
      <alignment horizontal="center" vertical="center" wrapText="1"/>
      <protection hidden="1"/>
    </xf>
    <xf numFmtId="0" fontId="75" fillId="0" borderId="1" xfId="0" applyFont="1" applyFill="1" applyBorder="1" applyAlignment="1" applyProtection="1">
      <alignment horizontal="center" vertical="center" wrapText="1"/>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11" fillId="12" borderId="0" xfId="0" applyFont="1" applyFill="1" applyBorder="1" applyAlignment="1">
      <alignment vertical="center"/>
    </xf>
    <xf numFmtId="0" fontId="11" fillId="12" borderId="67" xfId="0" applyFont="1" applyFill="1" applyBorder="1" applyAlignment="1">
      <alignment vertical="center"/>
    </xf>
    <xf numFmtId="0" fontId="11" fillId="12" borderId="68" xfId="0" applyFont="1" applyFill="1" applyBorder="1" applyAlignment="1">
      <alignment vertical="center"/>
    </xf>
    <xf numFmtId="0" fontId="79" fillId="12" borderId="0" xfId="0" applyFont="1" applyFill="1" applyProtection="1">
      <protection hidden="1"/>
    </xf>
    <xf numFmtId="0" fontId="56" fillId="40" borderId="6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protection hidden="1"/>
    </xf>
    <xf numFmtId="0" fontId="56" fillId="40" borderId="53" xfId="0" applyFont="1" applyFill="1" applyBorder="1" applyAlignment="1" applyProtection="1">
      <alignment horizontal="center" vertical="center"/>
      <protection hidden="1"/>
    </xf>
    <xf numFmtId="0" fontId="89" fillId="0" borderId="0" xfId="0" applyFont="1" applyBorder="1" applyAlignment="1" applyProtection="1">
      <alignment horizontal="center"/>
      <protection hidden="1"/>
    </xf>
    <xf numFmtId="0" fontId="78" fillId="11" borderId="21" xfId="0" applyFont="1" applyFill="1" applyBorder="1" applyAlignment="1" applyProtection="1">
      <alignment horizontal="center" vertical="center" wrapText="1"/>
      <protection hidden="1"/>
    </xf>
    <xf numFmtId="0" fontId="93"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95" fillId="0" borderId="0" xfId="0" applyFont="1" applyFill="1" applyBorder="1" applyProtection="1">
      <protection hidden="1"/>
    </xf>
    <xf numFmtId="0" fontId="57" fillId="0" borderId="0" xfId="0" applyFont="1" applyFill="1" applyBorder="1" applyAlignment="1" applyProtection="1">
      <alignment vertical="center" wrapText="1"/>
      <protection hidden="1"/>
    </xf>
    <xf numFmtId="0" fontId="98" fillId="0" borderId="61" xfId="0" applyFont="1" applyBorder="1" applyAlignment="1">
      <alignment horizontal="justify" vertical="top" wrapText="1"/>
    </xf>
    <xf numFmtId="0" fontId="98" fillId="0" borderId="62" xfId="0" applyFont="1" applyBorder="1" applyAlignment="1">
      <alignment horizontal="justify" vertical="top" wrapText="1"/>
    </xf>
    <xf numFmtId="0" fontId="99" fillId="0" borderId="1" xfId="0" applyFont="1" applyFill="1" applyBorder="1" applyAlignment="1" applyProtection="1">
      <alignment horizontal="justify" vertical="top" wrapText="1"/>
      <protection locked="0"/>
    </xf>
    <xf numFmtId="0" fontId="99" fillId="0" borderId="0" xfId="0" applyFont="1" applyFill="1" applyProtection="1">
      <protection hidden="1"/>
    </xf>
    <xf numFmtId="0" fontId="99" fillId="0" borderId="18" xfId="0" applyFont="1" applyFill="1" applyBorder="1" applyProtection="1">
      <protection hidden="1"/>
    </xf>
    <xf numFmtId="0" fontId="99" fillId="0" borderId="19" xfId="0" applyFont="1" applyFill="1" applyBorder="1" applyProtection="1">
      <protection hidden="1"/>
    </xf>
    <xf numFmtId="0" fontId="99" fillId="0" borderId="20" xfId="0" applyFont="1" applyFill="1" applyBorder="1" applyProtection="1">
      <protection hidden="1"/>
    </xf>
    <xf numFmtId="0" fontId="77" fillId="15" borderId="59" xfId="0" applyFont="1" applyFill="1" applyBorder="1" applyAlignment="1">
      <alignment horizontal="center" vertical="top" wrapText="1"/>
    </xf>
    <xf numFmtId="0" fontId="96" fillId="15" borderId="61" xfId="0" applyFont="1" applyFill="1" applyBorder="1" applyAlignment="1">
      <alignment horizontal="justify" vertical="top" wrapText="1"/>
    </xf>
    <xf numFmtId="0" fontId="96" fillId="15" borderId="62" xfId="0" applyFont="1" applyFill="1" applyBorder="1" applyAlignment="1">
      <alignment horizontal="justify" vertical="top" wrapText="1"/>
    </xf>
    <xf numFmtId="0" fontId="98" fillId="15" borderId="61" xfId="0" applyFont="1" applyFill="1" applyBorder="1" applyAlignment="1">
      <alignment horizontal="justify" vertical="top" wrapText="1"/>
    </xf>
    <xf numFmtId="0" fontId="98" fillId="15" borderId="62" xfId="0" applyFont="1" applyFill="1" applyBorder="1" applyAlignment="1">
      <alignment horizontal="justify" vertical="top" wrapText="1"/>
    </xf>
    <xf numFmtId="0" fontId="96" fillId="15" borderId="1" xfId="0" applyFont="1" applyFill="1" applyBorder="1" applyAlignment="1" applyProtection="1">
      <alignment horizontal="justify" vertical="top" wrapText="1"/>
      <protection locked="0"/>
    </xf>
    <xf numFmtId="0" fontId="99" fillId="0" borderId="2" xfId="0" applyFont="1" applyFill="1" applyBorder="1" applyProtection="1">
      <protection hidden="1"/>
    </xf>
    <xf numFmtId="0" fontId="99" fillId="0" borderId="1" xfId="0" applyFont="1" applyFill="1" applyBorder="1" applyProtection="1">
      <protection hidden="1"/>
    </xf>
    <xf numFmtId="0" fontId="99" fillId="0" borderId="23" xfId="0" applyFont="1" applyFill="1" applyBorder="1" applyProtection="1">
      <protection hidden="1"/>
    </xf>
    <xf numFmtId="0" fontId="94" fillId="0" borderId="2" xfId="0" applyFont="1" applyBorder="1" applyProtection="1">
      <protection hidden="1"/>
    </xf>
    <xf numFmtId="0" fontId="94" fillId="0" borderId="1" xfId="0" applyFont="1" applyBorder="1" applyProtection="1">
      <protection hidden="1"/>
    </xf>
    <xf numFmtId="0" fontId="94" fillId="0" borderId="23" xfId="0" applyFont="1" applyBorder="1" applyProtection="1">
      <protection hidden="1"/>
    </xf>
    <xf numFmtId="0" fontId="98" fillId="12" borderId="61" xfId="0" applyFont="1" applyFill="1" applyBorder="1" applyAlignment="1">
      <alignment horizontal="justify" vertical="top" wrapText="1"/>
    </xf>
    <xf numFmtId="0" fontId="98" fillId="12" borderId="62" xfId="0" applyFont="1" applyFill="1" applyBorder="1" applyAlignment="1">
      <alignment horizontal="justify" vertical="top" wrapText="1"/>
    </xf>
    <xf numFmtId="0" fontId="96" fillId="12" borderId="1" xfId="0" applyFont="1" applyFill="1" applyBorder="1" applyAlignment="1" applyProtection="1">
      <alignment horizontal="justify" vertical="top" wrapText="1"/>
      <protection locked="0"/>
    </xf>
    <xf numFmtId="0" fontId="96" fillId="31" borderId="1" xfId="0" applyFont="1" applyFill="1" applyBorder="1" applyAlignment="1">
      <alignment horizontal="justify" vertical="top" wrapText="1"/>
    </xf>
    <xf numFmtId="0" fontId="99" fillId="12" borderId="1" xfId="0" applyFont="1" applyFill="1" applyBorder="1" applyAlignment="1" applyProtection="1">
      <alignment horizontal="justify" vertical="top" wrapText="1"/>
      <protection locked="0"/>
    </xf>
    <xf numFmtId="0" fontId="96" fillId="0" borderId="1" xfId="0" applyFont="1" applyFill="1" applyBorder="1" applyAlignment="1" applyProtection="1">
      <alignment horizontal="justify" vertical="top" wrapText="1"/>
      <protection locked="0"/>
    </xf>
    <xf numFmtId="0" fontId="100" fillId="0" borderId="0" xfId="0" applyFont="1" applyProtection="1">
      <protection hidden="1"/>
    </xf>
    <xf numFmtId="0" fontId="100" fillId="0" borderId="2" xfId="0" applyFont="1" applyBorder="1" applyProtection="1">
      <protection hidden="1"/>
    </xf>
    <xf numFmtId="0" fontId="100" fillId="0" borderId="1" xfId="0" applyFont="1" applyBorder="1" applyProtection="1">
      <protection hidden="1"/>
    </xf>
    <xf numFmtId="0" fontId="100" fillId="0" borderId="23" xfId="0" applyFont="1" applyBorder="1" applyProtection="1">
      <protection hidden="1"/>
    </xf>
    <xf numFmtId="0" fontId="44" fillId="0" borderId="2" xfId="0" applyFont="1" applyBorder="1" applyAlignment="1" applyProtection="1">
      <alignment horizontal="justify" vertical="center"/>
      <protection hidden="1"/>
    </xf>
    <xf numFmtId="0" fontId="44" fillId="0" borderId="1" xfId="0" applyFont="1" applyBorder="1" applyAlignment="1" applyProtection="1">
      <alignment horizontal="justify" vertical="center"/>
      <protection hidden="1"/>
    </xf>
    <xf numFmtId="0" fontId="44" fillId="0" borderId="23" xfId="0" applyFont="1" applyBorder="1" applyAlignment="1" applyProtection="1">
      <alignment horizontal="justify" vertical="center"/>
      <protection hidden="1"/>
    </xf>
    <xf numFmtId="0" fontId="94" fillId="0" borderId="3" xfId="0" applyFont="1" applyBorder="1" applyProtection="1">
      <protection hidden="1"/>
    </xf>
    <xf numFmtId="0" fontId="94" fillId="0" borderId="12" xfId="0" applyFont="1" applyBorder="1" applyProtection="1">
      <protection hidden="1"/>
    </xf>
    <xf numFmtId="0" fontId="94" fillId="0" borderId="17" xfId="0" applyFont="1" applyBorder="1" applyProtection="1">
      <protection hidden="1"/>
    </xf>
    <xf numFmtId="0" fontId="94" fillId="0" borderId="0" xfId="0" applyFont="1" applyBorder="1" applyAlignment="1" applyProtection="1">
      <alignment horizontal="justify"/>
      <protection hidden="1"/>
    </xf>
    <xf numFmtId="0" fontId="56" fillId="10" borderId="31" xfId="0" applyFont="1" applyFill="1" applyBorder="1" applyAlignment="1">
      <alignment horizontal="center" vertical="center" wrapText="1"/>
    </xf>
    <xf numFmtId="0" fontId="56" fillId="11" borderId="31" xfId="0" applyFont="1" applyFill="1" applyBorder="1" applyAlignment="1">
      <alignment horizontal="center" vertical="center" wrapText="1"/>
    </xf>
    <xf numFmtId="0" fontId="56" fillId="25" borderId="31" xfId="0" applyFont="1" applyFill="1" applyBorder="1" applyAlignment="1">
      <alignment horizontal="center" vertical="center" wrapText="1"/>
    </xf>
    <xf numFmtId="0" fontId="56" fillId="14" borderId="31" xfId="0" applyFont="1" applyFill="1" applyBorder="1" applyAlignment="1">
      <alignment horizontal="center" vertical="center"/>
    </xf>
    <xf numFmtId="0" fontId="56" fillId="22" borderId="1" xfId="0" applyFont="1" applyFill="1" applyBorder="1" applyAlignment="1">
      <alignment horizontal="center" vertical="top" wrapText="1"/>
    </xf>
    <xf numFmtId="0" fontId="109" fillId="0" borderId="31" xfId="0" applyFont="1" applyBorder="1" applyAlignment="1">
      <alignment horizontal="justify" vertical="top" wrapText="1"/>
    </xf>
    <xf numFmtId="0" fontId="110" fillId="0" borderId="1" xfId="0" applyFont="1" applyBorder="1" applyAlignment="1">
      <alignment horizontal="justify" vertical="top" wrapText="1"/>
    </xf>
    <xf numFmtId="0" fontId="56" fillId="12" borderId="0" xfId="0" applyFont="1" applyFill="1" applyAlignment="1" applyProtection="1">
      <alignment horizontal="left"/>
      <protection hidden="1"/>
    </xf>
    <xf numFmtId="0" fontId="0" fillId="12" borderId="0" xfId="0" applyFill="1" applyBorder="1" applyProtection="1">
      <protection hidden="1"/>
    </xf>
    <xf numFmtId="0" fontId="0" fillId="12" borderId="0" xfId="0" applyFill="1" applyProtection="1">
      <protection hidden="1"/>
    </xf>
    <xf numFmtId="0" fontId="12" fillId="28" borderId="0" xfId="0" applyFont="1" applyFill="1" applyBorder="1" applyAlignment="1" applyProtection="1">
      <alignment horizontal="center"/>
      <protection hidden="1"/>
    </xf>
    <xf numFmtId="0" fontId="12" fillId="28" borderId="0" xfId="0" applyFont="1" applyFill="1" applyBorder="1" applyAlignment="1" applyProtection="1">
      <protection hidden="1"/>
    </xf>
    <xf numFmtId="0" fontId="9" fillId="28" borderId="0" xfId="0" applyFont="1" applyFill="1" applyBorder="1" applyAlignment="1" applyProtection="1">
      <alignment vertical="center"/>
      <protection hidden="1"/>
    </xf>
    <xf numFmtId="0" fontId="0" fillId="28" borderId="0" xfId="0" applyFill="1" applyBorder="1" applyAlignment="1" applyProtection="1">
      <alignment vertical="center"/>
      <protection hidden="1"/>
    </xf>
    <xf numFmtId="0" fontId="12" fillId="37" borderId="2" xfId="0" applyFont="1" applyFill="1" applyBorder="1" applyAlignment="1" applyProtection="1">
      <alignment horizontal="center" vertical="center"/>
      <protection hidden="1"/>
    </xf>
    <xf numFmtId="0" fontId="12" fillId="37" borderId="1" xfId="0" applyFont="1" applyFill="1" applyBorder="1" applyAlignment="1" applyProtection="1">
      <alignment horizontal="center" vertical="center"/>
      <protection hidden="1"/>
    </xf>
    <xf numFmtId="0" fontId="114" fillId="28" borderId="2" xfId="0" applyFont="1" applyFill="1" applyBorder="1" applyAlignment="1" applyProtection="1">
      <alignment horizontal="center" vertical="center"/>
      <protection hidden="1"/>
    </xf>
    <xf numFmtId="0" fontId="115" fillId="28" borderId="1" xfId="0" applyFont="1" applyFill="1" applyBorder="1" applyAlignment="1" applyProtection="1">
      <alignment vertical="center"/>
      <protection hidden="1"/>
    </xf>
    <xf numFmtId="0" fontId="114" fillId="28" borderId="3" xfId="0" applyFont="1" applyFill="1" applyBorder="1" applyAlignment="1" applyProtection="1">
      <alignment horizontal="center" vertical="center"/>
      <protection hidden="1"/>
    </xf>
    <xf numFmtId="0" fontId="115" fillId="28" borderId="12" xfId="0" applyFont="1" applyFill="1" applyBorder="1" applyAlignment="1" applyProtection="1">
      <alignment vertical="center"/>
      <protection hidden="1"/>
    </xf>
    <xf numFmtId="0" fontId="0" fillId="32"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32" borderId="20" xfId="0" applyFill="1" applyBorder="1" applyAlignment="1" applyProtection="1">
      <alignment horizontal="center"/>
      <protection locked="0"/>
    </xf>
    <xf numFmtId="0" fontId="0" fillId="0" borderId="69" xfId="0" applyBorder="1" applyProtection="1">
      <protection locked="0" hidden="1"/>
    </xf>
    <xf numFmtId="0" fontId="0" fillId="0" borderId="31" xfId="0" applyBorder="1" applyProtection="1">
      <protection locked="0" hidden="1"/>
    </xf>
    <xf numFmtId="0" fontId="0" fillId="0" borderId="32" xfId="0" applyBorder="1" applyProtection="1">
      <protection locked="0" hidden="1"/>
    </xf>
    <xf numFmtId="0" fontId="0" fillId="32" borderId="54" xfId="0" applyFill="1" applyBorder="1" applyAlignment="1" applyProtection="1">
      <alignment horizontal="center"/>
      <protection locked="0"/>
    </xf>
    <xf numFmtId="0" fontId="0" fillId="32" borderId="5" xfId="0" applyFill="1" applyBorder="1" applyAlignment="1" applyProtection="1">
      <alignment horizontal="center"/>
      <protection locked="0"/>
    </xf>
    <xf numFmtId="0" fontId="0" fillId="32" borderId="37" xfId="0" applyFill="1" applyBorder="1" applyAlignment="1" applyProtection="1">
      <alignment horizontal="center"/>
      <protection locked="0"/>
    </xf>
    <xf numFmtId="0" fontId="0" fillId="32" borderId="9"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11" xfId="0" applyFill="1" applyBorder="1" applyAlignment="1" applyProtection="1">
      <alignment horizontal="center"/>
      <protection locked="0"/>
    </xf>
    <xf numFmtId="0" fontId="16" fillId="32" borderId="1" xfId="0" applyFont="1" applyFill="1" applyBorder="1" applyAlignment="1" applyProtection="1">
      <alignment horizontal="center"/>
      <protection hidden="1"/>
    </xf>
    <xf numFmtId="0" fontId="16" fillId="32" borderId="1" xfId="0" applyFont="1" applyFill="1" applyBorder="1" applyAlignment="1" applyProtection="1">
      <alignment horizontal="center" vertical="center"/>
      <protection hidden="1"/>
    </xf>
    <xf numFmtId="0" fontId="16" fillId="32" borderId="24" xfId="0" applyFont="1" applyFill="1" applyBorder="1" applyAlignment="1" applyProtection="1">
      <alignment horizontal="center"/>
      <protection hidden="1"/>
    </xf>
    <xf numFmtId="0" fontId="30" fillId="12" borderId="0" xfId="12" applyFont="1" applyFill="1" applyBorder="1" applyAlignment="1" applyProtection="1">
      <alignment horizontal="center" vertical="center" wrapText="1"/>
    </xf>
    <xf numFmtId="0" fontId="0" fillId="0" borderId="0" xfId="0" applyBorder="1"/>
    <xf numFmtId="0" fontId="2" fillId="38" borderId="31" xfId="12" applyFont="1" applyFill="1" applyBorder="1" applyAlignment="1" applyProtection="1">
      <alignment horizontal="center" vertical="center"/>
    </xf>
    <xf numFmtId="0" fontId="119" fillId="12" borderId="0" xfId="12" applyFont="1" applyFill="1" applyBorder="1" applyAlignment="1" applyProtection="1">
      <alignment horizontal="center" vertical="center" wrapText="1"/>
    </xf>
    <xf numFmtId="0" fontId="120" fillId="12" borderId="0" xfId="12" applyFont="1" applyFill="1" applyBorder="1" applyAlignment="1" applyProtection="1">
      <alignment horizontal="center" vertical="center" wrapText="1"/>
    </xf>
    <xf numFmtId="0" fontId="121" fillId="12" borderId="0" xfId="12" applyFont="1" applyFill="1" applyBorder="1" applyAlignment="1" applyProtection="1">
      <alignment horizontal="center" vertical="center"/>
    </xf>
    <xf numFmtId="0" fontId="118" fillId="26" borderId="65" xfId="12" applyFont="1" applyFill="1" applyBorder="1" applyAlignment="1" applyProtection="1">
      <alignment horizontal="center" vertical="center" wrapText="1"/>
    </xf>
    <xf numFmtId="0" fontId="118" fillId="26" borderId="73" xfId="12" applyFont="1" applyFill="1" applyBorder="1" applyAlignment="1" applyProtection="1">
      <alignment horizontal="center" vertical="center" wrapText="1"/>
    </xf>
    <xf numFmtId="0" fontId="118" fillId="26" borderId="53" xfId="12" applyFont="1" applyFill="1" applyBorder="1" applyAlignment="1" applyProtection="1">
      <alignment horizontal="center" vertical="center" wrapText="1"/>
    </xf>
    <xf numFmtId="0" fontId="118" fillId="0" borderId="0" xfId="12" applyFont="1" applyFill="1" applyBorder="1" applyAlignment="1" applyProtection="1">
      <alignment vertical="center" wrapText="1"/>
    </xf>
    <xf numFmtId="0" fontId="118" fillId="0" borderId="0" xfId="12" applyFont="1" applyFill="1" applyBorder="1" applyAlignment="1" applyProtection="1">
      <alignment horizontal="center" vertical="center" wrapText="1"/>
    </xf>
    <xf numFmtId="0" fontId="20" fillId="49" borderId="19" xfId="0" applyFont="1" applyFill="1" applyBorder="1" applyAlignment="1">
      <alignment horizontal="center" vertical="center"/>
    </xf>
    <xf numFmtId="0" fontId="20" fillId="49" borderId="18" xfId="0" applyFont="1" applyFill="1" applyBorder="1" applyAlignment="1">
      <alignment horizontal="center" vertical="center" wrapText="1"/>
    </xf>
    <xf numFmtId="0" fontId="118" fillId="49" borderId="73" xfId="12" applyFont="1" applyFill="1" applyBorder="1" applyAlignment="1" applyProtection="1">
      <alignment horizontal="center" vertical="center" wrapText="1"/>
    </xf>
    <xf numFmtId="0" fontId="117" fillId="12" borderId="0" xfId="12" applyFont="1" applyFill="1" applyBorder="1" applyAlignment="1" applyProtection="1">
      <alignment vertical="center" wrapText="1"/>
    </xf>
    <xf numFmtId="0" fontId="104" fillId="47" borderId="34" xfId="0" applyFont="1" applyFill="1" applyBorder="1" applyAlignment="1">
      <alignment horizontal="center" vertical="top" wrapText="1"/>
    </xf>
    <xf numFmtId="0" fontId="127" fillId="47" borderId="34" xfId="0" applyFont="1" applyFill="1" applyBorder="1" applyAlignment="1">
      <alignment horizontal="center" vertical="center" wrapText="1"/>
    </xf>
    <xf numFmtId="0" fontId="20" fillId="47" borderId="34" xfId="0" applyFont="1" applyFill="1" applyBorder="1" applyAlignment="1">
      <alignment horizontal="center" vertical="center"/>
    </xf>
    <xf numFmtId="0" fontId="77" fillId="0" borderId="66" xfId="0" applyFont="1" applyBorder="1" applyAlignment="1" applyProtection="1">
      <alignment horizontal="center" vertical="top" wrapText="1"/>
    </xf>
    <xf numFmtId="0" fontId="77" fillId="0" borderId="66" xfId="0" applyFont="1" applyBorder="1" applyAlignment="1" applyProtection="1">
      <alignment horizontal="center" vertical="top" wrapText="1"/>
      <protection locked="0"/>
    </xf>
    <xf numFmtId="0" fontId="77" fillId="0" borderId="59" xfId="0" applyFont="1" applyBorder="1" applyAlignment="1" applyProtection="1">
      <alignment horizontal="justify" vertical="top" wrapText="1"/>
      <protection locked="0"/>
    </xf>
    <xf numFmtId="0" fontId="96" fillId="0" borderId="59" xfId="0" applyFont="1" applyBorder="1" applyAlignment="1" applyProtection="1">
      <alignment horizontal="justify" vertical="top" wrapText="1"/>
      <protection locked="0"/>
    </xf>
    <xf numFmtId="0" fontId="77" fillId="0" borderId="59" xfId="0" applyFont="1" applyBorder="1" applyAlignment="1" applyProtection="1">
      <alignment horizontal="center" vertical="top" wrapText="1"/>
      <protection locked="0"/>
    </xf>
    <xf numFmtId="0" fontId="96" fillId="29" borderId="60" xfId="0" applyFont="1" applyFill="1" applyBorder="1" applyAlignment="1" applyProtection="1">
      <alignment horizontal="justify" vertical="top" wrapText="1"/>
      <protection locked="0"/>
    </xf>
    <xf numFmtId="0" fontId="77" fillId="29" borderId="60" xfId="0" applyFont="1" applyFill="1" applyBorder="1" applyAlignment="1" applyProtection="1">
      <alignment horizontal="justify" vertical="top" wrapText="1"/>
      <protection locked="0"/>
    </xf>
    <xf numFmtId="0" fontId="96" fillId="29" borderId="60" xfId="0" applyFont="1" applyFill="1" applyBorder="1" applyAlignment="1" applyProtection="1">
      <alignment vertical="top" wrapText="1"/>
      <protection locked="0"/>
    </xf>
    <xf numFmtId="0" fontId="77" fillId="0" borderId="60" xfId="0" applyFont="1" applyBorder="1" applyAlignment="1" applyProtection="1">
      <alignment horizontal="justify" vertical="top" wrapText="1"/>
      <protection locked="0"/>
    </xf>
    <xf numFmtId="0" fontId="96" fillId="0" borderId="60" xfId="0" applyFont="1" applyBorder="1" applyAlignment="1" applyProtection="1">
      <alignment horizontal="justify" vertical="top" wrapText="1"/>
      <protection locked="0"/>
    </xf>
    <xf numFmtId="0" fontId="96" fillId="0" borderId="60" xfId="0" applyFont="1" applyBorder="1" applyAlignment="1" applyProtection="1">
      <alignment vertical="top" wrapText="1"/>
      <protection locked="0"/>
    </xf>
    <xf numFmtId="0" fontId="96" fillId="12" borderId="60" xfId="0" applyFont="1" applyFill="1" applyBorder="1" applyAlignment="1" applyProtection="1">
      <alignment horizontal="justify" vertical="top" wrapText="1"/>
      <protection locked="0"/>
    </xf>
    <xf numFmtId="0" fontId="77" fillId="12" borderId="60" xfId="0" applyFont="1" applyFill="1" applyBorder="1" applyAlignment="1" applyProtection="1">
      <alignment horizontal="justify" vertical="top" wrapText="1"/>
      <protection locked="0"/>
    </xf>
    <xf numFmtId="0" fontId="96" fillId="12" borderId="60" xfId="0" applyFont="1" applyFill="1" applyBorder="1" applyAlignment="1" applyProtection="1">
      <alignment vertical="top" wrapText="1"/>
      <protection locked="0"/>
    </xf>
    <xf numFmtId="0" fontId="100" fillId="29" borderId="60" xfId="0" applyFont="1" applyFill="1" applyBorder="1" applyAlignment="1" applyProtection="1">
      <alignment vertical="top" wrapText="1"/>
      <protection locked="0"/>
    </xf>
    <xf numFmtId="0" fontId="96" fillId="15" borderId="60" xfId="0" applyFont="1" applyFill="1" applyBorder="1" applyAlignment="1" applyProtection="1">
      <alignment horizontal="justify" vertical="top" wrapText="1"/>
      <protection locked="0"/>
    </xf>
    <xf numFmtId="0" fontId="77" fillId="15" borderId="60" xfId="0" applyFont="1" applyFill="1" applyBorder="1" applyAlignment="1" applyProtection="1">
      <alignment horizontal="justify" vertical="top" wrapText="1"/>
      <protection locked="0"/>
    </xf>
    <xf numFmtId="0" fontId="96" fillId="15" borderId="60" xfId="0" applyFont="1" applyFill="1" applyBorder="1" applyAlignment="1" applyProtection="1">
      <alignment vertical="top" wrapText="1"/>
      <protection locked="0"/>
    </xf>
    <xf numFmtId="0" fontId="30" fillId="0"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protection hidden="1"/>
    </xf>
    <xf numFmtId="0" fontId="43" fillId="0" borderId="0" xfId="0" applyFont="1" applyFill="1" applyBorder="1" applyAlignment="1" applyProtection="1">
      <alignment vertical="top"/>
      <protection hidden="1"/>
    </xf>
    <xf numFmtId="0" fontId="25" fillId="0" borderId="0" xfId="0" applyFont="1" applyFill="1" applyBorder="1" applyAlignment="1" applyProtection="1">
      <alignment horizontal="center" vertical="center" wrapText="1"/>
      <protection hidden="1"/>
    </xf>
    <xf numFmtId="0" fontId="25" fillId="18" borderId="13" xfId="0" applyFont="1" applyFill="1" applyBorder="1" applyAlignment="1" applyProtection="1">
      <alignment horizontal="center" vertical="center" wrapText="1"/>
      <protection hidden="1"/>
    </xf>
    <xf numFmtId="0" fontId="25" fillId="18" borderId="67" xfId="0" applyFont="1" applyFill="1" applyBorder="1" applyAlignment="1" applyProtection="1">
      <alignment horizontal="center" vertical="center" wrapText="1"/>
      <protection hidden="1"/>
    </xf>
    <xf numFmtId="0" fontId="25" fillId="18" borderId="83" xfId="0" applyFont="1" applyFill="1" applyBorder="1" applyAlignment="1" applyProtection="1">
      <alignment horizontal="center" vertical="center" wrapText="1"/>
      <protection hidden="1"/>
    </xf>
    <xf numFmtId="0" fontId="25" fillId="18" borderId="68"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56" fillId="0" borderId="0" xfId="0" applyFont="1" applyFill="1" applyBorder="1" applyAlignment="1">
      <alignment horizontal="center" vertical="top" wrapText="1"/>
    </xf>
    <xf numFmtId="0" fontId="94" fillId="0" borderId="0" xfId="0" applyFont="1" applyFill="1" applyBorder="1" applyProtection="1">
      <protection hidden="1"/>
    </xf>
    <xf numFmtId="0" fontId="10" fillId="0" borderId="0" xfId="0" applyFont="1" applyFill="1" applyBorder="1" applyProtection="1">
      <protection hidden="1"/>
    </xf>
    <xf numFmtId="0" fontId="30" fillId="0" borderId="23" xfId="0" applyFont="1" applyFill="1" applyBorder="1" applyAlignment="1" applyProtection="1">
      <alignment horizontal="center" vertical="center" wrapText="1"/>
      <protection hidden="1"/>
    </xf>
    <xf numFmtId="0" fontId="96" fillId="0" borderId="87" xfId="0" applyFont="1" applyBorder="1" applyAlignment="1" applyProtection="1">
      <alignment vertical="top" wrapText="1"/>
      <protection locked="0"/>
    </xf>
    <xf numFmtId="0" fontId="77" fillId="15" borderId="88" xfId="0" applyFont="1" applyFill="1" applyBorder="1" applyAlignment="1">
      <alignment horizontal="center" vertical="top" wrapText="1"/>
    </xf>
    <xf numFmtId="0" fontId="77" fillId="0" borderId="89" xfId="0" applyFont="1" applyBorder="1" applyAlignment="1" applyProtection="1">
      <alignment horizontal="center" vertical="top" wrapText="1"/>
    </xf>
    <xf numFmtId="0" fontId="30" fillId="0" borderId="17" xfId="0" applyFont="1" applyFill="1" applyBorder="1" applyAlignment="1" applyProtection="1">
      <alignment horizontal="center" vertical="center" wrapText="1"/>
      <protection hidden="1"/>
    </xf>
    <xf numFmtId="0" fontId="84" fillId="45" borderId="14" xfId="0" applyFont="1" applyFill="1" applyBorder="1" applyAlignment="1" applyProtection="1">
      <alignment vertical="center" wrapText="1"/>
      <protection hidden="1"/>
    </xf>
    <xf numFmtId="0" fontId="7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84" fillId="0" borderId="0" xfId="0" applyFont="1" applyFill="1" applyBorder="1" applyAlignment="1" applyProtection="1">
      <alignment vertical="center" wrapText="1"/>
      <protection hidden="1"/>
    </xf>
    <xf numFmtId="0" fontId="80" fillId="0" borderId="0" xfId="14" applyFont="1" applyFill="1" applyBorder="1" applyAlignment="1" applyProtection="1">
      <alignment horizontal="center" vertical="center" wrapText="1"/>
      <protection hidden="1"/>
    </xf>
    <xf numFmtId="0" fontId="84" fillId="45" borderId="15" xfId="0" applyFont="1" applyFill="1" applyBorder="1" applyAlignment="1" applyProtection="1">
      <alignment vertical="center" wrapText="1"/>
      <protection hidden="1"/>
    </xf>
    <xf numFmtId="49" fontId="14" fillId="0" borderId="54" xfId="0" applyNumberFormat="1" applyFont="1" applyBorder="1" applyAlignment="1" applyProtection="1">
      <alignment horizontal="justify" vertical="top"/>
      <protection locked="0"/>
    </xf>
    <xf numFmtId="49" fontId="14" fillId="0" borderId="54" xfId="0" applyNumberFormat="1"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protection locked="0"/>
    </xf>
    <xf numFmtId="49" fontId="14" fillId="0" borderId="54" xfId="0" applyNumberFormat="1" applyFont="1" applyBorder="1" applyAlignment="1" applyProtection="1">
      <alignment horizontal="justify" vertical="top" wrapText="1"/>
      <protection locked="0"/>
    </xf>
    <xf numFmtId="0" fontId="1" fillId="0" borderId="33" xfId="0" applyFont="1" applyFill="1" applyBorder="1" applyAlignment="1" applyProtection="1">
      <alignment horizontal="center" vertical="top"/>
      <protection locked="0"/>
    </xf>
    <xf numFmtId="49" fontId="14" fillId="0" borderId="54" xfId="0" applyNumberFormat="1" applyFont="1" applyFill="1" applyBorder="1" applyAlignment="1" applyProtection="1">
      <alignment horizontal="justify" vertical="top"/>
      <protection locked="0"/>
    </xf>
    <xf numFmtId="49" fontId="14" fillId="0" borderId="5" xfId="0" applyNumberFormat="1" applyFont="1" applyFill="1" applyBorder="1" applyAlignment="1" applyProtection="1">
      <alignment horizontal="justify" vertical="top" wrapText="1"/>
      <protection locked="0"/>
    </xf>
    <xf numFmtId="49" fontId="14" fillId="0" borderId="5" xfId="0" applyNumberFormat="1" applyFont="1" applyFill="1" applyBorder="1" applyAlignment="1" applyProtection="1">
      <alignment horizontal="justify" vertical="top"/>
      <protection locked="0"/>
    </xf>
    <xf numFmtId="49" fontId="1" fillId="0" borderId="54" xfId="0" applyNumberFormat="1" applyFont="1" applyFill="1" applyBorder="1" applyAlignment="1" applyProtection="1">
      <alignment horizontal="justify" vertical="top" wrapText="1"/>
      <protection locked="0"/>
    </xf>
    <xf numFmtId="0" fontId="3" fillId="0" borderId="55" xfId="0" applyFont="1" applyFill="1" applyBorder="1" applyAlignment="1" applyProtection="1">
      <alignment horizontal="justify" vertical="top" wrapText="1"/>
    </xf>
    <xf numFmtId="0" fontId="16" fillId="12" borderId="38" xfId="0" applyFont="1" applyFill="1" applyBorder="1" applyProtection="1"/>
    <xf numFmtId="0" fontId="3" fillId="0" borderId="38" xfId="0" applyFont="1" applyFill="1" applyBorder="1" applyAlignment="1" applyProtection="1">
      <alignment horizontal="right"/>
    </xf>
    <xf numFmtId="0" fontId="16" fillId="12" borderId="40" xfId="0" applyFont="1" applyFill="1" applyBorder="1" applyProtection="1"/>
    <xf numFmtId="0" fontId="16" fillId="0" borderId="38" xfId="0" applyFont="1" applyFill="1" applyBorder="1" applyProtection="1"/>
    <xf numFmtId="0" fontId="16" fillId="0" borderId="40" xfId="0" applyFont="1" applyFill="1" applyBorder="1" applyProtection="1"/>
    <xf numFmtId="0" fontId="3" fillId="0" borderId="38" xfId="0" applyFont="1" applyFill="1" applyBorder="1" applyAlignment="1" applyProtection="1">
      <alignment horizontal="justify" vertical="top" wrapText="1"/>
    </xf>
    <xf numFmtId="0" fontId="16" fillId="0" borderId="0" xfId="0" applyFont="1" applyFill="1" applyBorder="1"/>
    <xf numFmtId="0" fontId="56"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pplyProtection="1">
      <alignment horizontal="justify" vertical="top"/>
      <protection locked="0"/>
    </xf>
    <xf numFmtId="0" fontId="77" fillId="0" borderId="91" xfId="0" applyFont="1" applyBorder="1" applyAlignment="1">
      <alignment horizontal="justify" vertical="top" wrapText="1"/>
    </xf>
    <xf numFmtId="0" fontId="77" fillId="29" borderId="92" xfId="0" applyFont="1" applyFill="1" applyBorder="1" applyAlignment="1">
      <alignment horizontal="justify" vertical="center" wrapText="1"/>
    </xf>
    <xf numFmtId="0" fontId="77" fillId="0" borderId="93" xfId="0" applyFont="1" applyBorder="1" applyAlignment="1">
      <alignment horizontal="justify" vertical="top" wrapText="1"/>
    </xf>
    <xf numFmtId="0" fontId="77" fillId="12" borderId="94" xfId="0" applyFont="1" applyFill="1" applyBorder="1" applyAlignment="1">
      <alignment horizontal="justify" vertical="center" wrapText="1"/>
    </xf>
    <xf numFmtId="0" fontId="77" fillId="0" borderId="92" xfId="0" applyFont="1" applyBorder="1" applyAlignment="1">
      <alignment horizontal="justify" vertical="center" wrapText="1"/>
    </xf>
    <xf numFmtId="0" fontId="77" fillId="0" borderId="95" xfId="0" applyFont="1" applyBorder="1" applyAlignment="1">
      <alignment horizontal="justify" vertical="center" wrapText="1"/>
    </xf>
    <xf numFmtId="0" fontId="77" fillId="29" borderId="93" xfId="0" applyFont="1" applyFill="1" applyBorder="1" applyAlignment="1">
      <alignment horizontal="justify" vertical="top" wrapText="1"/>
    </xf>
    <xf numFmtId="0" fontId="77" fillId="29" borderId="94" xfId="0" applyFont="1" applyFill="1" applyBorder="1" applyAlignment="1">
      <alignment horizontal="justify" vertical="center" wrapText="1"/>
    </xf>
    <xf numFmtId="0" fontId="77" fillId="15" borderId="93" xfId="0" applyFont="1" applyFill="1" applyBorder="1" applyAlignment="1">
      <alignment horizontal="justify" vertical="top" wrapText="1"/>
    </xf>
    <xf numFmtId="0" fontId="14" fillId="0" borderId="1" xfId="0" applyFont="1" applyFill="1" applyBorder="1" applyAlignment="1" applyProtection="1">
      <alignment horizontal="justify" vertical="top"/>
      <protection locked="0"/>
    </xf>
    <xf numFmtId="0" fontId="14" fillId="0" borderId="1" xfId="0" applyFont="1" applyBorder="1" applyAlignment="1" applyProtection="1">
      <alignment horizontal="justify" vertical="top"/>
      <protection locked="0"/>
    </xf>
    <xf numFmtId="0" fontId="56" fillId="26" borderId="1" xfId="0"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hidden="1"/>
    </xf>
    <xf numFmtId="0" fontId="13" fillId="44" borderId="1" xfId="0" applyFont="1" applyFill="1" applyBorder="1" applyAlignment="1">
      <alignment horizontal="justify" vertical="top" wrapText="1"/>
    </xf>
    <xf numFmtId="0" fontId="13" fillId="50" borderId="1" xfId="0" applyFont="1" applyFill="1" applyBorder="1" applyAlignment="1">
      <alignment horizontal="center" vertical="top"/>
    </xf>
    <xf numFmtId="0" fontId="13" fillId="50" borderId="1" xfId="0" applyFont="1" applyFill="1" applyBorder="1" applyAlignment="1">
      <alignment horizontal="justify" vertical="top" wrapText="1"/>
    </xf>
    <xf numFmtId="0" fontId="13" fillId="44" borderId="1" xfId="0" applyFont="1" applyFill="1" applyBorder="1" applyAlignment="1">
      <alignment horizontal="center" vertical="top"/>
    </xf>
    <xf numFmtId="0" fontId="13" fillId="50" borderId="1" xfId="0" applyFont="1" applyFill="1" applyBorder="1" applyAlignment="1">
      <alignment horizontal="center" vertical="top" wrapText="1"/>
    </xf>
    <xf numFmtId="0" fontId="13" fillId="44" borderId="1" xfId="0" applyFont="1" applyFill="1" applyBorder="1" applyAlignment="1">
      <alignment horizontal="center" vertical="top" wrapText="1"/>
    </xf>
    <xf numFmtId="0" fontId="56" fillId="27" borderId="1" xfId="0" applyFont="1" applyFill="1" applyBorder="1" applyAlignment="1">
      <alignment horizontal="center" wrapText="1"/>
    </xf>
    <xf numFmtId="0" fontId="13" fillId="27" borderId="1" xfId="0" applyFont="1" applyFill="1" applyBorder="1" applyAlignment="1">
      <alignment horizontal="center" vertical="center" wrapText="1"/>
    </xf>
    <xf numFmtId="0" fontId="84" fillId="45" borderId="13"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top" wrapText="1"/>
    </xf>
    <xf numFmtId="0" fontId="16" fillId="12"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96" fillId="29" borderId="85" xfId="0" applyFont="1" applyFill="1" applyBorder="1" applyAlignment="1" applyProtection="1">
      <alignment horizontal="justify" vertical="top" wrapText="1"/>
      <protection locked="0"/>
    </xf>
    <xf numFmtId="0" fontId="96" fillId="0" borderId="85" xfId="0" applyFont="1" applyBorder="1" applyAlignment="1" applyProtection="1">
      <alignment horizontal="justify" vertical="top" wrapText="1"/>
      <protection locked="0"/>
    </xf>
    <xf numFmtId="0" fontId="96" fillId="0" borderId="66" xfId="0" applyFont="1" applyBorder="1" applyAlignment="1" applyProtection="1">
      <alignment horizontal="justify" vertical="top" wrapText="1"/>
      <protection locked="0"/>
    </xf>
    <xf numFmtId="0" fontId="96" fillId="12" borderId="85" xfId="0" applyFont="1" applyFill="1" applyBorder="1" applyAlignment="1" applyProtection="1">
      <alignment horizontal="justify" vertical="top" wrapText="1"/>
      <protection locked="0"/>
    </xf>
    <xf numFmtId="0" fontId="96" fillId="12" borderId="66" xfId="0" applyFont="1" applyFill="1" applyBorder="1" applyAlignment="1" applyProtection="1">
      <alignment horizontal="justify" vertical="top" wrapText="1"/>
      <protection locked="0"/>
    </xf>
    <xf numFmtId="0" fontId="96" fillId="15" borderId="85" xfId="0" applyFont="1" applyFill="1" applyBorder="1" applyAlignment="1" applyProtection="1">
      <alignment horizontal="justify" vertical="top" wrapText="1"/>
      <protection locked="0"/>
    </xf>
    <xf numFmtId="0" fontId="96" fillId="15" borderId="66" xfId="0" applyFont="1" applyFill="1" applyBorder="1" applyAlignment="1" applyProtection="1">
      <alignment horizontal="justify" vertical="top" wrapText="1"/>
      <protection locked="0"/>
    </xf>
    <xf numFmtId="0" fontId="96" fillId="0" borderId="86" xfId="0" applyFont="1" applyBorder="1" applyAlignment="1" applyProtection="1">
      <alignment horizontal="justify" vertical="top" wrapText="1"/>
      <protection locked="0"/>
    </xf>
    <xf numFmtId="0" fontId="97" fillId="0" borderId="59" xfId="0" applyFont="1" applyBorder="1" applyAlignment="1" applyProtection="1">
      <alignment horizontal="justify" vertical="top" wrapText="1"/>
      <protection locked="0"/>
    </xf>
    <xf numFmtId="0" fontId="96" fillId="0" borderId="66" xfId="0" applyFont="1" applyBorder="1" applyAlignment="1" applyProtection="1">
      <alignment horizontal="left" vertical="top" wrapText="1"/>
      <protection locked="0"/>
    </xf>
    <xf numFmtId="0" fontId="13" fillId="0" borderId="0" xfId="0" applyFont="1" applyFill="1" applyBorder="1" applyAlignment="1">
      <alignment horizontal="center" vertical="top"/>
    </xf>
    <xf numFmtId="0" fontId="74"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xf>
    <xf numFmtId="0" fontId="96" fillId="29" borderId="66" xfId="0"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wrapText="1"/>
      <protection locked="0"/>
    </xf>
    <xf numFmtId="0" fontId="13" fillId="0" borderId="0" xfId="0" applyFont="1" applyBorder="1" applyAlignment="1">
      <alignment horizontal="center" vertical="top"/>
    </xf>
    <xf numFmtId="0" fontId="7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16" fillId="0" borderId="0" xfId="0" applyFont="1" applyFill="1" applyAlignment="1">
      <alignment wrapText="1"/>
    </xf>
    <xf numFmtId="16" fontId="3" fillId="0" borderId="1" xfId="0" applyNumberFormat="1" applyFont="1" applyFill="1" applyBorder="1" applyAlignment="1" applyProtection="1">
      <alignment horizontal="center" vertical="top" wrapText="1"/>
    </xf>
    <xf numFmtId="0" fontId="10" fillId="0" borderId="0" xfId="0" applyFont="1" applyBorder="1" applyAlignment="1" applyProtection="1">
      <alignment horizontal="center"/>
      <protection hidden="1"/>
    </xf>
    <xf numFmtId="9" fontId="14" fillId="0" borderId="31" xfId="0" applyNumberFormat="1" applyFont="1" applyFill="1" applyBorder="1" applyAlignment="1">
      <alignment horizontal="center" vertical="top"/>
    </xf>
    <xf numFmtId="0" fontId="3" fillId="26" borderId="55" xfId="0" applyFont="1" applyFill="1" applyBorder="1" applyAlignment="1" applyProtection="1">
      <alignment horizontal="justify" vertical="top" wrapText="1"/>
    </xf>
    <xf numFmtId="0" fontId="3" fillId="26" borderId="1" xfId="0" applyFont="1" applyFill="1" applyBorder="1" applyAlignment="1" applyProtection="1">
      <alignment horizontal="center" vertical="top" wrapText="1"/>
    </xf>
    <xf numFmtId="49" fontId="14" fillId="26" borderId="54" xfId="0" applyNumberFormat="1" applyFont="1" applyFill="1" applyBorder="1" applyAlignment="1" applyProtection="1">
      <alignment horizontal="justify" vertical="top" wrapText="1"/>
      <protection locked="0"/>
    </xf>
    <xf numFmtId="0" fontId="4" fillId="26" borderId="33" xfId="0" applyFont="1" applyFill="1" applyBorder="1" applyAlignment="1" applyProtection="1">
      <alignment horizontal="justify" vertical="top" wrapText="1"/>
      <protection locked="0"/>
    </xf>
    <xf numFmtId="0" fontId="14" fillId="26" borderId="33" xfId="0" applyFont="1" applyFill="1" applyBorder="1" applyAlignment="1" applyProtection="1">
      <alignment horizontal="center" vertical="top"/>
      <protection locked="0"/>
    </xf>
    <xf numFmtId="0" fontId="14" fillId="26" borderId="1" xfId="0" applyFont="1" applyFill="1" applyBorder="1" applyAlignment="1" applyProtection="1">
      <alignment horizontal="justify" vertical="top"/>
      <protection locked="0"/>
    </xf>
    <xf numFmtId="0" fontId="14" fillId="26" borderId="0" xfId="0" applyFont="1" applyFill="1" applyBorder="1" applyAlignment="1" applyProtection="1">
      <alignment horizontal="justify" vertical="top"/>
      <protection locked="0"/>
    </xf>
    <xf numFmtId="0" fontId="14" fillId="26" borderId="1" xfId="0" applyFont="1" applyFill="1" applyBorder="1" applyAlignment="1">
      <alignment horizontal="center" vertical="top"/>
    </xf>
    <xf numFmtId="9" fontId="14" fillId="26" borderId="31" xfId="0" applyNumberFormat="1" applyFont="1" applyFill="1" applyBorder="1" applyAlignment="1">
      <alignment horizontal="center" vertical="top"/>
    </xf>
    <xf numFmtId="0" fontId="15" fillId="26" borderId="24" xfId="0" applyFont="1" applyFill="1" applyBorder="1" applyAlignment="1">
      <alignment horizontal="center" vertical="top"/>
    </xf>
    <xf numFmtId="0" fontId="15" fillId="26" borderId="24" xfId="0" applyFont="1" applyFill="1" applyBorder="1" applyAlignment="1">
      <alignment horizontal="justify" vertical="top"/>
    </xf>
    <xf numFmtId="0" fontId="15" fillId="26" borderId="33" xfId="0" applyFont="1" applyFill="1" applyBorder="1" applyAlignment="1">
      <alignment horizontal="justify" vertical="top"/>
    </xf>
    <xf numFmtId="0" fontId="16" fillId="26" borderId="0" xfId="0" applyFont="1" applyFill="1"/>
    <xf numFmtId="0" fontId="13" fillId="26" borderId="1" xfId="0" applyFont="1" applyFill="1" applyBorder="1" applyAlignment="1">
      <alignment horizontal="center" vertical="top"/>
    </xf>
    <xf numFmtId="0" fontId="74" fillId="26" borderId="1" xfId="0" applyFont="1" applyFill="1" applyBorder="1" applyAlignment="1" applyProtection="1">
      <alignment horizontal="center" vertical="center" wrapText="1"/>
      <protection hidden="1"/>
    </xf>
    <xf numFmtId="0" fontId="73" fillId="26" borderId="1" xfId="0" applyFont="1" applyFill="1" applyBorder="1" applyAlignment="1" applyProtection="1">
      <alignment horizontal="center" vertical="center" wrapText="1"/>
      <protection hidden="1"/>
    </xf>
    <xf numFmtId="0" fontId="27" fillId="26" borderId="1" xfId="0" applyFont="1" applyFill="1" applyBorder="1" applyAlignment="1" applyProtection="1">
      <alignment horizontal="center" vertical="center" wrapText="1"/>
      <protection hidden="1"/>
    </xf>
    <xf numFmtId="0" fontId="75" fillId="26" borderId="1" xfId="0" applyFont="1" applyFill="1" applyBorder="1" applyAlignment="1" applyProtection="1">
      <alignment horizontal="center" vertical="center" wrapText="1"/>
      <protection hidden="1"/>
    </xf>
    <xf numFmtId="0" fontId="16" fillId="26" borderId="38" xfId="0" applyFont="1" applyFill="1" applyBorder="1" applyProtection="1"/>
    <xf numFmtId="0" fontId="16" fillId="26" borderId="1" xfId="0" applyFont="1" applyFill="1" applyBorder="1" applyAlignment="1" applyProtection="1">
      <alignment horizontal="center"/>
    </xf>
    <xf numFmtId="0" fontId="15" fillId="26" borderId="38" xfId="0" applyFont="1" applyFill="1" applyBorder="1" applyAlignment="1">
      <alignment horizontal="center" vertical="top"/>
    </xf>
    <xf numFmtId="0" fontId="15" fillId="26" borderId="46" xfId="0" applyFont="1" applyFill="1" applyBorder="1" applyAlignment="1">
      <alignment horizontal="center" vertical="top"/>
    </xf>
    <xf numFmtId="0" fontId="15" fillId="26" borderId="39" xfId="0" applyFont="1" applyFill="1" applyBorder="1" applyAlignment="1">
      <alignment horizontal="justify" vertical="top"/>
    </xf>
    <xf numFmtId="0" fontId="15" fillId="26" borderId="38" xfId="0" applyFont="1" applyFill="1" applyBorder="1" applyAlignment="1">
      <alignment horizontal="justify" vertical="top"/>
    </xf>
    <xf numFmtId="0" fontId="15" fillId="26" borderId="46" xfId="0" applyFont="1" applyFill="1" applyBorder="1" applyAlignment="1">
      <alignment horizontal="justify" vertical="top"/>
    </xf>
    <xf numFmtId="0" fontId="72" fillId="26" borderId="1" xfId="0" applyFont="1" applyFill="1" applyBorder="1" applyAlignment="1" applyProtection="1">
      <alignment horizontal="center" vertical="center" wrapText="1"/>
      <protection hidden="1"/>
    </xf>
    <xf numFmtId="49" fontId="14" fillId="26" borderId="5" xfId="0" applyNumberFormat="1" applyFont="1" applyFill="1" applyBorder="1" applyAlignment="1" applyProtection="1">
      <alignment horizontal="justify" vertical="top"/>
      <protection locked="0"/>
    </xf>
    <xf numFmtId="49" fontId="14" fillId="26" borderId="5" xfId="0" applyNumberFormat="1" applyFont="1" applyFill="1" applyBorder="1" applyAlignment="1" applyProtection="1">
      <alignment horizontal="justify" vertical="top" wrapText="1"/>
      <protection locked="0"/>
    </xf>
    <xf numFmtId="0" fontId="15" fillId="26" borderId="40" xfId="0" applyFont="1" applyFill="1" applyBorder="1" applyAlignment="1">
      <alignment horizontal="justify" vertical="top"/>
    </xf>
    <xf numFmtId="0" fontId="15" fillId="26" borderId="40" xfId="0" applyFont="1" applyFill="1" applyBorder="1" applyAlignment="1">
      <alignment horizontal="center" vertical="top"/>
    </xf>
    <xf numFmtId="0" fontId="15" fillId="26" borderId="33" xfId="0" applyFont="1" applyFill="1" applyBorder="1" applyAlignment="1">
      <alignment horizontal="center" vertical="top"/>
    </xf>
    <xf numFmtId="0" fontId="3" fillId="26" borderId="38" xfId="0" applyFont="1" applyFill="1" applyBorder="1" applyAlignment="1" applyProtection="1">
      <alignment horizontal="right"/>
    </xf>
    <xf numFmtId="0" fontId="3" fillId="26" borderId="1" xfId="0" applyFont="1" applyFill="1" applyBorder="1" applyAlignment="1" applyProtection="1">
      <alignment horizontal="center"/>
    </xf>
    <xf numFmtId="49" fontId="14" fillId="26" borderId="54" xfId="0" applyNumberFormat="1" applyFont="1" applyFill="1" applyBorder="1" applyAlignment="1" applyProtection="1">
      <alignment horizontal="justify" vertical="top"/>
      <protection locked="0"/>
    </xf>
    <xf numFmtId="0" fontId="16" fillId="26" borderId="40" xfId="0" applyFont="1" applyFill="1" applyBorder="1" applyProtection="1"/>
    <xf numFmtId="0" fontId="52" fillId="26" borderId="1" xfId="0" applyFont="1" applyFill="1" applyBorder="1" applyAlignment="1" applyProtection="1">
      <alignment horizontal="center" vertical="top" wrapText="1"/>
    </xf>
    <xf numFmtId="0" fontId="16" fillId="26" borderId="1" xfId="0" applyFont="1" applyFill="1" applyBorder="1" applyAlignment="1" applyProtection="1">
      <alignment horizontal="center" vertical="top" wrapText="1"/>
    </xf>
    <xf numFmtId="0" fontId="15" fillId="26" borderId="54" xfId="0" applyFont="1" applyFill="1" applyBorder="1" applyAlignment="1">
      <alignment horizontal="justify" vertical="top"/>
    </xf>
    <xf numFmtId="0" fontId="52" fillId="26" borderId="1" xfId="0" applyFont="1" applyFill="1" applyBorder="1" applyAlignment="1" applyProtection="1">
      <alignment horizontal="center" vertical="center" wrapText="1"/>
      <protection hidden="1"/>
    </xf>
    <xf numFmtId="0" fontId="3" fillId="26" borderId="38" xfId="0" applyFont="1" applyFill="1" applyBorder="1" applyAlignment="1" applyProtection="1">
      <alignment horizontal="justify" vertical="top" wrapText="1"/>
    </xf>
    <xf numFmtId="49" fontId="1" fillId="26" borderId="54" xfId="0" applyNumberFormat="1" applyFont="1" applyFill="1" applyBorder="1" applyAlignment="1" applyProtection="1">
      <alignment horizontal="justify" vertical="top" wrapText="1"/>
      <protection locked="0"/>
    </xf>
    <xf numFmtId="49" fontId="14" fillId="26" borderId="1" xfId="0" applyNumberFormat="1" applyFont="1" applyFill="1" applyBorder="1" applyAlignment="1" applyProtection="1">
      <alignment horizontal="justify" vertical="top"/>
      <protection locked="0"/>
    </xf>
    <xf numFmtId="0" fontId="16" fillId="26" borderId="0" xfId="0" applyFont="1" applyFill="1" applyAlignment="1">
      <alignment wrapText="1"/>
    </xf>
    <xf numFmtId="0" fontId="1" fillId="26" borderId="33" xfId="0" applyFont="1" applyFill="1" applyBorder="1" applyAlignment="1" applyProtection="1">
      <alignment horizontal="center" vertical="top"/>
      <protection locked="0"/>
    </xf>
    <xf numFmtId="1" fontId="16" fillId="26" borderId="1" xfId="0" applyNumberFormat="1" applyFont="1" applyFill="1" applyBorder="1" applyAlignment="1" applyProtection="1">
      <alignment horizontal="center"/>
    </xf>
    <xf numFmtId="49" fontId="1" fillId="26" borderId="54" xfId="0" applyNumberFormat="1" applyFont="1" applyFill="1" applyBorder="1" applyAlignment="1" applyProtection="1">
      <alignment horizontal="justify" vertical="top"/>
      <protection locked="0"/>
    </xf>
    <xf numFmtId="9" fontId="15" fillId="0" borderId="55" xfId="0" applyNumberFormat="1" applyFont="1" applyFill="1" applyBorder="1" applyAlignment="1">
      <alignment horizontal="center" vertical="top"/>
    </xf>
    <xf numFmtId="0" fontId="96" fillId="0" borderId="84" xfId="0" applyFont="1" applyBorder="1" applyAlignment="1" applyProtection="1">
      <alignment horizontal="justify" vertical="top" wrapText="1"/>
      <protection locked="0"/>
    </xf>
    <xf numFmtId="0" fontId="56" fillId="0" borderId="24" xfId="0" applyFont="1" applyFill="1" applyBorder="1" applyAlignment="1">
      <alignment horizontal="justify" vertical="top"/>
    </xf>
    <xf numFmtId="0" fontId="77" fillId="0" borderId="59" xfId="0" applyFont="1" applyFill="1" applyBorder="1" applyAlignment="1">
      <alignment horizontal="center" vertical="top" wrapText="1"/>
    </xf>
    <xf numFmtId="0" fontId="3" fillId="0" borderId="0" xfId="0" applyFont="1" applyFill="1" applyBorder="1" applyAlignment="1" applyProtection="1">
      <alignment horizontal="right"/>
    </xf>
    <xf numFmtId="0" fontId="86" fillId="47" borderId="4" xfId="0" applyFont="1" applyFill="1" applyBorder="1" applyAlignment="1" applyProtection="1">
      <alignment vertical="center" wrapText="1"/>
      <protection hidden="1"/>
    </xf>
    <xf numFmtId="0" fontId="86" fillId="0" borderId="34" xfId="0" applyFont="1" applyFill="1" applyBorder="1" applyAlignment="1" applyProtection="1">
      <alignment vertical="center" wrapText="1"/>
      <protection hidden="1"/>
    </xf>
    <xf numFmtId="0" fontId="90" fillId="0" borderId="30" xfId="0" applyFont="1" applyBorder="1" applyAlignment="1" applyProtection="1">
      <alignment vertical="top"/>
      <protection hidden="1"/>
    </xf>
    <xf numFmtId="0" fontId="78" fillId="41" borderId="58" xfId="0" applyFont="1" applyFill="1" applyBorder="1" applyAlignment="1" applyProtection="1">
      <alignment vertical="center" wrapText="1"/>
      <protection hidden="1"/>
    </xf>
    <xf numFmtId="0" fontId="78" fillId="41" borderId="72" xfId="0" applyFont="1" applyFill="1" applyBorder="1" applyAlignment="1" applyProtection="1">
      <alignment vertical="center" wrapText="1"/>
      <protection hidden="1"/>
    </xf>
    <xf numFmtId="0" fontId="5" fillId="0" borderId="0" xfId="0" applyFont="1" applyBorder="1" applyAlignment="1" applyProtection="1">
      <alignment horizontal="left" vertical="top"/>
      <protection hidden="1"/>
    </xf>
    <xf numFmtId="0" fontId="80" fillId="41" borderId="29" xfId="14" applyFont="1" applyFill="1" applyBorder="1" applyAlignment="1" applyProtection="1">
      <alignment horizontal="center" vertical="center" wrapText="1"/>
      <protection hidden="1"/>
    </xf>
    <xf numFmtId="0" fontId="77" fillId="0" borderId="66" xfId="0" applyFont="1" applyFill="1" applyBorder="1" applyAlignment="1">
      <alignment horizontal="center" vertical="top" wrapText="1"/>
    </xf>
    <xf numFmtId="0" fontId="30" fillId="0" borderId="56" xfId="0" applyFont="1" applyFill="1" applyBorder="1" applyAlignment="1" applyProtection="1">
      <alignment horizontal="center" vertical="center" wrapText="1"/>
      <protection hidden="1"/>
    </xf>
    <xf numFmtId="0" fontId="78" fillId="41" borderId="99" xfId="0" applyFont="1" applyFill="1" applyBorder="1" applyAlignment="1" applyProtection="1">
      <alignment vertical="center" wrapText="1"/>
      <protection hidden="1"/>
    </xf>
    <xf numFmtId="0" fontId="76" fillId="41" borderId="51" xfId="0" applyFont="1" applyFill="1" applyBorder="1" applyAlignment="1" applyProtection="1">
      <alignment horizontal="center" vertical="center" wrapText="1"/>
      <protection hidden="1"/>
    </xf>
    <xf numFmtId="0" fontId="76" fillId="41" borderId="100" xfId="0" applyFont="1" applyFill="1" applyBorder="1" applyAlignment="1" applyProtection="1">
      <alignment horizontal="center" vertical="center" wrapText="1"/>
      <protection hidden="1"/>
    </xf>
    <xf numFmtId="0" fontId="76" fillId="41" borderId="12" xfId="0" applyFont="1" applyFill="1" applyBorder="1" applyAlignment="1" applyProtection="1">
      <alignment horizontal="center" vertical="center" wrapText="1"/>
      <protection hidden="1"/>
    </xf>
    <xf numFmtId="0" fontId="82" fillId="17" borderId="21" xfId="14" applyFont="1" applyFill="1" applyBorder="1" applyAlignment="1" applyProtection="1">
      <alignment horizontal="center" vertical="center" wrapText="1"/>
      <protection hidden="1"/>
    </xf>
    <xf numFmtId="0" fontId="134" fillId="42" borderId="21" xfId="0" applyFont="1" applyFill="1" applyBorder="1" applyAlignment="1" applyProtection="1">
      <alignment horizontal="center" vertical="center" wrapText="1"/>
      <protection hidden="1"/>
    </xf>
    <xf numFmtId="0" fontId="76" fillId="40" borderId="2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76" fillId="0" borderId="0" xfId="0" applyFont="1" applyFill="1" applyBorder="1" applyAlignment="1" applyProtection="1">
      <alignment horizontal="center" vertical="center" wrapText="1"/>
      <protection hidden="1"/>
    </xf>
    <xf numFmtId="0" fontId="96" fillId="0" borderId="0" xfId="0" applyFont="1" applyFill="1" applyBorder="1" applyAlignment="1">
      <alignment horizontal="justify" vertical="top" wrapText="1"/>
    </xf>
    <xf numFmtId="0" fontId="76" fillId="40" borderId="4" xfId="0" applyFont="1" applyFill="1" applyBorder="1" applyAlignment="1" applyProtection="1">
      <alignment horizontal="center" vertical="center" wrapText="1"/>
      <protection hidden="1"/>
    </xf>
    <xf numFmtId="0" fontId="76" fillId="17" borderId="13" xfId="0" applyFont="1" applyFill="1" applyBorder="1" applyAlignment="1" applyProtection="1">
      <alignment horizontal="center" vertical="center" wrapText="1"/>
      <protection hidden="1"/>
    </xf>
    <xf numFmtId="49" fontId="14" fillId="0" borderId="33" xfId="0" applyNumberFormat="1" applyFont="1" applyFill="1" applyBorder="1" applyAlignment="1" applyProtection="1">
      <alignment horizontal="justify" vertical="top" wrapText="1"/>
      <protection locked="0"/>
    </xf>
    <xf numFmtId="0" fontId="56" fillId="11" borderId="1" xfId="0" applyFont="1" applyFill="1" applyBorder="1" applyAlignment="1" applyProtection="1">
      <alignment horizontal="center" vertical="center" wrapText="1"/>
    </xf>
    <xf numFmtId="0" fontId="77" fillId="0" borderId="33" xfId="0" applyFont="1" applyBorder="1" applyAlignment="1" applyProtection="1">
      <alignment horizontal="center" vertical="top" wrapText="1"/>
    </xf>
    <xf numFmtId="0" fontId="77" fillId="0" borderId="96" xfId="0" applyFont="1" applyBorder="1" applyAlignment="1" applyProtection="1">
      <alignment horizontal="center" vertical="top" wrapText="1"/>
    </xf>
    <xf numFmtId="0" fontId="77" fillId="0" borderId="1" xfId="0" applyFont="1" applyBorder="1" applyAlignment="1" applyProtection="1">
      <alignment horizontal="center" vertical="top" wrapText="1"/>
    </xf>
    <xf numFmtId="0" fontId="96" fillId="0" borderId="107" xfId="0" applyFont="1" applyBorder="1" applyAlignment="1" applyProtection="1">
      <alignment horizontal="justify" vertical="top" wrapText="1"/>
      <protection locked="0"/>
    </xf>
    <xf numFmtId="0" fontId="96" fillId="0" borderId="110" xfId="0" applyFont="1" applyBorder="1" applyAlignment="1" applyProtection="1">
      <alignment horizontal="justify" vertical="top" wrapText="1"/>
      <protection locked="0"/>
    </xf>
    <xf numFmtId="0" fontId="96" fillId="0" borderId="62" xfId="0" applyFont="1" applyBorder="1" applyAlignment="1" applyProtection="1">
      <alignment horizontal="justify" vertical="top" wrapText="1"/>
      <protection locked="0"/>
    </xf>
    <xf numFmtId="0" fontId="96" fillId="0" borderId="104" xfId="0" applyFont="1" applyBorder="1" applyAlignment="1" applyProtection="1">
      <alignment horizontal="justify" vertical="top" wrapText="1"/>
      <protection locked="0"/>
    </xf>
    <xf numFmtId="0" fontId="96" fillId="0" borderId="23" xfId="0" applyFont="1" applyBorder="1" applyAlignment="1" applyProtection="1">
      <alignment horizontal="justify" vertical="top" wrapText="1"/>
      <protection locked="0"/>
    </xf>
    <xf numFmtId="0" fontId="96" fillId="30" borderId="108" xfId="0" applyFont="1" applyFill="1" applyBorder="1" applyAlignment="1" applyProtection="1">
      <alignment horizontal="justify" vertical="top" wrapText="1"/>
      <protection locked="0"/>
    </xf>
    <xf numFmtId="0" fontId="96" fillId="30" borderId="111" xfId="0" applyFont="1" applyFill="1" applyBorder="1" applyAlignment="1" applyProtection="1">
      <alignment horizontal="justify" vertical="top" wrapText="1"/>
      <protection locked="0"/>
    </xf>
    <xf numFmtId="0" fontId="96" fillId="30" borderId="63" xfId="0" applyFont="1" applyFill="1" applyBorder="1" applyAlignment="1" applyProtection="1">
      <alignment horizontal="justify" vertical="top" wrapText="1"/>
      <protection locked="0"/>
    </xf>
    <xf numFmtId="0" fontId="96" fillId="30" borderId="105" xfId="0" applyFont="1" applyFill="1" applyBorder="1" applyAlignment="1" applyProtection="1">
      <alignment horizontal="justify" vertical="top" wrapText="1"/>
      <protection locked="0"/>
    </xf>
    <xf numFmtId="0" fontId="96" fillId="30" borderId="23" xfId="0" applyFont="1" applyFill="1" applyBorder="1" applyAlignment="1" applyProtection="1">
      <alignment horizontal="justify" vertical="top" wrapText="1"/>
      <protection locked="0"/>
    </xf>
    <xf numFmtId="0" fontId="96" fillId="0" borderId="108" xfId="0" applyFont="1" applyBorder="1" applyAlignment="1" applyProtection="1">
      <alignment horizontal="justify" vertical="top" wrapText="1"/>
      <protection locked="0"/>
    </xf>
    <xf numFmtId="0" fontId="96" fillId="0" borderId="111" xfId="0" applyFont="1" applyBorder="1" applyAlignment="1" applyProtection="1">
      <alignment horizontal="justify" vertical="top" wrapText="1"/>
      <protection locked="0"/>
    </xf>
    <xf numFmtId="0" fontId="96" fillId="0" borderId="63" xfId="0" applyFont="1" applyBorder="1" applyAlignment="1" applyProtection="1">
      <alignment horizontal="justify" vertical="top" wrapText="1"/>
      <protection locked="0"/>
    </xf>
    <xf numFmtId="0" fontId="96" fillId="0" borderId="105" xfId="0" applyFont="1" applyBorder="1" applyAlignment="1" applyProtection="1">
      <alignment horizontal="justify" vertical="top" wrapText="1"/>
      <protection locked="0"/>
    </xf>
    <xf numFmtId="0" fontId="96" fillId="31" borderId="108" xfId="0" applyFont="1" applyFill="1" applyBorder="1" applyAlignment="1" applyProtection="1">
      <alignment horizontal="justify" vertical="top" wrapText="1"/>
      <protection locked="0"/>
    </xf>
    <xf numFmtId="0" fontId="96" fillId="31" borderId="111" xfId="0" applyFont="1" applyFill="1" applyBorder="1" applyAlignment="1" applyProtection="1">
      <alignment horizontal="justify" vertical="top" wrapText="1"/>
      <protection locked="0"/>
    </xf>
    <xf numFmtId="0" fontId="96" fillId="15" borderId="111" xfId="0" applyFont="1" applyFill="1" applyBorder="1" applyAlignment="1" applyProtection="1">
      <alignment horizontal="justify" vertical="top" wrapText="1"/>
      <protection locked="0"/>
    </xf>
    <xf numFmtId="0" fontId="96" fillId="15" borderId="63" xfId="0" applyFont="1" applyFill="1" applyBorder="1" applyAlignment="1" applyProtection="1">
      <alignment horizontal="justify" vertical="top" wrapText="1"/>
      <protection locked="0"/>
    </xf>
    <xf numFmtId="0" fontId="96" fillId="15" borderId="105" xfId="0" applyFont="1" applyFill="1" applyBorder="1" applyAlignment="1" applyProtection="1">
      <alignment horizontal="justify" vertical="top" wrapText="1"/>
      <protection locked="0"/>
    </xf>
    <xf numFmtId="0" fontId="96" fillId="15" borderId="23" xfId="0" applyFont="1" applyFill="1" applyBorder="1" applyAlignment="1" applyProtection="1">
      <alignment horizontal="justify" vertical="top" wrapText="1"/>
      <protection locked="0"/>
    </xf>
    <xf numFmtId="0" fontId="96" fillId="0" borderId="109" xfId="0" applyFont="1" applyBorder="1" applyAlignment="1" applyProtection="1">
      <alignment horizontal="justify" vertical="top" wrapText="1"/>
      <protection locked="0"/>
    </xf>
    <xf numFmtId="0" fontId="77" fillId="0" borderId="84" xfId="0" applyFont="1" applyBorder="1" applyAlignment="1" applyProtection="1">
      <alignment horizontal="center" vertical="top" wrapText="1"/>
      <protection locked="0"/>
    </xf>
    <xf numFmtId="0" fontId="77" fillId="0" borderId="102" xfId="0" applyFont="1" applyBorder="1" applyAlignment="1" applyProtection="1">
      <alignment horizontal="center"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pplyProtection="1">
      <alignment horizontal="justify" vertical="top"/>
      <protection locked="0"/>
    </xf>
    <xf numFmtId="49" fontId="14" fillId="15" borderId="5" xfId="0" applyNumberFormat="1" applyFont="1" applyFill="1" applyBorder="1" applyAlignment="1" applyProtection="1">
      <alignment horizontal="justify" vertical="top" wrapText="1"/>
      <protection locked="0"/>
    </xf>
    <xf numFmtId="49" fontId="14" fillId="15" borderId="54" xfId="0" applyNumberFormat="1" applyFont="1" applyFill="1" applyBorder="1" applyAlignment="1" applyProtection="1">
      <alignment horizontal="justify" vertical="top" wrapText="1"/>
      <protection locked="0"/>
    </xf>
    <xf numFmtId="49" fontId="14" fillId="15" borderId="5" xfId="0" applyNumberFormat="1" applyFont="1" applyFill="1" applyBorder="1" applyAlignment="1" applyProtection="1">
      <alignment horizontal="justify" vertical="top"/>
      <protection locked="0"/>
    </xf>
    <xf numFmtId="0" fontId="30" fillId="0" borderId="113" xfId="0" applyFont="1" applyFill="1" applyBorder="1" applyAlignment="1" applyProtection="1">
      <alignment horizontal="center" vertical="center" wrapText="1"/>
      <protection hidden="1"/>
    </xf>
    <xf numFmtId="0" fontId="77" fillId="0" borderId="84"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protection locked="0"/>
    </xf>
    <xf numFmtId="0" fontId="16" fillId="0" borderId="38" xfId="0" applyFont="1" applyFill="1" applyBorder="1" applyAlignment="1" applyProtection="1">
      <alignment wrapText="1"/>
    </xf>
    <xf numFmtId="0" fontId="16" fillId="0" borderId="1" xfId="0" applyFont="1" applyFill="1" applyBorder="1" applyAlignment="1" applyProtection="1">
      <alignment wrapText="1"/>
    </xf>
    <xf numFmtId="0" fontId="14" fillId="0" borderId="1" xfId="0" applyFont="1" applyFill="1" applyBorder="1" applyAlignment="1" applyProtection="1">
      <alignment horizontal="justify" vertical="center"/>
    </xf>
    <xf numFmtId="0" fontId="96" fillId="0" borderId="66" xfId="0" applyFont="1" applyBorder="1" applyAlignment="1" applyProtection="1">
      <alignment vertical="top" wrapText="1"/>
      <protection locked="0"/>
    </xf>
    <xf numFmtId="16" fontId="96" fillId="15" borderId="63" xfId="0" applyNumberFormat="1" applyFont="1" applyFill="1" applyBorder="1" applyAlignment="1" applyProtection="1">
      <alignment horizontal="justify" vertical="top" wrapText="1"/>
      <protection locked="0"/>
    </xf>
    <xf numFmtId="0" fontId="96" fillId="0" borderId="112" xfId="0" applyFont="1" applyFill="1" applyBorder="1" applyAlignment="1" applyProtection="1">
      <alignment horizontal="justify" vertical="top" wrapText="1"/>
      <protection locked="0"/>
    </xf>
    <xf numFmtId="0" fontId="96" fillId="0" borderId="103" xfId="0" applyFont="1" applyFill="1" applyBorder="1" applyAlignment="1" applyProtection="1">
      <alignment horizontal="justify" vertical="top" wrapText="1"/>
      <protection locked="0"/>
    </xf>
    <xf numFmtId="0" fontId="96" fillId="0" borderId="106" xfId="0" applyFont="1" applyFill="1" applyBorder="1" applyAlignment="1" applyProtection="1">
      <alignment horizontal="justify" vertical="top" wrapText="1"/>
      <protection locked="0"/>
    </xf>
    <xf numFmtId="0" fontId="96" fillId="0" borderId="17" xfId="0" applyFont="1" applyFill="1" applyBorder="1" applyAlignment="1" applyProtection="1">
      <alignment horizontal="justify" vertical="top" wrapText="1"/>
      <protection locked="0"/>
    </xf>
    <xf numFmtId="0" fontId="96" fillId="12" borderId="98" xfId="0" applyFont="1" applyFill="1" applyBorder="1" applyAlignment="1" applyProtection="1">
      <alignment horizontal="justify" vertical="top" wrapText="1"/>
      <protection locked="0"/>
    </xf>
    <xf numFmtId="0" fontId="96" fillId="51" borderId="111" xfId="0" applyFont="1" applyFill="1" applyBorder="1" applyAlignment="1" applyProtection="1">
      <alignment horizontal="justify" vertical="top" wrapText="1"/>
      <protection locked="0"/>
    </xf>
    <xf numFmtId="0" fontId="96" fillId="51" borderId="63" xfId="0" applyFont="1" applyFill="1" applyBorder="1" applyAlignment="1" applyProtection="1">
      <alignment horizontal="justify" vertical="top" wrapText="1"/>
      <protection locked="0"/>
    </xf>
    <xf numFmtId="0" fontId="96" fillId="51" borderId="105" xfId="0" applyFont="1" applyFill="1" applyBorder="1" applyAlignment="1" applyProtection="1">
      <alignment horizontal="justify" vertical="top" wrapText="1"/>
      <protection locked="0"/>
    </xf>
    <xf numFmtId="0" fontId="96" fillId="51" borderId="23" xfId="0" applyFont="1" applyFill="1" applyBorder="1" applyAlignment="1" applyProtection="1">
      <alignment horizontal="justify" vertical="top" wrapText="1"/>
      <protection locked="0"/>
    </xf>
    <xf numFmtId="0" fontId="99" fillId="15" borderId="31" xfId="0" applyFont="1" applyFill="1" applyBorder="1" applyAlignment="1" applyProtection="1">
      <alignment horizontal="justify" vertical="top" wrapText="1"/>
      <protection locked="0"/>
    </xf>
    <xf numFmtId="0" fontId="94" fillId="0" borderId="0" xfId="0" applyFont="1" applyBorder="1" applyProtection="1">
      <protection hidden="1"/>
    </xf>
    <xf numFmtId="0" fontId="77" fillId="0" borderId="31" xfId="0" applyFont="1" applyBorder="1" applyAlignment="1" applyProtection="1">
      <alignment vertical="top"/>
      <protection hidden="1"/>
    </xf>
    <xf numFmtId="0" fontId="77" fillId="0" borderId="30" xfId="0" applyFont="1" applyBorder="1" applyAlignment="1" applyProtection="1">
      <alignment vertical="top"/>
      <protection hidden="1"/>
    </xf>
    <xf numFmtId="0" fontId="10" fillId="0" borderId="0" xfId="0" applyFont="1" applyFill="1" applyBorder="1" applyAlignment="1" applyProtection="1">
      <alignment horizontal="center"/>
      <protection hidden="1"/>
    </xf>
    <xf numFmtId="0" fontId="84" fillId="0" borderId="14" xfId="0" applyFont="1" applyFill="1" applyBorder="1" applyAlignment="1" applyProtection="1">
      <alignment horizontal="center" vertical="center" wrapText="1"/>
      <protection hidden="1"/>
    </xf>
    <xf numFmtId="0" fontId="57" fillId="0" borderId="14" xfId="0" applyFont="1" applyFill="1" applyBorder="1" applyAlignment="1" applyProtection="1">
      <alignment horizontal="center" vertical="top"/>
      <protection hidden="1"/>
    </xf>
    <xf numFmtId="0" fontId="78" fillId="0" borderId="14" xfId="0" applyFont="1" applyFill="1" applyBorder="1" applyAlignment="1" applyProtection="1">
      <alignment horizontal="center" vertical="center" wrapText="1"/>
      <protection hidden="1"/>
    </xf>
    <xf numFmtId="0" fontId="56" fillId="0" borderId="4" xfId="0" applyFont="1" applyFill="1" applyBorder="1" applyAlignment="1" applyProtection="1">
      <alignment horizontal="center" vertical="center" wrapText="1"/>
      <protection hidden="1"/>
    </xf>
    <xf numFmtId="0" fontId="56" fillId="0" borderId="26" xfId="0" applyFont="1" applyFill="1" applyBorder="1" applyAlignment="1" applyProtection="1">
      <alignment horizontal="center" vertical="center" wrapText="1"/>
      <protection hidden="1"/>
    </xf>
    <xf numFmtId="0" fontId="98" fillId="0" borderId="0" xfId="0" applyFont="1" applyFill="1" applyBorder="1" applyAlignment="1">
      <alignment horizontal="justify" vertical="top" wrapText="1"/>
    </xf>
    <xf numFmtId="0" fontId="98" fillId="0" borderId="101" xfId="0" applyFont="1" applyFill="1" applyBorder="1" applyAlignment="1">
      <alignment horizontal="justify" vertical="top" wrapText="1"/>
    </xf>
    <xf numFmtId="0" fontId="98" fillId="0" borderId="62" xfId="0" applyFont="1" applyFill="1" applyBorder="1" applyAlignment="1">
      <alignment horizontal="justify" vertical="top" wrapText="1"/>
    </xf>
    <xf numFmtId="0" fontId="94" fillId="0" borderId="0" xfId="0" applyFont="1" applyFill="1" applyProtection="1">
      <protection hidden="1"/>
    </xf>
    <xf numFmtId="0" fontId="10" fillId="0" borderId="0" xfId="0" applyFont="1" applyFill="1" applyProtection="1">
      <protection hidden="1"/>
    </xf>
    <xf numFmtId="0" fontId="52" fillId="0" borderId="1" xfId="0" applyFont="1" applyFill="1" applyBorder="1" applyAlignment="1" applyProtection="1">
      <alignment horizontal="center"/>
    </xf>
    <xf numFmtId="49" fontId="1" fillId="0" borderId="54" xfId="0" applyNumberFormat="1" applyFont="1" applyFill="1" applyBorder="1" applyAlignment="1" applyProtection="1">
      <alignment horizontal="justify" vertical="top"/>
      <protection locked="0"/>
    </xf>
    <xf numFmtId="0" fontId="1" fillId="0" borderId="33" xfId="0" applyFont="1" applyFill="1" applyBorder="1" applyAlignment="1" applyProtection="1">
      <alignment horizontal="justify" vertical="top" wrapText="1"/>
      <protection locked="0"/>
    </xf>
    <xf numFmtId="0" fontId="1" fillId="0" borderId="33" xfId="0"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justify" vertical="top"/>
      <protection locked="0"/>
    </xf>
    <xf numFmtId="0" fontId="76" fillId="44" borderId="90" xfId="0" applyFont="1" applyFill="1" applyBorder="1" applyAlignment="1" applyProtection="1">
      <alignment horizontal="center" vertical="center" wrapText="1"/>
      <protection hidden="1"/>
    </xf>
    <xf numFmtId="0" fontId="96" fillId="0" borderId="114" xfId="0" applyFont="1" applyBorder="1" applyAlignment="1" applyProtection="1">
      <alignment horizontal="justify" vertical="top" wrapText="1"/>
      <protection locked="0"/>
    </xf>
    <xf numFmtId="0" fontId="96" fillId="29" borderId="115" xfId="0" applyFont="1" applyFill="1" applyBorder="1" applyAlignment="1" applyProtection="1">
      <alignment horizontal="justify" vertical="top" wrapText="1"/>
      <protection locked="0"/>
    </xf>
    <xf numFmtId="0" fontId="96" fillId="0" borderId="115" xfId="0" applyFont="1" applyBorder="1" applyAlignment="1" applyProtection="1">
      <alignment horizontal="justify" vertical="top" wrapText="1"/>
      <protection locked="0"/>
    </xf>
    <xf numFmtId="0" fontId="96" fillId="12" borderId="115" xfId="0" applyFont="1" applyFill="1" applyBorder="1" applyAlignment="1" applyProtection="1">
      <alignment horizontal="justify" vertical="top" wrapText="1"/>
      <protection locked="0"/>
    </xf>
    <xf numFmtId="0" fontId="96" fillId="15" borderId="116" xfId="0" applyFont="1" applyFill="1" applyBorder="1" applyAlignment="1" applyProtection="1">
      <alignment horizontal="justify" vertical="top" wrapText="1"/>
      <protection locked="0"/>
    </xf>
    <xf numFmtId="0" fontId="96" fillId="0" borderId="117" xfId="0" applyFont="1" applyBorder="1" applyAlignment="1" applyProtection="1">
      <alignment horizontal="justify" vertical="top" wrapText="1"/>
      <protection locked="0"/>
    </xf>
    <xf numFmtId="0" fontId="96" fillId="0" borderId="118" xfId="0" applyFont="1" applyBorder="1" applyAlignment="1" applyProtection="1">
      <alignment horizontal="justify" vertical="top" wrapText="1"/>
      <protection locked="0"/>
    </xf>
    <xf numFmtId="0" fontId="0" fillId="0" borderId="1"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0" fontId="0" fillId="0" borderId="31" xfId="0" applyBorder="1" applyAlignment="1">
      <alignment horizontal="justify" wrapText="1"/>
    </xf>
    <xf numFmtId="0" fontId="0" fillId="0" borderId="30" xfId="0" applyBorder="1" applyAlignment="1">
      <alignment horizontal="justify" wrapText="1"/>
    </xf>
    <xf numFmtId="0" fontId="0" fillId="0" borderId="5" xfId="0" applyBorder="1" applyAlignment="1">
      <alignment horizontal="justify" wrapText="1"/>
    </xf>
    <xf numFmtId="14" fontId="0" fillId="0" borderId="1" xfId="0" applyNumberFormat="1" applyBorder="1" applyAlignment="1">
      <alignment horizontal="center" vertic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53" fillId="0" borderId="31" xfId="0" applyFont="1" applyBorder="1" applyAlignment="1">
      <alignment horizontal="left" wrapText="1"/>
    </xf>
    <xf numFmtId="0" fontId="53" fillId="0" borderId="30" xfId="0" applyFont="1" applyBorder="1" applyAlignment="1">
      <alignment horizontal="left" wrapText="1"/>
    </xf>
    <xf numFmtId="0" fontId="53" fillId="0" borderId="5" xfId="0" applyFont="1"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4"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5" xfId="0" applyFill="1" applyBorder="1" applyAlignment="1">
      <alignment horizontal="center" vertical="top"/>
    </xf>
    <xf numFmtId="0" fontId="0" fillId="19" borderId="57"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58" xfId="0" applyFill="1" applyBorder="1" applyAlignment="1">
      <alignment horizontal="center" vertical="top"/>
    </xf>
    <xf numFmtId="0" fontId="0" fillId="19" borderId="54" xfId="0" applyFill="1" applyBorder="1" applyAlignment="1">
      <alignment horizontal="center" vertical="top"/>
    </xf>
    <xf numFmtId="0" fontId="56" fillId="0" borderId="31"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56" fillId="0" borderId="31" xfId="0" applyFont="1" applyBorder="1" applyAlignment="1" applyProtection="1">
      <alignment horizontal="center" vertical="top"/>
    </xf>
    <xf numFmtId="0" fontId="56" fillId="0" borderId="30" xfId="0" applyFont="1" applyBorder="1" applyAlignment="1" applyProtection="1">
      <alignment horizontal="center" vertical="top"/>
    </xf>
    <xf numFmtId="0" fontId="56" fillId="0" borderId="5" xfId="0" applyFont="1" applyBorder="1" applyAlignment="1" applyProtection="1">
      <alignment horizontal="center" vertical="top"/>
    </xf>
    <xf numFmtId="0" fontId="76" fillId="0" borderId="31" xfId="0" applyFont="1" applyBorder="1" applyAlignment="1" applyProtection="1">
      <alignment horizontal="center" vertical="top"/>
    </xf>
    <xf numFmtId="0" fontId="76" fillId="0" borderId="30" xfId="0" applyFont="1" applyBorder="1" applyAlignment="1" applyProtection="1">
      <alignment horizontal="center" vertical="top"/>
    </xf>
    <xf numFmtId="0" fontId="76" fillId="0" borderId="5" xfId="0" applyFont="1" applyBorder="1" applyAlignment="1" applyProtection="1">
      <alignment horizontal="center" vertical="top"/>
    </xf>
    <xf numFmtId="0" fontId="58" fillId="0" borderId="31" xfId="0" applyFont="1" applyBorder="1" applyAlignment="1" applyProtection="1">
      <alignment horizontal="center" vertical="top"/>
    </xf>
    <xf numFmtId="0" fontId="58" fillId="0" borderId="30" xfId="0" applyFont="1" applyBorder="1" applyAlignment="1" applyProtection="1">
      <alignment horizontal="center" vertical="top"/>
    </xf>
    <xf numFmtId="0" fontId="58" fillId="0" borderId="5" xfId="0" applyFont="1" applyBorder="1" applyAlignment="1" applyProtection="1">
      <alignment horizontal="center" vertical="top"/>
    </xf>
    <xf numFmtId="0" fontId="57" fillId="12" borderId="13" xfId="0" applyFont="1" applyFill="1" applyBorder="1" applyAlignment="1">
      <alignment horizontal="center" vertical="center" wrapText="1"/>
    </xf>
    <xf numFmtId="0" fontId="57" fillId="12" borderId="14" xfId="0" applyFont="1" applyFill="1" applyBorder="1" applyAlignment="1">
      <alignment horizontal="center" vertical="center" wrapText="1"/>
    </xf>
    <xf numFmtId="0" fontId="57" fillId="12" borderId="15" xfId="0" applyFont="1" applyFill="1" applyBorder="1" applyAlignment="1">
      <alignment horizontal="center" vertical="center" wrapText="1"/>
    </xf>
    <xf numFmtId="0" fontId="104" fillId="12" borderId="38" xfId="0" applyFont="1" applyFill="1" applyBorder="1" applyAlignment="1">
      <alignment horizontal="justify" vertical="top" wrapText="1"/>
    </xf>
    <xf numFmtId="0" fontId="104" fillId="12" borderId="0" xfId="0" applyFont="1" applyFill="1" applyBorder="1" applyAlignment="1">
      <alignment horizontal="justify" vertical="top" wrapText="1"/>
    </xf>
    <xf numFmtId="0" fontId="104" fillId="12" borderId="39" xfId="0" applyFont="1" applyFill="1" applyBorder="1" applyAlignment="1">
      <alignment horizontal="justify" vertical="top" wrapText="1"/>
    </xf>
    <xf numFmtId="0" fontId="105" fillId="12" borderId="0" xfId="0" applyFont="1" applyFill="1" applyAlignment="1">
      <alignment horizontal="justify" vertical="top" wrapText="1"/>
    </xf>
    <xf numFmtId="0" fontId="56" fillId="11" borderId="31"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5" xfId="0" applyFont="1" applyFill="1" applyBorder="1" applyAlignment="1">
      <alignment horizontal="center" vertical="center"/>
    </xf>
    <xf numFmtId="0" fontId="104" fillId="0" borderId="31" xfId="0" applyFont="1" applyFill="1" applyBorder="1" applyAlignment="1">
      <alignment horizontal="justify" vertical="top" wrapText="1"/>
    </xf>
    <xf numFmtId="0" fontId="104" fillId="0" borderId="30" xfId="0" applyFont="1" applyFill="1" applyBorder="1" applyAlignment="1">
      <alignment horizontal="justify" vertical="top" wrapText="1"/>
    </xf>
    <xf numFmtId="0" fontId="104" fillId="0" borderId="5" xfId="0" applyFont="1" applyFill="1" applyBorder="1" applyAlignment="1">
      <alignment horizontal="justify" vertical="top"/>
    </xf>
    <xf numFmtId="0" fontId="79" fillId="0" borderId="31" xfId="0" applyFont="1" applyFill="1" applyBorder="1" applyAlignment="1">
      <alignment horizontal="justify" vertical="top" wrapText="1"/>
    </xf>
    <xf numFmtId="0" fontId="79" fillId="0" borderId="30" xfId="0" applyFont="1" applyFill="1" applyBorder="1" applyAlignment="1">
      <alignment horizontal="justify" vertical="top" wrapText="1"/>
    </xf>
    <xf numFmtId="0" fontId="79" fillId="0" borderId="5" xfId="0" applyFont="1" applyFill="1" applyBorder="1" applyAlignment="1">
      <alignment horizontal="justify" vertical="top" wrapText="1"/>
    </xf>
    <xf numFmtId="0" fontId="57" fillId="46" borderId="13" xfId="0" applyFont="1" applyFill="1" applyBorder="1" applyAlignment="1" applyProtection="1">
      <alignment horizontal="center" vertical="top"/>
      <protection hidden="1"/>
    </xf>
    <xf numFmtId="0" fontId="57" fillId="46" borderId="14" xfId="0" applyFont="1" applyFill="1" applyBorder="1" applyAlignment="1" applyProtection="1">
      <alignment horizontal="center" vertical="top"/>
      <protection hidden="1"/>
    </xf>
    <xf numFmtId="0" fontId="57" fillId="46" borderId="15" xfId="0" applyFont="1" applyFill="1" applyBorder="1" applyAlignment="1" applyProtection="1">
      <alignment horizontal="center" vertical="top"/>
      <protection hidden="1"/>
    </xf>
    <xf numFmtId="0" fontId="84" fillId="45" borderId="14" xfId="0" applyFont="1" applyFill="1" applyBorder="1" applyAlignment="1" applyProtection="1">
      <alignment horizontal="center" vertical="center" wrapText="1"/>
      <protection hidden="1"/>
    </xf>
    <xf numFmtId="0" fontId="78" fillId="17" borderId="35" xfId="0" applyFont="1" applyFill="1" applyBorder="1" applyAlignment="1" applyProtection="1">
      <alignment horizontal="center" vertical="center" wrapText="1"/>
      <protection hidden="1"/>
    </xf>
    <xf numFmtId="0" fontId="78" fillId="17" borderId="22" xfId="0" applyFont="1" applyFill="1" applyBorder="1" applyAlignment="1" applyProtection="1">
      <alignment horizontal="center" vertical="center" wrapText="1"/>
      <protection hidden="1"/>
    </xf>
    <xf numFmtId="0" fontId="78" fillId="17" borderId="36" xfId="0" applyFont="1" applyFill="1" applyBorder="1" applyAlignment="1" applyProtection="1">
      <alignment horizontal="center" vertical="center" wrapText="1"/>
      <protection hidden="1"/>
    </xf>
    <xf numFmtId="0" fontId="78" fillId="17" borderId="28" xfId="0" applyFont="1" applyFill="1" applyBorder="1" applyAlignment="1" applyProtection="1">
      <alignment horizontal="center" vertical="center" wrapText="1"/>
      <protection hidden="1"/>
    </xf>
    <xf numFmtId="0" fontId="78" fillId="40" borderId="35" xfId="0" applyFont="1" applyFill="1" applyBorder="1" applyAlignment="1" applyProtection="1">
      <alignment horizontal="center" vertical="center" wrapText="1"/>
      <protection hidden="1"/>
    </xf>
    <xf numFmtId="0" fontId="78" fillId="40" borderId="22" xfId="0" applyFont="1" applyFill="1" applyBorder="1" applyAlignment="1" applyProtection="1">
      <alignment horizontal="center" vertical="center" wrapText="1"/>
      <protection hidden="1"/>
    </xf>
    <xf numFmtId="0" fontId="78" fillId="40" borderId="25" xfId="0" applyFont="1" applyFill="1" applyBorder="1" applyAlignment="1" applyProtection="1">
      <alignment horizontal="center" vertical="center" wrapText="1"/>
      <protection hidden="1"/>
    </xf>
    <xf numFmtId="0" fontId="78" fillId="40" borderId="36" xfId="0" applyFont="1" applyFill="1" applyBorder="1" applyAlignment="1" applyProtection="1">
      <alignment horizontal="center" vertical="center" wrapText="1"/>
      <protection hidden="1"/>
    </xf>
    <xf numFmtId="0" fontId="78" fillId="40" borderId="28" xfId="0" applyFont="1" applyFill="1" applyBorder="1" applyAlignment="1" applyProtection="1">
      <alignment horizontal="center" vertical="center" wrapText="1"/>
      <protection hidden="1"/>
    </xf>
    <xf numFmtId="0" fontId="78" fillId="40" borderId="29" xfId="0" applyFont="1" applyFill="1" applyBorder="1" applyAlignment="1" applyProtection="1">
      <alignment horizontal="center" vertical="center" wrapText="1"/>
      <protection hidden="1"/>
    </xf>
    <xf numFmtId="0" fontId="87" fillId="43" borderId="13" xfId="0" applyFont="1" applyFill="1" applyBorder="1" applyAlignment="1" applyProtection="1">
      <alignment horizontal="center" vertical="center" wrapText="1"/>
      <protection hidden="1"/>
    </xf>
    <xf numFmtId="0" fontId="87" fillId="43" borderId="14" xfId="0" applyFont="1" applyFill="1" applyBorder="1" applyAlignment="1" applyProtection="1">
      <alignment horizontal="center" vertical="center" wrapText="1"/>
      <protection hidden="1"/>
    </xf>
    <xf numFmtId="0" fontId="87" fillId="43" borderId="15" xfId="0" applyFont="1" applyFill="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51" xfId="0" applyFont="1" applyBorder="1" applyAlignment="1" applyProtection="1">
      <alignment horizontal="center" vertical="center"/>
      <protection hidden="1"/>
    </xf>
    <xf numFmtId="0" fontId="83" fillId="47" borderId="13" xfId="0" applyFont="1" applyFill="1" applyBorder="1" applyAlignment="1" applyProtection="1">
      <alignment horizontal="center" vertical="center"/>
      <protection hidden="1"/>
    </xf>
    <xf numFmtId="0" fontId="83" fillId="47" borderId="14" xfId="0" applyFont="1" applyFill="1" applyBorder="1" applyAlignment="1" applyProtection="1">
      <alignment horizontal="center" vertical="center"/>
      <protection hidden="1"/>
    </xf>
    <xf numFmtId="0" fontId="83" fillId="47" borderId="15" xfId="0" applyFont="1" applyFill="1" applyBorder="1" applyAlignment="1" applyProtection="1">
      <alignment horizontal="center" vertical="center"/>
      <protection hidden="1"/>
    </xf>
    <xf numFmtId="0" fontId="86" fillId="47" borderId="4" xfId="0" applyFont="1" applyFill="1" applyBorder="1" applyAlignment="1" applyProtection="1">
      <alignment horizontal="center" vertical="center" wrapText="1"/>
      <protection hidden="1"/>
    </xf>
    <xf numFmtId="0" fontId="86" fillId="47" borderId="34" xfId="0" applyFont="1" applyFill="1" applyBorder="1" applyAlignment="1" applyProtection="1">
      <alignment horizontal="center" vertical="center" wrapText="1"/>
      <protection hidden="1"/>
    </xf>
    <xf numFmtId="0" fontId="86" fillId="47" borderId="90" xfId="0" applyFont="1" applyFill="1" applyBorder="1" applyAlignment="1" applyProtection="1">
      <alignment horizontal="center" vertical="center" wrapText="1"/>
      <protection hidden="1"/>
    </xf>
    <xf numFmtId="0" fontId="85" fillId="42" borderId="48" xfId="0" applyFont="1" applyFill="1" applyBorder="1" applyAlignment="1" applyProtection="1">
      <alignment horizontal="center" vertical="center" wrapText="1"/>
      <protection hidden="1"/>
    </xf>
    <xf numFmtId="0" fontId="85" fillId="42" borderId="7" xfId="0" applyFont="1" applyFill="1" applyBorder="1" applyAlignment="1" applyProtection="1">
      <alignment horizontal="center" vertical="center" wrapText="1"/>
      <protection hidden="1"/>
    </xf>
    <xf numFmtId="0" fontId="85" fillId="42" borderId="8" xfId="0" applyFont="1" applyFill="1" applyBorder="1" applyAlignment="1" applyProtection="1">
      <alignment horizontal="center" vertical="center" wrapText="1"/>
      <protection hidden="1"/>
    </xf>
    <xf numFmtId="0" fontId="78" fillId="23" borderId="13" xfId="0" applyFont="1" applyFill="1" applyBorder="1" applyAlignment="1" applyProtection="1">
      <alignment horizontal="center" vertical="center" wrapText="1"/>
      <protection hidden="1"/>
    </xf>
    <xf numFmtId="0" fontId="78" fillId="23" borderId="14" xfId="0" applyFont="1" applyFill="1" applyBorder="1" applyAlignment="1" applyProtection="1">
      <alignment horizontal="center" vertical="center" wrapText="1"/>
      <protection hidden="1"/>
    </xf>
    <xf numFmtId="0" fontId="78" fillId="23" borderId="15" xfId="0" applyFont="1" applyFill="1" applyBorder="1" applyAlignment="1" applyProtection="1">
      <alignment horizontal="center" vertical="center" wrapText="1"/>
      <protection hidden="1"/>
    </xf>
    <xf numFmtId="0" fontId="76" fillId="23" borderId="4" xfId="0" applyFont="1" applyFill="1" applyBorder="1" applyAlignment="1" applyProtection="1">
      <alignment horizontal="center" vertical="center" wrapText="1"/>
      <protection hidden="1"/>
    </xf>
    <xf numFmtId="0" fontId="76" fillId="23" borderId="48" xfId="0" applyFont="1" applyFill="1" applyBorder="1" applyAlignment="1" applyProtection="1">
      <alignment horizontal="center" vertical="center" wrapText="1"/>
      <protection hidden="1"/>
    </xf>
    <xf numFmtId="0" fontId="78" fillId="22" borderId="13" xfId="0" applyFont="1" applyFill="1" applyBorder="1" applyAlignment="1" applyProtection="1">
      <alignment horizontal="center" vertical="center" wrapText="1"/>
      <protection hidden="1"/>
    </xf>
    <xf numFmtId="0" fontId="78" fillId="22" borderId="14" xfId="0" applyFont="1" applyFill="1" applyBorder="1" applyAlignment="1" applyProtection="1">
      <alignment horizontal="center" vertical="center" wrapText="1"/>
      <protection hidden="1"/>
    </xf>
    <xf numFmtId="0" fontId="56" fillId="22" borderId="4" xfId="0" applyFont="1" applyFill="1" applyBorder="1" applyAlignment="1" applyProtection="1">
      <alignment horizontal="center" vertical="center" wrapText="1"/>
      <protection hidden="1"/>
    </xf>
    <xf numFmtId="0" fontId="56" fillId="22" borderId="34" xfId="0" applyFont="1" applyFill="1" applyBorder="1" applyAlignment="1" applyProtection="1">
      <alignment horizontal="center" vertical="center" wrapText="1"/>
      <protection hidden="1"/>
    </xf>
    <xf numFmtId="0" fontId="78" fillId="41" borderId="35" xfId="0" applyFont="1" applyFill="1" applyBorder="1" applyAlignment="1" applyProtection="1">
      <alignment horizontal="center" vertical="center" wrapText="1"/>
      <protection hidden="1"/>
    </xf>
    <xf numFmtId="0" fontId="78" fillId="41" borderId="22" xfId="0" applyFont="1" applyFill="1" applyBorder="1" applyAlignment="1" applyProtection="1">
      <alignment horizontal="center" vertical="center" wrapText="1"/>
      <protection hidden="1"/>
    </xf>
    <xf numFmtId="0" fontId="78" fillId="41" borderId="25" xfId="0" applyFont="1" applyFill="1" applyBorder="1" applyAlignment="1" applyProtection="1">
      <alignment horizontal="center" vertical="center" wrapText="1"/>
      <protection hidden="1"/>
    </xf>
    <xf numFmtId="0" fontId="76" fillId="44" borderId="4" xfId="0" applyFont="1" applyFill="1" applyBorder="1" applyAlignment="1" applyProtection="1">
      <alignment horizontal="center" vertical="center" wrapText="1"/>
      <protection hidden="1"/>
    </xf>
    <xf numFmtId="0" fontId="76" fillId="44" borderId="90" xfId="0" applyFont="1" applyFill="1" applyBorder="1" applyAlignment="1" applyProtection="1">
      <alignment horizontal="center" vertical="center" wrapText="1"/>
      <protection hidden="1"/>
    </xf>
    <xf numFmtId="0" fontId="8" fillId="44" borderId="35" xfId="14" applyFill="1" applyBorder="1" applyAlignment="1" applyProtection="1">
      <alignment horizontal="center" vertical="center" wrapText="1"/>
      <protection hidden="1"/>
    </xf>
    <xf numFmtId="0" fontId="8" fillId="44" borderId="97" xfId="14" applyFill="1" applyBorder="1" applyAlignment="1" applyProtection="1">
      <alignment horizontal="center" vertical="center" wrapText="1"/>
      <protection hidden="1"/>
    </xf>
    <xf numFmtId="0" fontId="78" fillId="44" borderId="13" xfId="0" applyFont="1" applyFill="1" applyBorder="1" applyAlignment="1" applyProtection="1">
      <alignment horizontal="center" vertical="center" wrapText="1"/>
      <protection hidden="1"/>
    </xf>
    <xf numFmtId="0" fontId="78" fillId="44" borderId="14" xfId="0" applyFont="1" applyFill="1" applyBorder="1" applyAlignment="1" applyProtection="1">
      <alignment horizontal="center" vertical="center" wrapText="1"/>
      <protection hidden="1"/>
    </xf>
    <xf numFmtId="0" fontId="8" fillId="47" borderId="4" xfId="14" applyFill="1" applyBorder="1" applyAlignment="1">
      <alignment horizontal="center" vertical="top" wrapText="1"/>
    </xf>
    <xf numFmtId="0" fontId="8" fillId="47" borderId="26" xfId="14" applyFill="1" applyBorder="1" applyAlignment="1">
      <alignment horizontal="center" vertical="top" wrapText="1"/>
    </xf>
    <xf numFmtId="0" fontId="8" fillId="47" borderId="48" xfId="14" applyFill="1" applyBorder="1" applyAlignment="1">
      <alignment horizontal="center" vertical="top" wrapText="1"/>
    </xf>
    <xf numFmtId="0" fontId="10" fillId="0" borderId="0" xfId="0" applyFont="1" applyBorder="1" applyAlignment="1" applyProtection="1">
      <alignment horizontal="center"/>
      <protection hidden="1"/>
    </xf>
    <xf numFmtId="0" fontId="10" fillId="0" borderId="0" xfId="0" applyFont="1" applyBorder="1" applyAlignment="1" applyProtection="1">
      <alignment horizontal="left" vertical="top"/>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8" fillId="0" borderId="31" xfId="0" applyFont="1" applyBorder="1" applyAlignment="1" applyProtection="1">
      <alignment horizontal="left" vertical="top"/>
      <protection hidden="1"/>
    </xf>
    <xf numFmtId="0" fontId="88" fillId="0" borderId="30" xfId="0" applyFont="1" applyBorder="1" applyAlignment="1" applyProtection="1">
      <alignment horizontal="left" vertical="top"/>
      <protection hidden="1"/>
    </xf>
    <xf numFmtId="0" fontId="57" fillId="0" borderId="31" xfId="0" applyFont="1" applyBorder="1" applyAlignment="1" applyProtection="1">
      <alignment horizontal="left" vertical="top"/>
      <protection hidden="1"/>
    </xf>
    <xf numFmtId="0" fontId="57" fillId="0" borderId="30" xfId="0" applyFont="1" applyBorder="1" applyAlignment="1" applyProtection="1">
      <alignment horizontal="left" vertical="top"/>
      <protection hidden="1"/>
    </xf>
    <xf numFmtId="0" fontId="76" fillId="44" borderId="13" xfId="0" applyFont="1" applyFill="1" applyBorder="1" applyAlignment="1" applyProtection="1">
      <alignment horizontal="center" vertical="center" wrapText="1"/>
      <protection hidden="1"/>
    </xf>
    <xf numFmtId="0" fontId="76" fillId="44" borderId="14" xfId="0" applyFont="1" applyFill="1" applyBorder="1" applyAlignment="1" applyProtection="1">
      <alignment horizontal="center" vertical="center" wrapText="1"/>
      <protection hidden="1"/>
    </xf>
    <xf numFmtId="0" fontId="76" fillId="44" borderId="15" xfId="0" applyFont="1" applyFill="1" applyBorder="1" applyAlignment="1" applyProtection="1">
      <alignment horizontal="center" vertical="center" wrapText="1"/>
      <protection hidden="1"/>
    </xf>
    <xf numFmtId="0" fontId="56" fillId="40" borderId="3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wrapText="1"/>
      <protection hidden="1"/>
    </xf>
    <xf numFmtId="0" fontId="56" fillId="40" borderId="25" xfId="0" applyFont="1" applyFill="1" applyBorder="1" applyAlignment="1" applyProtection="1">
      <alignment horizontal="center" vertical="center" wrapText="1"/>
      <protection hidden="1"/>
    </xf>
    <xf numFmtId="0" fontId="56" fillId="40" borderId="36" xfId="0" applyFont="1" applyFill="1" applyBorder="1" applyAlignment="1" applyProtection="1">
      <alignment horizontal="center" vertical="center" wrapText="1"/>
      <protection hidden="1"/>
    </xf>
    <xf numFmtId="0" fontId="56" fillId="40" borderId="28" xfId="0" applyFont="1" applyFill="1" applyBorder="1" applyAlignment="1" applyProtection="1">
      <alignment horizontal="center" vertical="center" wrapText="1"/>
      <protection hidden="1"/>
    </xf>
    <xf numFmtId="0" fontId="56" fillId="40" borderId="29" xfId="0" applyFont="1" applyFill="1" applyBorder="1" applyAlignment="1" applyProtection="1">
      <alignment horizontal="center" vertical="center" wrapText="1"/>
      <protection hidden="1"/>
    </xf>
    <xf numFmtId="0" fontId="77" fillId="0" borderId="55" xfId="0" applyFont="1" applyBorder="1" applyAlignment="1" applyProtection="1">
      <alignment horizontal="left" vertical="top"/>
      <protection hidden="1"/>
    </xf>
    <xf numFmtId="0" fontId="77" fillId="0" borderId="57" xfId="0" applyFont="1" applyBorder="1" applyAlignment="1" applyProtection="1">
      <alignment horizontal="left" vertical="top"/>
      <protection hidden="1"/>
    </xf>
    <xf numFmtId="0" fontId="77" fillId="0" borderId="37" xfId="0" applyFont="1" applyBorder="1" applyAlignment="1" applyProtection="1">
      <alignment horizontal="left" vertical="top"/>
      <protection hidden="1"/>
    </xf>
    <xf numFmtId="0" fontId="78" fillId="46" borderId="13" xfId="0" applyFont="1" applyFill="1" applyBorder="1" applyAlignment="1" applyProtection="1">
      <alignment horizontal="center" vertical="center" wrapText="1"/>
      <protection hidden="1"/>
    </xf>
    <xf numFmtId="0" fontId="78" fillId="46" borderId="14" xfId="0" applyFont="1" applyFill="1" applyBorder="1" applyAlignment="1" applyProtection="1">
      <alignment horizontal="center" vertical="center" wrapText="1"/>
      <protection hidden="1"/>
    </xf>
    <xf numFmtId="0" fontId="78" fillId="46" borderId="15" xfId="0" applyFont="1" applyFill="1" applyBorder="1" applyAlignment="1" applyProtection="1">
      <alignment horizontal="center" vertical="center" wrapText="1"/>
      <protection hidden="1"/>
    </xf>
    <xf numFmtId="0" fontId="84" fillId="45" borderId="13" xfId="0" applyFont="1" applyFill="1" applyBorder="1" applyAlignment="1" applyProtection="1">
      <alignment horizontal="center" vertical="center" wrapText="1"/>
      <protection hidden="1"/>
    </xf>
    <xf numFmtId="0" fontId="84" fillId="45" borderId="15" xfId="0" applyFont="1" applyFill="1" applyBorder="1" applyAlignment="1" applyProtection="1">
      <alignment horizontal="center" vertical="center" wrapText="1"/>
      <protection hidden="1"/>
    </xf>
    <xf numFmtId="0" fontId="57" fillId="24" borderId="14" xfId="0" applyFont="1" applyFill="1" applyBorder="1" applyAlignment="1" applyProtection="1">
      <alignment horizontal="center" vertical="top"/>
      <protection hidden="1"/>
    </xf>
    <xf numFmtId="0" fontId="133" fillId="47" borderId="13" xfId="0" applyFont="1" applyFill="1" applyBorder="1" applyAlignment="1" applyProtection="1">
      <alignment horizontal="center" vertical="center" wrapText="1"/>
      <protection hidden="1"/>
    </xf>
    <xf numFmtId="0" fontId="133" fillId="47" borderId="14" xfId="0" applyFont="1" applyFill="1" applyBorder="1" applyAlignment="1" applyProtection="1">
      <alignment horizontal="center" vertical="center" wrapText="1"/>
      <protection hidden="1"/>
    </xf>
    <xf numFmtId="0" fontId="133" fillId="47" borderId="15" xfId="0" applyFont="1" applyFill="1" applyBorder="1" applyAlignment="1" applyProtection="1">
      <alignment horizontal="center" vertical="center" wrapText="1"/>
      <protection hidden="1"/>
    </xf>
    <xf numFmtId="0" fontId="83" fillId="47" borderId="35" xfId="0" applyFont="1" applyFill="1" applyBorder="1" applyAlignment="1" applyProtection="1">
      <alignment horizontal="center" vertical="center" wrapText="1"/>
      <protection hidden="1"/>
    </xf>
    <xf numFmtId="0" fontId="83" fillId="47" borderId="22" xfId="0" applyFont="1" applyFill="1" applyBorder="1" applyAlignment="1" applyProtection="1">
      <alignment horizontal="center" vertical="center" wrapText="1"/>
      <protection hidden="1"/>
    </xf>
    <xf numFmtId="0" fontId="83" fillId="47" borderId="25" xfId="0" applyFont="1" applyFill="1" applyBorder="1" applyAlignment="1" applyProtection="1">
      <alignment horizontal="center" vertical="center" wrapText="1"/>
      <protection hidden="1"/>
    </xf>
    <xf numFmtId="0" fontId="83" fillId="47" borderId="36" xfId="0" applyFont="1" applyFill="1" applyBorder="1" applyAlignment="1" applyProtection="1">
      <alignment horizontal="center" vertical="center" wrapText="1"/>
      <protection hidden="1"/>
    </xf>
    <xf numFmtId="0" fontId="83" fillId="47" borderId="28" xfId="0" applyFont="1" applyFill="1" applyBorder="1" applyAlignment="1" applyProtection="1">
      <alignment horizontal="center" vertical="center" wrapText="1"/>
      <protection hidden="1"/>
    </xf>
    <xf numFmtId="0" fontId="83" fillId="47" borderId="29" xfId="0" applyFont="1" applyFill="1" applyBorder="1" applyAlignment="1" applyProtection="1">
      <alignment horizontal="center" vertical="center" wrapText="1"/>
      <protection hidden="1"/>
    </xf>
    <xf numFmtId="0" fontId="132" fillId="43" borderId="13" xfId="0" applyFont="1" applyFill="1" applyBorder="1" applyAlignment="1" applyProtection="1">
      <alignment horizontal="center" vertical="center" wrapText="1"/>
      <protection hidden="1"/>
    </xf>
    <xf numFmtId="0" fontId="132" fillId="43" borderId="14" xfId="0" applyFont="1" applyFill="1" applyBorder="1" applyAlignment="1" applyProtection="1">
      <alignment horizontal="center" vertical="center" wrapText="1"/>
      <protection hidden="1"/>
    </xf>
    <xf numFmtId="0" fontId="132" fillId="43" borderId="15" xfId="0" applyFont="1" applyFill="1" applyBorder="1" applyAlignment="1" applyProtection="1">
      <alignment horizontal="center" vertical="center" wrapText="1"/>
      <protection hidden="1"/>
    </xf>
    <xf numFmtId="0" fontId="0" fillId="28" borderId="0" xfId="0" applyFill="1" applyBorder="1" applyAlignment="1" applyProtection="1">
      <alignment horizontal="justify" vertical="center"/>
      <protection hidden="1"/>
    </xf>
    <xf numFmtId="0" fontId="114" fillId="28" borderId="31" xfId="0" applyFont="1" applyFill="1" applyBorder="1" applyAlignment="1" applyProtection="1">
      <alignment horizontal="justify" vertical="center"/>
      <protection hidden="1"/>
    </xf>
    <xf numFmtId="0" fontId="114" fillId="28" borderId="30" xfId="0" applyFont="1" applyFill="1" applyBorder="1" applyAlignment="1" applyProtection="1">
      <alignment horizontal="justify" vertical="center"/>
      <protection hidden="1"/>
    </xf>
    <xf numFmtId="0" fontId="114" fillId="28" borderId="10" xfId="0" applyFont="1" applyFill="1" applyBorder="1" applyAlignment="1" applyProtection="1">
      <alignment horizontal="justify" vertical="center"/>
      <protection hidden="1"/>
    </xf>
    <xf numFmtId="0" fontId="114" fillId="28" borderId="32" xfId="0" applyFont="1" applyFill="1" applyBorder="1" applyAlignment="1" applyProtection="1">
      <alignment horizontal="justify" vertical="center"/>
      <protection hidden="1"/>
    </xf>
    <xf numFmtId="0" fontId="114" fillId="28" borderId="71" xfId="0" applyFont="1" applyFill="1" applyBorder="1" applyAlignment="1" applyProtection="1">
      <alignment horizontal="justify" vertical="center"/>
      <protection hidden="1"/>
    </xf>
    <xf numFmtId="0" fontId="114" fillId="28" borderId="11" xfId="0" applyFont="1" applyFill="1" applyBorder="1" applyAlignment="1" applyProtection="1">
      <alignment horizontal="justify" vertical="center"/>
      <protection hidden="1"/>
    </xf>
    <xf numFmtId="0" fontId="12" fillId="37" borderId="31" xfId="0" applyFont="1" applyFill="1" applyBorder="1" applyAlignment="1" applyProtection="1">
      <alignment horizontal="center" vertical="center"/>
      <protection hidden="1"/>
    </xf>
    <xf numFmtId="0" fontId="12" fillId="37" borderId="30" xfId="0" applyFont="1" applyFill="1" applyBorder="1" applyAlignment="1" applyProtection="1">
      <alignment horizontal="center" vertical="center"/>
      <protection hidden="1"/>
    </xf>
    <xf numFmtId="0" fontId="12" fillId="37" borderId="10" xfId="0" applyFont="1" applyFill="1" applyBorder="1" applyAlignment="1" applyProtection="1">
      <alignment horizontal="center" vertical="center"/>
      <protection hidden="1"/>
    </xf>
    <xf numFmtId="0" fontId="16" fillId="32" borderId="24" xfId="0" applyFont="1" applyFill="1" applyBorder="1" applyAlignment="1" applyProtection="1">
      <alignment horizontal="left" vertical="center" wrapText="1"/>
      <protection hidden="1"/>
    </xf>
    <xf numFmtId="0" fontId="9" fillId="28" borderId="0" xfId="0" applyFont="1" applyFill="1" applyBorder="1" applyAlignment="1" applyProtection="1">
      <alignment horizontal="center" vertical="center"/>
      <protection hidden="1"/>
    </xf>
    <xf numFmtId="0" fontId="16" fillId="32" borderId="1" xfId="0" applyFont="1" applyFill="1" applyBorder="1" applyAlignment="1" applyProtection="1">
      <alignment horizontal="left" vertical="center" wrapText="1"/>
      <protection hidden="1"/>
    </xf>
    <xf numFmtId="0" fontId="19" fillId="32" borderId="13" xfId="0" applyFont="1" applyFill="1" applyBorder="1" applyAlignment="1" applyProtection="1">
      <alignment horizontal="left"/>
      <protection hidden="1"/>
    </xf>
    <xf numFmtId="0" fontId="19" fillId="32" borderId="14" xfId="0" applyFont="1" applyFill="1" applyBorder="1" applyAlignment="1" applyProtection="1">
      <alignment horizontal="left"/>
      <protection hidden="1"/>
    </xf>
    <xf numFmtId="0" fontId="19" fillId="32" borderId="15" xfId="0" applyFont="1" applyFill="1" applyBorder="1" applyAlignment="1" applyProtection="1">
      <alignment horizontal="left"/>
      <protection hidden="1"/>
    </xf>
    <xf numFmtId="0" fontId="12" fillId="36" borderId="69" xfId="0" applyFont="1" applyFill="1" applyBorder="1" applyAlignment="1" applyProtection="1">
      <alignment horizontal="center"/>
      <protection hidden="1"/>
    </xf>
    <xf numFmtId="0" fontId="12" fillId="36" borderId="70" xfId="0" applyFont="1" applyFill="1" applyBorder="1" applyAlignment="1" applyProtection="1">
      <alignment horizontal="center"/>
      <protection hidden="1"/>
    </xf>
    <xf numFmtId="0" fontId="12" fillId="36" borderId="9" xfId="0" applyFont="1" applyFill="1" applyBorder="1" applyAlignment="1" applyProtection="1">
      <alignment horizontal="center"/>
      <protection hidden="1"/>
    </xf>
    <xf numFmtId="0" fontId="13" fillId="34" borderId="36" xfId="0" applyFont="1" applyFill="1" applyBorder="1" applyAlignment="1" applyProtection="1">
      <alignment horizontal="center"/>
      <protection hidden="1"/>
    </xf>
    <xf numFmtId="0" fontId="13" fillId="34" borderId="29" xfId="0" applyFont="1" applyFill="1" applyBorder="1" applyAlignment="1" applyProtection="1">
      <alignment horizontal="center"/>
      <protection hidden="1"/>
    </xf>
    <xf numFmtId="0" fontId="13" fillId="34" borderId="13" xfId="0" applyFont="1" applyFill="1" applyBorder="1" applyAlignment="1" applyProtection="1">
      <alignment horizontal="center"/>
      <protection hidden="1"/>
    </xf>
    <xf numFmtId="0" fontId="13" fillId="34" borderId="15" xfId="0" applyFont="1" applyFill="1" applyBorder="1" applyAlignment="1" applyProtection="1">
      <alignment horizontal="center"/>
      <protection hidden="1"/>
    </xf>
    <xf numFmtId="0" fontId="63" fillId="32" borderId="35" xfId="0" applyFont="1" applyFill="1" applyBorder="1" applyAlignment="1" applyProtection="1">
      <alignment horizontal="center" vertical="center" wrapText="1"/>
      <protection hidden="1"/>
    </xf>
    <xf numFmtId="0" fontId="63" fillId="32" borderId="22" xfId="0" applyFont="1" applyFill="1" applyBorder="1" applyAlignment="1" applyProtection="1">
      <alignment horizontal="center" vertical="center" wrapText="1"/>
      <protection hidden="1"/>
    </xf>
    <xf numFmtId="0" fontId="63" fillId="32" borderId="25" xfId="0" applyFont="1" applyFill="1" applyBorder="1" applyAlignment="1" applyProtection="1">
      <alignment horizontal="center" vertical="center" wrapText="1"/>
      <protection hidden="1"/>
    </xf>
    <xf numFmtId="0" fontId="63" fillId="32" borderId="16" xfId="0" applyFont="1" applyFill="1" applyBorder="1" applyAlignment="1" applyProtection="1">
      <alignment horizontal="center" vertical="center" wrapText="1"/>
      <protection hidden="1"/>
    </xf>
    <xf numFmtId="0" fontId="63" fillId="32" borderId="0" xfId="0" applyFont="1" applyFill="1" applyBorder="1" applyAlignment="1" applyProtection="1">
      <alignment horizontal="center" vertical="center" wrapText="1"/>
      <protection hidden="1"/>
    </xf>
    <xf numFmtId="0" fontId="63" fillId="32" borderId="27" xfId="0" applyFont="1" applyFill="1" applyBorder="1" applyAlignment="1" applyProtection="1">
      <alignment horizontal="center" vertical="center" wrapText="1"/>
      <protection hidden="1"/>
    </xf>
    <xf numFmtId="0" fontId="12" fillId="32" borderId="13" xfId="0" applyFont="1" applyFill="1" applyBorder="1" applyAlignment="1" applyProtection="1">
      <alignment horizontal="center"/>
      <protection hidden="1"/>
    </xf>
    <xf numFmtId="0" fontId="12" fillId="32" borderId="15" xfId="0" applyFont="1" applyFill="1" applyBorder="1" applyAlignment="1" applyProtection="1">
      <alignment horizontal="center"/>
      <protection hidden="1"/>
    </xf>
    <xf numFmtId="0" fontId="12" fillId="32" borderId="41" xfId="0" applyFont="1" applyFill="1" applyBorder="1" applyAlignment="1" applyProtection="1">
      <alignment horizontal="center"/>
      <protection hidden="1"/>
    </xf>
    <xf numFmtId="0" fontId="12" fillId="32" borderId="49" xfId="0" applyFont="1" applyFill="1" applyBorder="1" applyAlignment="1" applyProtection="1">
      <alignment horizontal="center"/>
      <protection hidden="1"/>
    </xf>
    <xf numFmtId="0" fontId="59" fillId="0" borderId="0" xfId="0" applyFont="1" applyBorder="1" applyAlignment="1" applyProtection="1">
      <alignment horizontal="justify" wrapText="1"/>
      <protection hidden="1"/>
    </xf>
    <xf numFmtId="0" fontId="20" fillId="33" borderId="16" xfId="0" applyFont="1" applyFill="1" applyBorder="1" applyAlignment="1" applyProtection="1">
      <alignment horizontal="left"/>
      <protection hidden="1"/>
    </xf>
    <xf numFmtId="0" fontId="20" fillId="33" borderId="0" xfId="0" applyFont="1" applyFill="1" applyBorder="1" applyAlignment="1" applyProtection="1">
      <alignment horizontal="left"/>
      <protection hidden="1"/>
    </xf>
    <xf numFmtId="0" fontId="12" fillId="32" borderId="43" xfId="0" applyFont="1" applyFill="1" applyBorder="1" applyAlignment="1" applyProtection="1">
      <alignment horizontal="center"/>
      <protection hidden="1"/>
    </xf>
    <xf numFmtId="0" fontId="12" fillId="32" borderId="42" xfId="0" applyFont="1" applyFill="1" applyBorder="1" applyAlignment="1" applyProtection="1">
      <alignment horizontal="center"/>
      <protection hidden="1"/>
    </xf>
    <xf numFmtId="0" fontId="13" fillId="32" borderId="35" xfId="0" applyFont="1" applyFill="1" applyBorder="1" applyAlignment="1" applyProtection="1">
      <alignment horizontal="center" vertical="center"/>
      <protection hidden="1"/>
    </xf>
    <xf numFmtId="0" fontId="13" fillId="32" borderId="16" xfId="0" applyFont="1" applyFill="1" applyBorder="1" applyAlignment="1" applyProtection="1">
      <alignment horizontal="center" vertical="center"/>
      <protection hidden="1"/>
    </xf>
    <xf numFmtId="0" fontId="56" fillId="21" borderId="0" xfId="0" applyFont="1" applyFill="1" applyAlignment="1" applyProtection="1">
      <alignment horizontal="left"/>
      <protection hidden="1"/>
    </xf>
    <xf numFmtId="0" fontId="0" fillId="28" borderId="1" xfId="0" applyFill="1" applyBorder="1" applyAlignment="1" applyProtection="1">
      <alignment horizontal="justify" vertical="center"/>
      <protection hidden="1"/>
    </xf>
    <xf numFmtId="0" fontId="0" fillId="28" borderId="23" xfId="0" applyFill="1" applyBorder="1" applyAlignment="1" applyProtection="1">
      <alignment horizontal="justify" vertical="center"/>
      <protection hidden="1"/>
    </xf>
    <xf numFmtId="0" fontId="0" fillId="28" borderId="12" xfId="0" applyFill="1" applyBorder="1" applyAlignment="1" applyProtection="1">
      <alignment horizontal="justify" vertical="center"/>
      <protection hidden="1"/>
    </xf>
    <xf numFmtId="0" fontId="0" fillId="28" borderId="17" xfId="0" applyFill="1" applyBorder="1" applyAlignment="1" applyProtection="1">
      <alignment horizontal="justify" vertical="center"/>
      <protection hidden="1"/>
    </xf>
    <xf numFmtId="0" fontId="12" fillId="36" borderId="19" xfId="0" applyFont="1" applyFill="1" applyBorder="1" applyAlignment="1" applyProtection="1">
      <alignment horizontal="center"/>
      <protection hidden="1"/>
    </xf>
    <xf numFmtId="0" fontId="12" fillId="36" borderId="20" xfId="0" applyFont="1" applyFill="1" applyBorder="1" applyAlignment="1" applyProtection="1">
      <alignment horizontal="center"/>
      <protection hidden="1"/>
    </xf>
    <xf numFmtId="0" fontId="9" fillId="37" borderId="1" xfId="0" applyFont="1" applyFill="1" applyBorder="1" applyAlignment="1" applyProtection="1">
      <alignment horizontal="center" vertical="center"/>
      <protection hidden="1"/>
    </xf>
    <xf numFmtId="0" fontId="9" fillId="37" borderId="23" xfId="0" applyFont="1" applyFill="1" applyBorder="1" applyAlignment="1" applyProtection="1">
      <alignment horizontal="center" vertical="center"/>
      <protection hidden="1"/>
    </xf>
    <xf numFmtId="0" fontId="1" fillId="0" borderId="1" xfId="12" applyFont="1" applyBorder="1" applyAlignment="1" applyProtection="1">
      <alignment horizontal="left" vertical="center" wrapText="1"/>
    </xf>
    <xf numFmtId="0" fontId="56" fillId="49" borderId="41" xfId="0" applyFont="1" applyFill="1" applyBorder="1" applyAlignment="1">
      <alignment horizontal="center" vertical="top"/>
    </xf>
    <xf numFmtId="0" fontId="56" fillId="49" borderId="64" xfId="0" applyFont="1" applyFill="1" applyBorder="1" applyAlignment="1">
      <alignment horizontal="center" vertical="top"/>
    </xf>
    <xf numFmtId="0" fontId="31" fillId="12" borderId="2" xfId="0" applyFont="1" applyFill="1" applyBorder="1" applyAlignment="1">
      <alignment horizontal="justify" vertical="top" wrapText="1"/>
    </xf>
    <xf numFmtId="0" fontId="31" fillId="12" borderId="31" xfId="0" applyFont="1" applyFill="1" applyBorder="1" applyAlignment="1">
      <alignment horizontal="justify" vertical="top" wrapText="1"/>
    </xf>
    <xf numFmtId="0" fontId="31" fillId="12" borderId="3" xfId="0" applyFont="1" applyFill="1" applyBorder="1" applyAlignment="1">
      <alignment horizontal="justify" vertical="top" wrapText="1"/>
    </xf>
    <xf numFmtId="0" fontId="31" fillId="12" borderId="32" xfId="0" applyFont="1" applyFill="1" applyBorder="1" applyAlignment="1">
      <alignment horizontal="justify" vertical="top" wrapText="1"/>
    </xf>
    <xf numFmtId="0" fontId="66" fillId="14" borderId="77" xfId="12" applyFont="1" applyFill="1" applyBorder="1" applyAlignment="1" applyProtection="1">
      <alignment horizontal="center" vertical="center" wrapText="1"/>
    </xf>
    <xf numFmtId="0" fontId="66" fillId="14" borderId="82" xfId="12" applyFont="1" applyFill="1" applyBorder="1" applyAlignment="1" applyProtection="1">
      <alignment horizontal="center" vertical="center" wrapText="1"/>
    </xf>
    <xf numFmtId="0" fontId="123" fillId="12" borderId="0" xfId="12" applyFont="1" applyFill="1" applyBorder="1" applyAlignment="1" applyProtection="1">
      <alignment horizontal="center" vertical="center"/>
    </xf>
    <xf numFmtId="0" fontId="124" fillId="12" borderId="0" xfId="12" applyFont="1" applyFill="1" applyBorder="1" applyAlignment="1" applyProtection="1">
      <alignment horizontal="center" vertical="center"/>
    </xf>
    <xf numFmtId="0" fontId="32" fillId="12" borderId="0" xfId="12" applyFont="1" applyFill="1" applyBorder="1" applyAlignment="1" applyProtection="1">
      <alignment horizontal="center" vertical="center"/>
    </xf>
    <xf numFmtId="0" fontId="65" fillId="39" borderId="1" xfId="12" applyFont="1" applyFill="1" applyBorder="1" applyAlignment="1">
      <alignment horizontal="center" vertical="center"/>
    </xf>
    <xf numFmtId="0" fontId="66" fillId="10" borderId="26" xfId="12" applyFont="1" applyFill="1" applyBorder="1" applyAlignment="1" applyProtection="1">
      <alignment horizontal="center" vertical="center" wrapText="1"/>
    </xf>
    <xf numFmtId="0" fontId="66" fillId="10" borderId="34" xfId="12" applyFont="1" applyFill="1" applyBorder="1" applyAlignment="1" applyProtection="1">
      <alignment horizontal="center" vertical="center" wrapText="1"/>
    </xf>
    <xf numFmtId="0" fontId="66" fillId="10" borderId="16" xfId="12" applyFont="1" applyFill="1" applyBorder="1" applyAlignment="1" applyProtection="1">
      <alignment horizontal="center" vertical="center" wrapText="1"/>
    </xf>
    <xf numFmtId="0" fontId="66" fillId="10" borderId="36" xfId="12" applyFont="1" applyFill="1" applyBorder="1" applyAlignment="1" applyProtection="1">
      <alignment horizontal="center" vertical="center" wrapText="1"/>
    </xf>
    <xf numFmtId="0" fontId="66" fillId="11" borderId="76" xfId="12" applyFont="1" applyFill="1" applyBorder="1" applyAlignment="1" applyProtection="1">
      <alignment horizontal="center" vertical="center" wrapText="1"/>
    </xf>
    <xf numFmtId="0" fontId="66" fillId="11" borderId="80" xfId="12" applyFont="1" applyFill="1" applyBorder="1" applyAlignment="1" applyProtection="1">
      <alignment horizontal="center" vertical="center" wrapText="1"/>
    </xf>
    <xf numFmtId="0" fontId="66" fillId="13" borderId="26" xfId="12" applyFont="1" applyFill="1" applyBorder="1" applyAlignment="1" applyProtection="1">
      <alignment horizontal="center" vertical="center" wrapText="1"/>
    </xf>
    <xf numFmtId="0" fontId="66" fillId="13" borderId="81" xfId="12" applyFont="1" applyFill="1" applyBorder="1" applyAlignment="1" applyProtection="1">
      <alignment horizontal="center" vertical="center" wrapText="1"/>
    </xf>
    <xf numFmtId="0" fontId="66" fillId="14" borderId="75" xfId="12" applyFont="1" applyFill="1" applyBorder="1" applyAlignment="1" applyProtection="1">
      <alignment horizontal="center" vertical="center" wrapText="1"/>
    </xf>
    <xf numFmtId="0" fontId="66" fillId="14" borderId="79" xfId="12" applyFont="1" applyFill="1" applyBorder="1" applyAlignment="1" applyProtection="1">
      <alignment horizontal="center" vertical="center" wrapText="1"/>
    </xf>
    <xf numFmtId="0" fontId="66" fillId="10" borderId="4" xfId="12" applyFont="1" applyFill="1" applyBorder="1" applyAlignment="1" applyProtection="1">
      <alignment horizontal="center" vertical="center" wrapText="1"/>
    </xf>
    <xf numFmtId="0" fontId="66" fillId="10" borderId="35" xfId="12" applyFont="1" applyFill="1" applyBorder="1" applyAlignment="1" applyProtection="1">
      <alignment horizontal="center" vertical="center" wrapText="1"/>
    </xf>
    <xf numFmtId="0" fontId="66" fillId="11" borderId="74" xfId="12" applyFont="1" applyFill="1" applyBorder="1" applyAlignment="1" applyProtection="1">
      <alignment horizontal="center" vertical="center" wrapText="1"/>
    </xf>
    <xf numFmtId="0" fontId="66" fillId="11" borderId="78" xfId="12" applyFont="1" applyFill="1" applyBorder="1" applyAlignment="1" applyProtection="1">
      <alignment horizontal="center" vertical="center" wrapText="1"/>
    </xf>
    <xf numFmtId="0" fontId="66" fillId="13" borderId="4" xfId="12" applyFont="1" applyFill="1" applyBorder="1" applyAlignment="1" applyProtection="1">
      <alignment horizontal="center" vertical="center" wrapText="1"/>
    </xf>
    <xf numFmtId="0" fontId="66" fillId="13" borderId="34" xfId="12" applyFont="1" applyFill="1" applyBorder="1" applyAlignment="1" applyProtection="1">
      <alignment horizontal="center" vertical="center" wrapText="1"/>
    </xf>
    <xf numFmtId="0" fontId="66" fillId="11" borderId="35" xfId="12" applyFont="1" applyFill="1" applyBorder="1" applyAlignment="1" applyProtection="1">
      <alignment horizontal="center" vertical="center" wrapText="1"/>
    </xf>
    <xf numFmtId="0" fontId="66" fillId="11" borderId="16" xfId="12" applyFont="1" applyFill="1" applyBorder="1" applyAlignment="1" applyProtection="1">
      <alignment horizontal="center" vertical="center" wrapText="1"/>
    </xf>
    <xf numFmtId="0" fontId="66" fillId="11" borderId="36" xfId="12" applyFont="1" applyFill="1" applyBorder="1" applyAlignment="1" applyProtection="1">
      <alignment horizontal="center" vertical="center" wrapText="1"/>
    </xf>
    <xf numFmtId="0" fontId="66" fillId="13" borderId="74" xfId="12" applyFont="1" applyFill="1" applyBorder="1" applyAlignment="1" applyProtection="1">
      <alignment horizontal="center" vertical="center" wrapText="1"/>
    </xf>
    <xf numFmtId="0" fontId="66" fillId="13" borderId="76" xfId="12" applyFont="1" applyFill="1" applyBorder="1" applyAlignment="1" applyProtection="1">
      <alignment horizontal="center" vertical="center" wrapText="1"/>
    </xf>
    <xf numFmtId="0" fontId="66" fillId="13" borderId="78" xfId="12" applyFont="1" applyFill="1" applyBorder="1" applyAlignment="1" applyProtection="1">
      <alignment horizontal="center" vertical="center" wrapText="1"/>
    </xf>
    <xf numFmtId="0" fontId="66" fillId="14" borderId="4" xfId="12" applyFont="1" applyFill="1" applyBorder="1" applyAlignment="1" applyProtection="1">
      <alignment horizontal="center" vertical="center" wrapText="1"/>
    </xf>
    <xf numFmtId="0" fontId="66" fillId="14" borderId="26" xfId="12" applyFont="1" applyFill="1" applyBorder="1" applyAlignment="1" applyProtection="1">
      <alignment horizontal="center" vertical="center" wrapText="1"/>
    </xf>
    <xf numFmtId="0" fontId="66" fillId="14" borderId="34"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66" fillId="11" borderId="4" xfId="12" applyFont="1" applyFill="1" applyBorder="1" applyAlignment="1" applyProtection="1">
      <alignment horizontal="center" vertical="center" wrapText="1"/>
    </xf>
    <xf numFmtId="0" fontId="66" fillId="11" borderId="26" xfId="12" applyFont="1" applyFill="1" applyBorder="1" applyAlignment="1" applyProtection="1">
      <alignment horizontal="center" vertical="center" wrapText="1"/>
    </xf>
    <xf numFmtId="0" fontId="66" fillId="11" borderId="34" xfId="12" applyFont="1" applyFill="1" applyBorder="1" applyAlignment="1" applyProtection="1">
      <alignment horizontal="center" vertical="center" wrapText="1"/>
    </xf>
    <xf numFmtId="0" fontId="66" fillId="13" borderId="35" xfId="12" applyFont="1" applyFill="1" applyBorder="1" applyAlignment="1" applyProtection="1">
      <alignment horizontal="center" vertical="center" wrapText="1"/>
    </xf>
    <xf numFmtId="0" fontId="66" fillId="13" borderId="16" xfId="12" applyFont="1" applyFill="1" applyBorder="1" applyAlignment="1" applyProtection="1">
      <alignment horizontal="center" vertical="center" wrapText="1"/>
    </xf>
    <xf numFmtId="0" fontId="66" fillId="13" borderId="36" xfId="12" applyFont="1" applyFill="1" applyBorder="1" applyAlignment="1" applyProtection="1">
      <alignment horizontal="center" vertical="center" wrapText="1"/>
    </xf>
    <xf numFmtId="0" fontId="66" fillId="14" borderId="76" xfId="12" applyFont="1" applyFill="1" applyBorder="1" applyAlignment="1" applyProtection="1">
      <alignment horizontal="center" vertical="center" wrapText="1"/>
    </xf>
    <xf numFmtId="0" fontId="66" fillId="14" borderId="78" xfId="12" applyFont="1" applyFill="1" applyBorder="1" applyAlignment="1" applyProtection="1">
      <alignment horizontal="center" vertical="center" wrapText="1"/>
    </xf>
    <xf numFmtId="0" fontId="125" fillId="26" borderId="41" xfId="12" applyFont="1" applyFill="1" applyBorder="1" applyAlignment="1" applyProtection="1">
      <alignment horizontal="center" vertical="center"/>
    </xf>
    <xf numFmtId="0" fontId="125" fillId="26" borderId="64" xfId="12" applyFont="1" applyFill="1" applyBorder="1" applyAlignment="1" applyProtection="1">
      <alignment horizontal="center" vertical="center"/>
    </xf>
    <xf numFmtId="0" fontId="125" fillId="26" borderId="49" xfId="12" applyFont="1" applyFill="1" applyBorder="1" applyAlignment="1" applyProtection="1">
      <alignment horizontal="center" vertical="center"/>
    </xf>
    <xf numFmtId="0" fontId="122" fillId="22" borderId="35" xfId="12" applyFont="1" applyFill="1" applyBorder="1" applyAlignment="1" applyProtection="1">
      <alignment horizontal="center" vertical="center"/>
    </xf>
    <xf numFmtId="0" fontId="122" fillId="22" borderId="22" xfId="12" applyFont="1" applyFill="1" applyBorder="1" applyAlignment="1" applyProtection="1">
      <alignment horizontal="center" vertical="center"/>
    </xf>
    <xf numFmtId="0" fontId="122" fillId="22" borderId="25" xfId="12" applyFont="1" applyFill="1" applyBorder="1" applyAlignment="1" applyProtection="1">
      <alignment horizontal="center" vertical="center"/>
    </xf>
    <xf numFmtId="0" fontId="125" fillId="22" borderId="36" xfId="12" applyFont="1" applyFill="1" applyBorder="1" applyAlignment="1" applyProtection="1">
      <alignment horizontal="center" vertical="center"/>
    </xf>
    <xf numFmtId="0" fontId="125" fillId="22" borderId="28" xfId="12" applyFont="1" applyFill="1" applyBorder="1" applyAlignment="1" applyProtection="1">
      <alignment horizontal="center" vertical="center"/>
    </xf>
    <xf numFmtId="0" fontId="126" fillId="48" borderId="28" xfId="12" applyFont="1" applyFill="1" applyBorder="1" applyAlignment="1" applyProtection="1">
      <alignment horizontal="center" vertical="center"/>
    </xf>
    <xf numFmtId="0" fontId="126" fillId="48" borderId="29" xfId="12" applyFont="1" applyFill="1" applyBorder="1" applyAlignment="1" applyProtection="1">
      <alignment horizontal="center" vertical="center"/>
    </xf>
    <xf numFmtId="0" fontId="117" fillId="12" borderId="38" xfId="12" applyFont="1" applyFill="1" applyBorder="1" applyAlignment="1" applyProtection="1">
      <alignment horizontal="center" vertical="center" wrapText="1"/>
    </xf>
    <xf numFmtId="0" fontId="117" fillId="12" borderId="0" xfId="12" applyFont="1" applyFill="1" applyBorder="1" applyAlignment="1" applyProtection="1">
      <alignment horizontal="center" vertical="center" wrapText="1"/>
    </xf>
    <xf numFmtId="0" fontId="13" fillId="44"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3" fillId="19" borderId="13" xfId="0" applyFont="1" applyFill="1" applyBorder="1" applyAlignment="1" applyProtection="1">
      <alignment horizontal="center" vertical="center" wrapText="1"/>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56" fillId="19" borderId="31" xfId="0" applyFont="1" applyFill="1" applyBorder="1" applyAlignment="1">
      <alignment horizontal="center" vertical="top"/>
    </xf>
    <xf numFmtId="0" fontId="56" fillId="19" borderId="30" xfId="0" applyFont="1" applyFill="1" applyBorder="1" applyAlignment="1">
      <alignment horizontal="center" vertical="top"/>
    </xf>
    <xf numFmtId="0" fontId="56" fillId="19" borderId="5" xfId="0" applyFont="1" applyFill="1" applyBorder="1" applyAlignment="1">
      <alignment horizontal="center" vertical="top"/>
    </xf>
    <xf numFmtId="0" fontId="56" fillId="19" borderId="31" xfId="0" applyFont="1" applyFill="1" applyBorder="1" applyAlignment="1" applyProtection="1">
      <alignment horizontal="center" vertical="top"/>
    </xf>
    <xf numFmtId="0" fontId="56" fillId="19" borderId="30" xfId="0" applyFont="1" applyFill="1" applyBorder="1" applyAlignment="1" applyProtection="1">
      <alignment horizontal="center" vertical="top"/>
    </xf>
    <xf numFmtId="0" fontId="56" fillId="19" borderId="5" xfId="0" applyFont="1" applyFill="1" applyBorder="1" applyAlignment="1" applyProtection="1">
      <alignment horizontal="center" vertical="top"/>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1" xfId="12" applyFont="1" applyFill="1" applyBorder="1" applyAlignment="1" applyProtection="1">
      <alignment horizontal="center" vertical="center" wrapText="1"/>
    </xf>
    <xf numFmtId="0" fontId="1" fillId="14" borderId="52"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33" fillId="19" borderId="13" xfId="0" applyFont="1" applyFill="1" applyBorder="1" applyAlignment="1">
      <alignment horizontal="center" vertical="center"/>
    </xf>
    <xf numFmtId="0" fontId="33" fillId="19" borderId="15" xfId="0" applyFont="1" applyFill="1" applyBorder="1" applyAlignment="1">
      <alignment horizontal="center" vertical="center"/>
    </xf>
    <xf numFmtId="0" fontId="34" fillId="19" borderId="22" xfId="12" applyFont="1" applyFill="1" applyBorder="1" applyAlignment="1">
      <alignment horizontal="center" vertical="center"/>
    </xf>
    <xf numFmtId="0" fontId="34"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244">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FF3300"/>
      <color rgb="FFFF0066"/>
      <color rgb="FFCCECFF"/>
      <color rgb="FF33CCFF"/>
      <color rgb="FF33CCCC"/>
      <color rgb="FF009999"/>
      <color rgb="FF0099CC"/>
      <color rgb="FFFF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2</xdr:row>
      <xdr:rowOff>60960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25</xdr:row>
      <xdr:rowOff>0</xdr:rowOff>
    </xdr:from>
    <xdr:to>
      <xdr:col>9</xdr:col>
      <xdr:colOff>88756</xdr:colOff>
      <xdr:row>28</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39460</xdr:rowOff>
    </xdr:from>
    <xdr:to>
      <xdr:col>0</xdr:col>
      <xdr:colOff>1522688</xdr:colOff>
      <xdr:row>0</xdr:row>
      <xdr:rowOff>1020535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22464" y="39460"/>
          <a:ext cx="1400224" cy="981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257855</xdr:colOff>
      <xdr:row>0</xdr:row>
      <xdr:rowOff>79943</xdr:rowOff>
    </xdr:from>
    <xdr:to>
      <xdr:col>0</xdr:col>
      <xdr:colOff>2027387</xdr:colOff>
      <xdr:row>3</xdr:row>
      <xdr:rowOff>216583</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257855" y="79943"/>
          <a:ext cx="1769532" cy="12660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104775</xdr:rowOff>
    </xdr:from>
    <xdr:to>
      <xdr:col>18</xdr:col>
      <xdr:colOff>726281</xdr:colOff>
      <xdr:row>52</xdr:row>
      <xdr:rowOff>88655</xdr:rowOff>
    </xdr:to>
    <xdr:pic>
      <xdr:nvPicPr>
        <xdr:cNvPr id="2" name="Imagen 1"/>
        <xdr:cNvPicPr>
          <a:picLocks noChangeAspect="1"/>
        </xdr:cNvPicPr>
      </xdr:nvPicPr>
      <xdr:blipFill rotWithShape="1">
        <a:blip xmlns:r="http://schemas.openxmlformats.org/officeDocument/2006/relationships" r:embed="rId1"/>
        <a:srcRect l="17263" t="24177" r="17851" b="9944"/>
        <a:stretch/>
      </xdr:blipFill>
      <xdr:spPr>
        <a:xfrm>
          <a:off x="0" y="1685925"/>
          <a:ext cx="15651956" cy="7984880"/>
        </a:xfrm>
        <a:prstGeom prst="rect">
          <a:avLst/>
        </a:prstGeom>
      </xdr:spPr>
    </xdr:pic>
    <xdr:clientData/>
  </xdr:twoCellAnchor>
  <xdr:twoCellAnchor>
    <xdr:from>
      <xdr:col>19</xdr:col>
      <xdr:colOff>54428</xdr:colOff>
      <xdr:row>1</xdr:row>
      <xdr:rowOff>185963</xdr:rowOff>
    </xdr:from>
    <xdr:to>
      <xdr:col>31</xdr:col>
      <xdr:colOff>73881</xdr:colOff>
      <xdr:row>74</xdr:row>
      <xdr:rowOff>95250</xdr:rowOff>
    </xdr:to>
    <xdr:grpSp>
      <xdr:nvGrpSpPr>
        <xdr:cNvPr id="24" name="Grupo 23"/>
        <xdr:cNvGrpSpPr/>
      </xdr:nvGrpSpPr>
      <xdr:grpSpPr>
        <a:xfrm>
          <a:off x="15738928" y="487588"/>
          <a:ext cx="11243078" cy="13990412"/>
          <a:chOff x="15659553" y="1614713"/>
          <a:chExt cx="11243078" cy="13990412"/>
        </a:xfrm>
      </xdr:grpSpPr>
      <xdr:pic>
        <xdr:nvPicPr>
          <xdr:cNvPr id="14" name="Imagen 13"/>
          <xdr:cNvPicPr>
            <a:picLocks noChangeAspect="1"/>
          </xdr:cNvPicPr>
        </xdr:nvPicPr>
        <xdr:blipFill rotWithShape="1">
          <a:blip xmlns:r="http://schemas.openxmlformats.org/officeDocument/2006/relationships" r:embed="rId2"/>
          <a:srcRect l="51652" t="18829" r="33467" b="61916"/>
          <a:stretch/>
        </xdr:blipFill>
        <xdr:spPr>
          <a:xfrm>
            <a:off x="21859875" y="12574587"/>
            <a:ext cx="4881564" cy="3014662"/>
          </a:xfrm>
          <a:prstGeom prst="rect">
            <a:avLst/>
          </a:prstGeom>
        </xdr:spPr>
      </xdr:pic>
      <xdr:grpSp>
        <xdr:nvGrpSpPr>
          <xdr:cNvPr id="23" name="Grupo 22"/>
          <xdr:cNvGrpSpPr/>
        </xdr:nvGrpSpPr>
        <xdr:grpSpPr>
          <a:xfrm>
            <a:off x="15659553" y="1614713"/>
            <a:ext cx="11243078" cy="13990412"/>
            <a:chOff x="15659553" y="1614713"/>
            <a:chExt cx="11243078" cy="13990412"/>
          </a:xfrm>
        </xdr:grpSpPr>
        <xdr:pic>
          <xdr:nvPicPr>
            <xdr:cNvPr id="4" name="Imagen 3"/>
            <xdr:cNvPicPr>
              <a:picLocks noChangeAspect="1"/>
            </xdr:cNvPicPr>
          </xdr:nvPicPr>
          <xdr:blipFill rotWithShape="1">
            <a:blip xmlns:r="http://schemas.openxmlformats.org/officeDocument/2006/relationships" r:embed="rId2"/>
            <a:srcRect l="32870" t="18829" r="64008" b="62159"/>
            <a:stretch/>
          </xdr:blipFill>
          <xdr:spPr>
            <a:xfrm>
              <a:off x="15684502" y="12525376"/>
              <a:ext cx="1023937" cy="3040062"/>
            </a:xfrm>
            <a:prstGeom prst="rect">
              <a:avLst/>
            </a:prstGeom>
          </xdr:spPr>
        </xdr:pic>
        <xdr:pic>
          <xdr:nvPicPr>
            <xdr:cNvPr id="12" name="Imagen 11"/>
            <xdr:cNvPicPr>
              <a:picLocks noChangeAspect="1"/>
            </xdr:cNvPicPr>
          </xdr:nvPicPr>
          <xdr:blipFill rotWithShape="1">
            <a:blip xmlns:r="http://schemas.openxmlformats.org/officeDocument/2006/relationships" r:embed="rId2"/>
            <a:srcRect l="35827" t="18829" r="60689" b="61916"/>
            <a:stretch/>
          </xdr:blipFill>
          <xdr:spPr>
            <a:xfrm>
              <a:off x="16708437" y="12430125"/>
              <a:ext cx="1127125" cy="3175000"/>
            </a:xfrm>
            <a:prstGeom prst="rect">
              <a:avLst/>
            </a:prstGeom>
          </xdr:spPr>
        </xdr:pic>
        <xdr:grpSp>
          <xdr:nvGrpSpPr>
            <xdr:cNvPr id="22" name="Grupo 21"/>
            <xdr:cNvGrpSpPr/>
          </xdr:nvGrpSpPr>
          <xdr:grpSpPr>
            <a:xfrm>
              <a:off x="15659553" y="1614713"/>
              <a:ext cx="11243078" cy="13879288"/>
              <a:chOff x="15643678" y="1630588"/>
              <a:chExt cx="11243078" cy="13879288"/>
            </a:xfrm>
          </xdr:grpSpPr>
          <xdr:sp macro="" textlink="">
            <xdr:nvSpPr>
              <xdr:cNvPr id="18" name="Rectángulo 17"/>
              <xdr:cNvSpPr/>
            </xdr:nvSpPr>
            <xdr:spPr>
              <a:xfrm>
                <a:off x="17749838" y="4810125"/>
                <a:ext cx="4094162" cy="18097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 la población</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del presupuesto anual de la Entidad</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&gt;=15 días de recuperación</a:t>
                </a:r>
              </a:p>
              <a:p>
                <a:pPr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algn="l"/>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nvGrpSpPr>
              <xdr:cNvPr id="21" name="Grupo 20"/>
              <xdr:cNvGrpSpPr/>
            </xdr:nvGrpSpPr>
            <xdr:grpSpPr>
              <a:xfrm>
                <a:off x="15643678" y="1630588"/>
                <a:ext cx="11243078" cy="13879288"/>
                <a:chOff x="15643678" y="1630588"/>
                <a:chExt cx="11243078" cy="13879288"/>
              </a:xfrm>
            </xdr:grpSpPr>
            <xdr:pic>
              <xdr:nvPicPr>
                <xdr:cNvPr id="3" name="Imagen 2"/>
                <xdr:cNvPicPr>
                  <a:picLocks noChangeAspect="1"/>
                </xdr:cNvPicPr>
              </xdr:nvPicPr>
              <xdr:blipFill rotWithShape="1">
                <a:blip xmlns:r="http://schemas.openxmlformats.org/officeDocument/2006/relationships" r:embed="rId3"/>
                <a:srcRect l="32667" t="26241" r="64030" b="5366"/>
                <a:stretch/>
              </xdr:blipFill>
              <xdr:spPr>
                <a:xfrm>
                  <a:off x="15648042" y="2952749"/>
                  <a:ext cx="1084212" cy="9779001"/>
                </a:xfrm>
                <a:prstGeom prst="rect">
                  <a:avLst/>
                </a:prstGeom>
              </xdr:spPr>
            </xdr:pic>
            <xdr:pic>
              <xdr:nvPicPr>
                <xdr:cNvPr id="7" name="Imagen 6"/>
                <xdr:cNvPicPr>
                  <a:picLocks noChangeAspect="1"/>
                </xdr:cNvPicPr>
              </xdr:nvPicPr>
              <xdr:blipFill rotWithShape="1">
                <a:blip xmlns:r="http://schemas.openxmlformats.org/officeDocument/2006/relationships" r:embed="rId3"/>
                <a:srcRect l="32667" t="17066" r="33102" b="73616"/>
                <a:stretch/>
              </xdr:blipFill>
              <xdr:spPr>
                <a:xfrm>
                  <a:off x="15643678" y="1630588"/>
                  <a:ext cx="11243078" cy="1335769"/>
                </a:xfrm>
                <a:prstGeom prst="rect">
                  <a:avLst/>
                </a:prstGeom>
              </xdr:spPr>
            </xdr:pic>
            <xdr:pic>
              <xdr:nvPicPr>
                <xdr:cNvPr id="10" name="Imagen 9"/>
                <xdr:cNvPicPr>
                  <a:picLocks noChangeAspect="1"/>
                </xdr:cNvPicPr>
              </xdr:nvPicPr>
              <xdr:blipFill rotWithShape="1">
                <a:blip xmlns:r="http://schemas.openxmlformats.org/officeDocument/2006/relationships" r:embed="rId3"/>
                <a:srcRect l="35758" t="26484" r="60977" b="5366"/>
                <a:stretch/>
              </xdr:blipFill>
              <xdr:spPr>
                <a:xfrm>
                  <a:off x="16676686" y="2984499"/>
                  <a:ext cx="1055688" cy="9752502"/>
                </a:xfrm>
                <a:prstGeom prst="rect">
                  <a:avLst/>
                </a:prstGeom>
              </xdr:spPr>
            </xdr:pic>
            <xdr:pic>
              <xdr:nvPicPr>
                <xdr:cNvPr id="13" name="Imagen 12"/>
                <xdr:cNvPicPr>
                  <a:picLocks noChangeAspect="1"/>
                </xdr:cNvPicPr>
              </xdr:nvPicPr>
              <xdr:blipFill rotWithShape="1">
                <a:blip xmlns:r="http://schemas.openxmlformats.org/officeDocument/2006/relationships" r:embed="rId3"/>
                <a:srcRect l="51574" t="26152" r="33553" b="6456"/>
                <a:stretch/>
              </xdr:blipFill>
              <xdr:spPr>
                <a:xfrm>
                  <a:off x="21859874" y="2952750"/>
                  <a:ext cx="4881564" cy="9644062"/>
                </a:xfrm>
                <a:prstGeom prst="rect">
                  <a:avLst/>
                </a:prstGeom>
              </xdr:spPr>
            </xdr:pic>
            <xdr:sp macro="" textlink="">
              <xdr:nvSpPr>
                <xdr:cNvPr id="15" name="Rectángulo 14"/>
                <xdr:cNvSpPr/>
              </xdr:nvSpPr>
              <xdr:spPr>
                <a:xfrm>
                  <a:off x="17764126" y="12588876"/>
                  <a:ext cx="409575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b="1">
                    <a:solidFill>
                      <a:sysClr val="windowText" lastClr="000000"/>
                    </a:solidFill>
                    <a:latin typeface="Arial" panose="020B0604020202020204" pitchFamily="34" charset="0"/>
                    <a:cs typeface="Arial" panose="020B0604020202020204" pitchFamily="34" charset="0"/>
                  </a:endParaRPr>
                </a:p>
                <a:p>
                  <a:pPr algn="l"/>
                  <a:r>
                    <a:rPr lang="es-CO" sz="1600" b="1">
                      <a:solidFill>
                        <a:sysClr val="windowText" lastClr="000000"/>
                      </a:solidFill>
                      <a:latin typeface="Arial" panose="020B0604020202020204" pitchFamily="34" charset="0"/>
                      <a:cs typeface="Arial" panose="020B0604020202020204" pitchFamily="34" charset="0"/>
                    </a:rPr>
                    <a:t>Afectación</a:t>
                  </a:r>
                  <a:r>
                    <a:rPr lang="es-CO" sz="1600" b="1" baseline="0">
                      <a:solidFill>
                        <a:sysClr val="windowText" lastClr="000000"/>
                      </a:solidFill>
                      <a:latin typeface="Arial" panose="020B0604020202020204" pitchFamily="34" charset="0"/>
                      <a:cs typeface="Arial" panose="020B0604020202020204" pitchFamily="34" charset="0"/>
                    </a:rPr>
                    <a:t> &gt;=50% de la población</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a:t>
                  </a:r>
                  <a:r>
                    <a:rPr lang="es-CO" sz="1600" b="1" baseline="0">
                      <a:solidFill>
                        <a:sysClr val="windowText" lastClr="000000"/>
                      </a:solidFill>
                      <a:effectLst/>
                      <a:latin typeface="Arial" panose="020B0604020202020204" pitchFamily="34" charset="0"/>
                      <a:ea typeface="+mn-ea"/>
                      <a:cs typeface="Arial" panose="020B0604020202020204" pitchFamily="34" charset="0"/>
                    </a:rPr>
                    <a:t> &gt;=50%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baseline="0">
                      <a:solidFill>
                        <a:sysClr val="windowText" lastClr="000000"/>
                      </a:solidFill>
                      <a:effectLst/>
                      <a:latin typeface="Arial" panose="020B0604020202020204" pitchFamily="34" charset="0"/>
                      <a:ea typeface="+mn-ea"/>
                      <a:cs typeface="Arial" panose="020B0604020202020204" pitchFamily="34" charset="0"/>
                    </a:rPr>
                    <a:t>Afectación muy grave del medio ambiente requiere de &gt;= 2 años de recuperación</a:t>
                  </a:r>
                </a:p>
                <a:p>
                  <a:pPr algn="l"/>
                  <a:endParaRPr lang="es-CO" sz="16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ángulo 15"/>
                <xdr:cNvSpPr/>
              </xdr:nvSpPr>
              <xdr:spPr>
                <a:xfrm>
                  <a:off x="17748250" y="9588500"/>
                  <a:ext cx="4095750" cy="296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lt1"/>
                      </a:solidFill>
                      <a:effectLst/>
                      <a:latin typeface="+mn-lt"/>
                      <a:ea typeface="+mn-ea"/>
                      <a:cs typeface="+mn-cs"/>
                    </a:rPr>
                    <a:t>Afectación</a:t>
                  </a:r>
                  <a:r>
                    <a:rPr lang="es-CO" sz="1100" b="1" baseline="0">
                      <a:solidFill>
                        <a:schemeClr val="lt1"/>
                      </a:solidFill>
                      <a:effectLst/>
                      <a:latin typeface="+mn-lt"/>
                      <a:ea typeface="+mn-ea"/>
                      <a:cs typeface="+mn-cs"/>
                    </a:rPr>
                    <a:t> &gt;=50% de la población</a:t>
                  </a:r>
                  <a:endParaRPr lang="es-CO">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&gt;=20% de la población</a:t>
                  </a:r>
                </a:p>
                <a:p>
                  <a:pPr marL="0" indent="0" algn="l" eaLnBrk="1" fontAlgn="auto" latinLnBrk="0" hangingPunct="1"/>
                  <a:r>
                    <a:rPr lang="es-CO" sz="1600" b="1">
                      <a:solidFill>
                        <a:sysClr val="windowText" lastClr="000000"/>
                      </a:solidFill>
                      <a:latin typeface="Arial" panose="020B0604020202020204" pitchFamily="34" charset="0"/>
                      <a:ea typeface="+mn-ea"/>
                      <a:cs typeface="Arial" panose="020B0604020202020204" pitchFamily="34" charset="0"/>
                    </a:rPr>
                    <a:t>Afectación &gt;=20%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importante del medio ambiente requiere de &gt;= 6 meses de recuperación</a:t>
                  </a:r>
                </a:p>
                <a:p>
                  <a:pPr marL="0" indent="0" algn="l"/>
                  <a:endParaRPr lang="es-CO" sz="1600" b="1">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17" name="Rectángulo 16"/>
                <xdr:cNvSpPr/>
              </xdr:nvSpPr>
              <xdr:spPr>
                <a:xfrm>
                  <a:off x="17732375" y="6635750"/>
                  <a:ext cx="412750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&gt;=10% de la población</a:t>
                  </a:r>
                </a:p>
                <a:p>
                  <a:pPr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&gt;=10% del presupuesto anual de la Entidad</a:t>
                  </a:r>
                  <a:endParaRPr lang="es-CO" sz="1600" b="1">
                    <a:solidFill>
                      <a:sysClr val="windowText" lastClr="000000"/>
                    </a:solidFill>
                    <a:effectLst/>
                    <a:latin typeface="Arial" panose="020B0604020202020204" pitchFamily="34" charset="0"/>
                    <a:cs typeface="Arial" panose="020B0604020202020204" pitchFamily="34" charset="0"/>
                  </a:endParaRP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 8 semanas de recuperación</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19" name="Rectángulo 18"/>
                <xdr:cNvSpPr/>
              </xdr:nvSpPr>
              <xdr:spPr>
                <a:xfrm>
                  <a:off x="17732375" y="2944814"/>
                  <a:ext cx="4127500" cy="18653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 de la población</a:t>
                  </a: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No hay afectación medioambiental</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1206845</xdr:colOff>
      <xdr:row>24</xdr:row>
      <xdr:rowOff>306871</xdr:rowOff>
    </xdr:from>
    <xdr:to>
      <xdr:col>9</xdr:col>
      <xdr:colOff>644524</xdr:colOff>
      <xdr:row>30</xdr:row>
      <xdr:rowOff>180975</xdr:rowOff>
    </xdr:to>
    <xdr:sp macro="" textlink="">
      <xdr:nvSpPr>
        <xdr:cNvPr id="2" name="1 Flecha izquierda">
          <a:hlinkClick xmlns:r="http://schemas.openxmlformats.org/officeDocument/2006/relationships" r:id="rId1"/>
        </xdr:cNvPr>
        <xdr:cNvSpPr/>
      </xdr:nvSpPr>
      <xdr:spPr>
        <a:xfrm>
          <a:off x="5778845" y="6669571"/>
          <a:ext cx="5676554" cy="130285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2</xdr:col>
      <xdr:colOff>1428749</xdr:colOff>
      <xdr:row>10</xdr:row>
      <xdr:rowOff>9524</xdr:rowOff>
    </xdr:from>
    <xdr:to>
      <xdr:col>4</xdr:col>
      <xdr:colOff>409575</xdr:colOff>
      <xdr:row>25</xdr:row>
      <xdr:rowOff>0</xdr:rowOff>
    </xdr:to>
    <xdr:grpSp>
      <xdr:nvGrpSpPr>
        <xdr:cNvPr id="9" name="Grupo 8"/>
        <xdr:cNvGrpSpPr/>
      </xdr:nvGrpSpPr>
      <xdr:grpSpPr>
        <a:xfrm>
          <a:off x="3248024" y="2676524"/>
          <a:ext cx="1314451" cy="4162426"/>
          <a:chOff x="3248024" y="2676524"/>
          <a:chExt cx="1314451" cy="4162426"/>
        </a:xfrm>
      </xdr:grpSpPr>
      <xdr:sp macro="" textlink="">
        <xdr:nvSpPr>
          <xdr:cNvPr id="3" name="Pentágono 2"/>
          <xdr:cNvSpPr/>
        </xdr:nvSpPr>
        <xdr:spPr>
          <a:xfrm>
            <a:off x="3248024" y="2676524"/>
            <a:ext cx="1295401" cy="695326"/>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solidFill>
                  <a:sysClr val="windowText" lastClr="000000"/>
                </a:solidFill>
                <a:latin typeface="Arial" panose="020B0604020202020204" pitchFamily="34" charset="0"/>
                <a:cs typeface="Arial" panose="020B0604020202020204" pitchFamily="34" charset="0"/>
              </a:rPr>
              <a:t>CASI SEGURO</a:t>
            </a:r>
          </a:p>
          <a:p>
            <a:pPr algn="ctr"/>
            <a:r>
              <a:rPr lang="es-CO" sz="1200" b="1">
                <a:solidFill>
                  <a:sysClr val="windowText" lastClr="000000"/>
                </a:solidFill>
                <a:latin typeface="Arial" panose="020B0604020202020204" pitchFamily="34" charset="0"/>
                <a:cs typeface="Arial" panose="020B0604020202020204" pitchFamily="34" charset="0"/>
              </a:rPr>
              <a:t>(5) </a:t>
            </a:r>
          </a:p>
        </xdr:txBody>
      </xdr:sp>
      <xdr:sp macro="" textlink="">
        <xdr:nvSpPr>
          <xdr:cNvPr id="4" name="Pentágono 3"/>
          <xdr:cNvSpPr/>
        </xdr:nvSpPr>
        <xdr:spPr>
          <a:xfrm>
            <a:off x="3248024" y="3381375"/>
            <a:ext cx="1314451" cy="762000"/>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PROBABLE</a:t>
            </a:r>
          </a:p>
          <a:p>
            <a:pPr algn="ctr"/>
            <a:r>
              <a:rPr lang="es-CO" sz="1200" b="1">
                <a:solidFill>
                  <a:sysClr val="windowText" lastClr="000000"/>
                </a:solidFill>
                <a:latin typeface="Arial" panose="020B0604020202020204" pitchFamily="34" charset="0"/>
                <a:cs typeface="Arial" panose="020B0604020202020204" pitchFamily="34" charset="0"/>
              </a:rPr>
              <a:t>(4) </a:t>
            </a:r>
          </a:p>
        </xdr:txBody>
      </xdr:sp>
      <xdr:sp macro="" textlink="">
        <xdr:nvSpPr>
          <xdr:cNvPr id="5" name="Pentágono 4"/>
          <xdr:cNvSpPr/>
        </xdr:nvSpPr>
        <xdr:spPr>
          <a:xfrm>
            <a:off x="3248024" y="4162424"/>
            <a:ext cx="1304926" cy="8667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POSIBLE</a:t>
            </a:r>
          </a:p>
          <a:p>
            <a:pPr algn="ctr"/>
            <a:r>
              <a:rPr lang="es-CO" sz="1200" b="1">
                <a:solidFill>
                  <a:sysClr val="windowText" lastClr="000000"/>
                </a:solidFill>
                <a:latin typeface="Arial" panose="020B0604020202020204" pitchFamily="34" charset="0"/>
                <a:cs typeface="Arial" panose="020B0604020202020204" pitchFamily="34" charset="0"/>
              </a:rPr>
              <a:t> (3) </a:t>
            </a:r>
          </a:p>
        </xdr:txBody>
      </xdr:sp>
      <xdr:sp macro="" textlink="">
        <xdr:nvSpPr>
          <xdr:cNvPr id="6" name="Pentágono 5"/>
          <xdr:cNvSpPr/>
        </xdr:nvSpPr>
        <xdr:spPr>
          <a:xfrm>
            <a:off x="3248025" y="5038725"/>
            <a:ext cx="1314450" cy="9429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IMPROBABLE</a:t>
            </a:r>
          </a:p>
          <a:p>
            <a:pPr algn="ctr"/>
            <a:r>
              <a:rPr lang="es-CO" sz="1200" b="1">
                <a:solidFill>
                  <a:sysClr val="windowText" lastClr="000000"/>
                </a:solidFill>
                <a:latin typeface="Arial" panose="020B0604020202020204" pitchFamily="34" charset="0"/>
                <a:cs typeface="Arial" panose="020B0604020202020204" pitchFamily="34" charset="0"/>
              </a:rPr>
              <a:t> (2) </a:t>
            </a:r>
          </a:p>
        </xdr:txBody>
      </xdr:sp>
      <xdr:sp macro="" textlink="">
        <xdr:nvSpPr>
          <xdr:cNvPr id="8" name="Pentágono 7"/>
          <xdr:cNvSpPr/>
        </xdr:nvSpPr>
        <xdr:spPr>
          <a:xfrm>
            <a:off x="3248025" y="5991225"/>
            <a:ext cx="1285875" cy="84772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RARA VEZ (1) </a:t>
            </a:r>
          </a:p>
        </xdr:txBody>
      </xdr:sp>
    </xdr:grpSp>
    <xdr:clientData/>
  </xdr:twoCellAnchor>
  <xdr:twoCellAnchor>
    <xdr:from>
      <xdr:col>4</xdr:col>
      <xdr:colOff>409574</xdr:colOff>
      <xdr:row>5</xdr:row>
      <xdr:rowOff>361949</xdr:rowOff>
    </xdr:from>
    <xdr:to>
      <xdr:col>9</xdr:col>
      <xdr:colOff>1524000</xdr:colOff>
      <xdr:row>7</xdr:row>
      <xdr:rowOff>285749</xdr:rowOff>
    </xdr:to>
    <xdr:grpSp>
      <xdr:nvGrpSpPr>
        <xdr:cNvPr id="14" name="Grupo 13"/>
        <xdr:cNvGrpSpPr/>
      </xdr:nvGrpSpPr>
      <xdr:grpSpPr>
        <a:xfrm>
          <a:off x="4562474" y="1047749"/>
          <a:ext cx="7772401" cy="838200"/>
          <a:chOff x="4562474" y="1047749"/>
          <a:chExt cx="7772401" cy="838200"/>
        </a:xfrm>
      </xdr:grpSpPr>
      <xdr:sp macro="" textlink="">
        <xdr:nvSpPr>
          <xdr:cNvPr id="7" name="Conector fuera de página 6"/>
          <xdr:cNvSpPr/>
        </xdr:nvSpPr>
        <xdr:spPr>
          <a:xfrm>
            <a:off x="4562474"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INSIGNIFICANTE</a:t>
            </a:r>
          </a:p>
          <a:p>
            <a:pPr algn="ctr"/>
            <a:r>
              <a:rPr lang="es-CO" sz="1200" b="1">
                <a:solidFill>
                  <a:sysClr val="windowText" lastClr="000000"/>
                </a:solidFill>
                <a:latin typeface="Arial" panose="020B0604020202020204" pitchFamily="34" charset="0"/>
                <a:cs typeface="Arial" panose="020B0604020202020204" pitchFamily="34" charset="0"/>
              </a:rPr>
              <a:t>(1) </a:t>
            </a:r>
          </a:p>
        </xdr:txBody>
      </xdr:sp>
      <xdr:sp macro="" textlink="">
        <xdr:nvSpPr>
          <xdr:cNvPr id="10" name="Conector fuera de página 9"/>
          <xdr:cNvSpPr/>
        </xdr:nvSpPr>
        <xdr:spPr>
          <a:xfrm>
            <a:off x="6086475"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MENOR </a:t>
            </a:r>
          </a:p>
          <a:p>
            <a:pPr algn="ctr"/>
            <a:r>
              <a:rPr lang="es-CO" sz="1200" b="1">
                <a:solidFill>
                  <a:sysClr val="windowText" lastClr="000000"/>
                </a:solidFill>
                <a:latin typeface="Arial" panose="020B0604020202020204" pitchFamily="34" charset="0"/>
                <a:cs typeface="Arial" panose="020B0604020202020204" pitchFamily="34" charset="0"/>
              </a:rPr>
              <a:t>(2)</a:t>
            </a:r>
          </a:p>
        </xdr:txBody>
      </xdr:sp>
      <xdr:sp macro="" textlink="">
        <xdr:nvSpPr>
          <xdr:cNvPr id="11" name="Conector fuera de página 10"/>
          <xdr:cNvSpPr/>
        </xdr:nvSpPr>
        <xdr:spPr>
          <a:xfrm>
            <a:off x="7600951" y="1057274"/>
            <a:ext cx="168592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MODERADO </a:t>
            </a:r>
          </a:p>
          <a:p>
            <a:pPr algn="ctr"/>
            <a:r>
              <a:rPr lang="es-CO" sz="1200" b="1">
                <a:solidFill>
                  <a:sysClr val="windowText" lastClr="000000"/>
                </a:solidFill>
                <a:latin typeface="Arial" panose="020B0604020202020204" pitchFamily="34" charset="0"/>
                <a:cs typeface="Arial" panose="020B0604020202020204" pitchFamily="34" charset="0"/>
              </a:rPr>
              <a:t>(3)</a:t>
            </a:r>
          </a:p>
        </xdr:txBody>
      </xdr:sp>
      <xdr:sp macro="" textlink="">
        <xdr:nvSpPr>
          <xdr:cNvPr id="12" name="Conector fuera de página 11"/>
          <xdr:cNvSpPr/>
        </xdr:nvSpPr>
        <xdr:spPr>
          <a:xfrm>
            <a:off x="9286875" y="1057274"/>
            <a:ext cx="153352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MAYOR </a:t>
            </a:r>
          </a:p>
          <a:p>
            <a:pPr algn="ctr"/>
            <a:r>
              <a:rPr lang="es-CO" sz="1200" b="1">
                <a:solidFill>
                  <a:sysClr val="windowText" lastClr="000000"/>
                </a:solidFill>
                <a:latin typeface="Arial" panose="020B0604020202020204" pitchFamily="34" charset="0"/>
                <a:cs typeface="Arial" panose="020B0604020202020204" pitchFamily="34" charset="0"/>
              </a:rPr>
              <a:t>(4)</a:t>
            </a:r>
          </a:p>
        </xdr:txBody>
      </xdr:sp>
      <xdr:sp macro="" textlink="">
        <xdr:nvSpPr>
          <xdr:cNvPr id="13" name="Conector fuera de página 12"/>
          <xdr:cNvSpPr/>
        </xdr:nvSpPr>
        <xdr:spPr>
          <a:xfrm>
            <a:off x="10820401" y="1057274"/>
            <a:ext cx="151447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CATASTRÓFICO </a:t>
            </a:r>
          </a:p>
          <a:p>
            <a:pPr algn="ctr"/>
            <a:r>
              <a:rPr lang="es-CO" sz="1200" b="1">
                <a:solidFill>
                  <a:sysClr val="windowText" lastClr="000000"/>
                </a:solidFill>
                <a:latin typeface="Arial" panose="020B0604020202020204" pitchFamily="34" charset="0"/>
                <a:cs typeface="Arial" panose="020B0604020202020204" pitchFamily="34" charset="0"/>
              </a:rPr>
              <a:t>(5)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4" name="1 Flecha izquierda">
          <a:hlinkClick xmlns:r="http://schemas.openxmlformats.org/officeDocument/2006/relationships" r:id="rId2"/>
        </xdr:cNvPr>
        <xdr:cNvSpPr/>
      </xdr:nvSpPr>
      <xdr:spPr>
        <a:xfrm>
          <a:off x="18257" y="0"/>
          <a:ext cx="7201694"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5" name="1 Flecha izquierda">
          <a:hlinkClick xmlns:r="http://schemas.openxmlformats.org/officeDocument/2006/relationships" r:id="rId2"/>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rias\AppData\Local\Microsoft\Windows\INetCache\IE\KU36KFQD\MAPA%20DE%20RIESGOS%20ACTUALIZACI&#211;N%20CONSOLIDADO%20a%209%20de%20agosto-Talento%20Humano_27082019%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sheetData sheetId="1"/>
      <sheetData sheetId="2"/>
      <sheetData sheetId="3"/>
      <sheetData sheetId="4"/>
      <sheetData sheetId="5"/>
      <sheetData sheetId="6">
        <row r="19">
          <cell r="AN19">
            <v>1</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2"/>
  <sheetViews>
    <sheetView workbookViewId="0">
      <selection activeCell="P13" sqref="P13"/>
    </sheetView>
  </sheetViews>
  <sheetFormatPr baseColWidth="10" defaultRowHeight="15" x14ac:dyDescent="0.25"/>
  <cols>
    <col min="1" max="1" width="2.5703125" customWidth="1"/>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ht="51" customHeight="1" x14ac:dyDescent="0.25">
      <c r="B2" s="598"/>
      <c r="C2" s="598"/>
      <c r="D2" s="598"/>
      <c r="E2" s="598"/>
      <c r="F2" s="605" t="s">
        <v>114</v>
      </c>
      <c r="G2" s="606"/>
      <c r="H2" s="606"/>
      <c r="I2" s="606"/>
      <c r="J2" s="606"/>
      <c r="K2" s="606"/>
      <c r="L2" s="606"/>
      <c r="M2" s="607"/>
    </row>
    <row r="3" spans="2:13" ht="23.25" x14ac:dyDescent="0.25">
      <c r="B3" s="598"/>
      <c r="C3" s="598"/>
      <c r="D3" s="598"/>
      <c r="E3" s="598"/>
      <c r="F3" s="608" t="s">
        <v>115</v>
      </c>
      <c r="G3" s="609"/>
      <c r="H3" s="609"/>
      <c r="I3" s="609"/>
      <c r="J3" s="609"/>
      <c r="K3" s="609"/>
      <c r="L3" s="609"/>
      <c r="M3" s="610"/>
    </row>
    <row r="4" spans="2:13" ht="23.25" x14ac:dyDescent="0.25">
      <c r="B4" s="598"/>
      <c r="C4" s="598"/>
      <c r="D4" s="598"/>
      <c r="E4" s="598"/>
      <c r="F4" s="611" t="s">
        <v>89</v>
      </c>
      <c r="G4" s="612"/>
      <c r="H4" s="612"/>
      <c r="I4" s="612"/>
      <c r="J4" s="612"/>
      <c r="K4" s="612"/>
      <c r="L4" s="612"/>
      <c r="M4" s="613"/>
    </row>
    <row r="5" spans="2:13" ht="15.75" x14ac:dyDescent="0.25">
      <c r="B5" s="598"/>
      <c r="C5" s="598"/>
      <c r="D5" s="598"/>
      <c r="E5" s="598"/>
      <c r="F5" s="614" t="s">
        <v>758</v>
      </c>
      <c r="G5" s="615"/>
      <c r="H5" s="615"/>
      <c r="I5" s="615"/>
      <c r="J5" s="615"/>
      <c r="K5" s="615"/>
      <c r="L5" s="615"/>
      <c r="M5" s="616"/>
    </row>
    <row r="6" spans="2:13" x14ac:dyDescent="0.25">
      <c r="B6" s="595" t="s">
        <v>48</v>
      </c>
      <c r="C6" s="595"/>
      <c r="D6" s="595"/>
      <c r="E6" s="595"/>
      <c r="F6" s="595"/>
      <c r="G6" s="595"/>
      <c r="H6" s="595"/>
      <c r="I6" s="595"/>
      <c r="J6" s="595"/>
      <c r="K6" s="595"/>
      <c r="L6" s="595"/>
      <c r="M6" s="595"/>
    </row>
    <row r="7" spans="2:13" x14ac:dyDescent="0.25">
      <c r="B7" s="596" t="s">
        <v>32</v>
      </c>
      <c r="C7" s="596"/>
      <c r="D7" s="596"/>
      <c r="E7" s="596"/>
      <c r="F7" s="597" t="s">
        <v>49</v>
      </c>
      <c r="G7" s="599" t="s">
        <v>15</v>
      </c>
      <c r="H7" s="600"/>
      <c r="I7" s="600"/>
      <c r="J7" s="600"/>
      <c r="K7" s="600"/>
      <c r="L7" s="600"/>
      <c r="M7" s="601"/>
    </row>
    <row r="8" spans="2:13" x14ac:dyDescent="0.25">
      <c r="B8" s="596"/>
      <c r="C8" s="596"/>
      <c r="D8" s="596"/>
      <c r="E8" s="596"/>
      <c r="F8" s="597"/>
      <c r="G8" s="602"/>
      <c r="H8" s="603"/>
      <c r="I8" s="603"/>
      <c r="J8" s="603"/>
      <c r="K8" s="603"/>
      <c r="L8" s="603"/>
      <c r="M8" s="604"/>
    </row>
    <row r="9" spans="2:13" ht="46.5" customHeight="1" x14ac:dyDescent="0.25">
      <c r="B9" s="585">
        <v>43525</v>
      </c>
      <c r="C9" s="578"/>
      <c r="D9" s="578"/>
      <c r="E9" s="578"/>
      <c r="F9" s="577" t="s">
        <v>94</v>
      </c>
      <c r="G9" s="592" t="s">
        <v>116</v>
      </c>
      <c r="H9" s="593"/>
      <c r="I9" s="593"/>
      <c r="J9" s="593"/>
      <c r="K9" s="593"/>
      <c r="L9" s="593"/>
      <c r="M9" s="594"/>
    </row>
    <row r="10" spans="2:13" ht="15" customHeight="1" x14ac:dyDescent="0.25">
      <c r="B10" s="585">
        <v>43587</v>
      </c>
      <c r="C10" s="578"/>
      <c r="D10" s="578"/>
      <c r="E10" s="578"/>
      <c r="F10" s="577" t="s">
        <v>107</v>
      </c>
      <c r="G10" s="586" t="s">
        <v>117</v>
      </c>
      <c r="H10" s="587"/>
      <c r="I10" s="587"/>
      <c r="J10" s="587"/>
      <c r="K10" s="587"/>
      <c r="L10" s="587"/>
      <c r="M10" s="588"/>
    </row>
    <row r="11" spans="2:13" x14ac:dyDescent="0.25">
      <c r="B11" s="585">
        <v>43710</v>
      </c>
      <c r="C11" s="578"/>
      <c r="D11" s="578"/>
      <c r="E11" s="578"/>
      <c r="F11" s="577" t="s">
        <v>224</v>
      </c>
      <c r="G11" s="589" t="s">
        <v>618</v>
      </c>
      <c r="H11" s="590"/>
      <c r="I11" s="590"/>
      <c r="J11" s="590"/>
      <c r="K11" s="590"/>
      <c r="L11" s="590"/>
      <c r="M11" s="591"/>
    </row>
    <row r="12" spans="2:13" ht="29.25" customHeight="1" x14ac:dyDescent="0.25">
      <c r="B12" s="585">
        <v>43770</v>
      </c>
      <c r="C12" s="578"/>
      <c r="D12" s="578"/>
      <c r="E12" s="578"/>
      <c r="F12" s="577" t="s">
        <v>759</v>
      </c>
      <c r="G12" s="582" t="s">
        <v>760</v>
      </c>
      <c r="H12" s="583"/>
      <c r="I12" s="583"/>
      <c r="J12" s="583"/>
      <c r="K12" s="583"/>
      <c r="L12" s="583"/>
      <c r="M12" s="584"/>
    </row>
    <row r="13" spans="2:13" x14ac:dyDescent="0.25">
      <c r="B13" s="578"/>
      <c r="C13" s="578"/>
      <c r="D13" s="578"/>
      <c r="E13" s="578"/>
      <c r="F13" s="577"/>
      <c r="G13" s="579"/>
      <c r="H13" s="580"/>
      <c r="I13" s="580"/>
      <c r="J13" s="580"/>
      <c r="K13" s="580"/>
      <c r="L13" s="580"/>
      <c r="M13" s="581"/>
    </row>
    <row r="14" spans="2:13" x14ac:dyDescent="0.25">
      <c r="B14" s="578"/>
      <c r="C14" s="578"/>
      <c r="D14" s="578"/>
      <c r="E14" s="578"/>
      <c r="F14" s="577"/>
      <c r="G14" s="579"/>
      <c r="H14" s="580"/>
      <c r="I14" s="580"/>
      <c r="J14" s="580"/>
      <c r="K14" s="580"/>
      <c r="L14" s="580"/>
      <c r="M14" s="581"/>
    </row>
    <row r="15" spans="2:13" x14ac:dyDescent="0.25">
      <c r="B15" s="578"/>
      <c r="C15" s="578"/>
      <c r="D15" s="578"/>
      <c r="E15" s="578"/>
      <c r="F15" s="577"/>
      <c r="G15" s="579"/>
      <c r="H15" s="580"/>
      <c r="I15" s="580"/>
      <c r="J15" s="580"/>
      <c r="K15" s="580"/>
      <c r="L15" s="580"/>
      <c r="M15" s="581"/>
    </row>
    <row r="16" spans="2:13" x14ac:dyDescent="0.25">
      <c r="B16" s="578"/>
      <c r="C16" s="578"/>
      <c r="D16" s="578"/>
      <c r="E16" s="578"/>
      <c r="F16" s="577"/>
      <c r="G16" s="579"/>
      <c r="H16" s="580"/>
      <c r="I16" s="580"/>
      <c r="J16" s="580"/>
      <c r="K16" s="580"/>
      <c r="L16" s="580"/>
      <c r="M16" s="581"/>
    </row>
    <row r="17" spans="2:13" x14ac:dyDescent="0.25">
      <c r="B17" s="578"/>
      <c r="C17" s="578"/>
      <c r="D17" s="578"/>
      <c r="E17" s="578"/>
      <c r="F17" s="577"/>
      <c r="G17" s="579"/>
      <c r="H17" s="580"/>
      <c r="I17" s="580"/>
      <c r="J17" s="580"/>
      <c r="K17" s="580"/>
      <c r="L17" s="580"/>
      <c r="M17" s="581"/>
    </row>
    <row r="18" spans="2:13" x14ac:dyDescent="0.25">
      <c r="B18" s="578"/>
      <c r="C18" s="578"/>
      <c r="D18" s="578"/>
      <c r="E18" s="578"/>
      <c r="F18" s="577"/>
      <c r="G18" s="579"/>
      <c r="H18" s="580"/>
      <c r="I18" s="580"/>
      <c r="J18" s="580"/>
      <c r="K18" s="580"/>
      <c r="L18" s="580"/>
      <c r="M18" s="581"/>
    </row>
    <row r="19" spans="2:13" x14ac:dyDescent="0.25">
      <c r="B19" s="578"/>
      <c r="C19" s="578"/>
      <c r="D19" s="578"/>
      <c r="E19" s="578"/>
      <c r="F19" s="577"/>
      <c r="G19" s="579"/>
      <c r="H19" s="580"/>
      <c r="I19" s="580"/>
      <c r="J19" s="580"/>
      <c r="K19" s="580"/>
      <c r="L19" s="580"/>
      <c r="M19" s="581"/>
    </row>
    <row r="20" spans="2:13" x14ac:dyDescent="0.25">
      <c r="B20" s="578"/>
      <c r="C20" s="578"/>
      <c r="D20" s="578"/>
      <c r="E20" s="578"/>
      <c r="F20" s="577"/>
      <c r="G20" s="579"/>
      <c r="H20" s="580"/>
      <c r="I20" s="580"/>
      <c r="J20" s="580"/>
      <c r="K20" s="580"/>
      <c r="L20" s="580"/>
      <c r="M20" s="581"/>
    </row>
    <row r="21" spans="2:13" x14ac:dyDescent="0.25">
      <c r="B21" s="578"/>
      <c r="C21" s="578"/>
      <c r="D21" s="578"/>
      <c r="E21" s="578"/>
      <c r="F21" s="577"/>
      <c r="G21" s="579"/>
      <c r="H21" s="580"/>
      <c r="I21" s="580"/>
      <c r="J21" s="580"/>
      <c r="K21" s="580"/>
      <c r="L21" s="580"/>
      <c r="M21" s="581"/>
    </row>
    <row r="22" spans="2:13" x14ac:dyDescent="0.25">
      <c r="B22" s="578"/>
      <c r="C22" s="578"/>
      <c r="D22" s="578"/>
      <c r="E22" s="578"/>
      <c r="F22" s="577"/>
      <c r="G22" s="579"/>
      <c r="H22" s="580"/>
      <c r="I22" s="580"/>
      <c r="J22" s="580"/>
      <c r="K22" s="580"/>
      <c r="L22" s="580"/>
      <c r="M22" s="581"/>
    </row>
  </sheetData>
  <mergeCells count="37">
    <mergeCell ref="B2:E5"/>
    <mergeCell ref="G7:M8"/>
    <mergeCell ref="F2:M2"/>
    <mergeCell ref="F3:M3"/>
    <mergeCell ref="F4:M4"/>
    <mergeCell ref="F5:M5"/>
    <mergeCell ref="B9:E9"/>
    <mergeCell ref="G9:M9"/>
    <mergeCell ref="B6:M6"/>
    <mergeCell ref="B7:E8"/>
    <mergeCell ref="F7:F8"/>
    <mergeCell ref="B10:E10"/>
    <mergeCell ref="B11:E11"/>
    <mergeCell ref="G10:M10"/>
    <mergeCell ref="G11:M11"/>
    <mergeCell ref="B12:E12"/>
    <mergeCell ref="B13:E13"/>
    <mergeCell ref="G12:M12"/>
    <mergeCell ref="G13:M13"/>
    <mergeCell ref="B14:E14"/>
    <mergeCell ref="B15:E15"/>
    <mergeCell ref="G14:M14"/>
    <mergeCell ref="G15:M15"/>
    <mergeCell ref="B16:E16"/>
    <mergeCell ref="B17:E17"/>
    <mergeCell ref="G16:M16"/>
    <mergeCell ref="G17:M17"/>
    <mergeCell ref="B18:E18"/>
    <mergeCell ref="B19:E19"/>
    <mergeCell ref="G18:M18"/>
    <mergeCell ref="G19:M19"/>
    <mergeCell ref="B22:E22"/>
    <mergeCell ref="B20:E20"/>
    <mergeCell ref="B21:E21"/>
    <mergeCell ref="G20:M20"/>
    <mergeCell ref="G21:M21"/>
    <mergeCell ref="G22:M2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zoomScale="80" zoomScaleNormal="100" zoomScaleSheetLayoutView="80" workbookViewId="0">
      <selection activeCell="A13" sqref="A13:C14"/>
    </sheetView>
  </sheetViews>
  <sheetFormatPr baseColWidth="10" defaultRowHeight="15" x14ac:dyDescent="0.25"/>
  <cols>
    <col min="1" max="1" width="43.85546875" customWidth="1"/>
    <col min="2" max="2" width="70.42578125" customWidth="1"/>
    <col min="3" max="3" width="173" customWidth="1"/>
  </cols>
  <sheetData>
    <row r="1" spans="1:6" ht="87.75" customHeight="1" thickBot="1" x14ac:dyDescent="0.3">
      <c r="A1" s="617" t="s">
        <v>214</v>
      </c>
      <c r="B1" s="618"/>
      <c r="C1" s="619"/>
    </row>
    <row r="2" spans="1:6" ht="13.5" customHeight="1" x14ac:dyDescent="0.25">
      <c r="C2" s="25"/>
    </row>
    <row r="3" spans="1:6" ht="39" customHeight="1" x14ac:dyDescent="0.25">
      <c r="A3" s="624" t="s">
        <v>88</v>
      </c>
      <c r="B3" s="625"/>
      <c r="C3" s="626"/>
    </row>
    <row r="4" spans="1:6" ht="346.5" customHeight="1" x14ac:dyDescent="0.25">
      <c r="A4" s="627" t="s">
        <v>342</v>
      </c>
      <c r="B4" s="628"/>
      <c r="C4" s="629"/>
    </row>
    <row r="5" spans="1:6" ht="43.5" customHeight="1" x14ac:dyDescent="0.25">
      <c r="A5" s="624" t="s">
        <v>213</v>
      </c>
      <c r="B5" s="625"/>
      <c r="C5" s="626"/>
    </row>
    <row r="6" spans="1:6" ht="185.25" customHeight="1" x14ac:dyDescent="0.25">
      <c r="A6" s="630" t="s">
        <v>303</v>
      </c>
      <c r="B6" s="631"/>
      <c r="C6" s="632"/>
    </row>
    <row r="7" spans="1:6" ht="39" customHeight="1" x14ac:dyDescent="0.25">
      <c r="A7" s="256" t="s">
        <v>84</v>
      </c>
      <c r="B7" s="256" t="s">
        <v>82</v>
      </c>
      <c r="C7" s="256" t="s">
        <v>83</v>
      </c>
    </row>
    <row r="8" spans="1:6" ht="176.25" customHeight="1" x14ac:dyDescent="0.25">
      <c r="A8" s="252" t="s">
        <v>4</v>
      </c>
      <c r="B8" s="257" t="s">
        <v>216</v>
      </c>
      <c r="C8" s="258" t="s">
        <v>217</v>
      </c>
      <c r="D8" s="27"/>
      <c r="E8" s="27"/>
      <c r="F8" s="26"/>
    </row>
    <row r="9" spans="1:6" ht="181.5" customHeight="1" x14ac:dyDescent="0.25">
      <c r="A9" s="253" t="s">
        <v>25</v>
      </c>
      <c r="B9" s="257" t="s">
        <v>218</v>
      </c>
      <c r="C9" s="258" t="s">
        <v>219</v>
      </c>
      <c r="D9" s="27"/>
      <c r="E9" s="27"/>
      <c r="F9" s="26"/>
    </row>
    <row r="10" spans="1:6" ht="186.75" customHeight="1" x14ac:dyDescent="0.25">
      <c r="A10" s="254" t="s">
        <v>26</v>
      </c>
      <c r="B10" s="257" t="s">
        <v>220</v>
      </c>
      <c r="C10" s="258" t="s">
        <v>221</v>
      </c>
      <c r="D10" s="27"/>
      <c r="E10" s="27"/>
      <c r="F10" s="26"/>
    </row>
    <row r="11" spans="1:6" ht="192" customHeight="1" x14ac:dyDescent="0.25">
      <c r="A11" s="255" t="s">
        <v>27</v>
      </c>
      <c r="B11" s="257" t="s">
        <v>222</v>
      </c>
      <c r="C11" s="258" t="s">
        <v>223</v>
      </c>
      <c r="D11" s="27"/>
      <c r="E11" s="27"/>
      <c r="F11" s="26"/>
    </row>
    <row r="12" spans="1:6" ht="39" customHeight="1" x14ac:dyDescent="0.25">
      <c r="A12" s="624" t="s">
        <v>90</v>
      </c>
      <c r="B12" s="625"/>
      <c r="C12" s="626"/>
    </row>
    <row r="13" spans="1:6" ht="324.75" customHeight="1" x14ac:dyDescent="0.25">
      <c r="A13" s="620" t="s">
        <v>304</v>
      </c>
      <c r="B13" s="621"/>
      <c r="C13" s="622"/>
    </row>
    <row r="14" spans="1:6" ht="409.5" customHeight="1" x14ac:dyDescent="0.25">
      <c r="A14" s="620"/>
      <c r="B14" s="621"/>
      <c r="C14" s="622"/>
    </row>
    <row r="15" spans="1:6" ht="69.75" customHeight="1" x14ac:dyDescent="0.25">
      <c r="A15" s="623" t="s">
        <v>215</v>
      </c>
      <c r="B15" s="623"/>
      <c r="C15" s="623"/>
    </row>
  </sheetData>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FA192"/>
  <sheetViews>
    <sheetView tabSelected="1" zoomScale="40" zoomScaleNormal="40" zoomScaleSheetLayoutView="90" workbookViewId="0">
      <selection activeCell="A26" sqref="A26:XFD26"/>
    </sheetView>
  </sheetViews>
  <sheetFormatPr baseColWidth="10" defaultRowHeight="20.25" customHeight="1" x14ac:dyDescent="0.2"/>
  <cols>
    <col min="1" max="1" width="33.140625" style="75" customWidth="1"/>
    <col min="2" max="2" width="85.140625" style="28" customWidth="1"/>
    <col min="3" max="3" width="34.5703125" style="28" customWidth="1"/>
    <col min="4" max="4" width="34.28515625" style="28" customWidth="1"/>
    <col min="5" max="5" width="21.85546875" style="28" customWidth="1"/>
    <col min="6" max="6" width="27" style="28" customWidth="1"/>
    <col min="7" max="7" width="27.7109375" style="28" customWidth="1"/>
    <col min="8" max="8" width="8.5703125" style="28" hidden="1" customWidth="1"/>
    <col min="9" max="9" width="10" style="28" hidden="1" customWidth="1"/>
    <col min="10" max="10" width="9.28515625" style="28" customWidth="1"/>
    <col min="11" max="11" width="35.42578125" style="28" customWidth="1"/>
    <col min="12" max="12" width="4.28515625" style="340" customWidth="1"/>
    <col min="13" max="13" width="54.140625" style="28" customWidth="1"/>
    <col min="14" max="14" width="63.85546875" style="28" customWidth="1"/>
    <col min="15" max="15" width="52.140625" style="28" customWidth="1"/>
    <col min="16" max="16" width="46.140625" style="28" customWidth="1"/>
    <col min="17" max="17" width="44.42578125" style="28" customWidth="1"/>
    <col min="18" max="18" width="43.140625" style="28" customWidth="1"/>
    <col min="19" max="19" width="43.5703125" style="28" customWidth="1"/>
    <col min="20" max="20" width="46.42578125" style="28" customWidth="1"/>
    <col min="21" max="21" width="87.5703125" style="28" customWidth="1"/>
    <col min="22" max="22" width="45.42578125" style="28" customWidth="1"/>
    <col min="23" max="23" width="87.7109375" style="28" customWidth="1"/>
    <col min="24" max="24" width="77" style="28" customWidth="1"/>
    <col min="25" max="25" width="4.28515625" style="28" customWidth="1"/>
    <col min="26" max="26" width="7.140625" style="28" customWidth="1"/>
    <col min="27" max="27" width="8.28515625" style="28" customWidth="1"/>
    <col min="28" max="28" width="28.85546875" style="28" customWidth="1"/>
    <col min="29" max="29" width="22.85546875" style="28" customWidth="1"/>
    <col min="30" max="30" width="21.7109375" style="28" customWidth="1"/>
    <col min="31" max="31" width="6.7109375" style="340" customWidth="1"/>
    <col min="32" max="32" width="27.140625" style="28" customWidth="1"/>
    <col min="33" max="33" width="80.28515625" style="28" customWidth="1"/>
    <col min="34" max="34" width="81.28515625" style="28" customWidth="1"/>
    <col min="35" max="35" width="48.7109375" style="28" customWidth="1"/>
    <col min="36" max="36" width="29" style="28" customWidth="1"/>
    <col min="37" max="37" width="47.42578125" style="28" customWidth="1"/>
    <col min="38" max="38" width="61" style="28" customWidth="1"/>
    <col min="39" max="39" width="7.28515625" style="340" customWidth="1"/>
    <col min="40" max="40" width="29.7109375" style="28" customWidth="1"/>
    <col min="41" max="41" width="99.28515625" style="28" customWidth="1"/>
    <col min="42" max="42" width="73.140625" style="28" customWidth="1"/>
    <col min="43" max="43" width="31" style="28" hidden="1" customWidth="1"/>
    <col min="44" max="44" width="36.7109375" style="28" hidden="1" customWidth="1"/>
    <col min="45" max="45" width="37.28515625" style="28" hidden="1" customWidth="1"/>
    <col min="46" max="46" width="7.42578125" style="563" customWidth="1"/>
    <col min="47" max="47" width="33.5703125" style="28" customWidth="1"/>
    <col min="48" max="48" width="20.28515625" style="28" customWidth="1"/>
    <col min="49" max="49" width="22.28515625" style="28" customWidth="1"/>
    <col min="50" max="50" width="21.42578125" style="28" customWidth="1"/>
    <col min="51" max="51" width="24.7109375" style="28" customWidth="1"/>
    <col min="52" max="52" width="35.140625" style="28" customWidth="1"/>
    <col min="53" max="53" width="11.42578125" style="28" customWidth="1"/>
    <col min="54" max="54" width="12.85546875" style="28" hidden="1" customWidth="1"/>
    <col min="55" max="55" width="11.42578125" style="28" hidden="1" customWidth="1"/>
    <col min="56" max="56" width="13" style="28" hidden="1" customWidth="1"/>
    <col min="57" max="57" width="11.42578125" style="28" hidden="1" customWidth="1"/>
    <col min="58" max="58" width="12.7109375" style="28" hidden="1" customWidth="1"/>
    <col min="59" max="64" width="11.42578125" style="28" hidden="1" customWidth="1"/>
    <col min="65" max="65" width="8.5703125" style="28" hidden="1" customWidth="1"/>
    <col min="66" max="66" width="23.140625" style="28" hidden="1" customWidth="1"/>
    <col min="67" max="75" width="11.42578125" style="28" customWidth="1"/>
    <col min="76" max="76" width="23.140625" style="28" customWidth="1"/>
    <col min="77" max="77" width="11.42578125" style="28" hidden="1" customWidth="1"/>
    <col min="78" max="78" width="27.85546875" style="28" hidden="1" customWidth="1"/>
    <col min="79" max="79" width="32.140625" style="28" hidden="1" customWidth="1"/>
    <col min="80" max="80" width="33" style="28" hidden="1" customWidth="1"/>
    <col min="81" max="81" width="15.5703125" style="28" customWidth="1"/>
    <col min="82" max="16384" width="11.42578125" style="28"/>
  </cols>
  <sheetData>
    <row r="1" spans="1:157" ht="33" customHeight="1" x14ac:dyDescent="0.2">
      <c r="A1" s="73"/>
      <c r="B1" s="689" t="s">
        <v>114</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87"/>
      <c r="AO1" s="687"/>
      <c r="AP1" s="687"/>
      <c r="AQ1" s="687"/>
      <c r="AR1" s="687"/>
      <c r="AS1" s="687"/>
      <c r="AT1" s="687"/>
      <c r="AU1" s="687"/>
      <c r="AV1" s="687"/>
      <c r="AW1" s="687"/>
      <c r="AX1" s="687"/>
      <c r="AY1" s="687"/>
      <c r="AZ1" s="687"/>
      <c r="BB1" s="38" t="s">
        <v>27</v>
      </c>
      <c r="BD1" s="39" t="s">
        <v>4</v>
      </c>
      <c r="BF1" s="38" t="s">
        <v>27</v>
      </c>
      <c r="BM1" s="40"/>
      <c r="BN1" s="41" t="s">
        <v>6</v>
      </c>
      <c r="BO1" s="42"/>
    </row>
    <row r="2" spans="1:157" ht="26.25" customHeight="1" x14ac:dyDescent="0.2">
      <c r="A2" s="73"/>
      <c r="B2" s="691" t="s">
        <v>115</v>
      </c>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88"/>
      <c r="AO2" s="688"/>
      <c r="AP2" s="688"/>
      <c r="AQ2" s="688"/>
      <c r="AR2" s="688"/>
      <c r="AS2" s="688"/>
      <c r="AT2" s="688"/>
      <c r="AU2" s="688"/>
      <c r="AV2" s="688"/>
      <c r="AW2" s="688"/>
      <c r="AX2" s="688"/>
      <c r="AY2" s="688"/>
      <c r="AZ2" s="688"/>
      <c r="BB2" s="43" t="s">
        <v>26</v>
      </c>
      <c r="BD2" s="44" t="s">
        <v>25</v>
      </c>
      <c r="BF2" s="43" t="s">
        <v>26</v>
      </c>
      <c r="BM2" s="40"/>
      <c r="BN2" s="41" t="s">
        <v>22</v>
      </c>
      <c r="BO2" s="42"/>
    </row>
    <row r="3" spans="1:157" ht="29.25" customHeight="1" x14ac:dyDescent="0.2">
      <c r="A3" s="73"/>
      <c r="B3" s="693" t="s">
        <v>89</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88"/>
      <c r="AO3" s="688"/>
      <c r="AP3" s="688"/>
      <c r="AQ3" s="688"/>
      <c r="AR3" s="688"/>
      <c r="AS3" s="688"/>
      <c r="AT3" s="688"/>
      <c r="AU3" s="688"/>
      <c r="AV3" s="688"/>
      <c r="AW3" s="688"/>
      <c r="AX3" s="688"/>
      <c r="AY3" s="688"/>
      <c r="AZ3" s="688"/>
      <c r="BB3" s="45" t="s">
        <v>25</v>
      </c>
      <c r="BD3" s="46" t="s">
        <v>26</v>
      </c>
      <c r="BF3" s="45" t="s">
        <v>25</v>
      </c>
      <c r="BM3" s="40"/>
      <c r="BN3" s="41" t="s">
        <v>7</v>
      </c>
      <c r="BO3" s="42"/>
    </row>
    <row r="4" spans="1:157" ht="33" customHeight="1" x14ac:dyDescent="0.2">
      <c r="A4" s="73"/>
      <c r="B4" s="551" t="s">
        <v>761</v>
      </c>
      <c r="C4" s="552"/>
      <c r="D4" s="552"/>
      <c r="E4" s="552"/>
      <c r="F4" s="552"/>
      <c r="G4" s="552"/>
      <c r="H4" s="552"/>
      <c r="I4" s="552"/>
      <c r="J4" s="477"/>
      <c r="K4" s="477"/>
      <c r="L4" s="477"/>
      <c r="M4" s="477"/>
      <c r="N4" s="477"/>
      <c r="O4" s="477"/>
      <c r="P4" s="477"/>
      <c r="Q4" s="477"/>
      <c r="R4" s="477"/>
      <c r="S4" s="477"/>
      <c r="T4" s="477"/>
      <c r="U4" s="477"/>
      <c r="V4" s="477"/>
      <c r="W4" s="477"/>
      <c r="X4" s="477"/>
      <c r="Y4" s="76"/>
      <c r="Z4" s="76"/>
      <c r="AA4" s="76"/>
      <c r="AB4" s="480"/>
      <c r="AC4" s="480"/>
      <c r="AN4" s="688"/>
      <c r="AO4" s="688"/>
      <c r="AP4" s="688"/>
      <c r="AQ4" s="688"/>
      <c r="AR4" s="688"/>
      <c r="AS4" s="688"/>
      <c r="AT4" s="688"/>
      <c r="AU4" s="688"/>
      <c r="AV4" s="688"/>
      <c r="AW4" s="688"/>
      <c r="AX4" s="688"/>
      <c r="AY4" s="688"/>
      <c r="AZ4" s="688"/>
    </row>
    <row r="5" spans="1:157" ht="31.5" customHeight="1" thickBot="1" x14ac:dyDescent="0.3">
      <c r="A5" s="74"/>
      <c r="B5" s="704" t="s">
        <v>762</v>
      </c>
      <c r="C5" s="705"/>
      <c r="D5" s="705"/>
      <c r="E5" s="705"/>
      <c r="F5" s="705"/>
      <c r="G5" s="705"/>
      <c r="H5" s="705"/>
      <c r="I5" s="706"/>
      <c r="J5" s="209"/>
      <c r="K5" s="209"/>
      <c r="L5" s="329"/>
      <c r="M5" s="209"/>
      <c r="N5" s="209"/>
      <c r="O5" s="209"/>
      <c r="P5" s="209"/>
      <c r="Q5" s="209"/>
      <c r="R5" s="209"/>
      <c r="S5" s="209"/>
      <c r="T5" s="209"/>
      <c r="U5" s="209"/>
      <c r="V5" s="209"/>
      <c r="W5" s="209"/>
      <c r="X5" s="209"/>
      <c r="Y5" s="68"/>
      <c r="Z5" s="68"/>
      <c r="AA5" s="68"/>
      <c r="AB5" s="68"/>
      <c r="AC5" s="68"/>
      <c r="AD5" s="68"/>
      <c r="AE5" s="349"/>
      <c r="AF5" s="68"/>
      <c r="AG5" s="68"/>
      <c r="AH5" s="68"/>
      <c r="AI5" s="72"/>
      <c r="AJ5" s="72"/>
      <c r="AK5" s="72"/>
      <c r="AL5" s="72"/>
      <c r="AM5" s="491"/>
      <c r="AN5" s="422"/>
      <c r="AO5" s="422"/>
      <c r="AP5" s="422"/>
      <c r="AQ5" s="422"/>
      <c r="AR5" s="422"/>
      <c r="AS5" s="422"/>
      <c r="AT5" s="553"/>
      <c r="AU5" s="422"/>
      <c r="AV5" s="422"/>
      <c r="AW5" s="422"/>
      <c r="AX5" s="422"/>
      <c r="AY5" s="422"/>
      <c r="AZ5" s="422"/>
    </row>
    <row r="6" spans="1:157" ht="47.25" hidden="1" customHeight="1" thickBot="1" x14ac:dyDescent="0.3">
      <c r="A6" s="47" t="s">
        <v>80</v>
      </c>
      <c r="D6" s="47"/>
      <c r="E6" s="47"/>
      <c r="F6" s="47"/>
      <c r="G6" s="47"/>
      <c r="H6" s="47"/>
      <c r="I6" s="47"/>
      <c r="J6" s="47"/>
      <c r="K6" s="47"/>
      <c r="L6" s="330"/>
      <c r="M6" s="47"/>
      <c r="N6" s="47"/>
      <c r="O6" s="47"/>
      <c r="P6" s="47"/>
      <c r="Q6" s="47"/>
      <c r="R6" s="47"/>
      <c r="S6" s="47"/>
      <c r="T6" s="47"/>
      <c r="U6" s="72"/>
      <c r="V6" s="72"/>
      <c r="W6" s="72"/>
      <c r="X6" s="72"/>
      <c r="Y6" s="69"/>
      <c r="Z6" s="70"/>
      <c r="AA6" s="70"/>
      <c r="AB6" s="12"/>
      <c r="AC6" s="12"/>
      <c r="AD6" s="12"/>
      <c r="AE6" s="12"/>
      <c r="AF6" s="69"/>
      <c r="AG6" s="70"/>
      <c r="AH6" s="12"/>
      <c r="AI6" s="72"/>
      <c r="AJ6" s="72"/>
      <c r="AK6" s="72"/>
      <c r="AL6" s="72"/>
      <c r="AM6" s="491"/>
      <c r="AN6" s="422"/>
      <c r="AO6" s="422"/>
      <c r="AP6" s="422"/>
      <c r="AQ6" s="422"/>
      <c r="AR6" s="422"/>
      <c r="AS6" s="422"/>
      <c r="AT6" s="553"/>
      <c r="AU6" s="422"/>
      <c r="AV6" s="422"/>
      <c r="AW6" s="422"/>
      <c r="AX6" s="422"/>
      <c r="AY6" s="422"/>
      <c r="AZ6" s="422"/>
    </row>
    <row r="7" spans="1:157" s="211" customFormat="1" ht="54" customHeight="1" thickBot="1" x14ac:dyDescent="0.4">
      <c r="A7" s="210" t="s">
        <v>208</v>
      </c>
      <c r="B7" s="710" t="s">
        <v>209</v>
      </c>
      <c r="C7" s="636"/>
      <c r="D7" s="636"/>
      <c r="E7" s="636"/>
      <c r="F7" s="636"/>
      <c r="G7" s="636"/>
      <c r="H7" s="636"/>
      <c r="I7" s="636"/>
      <c r="J7" s="636"/>
      <c r="K7" s="711"/>
      <c r="L7" s="336"/>
      <c r="M7" s="394" t="s">
        <v>210</v>
      </c>
      <c r="N7" s="346"/>
      <c r="O7" s="346"/>
      <c r="P7" s="346"/>
      <c r="Q7" s="346"/>
      <c r="R7" s="346"/>
      <c r="S7" s="346"/>
      <c r="T7" s="346"/>
      <c r="U7" s="346"/>
      <c r="V7" s="346"/>
      <c r="W7" s="346"/>
      <c r="X7" s="346"/>
      <c r="Y7" s="346"/>
      <c r="Z7" s="346"/>
      <c r="AA7" s="346"/>
      <c r="AB7" s="346"/>
      <c r="AC7" s="346"/>
      <c r="AD7" s="352"/>
      <c r="AE7" s="350"/>
      <c r="AF7" s="394"/>
      <c r="AG7" s="346"/>
      <c r="AH7" s="346"/>
      <c r="AI7" s="346"/>
      <c r="AJ7" s="346"/>
      <c r="AK7" s="346"/>
      <c r="AL7" s="352"/>
      <c r="AM7" s="350"/>
      <c r="AN7" s="636" t="s">
        <v>210</v>
      </c>
      <c r="AO7" s="636"/>
      <c r="AP7" s="636"/>
      <c r="AQ7" s="636" t="s">
        <v>210</v>
      </c>
      <c r="AR7" s="636"/>
      <c r="AS7" s="636"/>
      <c r="AT7" s="554"/>
      <c r="AU7" s="707" t="s">
        <v>211</v>
      </c>
      <c r="AV7" s="708"/>
      <c r="AW7" s="708"/>
      <c r="AX7" s="708"/>
      <c r="AY7" s="708"/>
      <c r="AZ7" s="709"/>
    </row>
    <row r="8" spans="1:157" s="213" customFormat="1" ht="63.75" customHeight="1" thickBot="1" x14ac:dyDescent="0.4">
      <c r="A8" s="489" t="s">
        <v>206</v>
      </c>
      <c r="B8" s="713" t="s">
        <v>67</v>
      </c>
      <c r="C8" s="714"/>
      <c r="D8" s="714"/>
      <c r="E8" s="714"/>
      <c r="F8" s="714"/>
      <c r="G8" s="714"/>
      <c r="H8" s="714"/>
      <c r="I8" s="714"/>
      <c r="J8" s="714"/>
      <c r="K8" s="715"/>
      <c r="L8" s="337"/>
      <c r="M8" s="722" t="s">
        <v>489</v>
      </c>
      <c r="N8" s="723"/>
      <c r="O8" s="723"/>
      <c r="P8" s="723"/>
      <c r="Q8" s="723"/>
      <c r="R8" s="723"/>
      <c r="S8" s="723"/>
      <c r="T8" s="723"/>
      <c r="U8" s="723"/>
      <c r="V8" s="723"/>
      <c r="W8" s="723"/>
      <c r="X8" s="723"/>
      <c r="Y8" s="723"/>
      <c r="Z8" s="723"/>
      <c r="AA8" s="723"/>
      <c r="AB8" s="723"/>
      <c r="AC8" s="723"/>
      <c r="AD8" s="724"/>
      <c r="AE8" s="215"/>
      <c r="AF8" s="647" t="s">
        <v>490</v>
      </c>
      <c r="AG8" s="648"/>
      <c r="AH8" s="648"/>
      <c r="AI8" s="648"/>
      <c r="AJ8" s="648"/>
      <c r="AK8" s="648"/>
      <c r="AL8" s="649"/>
      <c r="AM8" s="215"/>
      <c r="AN8" s="712"/>
      <c r="AO8" s="712"/>
      <c r="AP8" s="712"/>
      <c r="AQ8" s="712"/>
      <c r="AR8" s="712"/>
      <c r="AS8" s="712"/>
      <c r="AT8" s="555"/>
      <c r="AU8" s="633" t="s">
        <v>207</v>
      </c>
      <c r="AV8" s="634"/>
      <c r="AW8" s="634"/>
      <c r="AX8" s="634"/>
      <c r="AY8" s="634"/>
      <c r="AZ8" s="635"/>
      <c r="BZ8" s="214"/>
      <c r="CA8" s="215"/>
      <c r="CB8" s="215"/>
      <c r="CC8" s="214"/>
    </row>
    <row r="9" spans="1:157" s="49" customFormat="1" ht="39.75" customHeight="1" thickBot="1" x14ac:dyDescent="0.4">
      <c r="A9" s="663" t="s">
        <v>300</v>
      </c>
      <c r="B9" s="657" t="s">
        <v>31</v>
      </c>
      <c r="C9" s="658"/>
      <c r="D9" s="658"/>
      <c r="E9" s="659"/>
      <c r="F9" s="716" t="s">
        <v>91</v>
      </c>
      <c r="G9" s="717"/>
      <c r="H9" s="717"/>
      <c r="I9" s="717"/>
      <c r="J9" s="718"/>
      <c r="K9" s="684" t="s">
        <v>335</v>
      </c>
      <c r="L9" s="338"/>
      <c r="M9" s="682" t="s">
        <v>92</v>
      </c>
      <c r="N9" s="683"/>
      <c r="O9" s="683"/>
      <c r="P9" s="683"/>
      <c r="Q9" s="683"/>
      <c r="R9" s="683"/>
      <c r="S9" s="683"/>
      <c r="T9" s="683"/>
      <c r="U9" s="683"/>
      <c r="V9" s="683"/>
      <c r="W9" s="683"/>
      <c r="X9" s="683"/>
      <c r="Y9" s="675" t="s">
        <v>69</v>
      </c>
      <c r="Z9" s="676"/>
      <c r="AA9" s="676"/>
      <c r="AB9" s="676"/>
      <c r="AC9" s="676"/>
      <c r="AD9" s="677"/>
      <c r="AE9" s="347"/>
      <c r="AF9" s="637" t="s">
        <v>505</v>
      </c>
      <c r="AG9" s="638"/>
      <c r="AH9" s="641" t="s">
        <v>491</v>
      </c>
      <c r="AI9" s="642"/>
      <c r="AJ9" s="642"/>
      <c r="AK9" s="642"/>
      <c r="AL9" s="643"/>
      <c r="AM9" s="347"/>
      <c r="AN9" s="671" t="s">
        <v>50</v>
      </c>
      <c r="AO9" s="672"/>
      <c r="AP9" s="672"/>
      <c r="AQ9" s="671" t="s">
        <v>51</v>
      </c>
      <c r="AR9" s="672"/>
      <c r="AS9" s="672"/>
      <c r="AT9" s="556"/>
      <c r="AU9" s="666" t="s">
        <v>52</v>
      </c>
      <c r="AV9" s="667"/>
      <c r="AW9" s="667"/>
      <c r="AX9" s="667"/>
      <c r="AY9" s="667"/>
      <c r="AZ9" s="668"/>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698" t="s">
        <v>199</v>
      </c>
      <c r="CA9" s="699"/>
      <c r="CB9" s="700"/>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row>
    <row r="10" spans="1:157" s="49" customFormat="1" ht="111" customHeight="1" thickBot="1" x14ac:dyDescent="0.4">
      <c r="A10" s="664"/>
      <c r="B10" s="660" t="s">
        <v>737</v>
      </c>
      <c r="C10" s="660" t="s">
        <v>736</v>
      </c>
      <c r="D10" s="660" t="s">
        <v>738</v>
      </c>
      <c r="E10" s="660" t="s">
        <v>301</v>
      </c>
      <c r="F10" s="719"/>
      <c r="G10" s="720"/>
      <c r="H10" s="720"/>
      <c r="I10" s="720"/>
      <c r="J10" s="721"/>
      <c r="K10" s="685"/>
      <c r="L10" s="338"/>
      <c r="M10" s="695" t="s">
        <v>717</v>
      </c>
      <c r="N10" s="696"/>
      <c r="O10" s="696"/>
      <c r="P10" s="696"/>
      <c r="Q10" s="696"/>
      <c r="R10" s="696"/>
      <c r="S10" s="696"/>
      <c r="T10" s="697"/>
      <c r="U10" s="678" t="s">
        <v>212</v>
      </c>
      <c r="V10" s="678" t="s">
        <v>553</v>
      </c>
      <c r="W10" s="678" t="s">
        <v>320</v>
      </c>
      <c r="X10" s="680" t="s">
        <v>337</v>
      </c>
      <c r="Y10" s="484"/>
      <c r="Z10" s="478"/>
      <c r="AA10" s="478"/>
      <c r="AB10" s="478"/>
      <c r="AC10" s="478"/>
      <c r="AD10" s="479"/>
      <c r="AE10" s="347"/>
      <c r="AF10" s="639"/>
      <c r="AG10" s="640"/>
      <c r="AH10" s="644"/>
      <c r="AI10" s="645"/>
      <c r="AJ10" s="645"/>
      <c r="AK10" s="645"/>
      <c r="AL10" s="646"/>
      <c r="AM10" s="347"/>
      <c r="AN10" s="673" t="s">
        <v>98</v>
      </c>
      <c r="AO10" s="673" t="s">
        <v>625</v>
      </c>
      <c r="AP10" s="673" t="s">
        <v>626</v>
      </c>
      <c r="AQ10" s="673" t="s">
        <v>98</v>
      </c>
      <c r="AR10" s="673" t="s">
        <v>47</v>
      </c>
      <c r="AS10" s="673" t="s">
        <v>93</v>
      </c>
      <c r="AT10" s="557"/>
      <c r="AU10" s="669" t="s">
        <v>108</v>
      </c>
      <c r="AV10" s="669" t="s">
        <v>108</v>
      </c>
      <c r="AW10" s="669" t="s">
        <v>108</v>
      </c>
      <c r="AX10" s="669" t="s">
        <v>108</v>
      </c>
      <c r="AY10" s="669" t="s">
        <v>108</v>
      </c>
      <c r="AZ10" s="669" t="s">
        <v>108</v>
      </c>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701"/>
      <c r="CA10" s="702"/>
      <c r="CB10" s="703"/>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row>
    <row r="11" spans="1:157" s="49" customFormat="1" ht="129.75" customHeight="1" thickBot="1" x14ac:dyDescent="0.4">
      <c r="A11" s="665"/>
      <c r="B11" s="662"/>
      <c r="C11" s="662"/>
      <c r="D11" s="662"/>
      <c r="E11" s="661"/>
      <c r="F11" s="307" t="s">
        <v>302</v>
      </c>
      <c r="G11" s="308" t="s">
        <v>319</v>
      </c>
      <c r="H11" s="293" t="s">
        <v>85</v>
      </c>
      <c r="I11" s="293" t="s">
        <v>86</v>
      </c>
      <c r="J11" s="309" t="s">
        <v>87</v>
      </c>
      <c r="K11" s="686"/>
      <c r="L11" s="338"/>
      <c r="M11" s="569" t="s">
        <v>723</v>
      </c>
      <c r="N11" s="569" t="s">
        <v>724</v>
      </c>
      <c r="O11" s="569" t="s">
        <v>725</v>
      </c>
      <c r="P11" s="569" t="s">
        <v>726</v>
      </c>
      <c r="Q11" s="569" t="s">
        <v>727</v>
      </c>
      <c r="R11" s="569" t="s">
        <v>728</v>
      </c>
      <c r="S11" s="569" t="s">
        <v>729</v>
      </c>
      <c r="T11" s="569" t="s">
        <v>730</v>
      </c>
      <c r="U11" s="679"/>
      <c r="V11" s="679"/>
      <c r="W11" s="679"/>
      <c r="X11" s="681"/>
      <c r="Y11" s="485" t="s">
        <v>85</v>
      </c>
      <c r="Z11" s="486" t="s">
        <v>86</v>
      </c>
      <c r="AA11" s="486" t="s">
        <v>87</v>
      </c>
      <c r="AB11" s="487" t="s">
        <v>0</v>
      </c>
      <c r="AC11" s="487" t="s">
        <v>1</v>
      </c>
      <c r="AD11" s="481" t="s">
        <v>488</v>
      </c>
      <c r="AE11" s="351"/>
      <c r="AF11" s="488" t="s">
        <v>504</v>
      </c>
      <c r="AG11" s="495" t="s">
        <v>493</v>
      </c>
      <c r="AH11" s="490" t="s">
        <v>494</v>
      </c>
      <c r="AI11" s="490" t="s">
        <v>495</v>
      </c>
      <c r="AJ11" s="490" t="s">
        <v>496</v>
      </c>
      <c r="AK11" s="490" t="s">
        <v>498</v>
      </c>
      <c r="AL11" s="494" t="s">
        <v>497</v>
      </c>
      <c r="AM11" s="492"/>
      <c r="AN11" s="674"/>
      <c r="AO11" s="674"/>
      <c r="AP11" s="674"/>
      <c r="AQ11" s="674"/>
      <c r="AR11" s="674"/>
      <c r="AS11" s="674"/>
      <c r="AT11" s="558"/>
      <c r="AU11" s="670"/>
      <c r="AV11" s="670"/>
      <c r="AW11" s="670"/>
      <c r="AX11" s="670"/>
      <c r="AY11" s="670"/>
      <c r="AZ11" s="670"/>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6" t="s">
        <v>200</v>
      </c>
      <c r="CA11" s="207" t="s">
        <v>201</v>
      </c>
      <c r="CB11" s="208" t="s">
        <v>202</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row>
    <row r="12" spans="1:157" s="219" customFormat="1" ht="409.5" hidden="1" customHeight="1" thickBot="1" x14ac:dyDescent="0.3">
      <c r="A12" s="373" t="s">
        <v>187</v>
      </c>
      <c r="B12" s="313" t="s">
        <v>340</v>
      </c>
      <c r="C12" s="312" t="s">
        <v>341</v>
      </c>
      <c r="D12" s="313" t="s">
        <v>251</v>
      </c>
      <c r="E12" s="538" t="s">
        <v>68</v>
      </c>
      <c r="F12" s="314" t="s">
        <v>6</v>
      </c>
      <c r="G12" s="311" t="s">
        <v>296</v>
      </c>
      <c r="H12" s="223">
        <f>IF(F12="RARA VEZ (1)",1,IF(F12="IMPROBABLE (2)",2,IF(F12="POSIBLE (3)",3,IF(F12="PROBABLE (4)",4,5))))</f>
        <v>2</v>
      </c>
      <c r="I12" s="223">
        <v>4</v>
      </c>
      <c r="J12" s="310">
        <f>H12*I12</f>
        <v>8</v>
      </c>
      <c r="K12" s="530" t="s">
        <v>293</v>
      </c>
      <c r="L12" s="328"/>
      <c r="M12" s="471" t="s">
        <v>653</v>
      </c>
      <c r="N12" s="570" t="s">
        <v>735</v>
      </c>
      <c r="O12" s="570" t="s">
        <v>718</v>
      </c>
      <c r="P12" s="570" t="s">
        <v>654</v>
      </c>
      <c r="Q12" s="570" t="s">
        <v>702</v>
      </c>
      <c r="R12" s="570" t="s">
        <v>702</v>
      </c>
      <c r="S12" s="570" t="s">
        <v>702</v>
      </c>
      <c r="T12" s="570" t="s">
        <v>702</v>
      </c>
      <c r="U12" s="313" t="s">
        <v>739</v>
      </c>
      <c r="V12" s="407" t="s">
        <v>644</v>
      </c>
      <c r="W12" s="313" t="s">
        <v>740</v>
      </c>
      <c r="X12" s="313" t="s">
        <v>741</v>
      </c>
      <c r="Y12" s="482">
        <f>'6. EVALUACIÓN CONTROLES'!AN5</f>
        <v>1</v>
      </c>
      <c r="Z12" s="482">
        <f>'6. EVALUACIÓN CONTROLES'!AP5</f>
        <v>2</v>
      </c>
      <c r="AA12" s="499">
        <f t="shared" ref="AA12:AA26" si="0">Y12*Z12</f>
        <v>2</v>
      </c>
      <c r="AB12" s="498" t="str">
        <f>IF(Y12=1,"RARA VEZ",IF(Y12=2,"IMPROBABLE",IF(Y12=3,"POSIBLE",IF(Y12=4,"PROBABLE","CASI SEGURO"))))</f>
        <v>RARA VEZ</v>
      </c>
      <c r="AC12" s="498" t="str">
        <f>IF(Z12=1,"INSIGNIFICANTE",IF(Z12=2,"MENOR",IF(Z12=3,"MODERADO",IF(Z12=4,"MAYOR","CATASTRÓFICO"))))</f>
        <v>MENOR</v>
      </c>
      <c r="AD12" s="483" t="s">
        <v>294</v>
      </c>
      <c r="AE12" s="348"/>
      <c r="AF12" s="531" t="s">
        <v>198</v>
      </c>
      <c r="AG12" s="501" t="s">
        <v>645</v>
      </c>
      <c r="AH12" s="502" t="s">
        <v>742</v>
      </c>
      <c r="AI12" s="503" t="s">
        <v>743</v>
      </c>
      <c r="AJ12" s="503" t="s">
        <v>731</v>
      </c>
      <c r="AK12" s="504" t="s">
        <v>744</v>
      </c>
      <c r="AL12" s="505" t="s">
        <v>745</v>
      </c>
      <c r="AM12" s="493"/>
      <c r="AN12" s="216" t="s">
        <v>109</v>
      </c>
      <c r="AO12" s="217" t="s">
        <v>110</v>
      </c>
      <c r="AP12" s="217" t="s">
        <v>111</v>
      </c>
      <c r="AQ12" s="216" t="s">
        <v>109</v>
      </c>
      <c r="AR12" s="217" t="s">
        <v>110</v>
      </c>
      <c r="AS12" s="217" t="s">
        <v>111</v>
      </c>
      <c r="AT12" s="559"/>
      <c r="AU12" s="218"/>
      <c r="AV12" s="218"/>
      <c r="AW12" s="218"/>
      <c r="AX12" s="218"/>
      <c r="AY12" s="218"/>
      <c r="AZ12" s="218"/>
      <c r="BZ12" s="220"/>
      <c r="CA12" s="221"/>
      <c r="CB12" s="222"/>
    </row>
    <row r="13" spans="1:157" s="219" customFormat="1" ht="390.75" hidden="1" customHeight="1" thickBot="1" x14ac:dyDescent="0.3">
      <c r="A13" s="374" t="s">
        <v>184</v>
      </c>
      <c r="B13" s="315" t="s">
        <v>343</v>
      </c>
      <c r="C13" s="316" t="s">
        <v>329</v>
      </c>
      <c r="D13" s="315" t="s">
        <v>252</v>
      </c>
      <c r="E13" s="317" t="s">
        <v>68</v>
      </c>
      <c r="F13" s="314" t="s">
        <v>22</v>
      </c>
      <c r="G13" s="311" t="s">
        <v>297</v>
      </c>
      <c r="H13" s="223">
        <f t="shared" ref="H13:H26" si="1">IF(F13="RARA VEZ (1)",1,IF(F13="IMPROBABLE (2)",2,IF(F13="POSIBLE (3)",3,IF(F13="PROBABLE (4)",4,5))))</f>
        <v>3</v>
      </c>
      <c r="I13" s="223">
        <f t="shared" ref="I13:I26" si="2">IF(G13="INSIGNIFICANTE (1)",1,IF(G13="MENOR (2)",2,IF(G13="MODERADO (3)",3,IF(G13="MAYOR (4)",4,5))))</f>
        <v>3</v>
      </c>
      <c r="J13" s="310">
        <f t="shared" ref="J13:J26" si="3">H13*I13</f>
        <v>9</v>
      </c>
      <c r="K13" s="341" t="s">
        <v>293</v>
      </c>
      <c r="L13" s="328"/>
      <c r="M13" s="399" t="s">
        <v>733</v>
      </c>
      <c r="N13" s="571" t="s">
        <v>719</v>
      </c>
      <c r="O13" s="571" t="s">
        <v>746</v>
      </c>
      <c r="P13" s="571" t="s">
        <v>755</v>
      </c>
      <c r="Q13" s="571" t="s">
        <v>720</v>
      </c>
      <c r="R13" s="570" t="s">
        <v>702</v>
      </c>
      <c r="S13" s="570" t="s">
        <v>702</v>
      </c>
      <c r="T13" s="570" t="s">
        <v>702</v>
      </c>
      <c r="U13" s="325" t="s">
        <v>756</v>
      </c>
      <c r="V13" s="405" t="s">
        <v>757</v>
      </c>
      <c r="W13" s="405" t="s">
        <v>747</v>
      </c>
      <c r="X13" s="405" t="s">
        <v>748</v>
      </c>
      <c r="Y13" s="473">
        <f>'6. EVALUACIÓN CONTROLES'!AN6</f>
        <v>1</v>
      </c>
      <c r="Z13" s="473">
        <f>'6. EVALUACIÓN CONTROLES'!AP6</f>
        <v>1</v>
      </c>
      <c r="AA13" s="499">
        <f t="shared" si="0"/>
        <v>1</v>
      </c>
      <c r="AB13" s="500" t="str">
        <f t="shared" ref="AB13:AB26" si="4">IF(Y13=1,"RARA VEZ",IF(Y13=2,"IMPROBABLE",IF(Y13=3,"POSIBLE",IF(Y13=4,"PROBABLE","CASI SEGURO"))))</f>
        <v>RARA VEZ</v>
      </c>
      <c r="AC13" s="500" t="str">
        <f t="shared" ref="AC13:AC26" si="5">IF(Z13=1,"INSIGNIFICANTE",IF(Z13=2,"MENOR",IF(Z13=3,"MODERADO",IF(Z13=4,"MAYOR","CATASTRÓFICO"))))</f>
        <v>INSIGNIFICANTE</v>
      </c>
      <c r="AD13" s="341" t="s">
        <v>294</v>
      </c>
      <c r="AE13" s="348"/>
      <c r="AF13" s="522" t="s">
        <v>198</v>
      </c>
      <c r="AG13" s="506" t="s">
        <v>749</v>
      </c>
      <c r="AH13" s="507" t="s">
        <v>750</v>
      </c>
      <c r="AI13" s="508" t="s">
        <v>751</v>
      </c>
      <c r="AJ13" s="508" t="s">
        <v>752</v>
      </c>
      <c r="AK13" s="509" t="s">
        <v>753</v>
      </c>
      <c r="AL13" s="510" t="s">
        <v>754</v>
      </c>
      <c r="AM13" s="493"/>
      <c r="AN13" s="226" t="s">
        <v>109</v>
      </c>
      <c r="AO13" s="227" t="s">
        <v>110</v>
      </c>
      <c r="AP13" s="227" t="s">
        <v>111</v>
      </c>
      <c r="AQ13" s="226" t="s">
        <v>109</v>
      </c>
      <c r="AR13" s="227" t="s">
        <v>110</v>
      </c>
      <c r="AS13" s="227" t="s">
        <v>111</v>
      </c>
      <c r="AT13" s="559"/>
      <c r="AU13" s="228"/>
      <c r="AV13" s="228"/>
      <c r="AW13" s="228"/>
      <c r="AX13" s="228"/>
      <c r="AY13" s="228"/>
      <c r="AZ13" s="228"/>
      <c r="BZ13" s="229"/>
      <c r="CA13" s="230"/>
      <c r="CB13" s="231"/>
    </row>
    <row r="14" spans="1:157" s="219" customFormat="1" ht="409.6" hidden="1" customHeight="1" thickBot="1" x14ac:dyDescent="0.3">
      <c r="A14" s="375" t="s">
        <v>185</v>
      </c>
      <c r="B14" s="319" t="s">
        <v>253</v>
      </c>
      <c r="C14" s="318" t="s">
        <v>305</v>
      </c>
      <c r="D14" s="319" t="s">
        <v>306</v>
      </c>
      <c r="E14" s="320" t="s">
        <v>68</v>
      </c>
      <c r="F14" s="314" t="s">
        <v>22</v>
      </c>
      <c r="G14" s="311" t="s">
        <v>297</v>
      </c>
      <c r="H14" s="223">
        <f t="shared" si="1"/>
        <v>3</v>
      </c>
      <c r="I14" s="223">
        <f t="shared" si="2"/>
        <v>3</v>
      </c>
      <c r="J14" s="310">
        <f t="shared" si="3"/>
        <v>9</v>
      </c>
      <c r="K14" s="341" t="s">
        <v>293</v>
      </c>
      <c r="L14" s="328"/>
      <c r="M14" s="400" t="s">
        <v>659</v>
      </c>
      <c r="N14" s="572" t="s">
        <v>721</v>
      </c>
      <c r="O14" s="572" t="s">
        <v>655</v>
      </c>
      <c r="P14" s="572" t="s">
        <v>408</v>
      </c>
      <c r="Q14" s="572" t="s">
        <v>656</v>
      </c>
      <c r="R14" s="572" t="s">
        <v>657</v>
      </c>
      <c r="S14" s="572" t="s">
        <v>658</v>
      </c>
      <c r="T14" s="572" t="s">
        <v>660</v>
      </c>
      <c r="U14" s="319" t="s">
        <v>634</v>
      </c>
      <c r="V14" s="401" t="s">
        <v>558</v>
      </c>
      <c r="W14" s="401" t="s">
        <v>557</v>
      </c>
      <c r="X14" s="401" t="s">
        <v>559</v>
      </c>
      <c r="Y14" s="473">
        <f>'6. EVALUACIÓN CONTROLES'!AN7</f>
        <v>1</v>
      </c>
      <c r="Z14" s="473">
        <f>'6. EVALUACIÓN CONTROLES'!AP7</f>
        <v>1</v>
      </c>
      <c r="AA14" s="499">
        <f t="shared" si="0"/>
        <v>1</v>
      </c>
      <c r="AB14" s="500" t="str">
        <f t="shared" si="4"/>
        <v>RARA VEZ</v>
      </c>
      <c r="AC14" s="500" t="str">
        <f t="shared" si="5"/>
        <v>INSIGNIFICANTE</v>
      </c>
      <c r="AD14" s="341" t="s">
        <v>294</v>
      </c>
      <c r="AE14" s="348"/>
      <c r="AF14" s="522" t="s">
        <v>198</v>
      </c>
      <c r="AG14" s="511" t="s">
        <v>624</v>
      </c>
      <c r="AH14" s="512" t="s">
        <v>575</v>
      </c>
      <c r="AI14" s="513" t="s">
        <v>576</v>
      </c>
      <c r="AJ14" s="513" t="s">
        <v>577</v>
      </c>
      <c r="AK14" s="514" t="s">
        <v>578</v>
      </c>
      <c r="AL14" s="505" t="s">
        <v>579</v>
      </c>
      <c r="AM14" s="493"/>
      <c r="AN14" s="216" t="s">
        <v>109</v>
      </c>
      <c r="AO14" s="217" t="s">
        <v>110</v>
      </c>
      <c r="AP14" s="217" t="s">
        <v>111</v>
      </c>
      <c r="AQ14" s="216" t="s">
        <v>109</v>
      </c>
      <c r="AR14" s="217" t="s">
        <v>110</v>
      </c>
      <c r="AS14" s="217" t="s">
        <v>111</v>
      </c>
      <c r="AT14" s="559"/>
      <c r="AU14" s="218"/>
      <c r="AV14" s="218"/>
      <c r="AW14" s="218"/>
      <c r="AX14" s="218"/>
      <c r="AY14" s="218"/>
      <c r="AZ14" s="218"/>
      <c r="BZ14" s="229"/>
      <c r="CA14" s="230"/>
      <c r="CB14" s="231"/>
    </row>
    <row r="15" spans="1:157" s="219" customFormat="1" ht="374.25" hidden="1" customHeight="1" thickBot="1" x14ac:dyDescent="0.3">
      <c r="A15" s="376" t="s">
        <v>106</v>
      </c>
      <c r="B15" s="321" t="s">
        <v>509</v>
      </c>
      <c r="C15" s="322" t="s">
        <v>307</v>
      </c>
      <c r="D15" s="321" t="s">
        <v>546</v>
      </c>
      <c r="E15" s="323" t="s">
        <v>68</v>
      </c>
      <c r="F15" s="314" t="s">
        <v>6</v>
      </c>
      <c r="G15" s="311" t="s">
        <v>297</v>
      </c>
      <c r="H15" s="223">
        <f t="shared" si="1"/>
        <v>2</v>
      </c>
      <c r="I15" s="223">
        <f t="shared" si="2"/>
        <v>3</v>
      </c>
      <c r="J15" s="310">
        <f t="shared" si="3"/>
        <v>6</v>
      </c>
      <c r="K15" s="341" t="s">
        <v>3</v>
      </c>
      <c r="L15" s="328"/>
      <c r="M15" s="402" t="s">
        <v>662</v>
      </c>
      <c r="N15" s="573" t="s">
        <v>661</v>
      </c>
      <c r="O15" s="573" t="s">
        <v>722</v>
      </c>
      <c r="P15" s="573" t="s">
        <v>663</v>
      </c>
      <c r="Q15" s="573" t="s">
        <v>702</v>
      </c>
      <c r="R15" s="573" t="s">
        <v>702</v>
      </c>
      <c r="S15" s="573" t="s">
        <v>702</v>
      </c>
      <c r="T15" s="573" t="s">
        <v>702</v>
      </c>
      <c r="U15" s="321" t="s">
        <v>627</v>
      </c>
      <c r="V15" s="403" t="s">
        <v>517</v>
      </c>
      <c r="W15" s="403" t="s">
        <v>574</v>
      </c>
      <c r="X15" s="403" t="s">
        <v>518</v>
      </c>
      <c r="Y15" s="473">
        <f>'6. EVALUACIÓN CONTROLES'!AN8</f>
        <v>1</v>
      </c>
      <c r="Z15" s="473">
        <f>'6. EVALUACIÓN CONTROLES'!AP8</f>
        <v>1</v>
      </c>
      <c r="AA15" s="499">
        <f t="shared" si="0"/>
        <v>1</v>
      </c>
      <c r="AB15" s="500" t="str">
        <f t="shared" si="4"/>
        <v>RARA VEZ</v>
      </c>
      <c r="AC15" s="500" t="str">
        <f t="shared" si="5"/>
        <v>INSIGNIFICANTE</v>
      </c>
      <c r="AD15" s="341" t="s">
        <v>294</v>
      </c>
      <c r="AE15" s="348"/>
      <c r="AF15" s="522" t="s">
        <v>198</v>
      </c>
      <c r="AG15" s="515" t="s">
        <v>619</v>
      </c>
      <c r="AH15" s="516" t="s">
        <v>580</v>
      </c>
      <c r="AI15" s="516" t="s">
        <v>581</v>
      </c>
      <c r="AJ15" s="516" t="s">
        <v>582</v>
      </c>
      <c r="AK15" s="516" t="s">
        <v>583</v>
      </c>
      <c r="AL15" s="516" t="s">
        <v>584</v>
      </c>
      <c r="AM15" s="493"/>
      <c r="AN15" s="235" t="s">
        <v>109</v>
      </c>
      <c r="AO15" s="236" t="s">
        <v>110</v>
      </c>
      <c r="AP15" s="236" t="s">
        <v>111</v>
      </c>
      <c r="AQ15" s="235" t="s">
        <v>109</v>
      </c>
      <c r="AR15" s="236" t="s">
        <v>110</v>
      </c>
      <c r="AS15" s="236" t="s">
        <v>111</v>
      </c>
      <c r="AT15" s="559"/>
      <c r="AU15" s="237"/>
      <c r="AV15" s="238"/>
      <c r="AW15" s="238"/>
      <c r="AX15" s="238"/>
      <c r="AY15" s="238"/>
      <c r="AZ15" s="237"/>
      <c r="BZ15" s="229"/>
      <c r="CA15" s="230"/>
      <c r="CB15" s="231"/>
    </row>
    <row r="16" spans="1:157" s="219" customFormat="1" ht="407.25" customHeight="1" thickBot="1" x14ac:dyDescent="0.3">
      <c r="A16" s="377" t="s">
        <v>113</v>
      </c>
      <c r="B16" s="319" t="s">
        <v>344</v>
      </c>
      <c r="C16" s="318" t="s">
        <v>246</v>
      </c>
      <c r="D16" s="319" t="s">
        <v>545</v>
      </c>
      <c r="E16" s="320" t="s">
        <v>99</v>
      </c>
      <c r="F16" s="314" t="s">
        <v>6</v>
      </c>
      <c r="G16" s="311" t="s">
        <v>298</v>
      </c>
      <c r="H16" s="223">
        <f t="shared" si="1"/>
        <v>2</v>
      </c>
      <c r="I16" s="223">
        <f t="shared" si="2"/>
        <v>4</v>
      </c>
      <c r="J16" s="310">
        <f t="shared" si="3"/>
        <v>8</v>
      </c>
      <c r="K16" s="341" t="s">
        <v>293</v>
      </c>
      <c r="L16" s="328"/>
      <c r="M16" s="400" t="s">
        <v>667</v>
      </c>
      <c r="N16" s="572" t="s">
        <v>664</v>
      </c>
      <c r="O16" s="572" t="s">
        <v>665</v>
      </c>
      <c r="P16" s="572" t="s">
        <v>666</v>
      </c>
      <c r="Q16" s="572" t="s">
        <v>668</v>
      </c>
      <c r="R16" s="573" t="s">
        <v>702</v>
      </c>
      <c r="S16" s="573" t="s">
        <v>702</v>
      </c>
      <c r="T16" s="573" t="s">
        <v>702</v>
      </c>
      <c r="U16" s="319" t="s">
        <v>633</v>
      </c>
      <c r="V16" s="401" t="s">
        <v>522</v>
      </c>
      <c r="W16" s="401" t="s">
        <v>523</v>
      </c>
      <c r="X16" s="401" t="s">
        <v>524</v>
      </c>
      <c r="Y16" s="473">
        <f>'6. EVALUACIÓN CONTROLES'!AN9</f>
        <v>1</v>
      </c>
      <c r="Z16" s="473">
        <f>'6. EVALUACIÓN CONTROLES'!AP9</f>
        <v>4</v>
      </c>
      <c r="AA16" s="499">
        <f t="shared" si="0"/>
        <v>4</v>
      </c>
      <c r="AB16" s="500" t="str">
        <f t="shared" si="4"/>
        <v>RARA VEZ</v>
      </c>
      <c r="AC16" s="500" t="str">
        <f t="shared" si="5"/>
        <v>MAYOR</v>
      </c>
      <c r="AD16" s="341" t="s">
        <v>293</v>
      </c>
      <c r="AE16" s="348"/>
      <c r="AF16" s="522" t="s">
        <v>55</v>
      </c>
      <c r="AG16" s="511" t="s">
        <v>620</v>
      </c>
      <c r="AH16" s="545" t="s">
        <v>585</v>
      </c>
      <c r="AI16" s="546" t="s">
        <v>586</v>
      </c>
      <c r="AJ16" s="546" t="s">
        <v>587</v>
      </c>
      <c r="AK16" s="547" t="s">
        <v>589</v>
      </c>
      <c r="AL16" s="548" t="s">
        <v>588</v>
      </c>
      <c r="AM16" s="493"/>
      <c r="AN16" s="216" t="s">
        <v>109</v>
      </c>
      <c r="AO16" s="217" t="s">
        <v>110</v>
      </c>
      <c r="AP16" s="217" t="s">
        <v>111</v>
      </c>
      <c r="AQ16" s="216" t="s">
        <v>109</v>
      </c>
      <c r="AR16" s="217" t="s">
        <v>110</v>
      </c>
      <c r="AS16" s="217" t="s">
        <v>111</v>
      </c>
      <c r="AT16" s="559"/>
      <c r="AU16" s="218"/>
      <c r="AV16" s="218"/>
      <c r="AW16" s="218"/>
      <c r="AX16" s="218"/>
      <c r="AY16" s="218"/>
      <c r="AZ16" s="239"/>
      <c r="BZ16" s="229"/>
      <c r="CA16" s="230"/>
      <c r="CB16" s="231"/>
    </row>
    <row r="17" spans="1:80" s="219" customFormat="1" ht="409.5" customHeight="1" thickBot="1" x14ac:dyDescent="0.3">
      <c r="A17" s="378" t="s">
        <v>113</v>
      </c>
      <c r="B17" s="319" t="s">
        <v>512</v>
      </c>
      <c r="C17" s="318" t="s">
        <v>247</v>
      </c>
      <c r="D17" s="319" t="s">
        <v>104</v>
      </c>
      <c r="E17" s="320" t="s">
        <v>100</v>
      </c>
      <c r="F17" s="314" t="s">
        <v>22</v>
      </c>
      <c r="G17" s="311" t="s">
        <v>298</v>
      </c>
      <c r="H17" s="223">
        <f t="shared" si="1"/>
        <v>3</v>
      </c>
      <c r="I17" s="223">
        <f t="shared" si="2"/>
        <v>4</v>
      </c>
      <c r="J17" s="310">
        <f t="shared" si="3"/>
        <v>12</v>
      </c>
      <c r="K17" s="341" t="s">
        <v>292</v>
      </c>
      <c r="L17" s="328"/>
      <c r="M17" s="400" t="s">
        <v>671</v>
      </c>
      <c r="N17" s="572" t="s">
        <v>669</v>
      </c>
      <c r="O17" s="572" t="s">
        <v>670</v>
      </c>
      <c r="P17" s="572" t="s">
        <v>672</v>
      </c>
      <c r="Q17" s="572" t="s">
        <v>702</v>
      </c>
      <c r="R17" s="572" t="s">
        <v>702</v>
      </c>
      <c r="S17" s="572" t="s">
        <v>702</v>
      </c>
      <c r="T17" s="572" t="s">
        <v>702</v>
      </c>
      <c r="U17" s="325" t="s">
        <v>635</v>
      </c>
      <c r="V17" s="405" t="s">
        <v>530</v>
      </c>
      <c r="W17" s="405" t="s">
        <v>531</v>
      </c>
      <c r="X17" s="405" t="s">
        <v>532</v>
      </c>
      <c r="Y17" s="473">
        <f>'6. EVALUACIÓN CONTROLES'!AN13</f>
        <v>1</v>
      </c>
      <c r="Z17" s="473">
        <f>'6. EVALUACIÓN CONTROLES'!AP13</f>
        <v>3</v>
      </c>
      <c r="AA17" s="499">
        <f t="shared" si="0"/>
        <v>3</v>
      </c>
      <c r="AB17" s="500" t="str">
        <f t="shared" si="4"/>
        <v>RARA VEZ</v>
      </c>
      <c r="AC17" s="500" t="str">
        <f t="shared" si="5"/>
        <v>MODERADO</v>
      </c>
      <c r="AD17" s="341" t="s">
        <v>3</v>
      </c>
      <c r="AE17" s="348"/>
      <c r="AF17" s="522" t="s">
        <v>54</v>
      </c>
      <c r="AG17" s="511" t="s">
        <v>621</v>
      </c>
      <c r="AH17" s="545" t="s">
        <v>551</v>
      </c>
      <c r="AI17" s="546" t="s">
        <v>548</v>
      </c>
      <c r="AJ17" s="546" t="s">
        <v>549</v>
      </c>
      <c r="AK17" s="547" t="s">
        <v>550</v>
      </c>
      <c r="AL17" s="548" t="s">
        <v>552</v>
      </c>
      <c r="AM17" s="493"/>
      <c r="AN17" s="216" t="s">
        <v>109</v>
      </c>
      <c r="AO17" s="217" t="s">
        <v>110</v>
      </c>
      <c r="AP17" s="217" t="s">
        <v>111</v>
      </c>
      <c r="AQ17" s="216" t="s">
        <v>109</v>
      </c>
      <c r="AR17" s="217" t="s">
        <v>110</v>
      </c>
      <c r="AS17" s="217" t="s">
        <v>111</v>
      </c>
      <c r="AT17" s="559"/>
      <c r="AU17" s="218"/>
      <c r="AV17" s="218"/>
      <c r="AW17" s="218"/>
      <c r="AX17" s="218"/>
      <c r="AY17" s="218"/>
      <c r="AZ17" s="239"/>
      <c r="BZ17" s="229"/>
      <c r="CA17" s="230"/>
      <c r="CB17" s="231"/>
    </row>
    <row r="18" spans="1:80" s="219" customFormat="1" ht="395.25" customHeight="1" thickBot="1" x14ac:dyDescent="0.3">
      <c r="A18" s="378" t="s">
        <v>113</v>
      </c>
      <c r="B18" s="319" t="s">
        <v>345</v>
      </c>
      <c r="C18" s="318" t="s">
        <v>308</v>
      </c>
      <c r="D18" s="319" t="s">
        <v>105</v>
      </c>
      <c r="E18" s="320" t="s">
        <v>102</v>
      </c>
      <c r="F18" s="314" t="s">
        <v>22</v>
      </c>
      <c r="G18" s="311" t="s">
        <v>299</v>
      </c>
      <c r="H18" s="223">
        <f t="shared" si="1"/>
        <v>3</v>
      </c>
      <c r="I18" s="223">
        <f t="shared" si="2"/>
        <v>5</v>
      </c>
      <c r="J18" s="310">
        <f t="shared" si="3"/>
        <v>15</v>
      </c>
      <c r="K18" s="341" t="s">
        <v>292</v>
      </c>
      <c r="L18" s="328"/>
      <c r="M18" s="400" t="s">
        <v>675</v>
      </c>
      <c r="N18" s="572" t="s">
        <v>673</v>
      </c>
      <c r="O18" s="572" t="s">
        <v>674</v>
      </c>
      <c r="P18" s="572" t="s">
        <v>676</v>
      </c>
      <c r="Q18" s="572" t="s">
        <v>441</v>
      </c>
      <c r="R18" s="572" t="s">
        <v>357</v>
      </c>
      <c r="S18" s="572" t="s">
        <v>702</v>
      </c>
      <c r="T18" s="572" t="s">
        <v>702</v>
      </c>
      <c r="U18" s="319" t="s">
        <v>636</v>
      </c>
      <c r="V18" s="401" t="s">
        <v>539</v>
      </c>
      <c r="W18" s="401" t="s">
        <v>540</v>
      </c>
      <c r="X18" s="401" t="s">
        <v>541</v>
      </c>
      <c r="Y18" s="473">
        <f>'6. EVALUACIÓN CONTROLES'!AN14</f>
        <v>1</v>
      </c>
      <c r="Z18" s="473">
        <f>'6. EVALUACIÓN CONTROLES'!AP14</f>
        <v>5</v>
      </c>
      <c r="AA18" s="499">
        <f t="shared" si="0"/>
        <v>5</v>
      </c>
      <c r="AB18" s="500" t="str">
        <f t="shared" si="4"/>
        <v>RARA VEZ</v>
      </c>
      <c r="AC18" s="500" t="str">
        <f t="shared" si="5"/>
        <v>CATASTRÓFICO</v>
      </c>
      <c r="AD18" s="341" t="s">
        <v>292</v>
      </c>
      <c r="AE18" s="348"/>
      <c r="AF18" s="522" t="s">
        <v>55</v>
      </c>
      <c r="AG18" s="511" t="s">
        <v>547</v>
      </c>
      <c r="AH18" s="545" t="s">
        <v>551</v>
      </c>
      <c r="AI18" s="546" t="s">
        <v>548</v>
      </c>
      <c r="AJ18" s="546" t="s">
        <v>549</v>
      </c>
      <c r="AK18" s="547" t="s">
        <v>550</v>
      </c>
      <c r="AL18" s="548" t="s">
        <v>552</v>
      </c>
      <c r="AM18" s="493"/>
      <c r="AN18" s="216" t="s">
        <v>109</v>
      </c>
      <c r="AO18" s="217" t="s">
        <v>110</v>
      </c>
      <c r="AP18" s="217" t="s">
        <v>111</v>
      </c>
      <c r="AQ18" s="216" t="s">
        <v>109</v>
      </c>
      <c r="AR18" s="217" t="s">
        <v>110</v>
      </c>
      <c r="AS18" s="217" t="s">
        <v>111</v>
      </c>
      <c r="AT18" s="559"/>
      <c r="AU18" s="218"/>
      <c r="AV18" s="218"/>
      <c r="AW18" s="218"/>
      <c r="AX18" s="218"/>
      <c r="AY18" s="218"/>
      <c r="AZ18" s="237"/>
      <c r="BZ18" s="229"/>
      <c r="CA18" s="230"/>
      <c r="CB18" s="231"/>
    </row>
    <row r="19" spans="1:80" s="219" customFormat="1" ht="354.75" customHeight="1" thickBot="1" x14ac:dyDescent="0.3">
      <c r="A19" s="378" t="s">
        <v>113</v>
      </c>
      <c r="B19" s="319" t="s">
        <v>346</v>
      </c>
      <c r="C19" s="318" t="s">
        <v>248</v>
      </c>
      <c r="D19" s="319" t="s">
        <v>105</v>
      </c>
      <c r="E19" s="320" t="s">
        <v>102</v>
      </c>
      <c r="F19" s="314" t="s">
        <v>22</v>
      </c>
      <c r="G19" s="311" t="s">
        <v>299</v>
      </c>
      <c r="H19" s="223">
        <f t="shared" si="1"/>
        <v>3</v>
      </c>
      <c r="I19" s="223">
        <f t="shared" si="2"/>
        <v>5</v>
      </c>
      <c r="J19" s="310">
        <f t="shared" si="3"/>
        <v>15</v>
      </c>
      <c r="K19" s="341" t="s">
        <v>292</v>
      </c>
      <c r="L19" s="328"/>
      <c r="M19" s="400" t="s">
        <v>680</v>
      </c>
      <c r="N19" s="572" t="s">
        <v>677</v>
      </c>
      <c r="O19" s="572" t="s">
        <v>678</v>
      </c>
      <c r="P19" s="572" t="s">
        <v>679</v>
      </c>
      <c r="Q19" s="572" t="s">
        <v>441</v>
      </c>
      <c r="R19" s="572" t="s">
        <v>681</v>
      </c>
      <c r="S19" s="572" t="s">
        <v>702</v>
      </c>
      <c r="T19" s="572" t="s">
        <v>702</v>
      </c>
      <c r="U19" s="319" t="s">
        <v>637</v>
      </c>
      <c r="V19" s="401" t="s">
        <v>542</v>
      </c>
      <c r="W19" s="401" t="s">
        <v>543</v>
      </c>
      <c r="X19" s="401" t="s">
        <v>544</v>
      </c>
      <c r="Y19" s="473">
        <f>'6. EVALUACIÓN CONTROLES'!AN15</f>
        <v>1</v>
      </c>
      <c r="Z19" s="473">
        <f>'6. EVALUACIÓN CONTROLES'!AP15</f>
        <v>5</v>
      </c>
      <c r="AA19" s="499">
        <f t="shared" si="0"/>
        <v>5</v>
      </c>
      <c r="AB19" s="500" t="str">
        <f t="shared" si="4"/>
        <v>RARA VEZ</v>
      </c>
      <c r="AC19" s="500" t="str">
        <f t="shared" si="5"/>
        <v>CATASTRÓFICO</v>
      </c>
      <c r="AD19" s="341" t="s">
        <v>292</v>
      </c>
      <c r="AE19" s="348"/>
      <c r="AF19" s="522" t="s">
        <v>55</v>
      </c>
      <c r="AG19" s="511" t="s">
        <v>622</v>
      </c>
      <c r="AH19" s="545" t="s">
        <v>551</v>
      </c>
      <c r="AI19" s="546" t="s">
        <v>548</v>
      </c>
      <c r="AJ19" s="546" t="s">
        <v>549</v>
      </c>
      <c r="AK19" s="547" t="s">
        <v>550</v>
      </c>
      <c r="AL19" s="548" t="s">
        <v>552</v>
      </c>
      <c r="AM19" s="493"/>
      <c r="AN19" s="216" t="s">
        <v>109</v>
      </c>
      <c r="AO19" s="217" t="s">
        <v>110</v>
      </c>
      <c r="AP19" s="217" t="s">
        <v>111</v>
      </c>
      <c r="AQ19" s="216" t="s">
        <v>109</v>
      </c>
      <c r="AR19" s="217" t="s">
        <v>110</v>
      </c>
      <c r="AS19" s="217" t="s">
        <v>111</v>
      </c>
      <c r="AT19" s="559"/>
      <c r="AU19" s="218"/>
      <c r="AV19" s="240"/>
      <c r="AW19" s="240"/>
      <c r="AX19" s="240"/>
      <c r="AY19" s="240"/>
      <c r="AZ19" s="237"/>
      <c r="BZ19" s="229"/>
      <c r="CA19" s="230"/>
      <c r="CB19" s="231"/>
    </row>
    <row r="20" spans="1:80" s="219" customFormat="1" ht="212.25" hidden="1" customHeight="1" thickBot="1" x14ac:dyDescent="0.3">
      <c r="A20" s="378" t="s">
        <v>113</v>
      </c>
      <c r="B20" s="319" t="s">
        <v>309</v>
      </c>
      <c r="C20" s="318" t="s">
        <v>310</v>
      </c>
      <c r="D20" s="319" t="s">
        <v>311</v>
      </c>
      <c r="E20" s="320" t="s">
        <v>68</v>
      </c>
      <c r="F20" s="314" t="s">
        <v>22</v>
      </c>
      <c r="G20" s="311" t="s">
        <v>297</v>
      </c>
      <c r="H20" s="223">
        <f t="shared" si="1"/>
        <v>3</v>
      </c>
      <c r="I20" s="223">
        <f t="shared" si="2"/>
        <v>3</v>
      </c>
      <c r="J20" s="310">
        <f t="shared" si="3"/>
        <v>9</v>
      </c>
      <c r="K20" s="341" t="s">
        <v>293</v>
      </c>
      <c r="L20" s="328"/>
      <c r="M20" s="400" t="s">
        <v>683</v>
      </c>
      <c r="N20" s="572" t="s">
        <v>682</v>
      </c>
      <c r="O20" s="572" t="s">
        <v>684</v>
      </c>
      <c r="P20" s="572" t="s">
        <v>702</v>
      </c>
      <c r="Q20" s="572" t="s">
        <v>702</v>
      </c>
      <c r="R20" s="572" t="s">
        <v>702</v>
      </c>
      <c r="S20" s="572" t="s">
        <v>702</v>
      </c>
      <c r="T20" s="572" t="s">
        <v>702</v>
      </c>
      <c r="U20" s="319" t="s">
        <v>638</v>
      </c>
      <c r="V20" s="408" t="s">
        <v>533</v>
      </c>
      <c r="W20" s="401" t="s">
        <v>534</v>
      </c>
      <c r="X20" s="401" t="s">
        <v>535</v>
      </c>
      <c r="Y20" s="473">
        <f>'6. EVALUACIÓN CONTROLES'!AN16</f>
        <v>2</v>
      </c>
      <c r="Z20" s="473">
        <f>'6. EVALUACIÓN CONTROLES'!AP16</f>
        <v>1</v>
      </c>
      <c r="AA20" s="499">
        <f t="shared" si="0"/>
        <v>2</v>
      </c>
      <c r="AB20" s="500" t="str">
        <f t="shared" si="4"/>
        <v>IMPROBABLE</v>
      </c>
      <c r="AC20" s="500" t="str">
        <f t="shared" si="5"/>
        <v>INSIGNIFICANTE</v>
      </c>
      <c r="AD20" s="341" t="s">
        <v>294</v>
      </c>
      <c r="AE20" s="348"/>
      <c r="AF20" s="522" t="s">
        <v>54</v>
      </c>
      <c r="AG20" s="511" t="s">
        <v>590</v>
      </c>
      <c r="AH20" s="512" t="s">
        <v>591</v>
      </c>
      <c r="AI20" s="513" t="s">
        <v>592</v>
      </c>
      <c r="AJ20" s="513" t="s">
        <v>593</v>
      </c>
      <c r="AK20" s="514" t="s">
        <v>594</v>
      </c>
      <c r="AL20" s="505" t="s">
        <v>595</v>
      </c>
      <c r="AM20" s="493"/>
      <c r="AN20" s="216" t="s">
        <v>109</v>
      </c>
      <c r="AO20" s="217" t="s">
        <v>110</v>
      </c>
      <c r="AP20" s="217" t="s">
        <v>111</v>
      </c>
      <c r="AQ20" s="216" t="s">
        <v>109</v>
      </c>
      <c r="AR20" s="217" t="s">
        <v>110</v>
      </c>
      <c r="AS20" s="217" t="s">
        <v>111</v>
      </c>
      <c r="AT20" s="559"/>
      <c r="AU20" s="218"/>
      <c r="AV20" s="218"/>
      <c r="AW20" s="218"/>
      <c r="AX20" s="218"/>
      <c r="AY20" s="218"/>
      <c r="AZ20" s="218"/>
      <c r="BZ20" s="229"/>
      <c r="CA20" s="230"/>
      <c r="CB20" s="231"/>
    </row>
    <row r="21" spans="1:80" s="241" customFormat="1" ht="408.75" hidden="1" customHeight="1" thickBot="1" x14ac:dyDescent="0.3">
      <c r="A21" s="379" t="s">
        <v>249</v>
      </c>
      <c r="B21" s="315" t="s">
        <v>377</v>
      </c>
      <c r="C21" s="316" t="s">
        <v>312</v>
      </c>
      <c r="D21" s="315" t="s">
        <v>378</v>
      </c>
      <c r="E21" s="324" t="s">
        <v>68</v>
      </c>
      <c r="F21" s="314" t="s">
        <v>22</v>
      </c>
      <c r="G21" s="311" t="s">
        <v>298</v>
      </c>
      <c r="H21" s="223">
        <f t="shared" si="1"/>
        <v>3</v>
      </c>
      <c r="I21" s="223">
        <f t="shared" si="2"/>
        <v>4</v>
      </c>
      <c r="J21" s="310">
        <f t="shared" si="3"/>
        <v>12</v>
      </c>
      <c r="K21" s="341" t="s">
        <v>292</v>
      </c>
      <c r="L21" s="328"/>
      <c r="M21" s="399" t="s">
        <v>687</v>
      </c>
      <c r="N21" s="571" t="s">
        <v>436</v>
      </c>
      <c r="O21" s="571" t="s">
        <v>685</v>
      </c>
      <c r="P21" s="571" t="s">
        <v>686</v>
      </c>
      <c r="Q21" s="571" t="s">
        <v>688</v>
      </c>
      <c r="R21" s="572" t="s">
        <v>702</v>
      </c>
      <c r="S21" s="572" t="s">
        <v>702</v>
      </c>
      <c r="T21" s="572" t="s">
        <v>702</v>
      </c>
      <c r="U21" s="325" t="s">
        <v>632</v>
      </c>
      <c r="V21" s="405" t="s">
        <v>527</v>
      </c>
      <c r="W21" s="405" t="s">
        <v>528</v>
      </c>
      <c r="X21" s="405" t="s">
        <v>529</v>
      </c>
      <c r="Y21" s="473">
        <f>'6. EVALUACIÓN CONTROLES'!AN17</f>
        <v>1</v>
      </c>
      <c r="Z21" s="473">
        <f>'6. EVALUACIÓN CONTROLES'!AP17</f>
        <v>2</v>
      </c>
      <c r="AA21" s="499">
        <f t="shared" si="0"/>
        <v>2</v>
      </c>
      <c r="AB21" s="500" t="str">
        <f t="shared" si="4"/>
        <v>RARA VEZ</v>
      </c>
      <c r="AC21" s="500" t="str">
        <f t="shared" si="5"/>
        <v>MENOR</v>
      </c>
      <c r="AD21" s="341" t="s">
        <v>294</v>
      </c>
      <c r="AE21" s="348"/>
      <c r="AF21" s="522" t="s">
        <v>54</v>
      </c>
      <c r="AG21" s="506" t="s">
        <v>623</v>
      </c>
      <c r="AH21" s="512" t="s">
        <v>613</v>
      </c>
      <c r="AI21" s="513" t="s">
        <v>614</v>
      </c>
      <c r="AJ21" s="513" t="s">
        <v>615</v>
      </c>
      <c r="AK21" s="514" t="s">
        <v>616</v>
      </c>
      <c r="AL21" s="505" t="s">
        <v>617</v>
      </c>
      <c r="AM21" s="493"/>
      <c r="AN21" s="224" t="s">
        <v>109</v>
      </c>
      <c r="AO21" s="225" t="s">
        <v>110</v>
      </c>
      <c r="AP21" s="225" t="s">
        <v>111</v>
      </c>
      <c r="AQ21" s="224" t="s">
        <v>109</v>
      </c>
      <c r="AR21" s="225" t="s">
        <v>110</v>
      </c>
      <c r="AS21" s="225" t="s">
        <v>111</v>
      </c>
      <c r="AT21" s="493"/>
      <c r="AU21" s="228"/>
      <c r="AV21" s="228"/>
      <c r="AW21" s="228"/>
      <c r="AX21" s="228"/>
      <c r="AY21" s="228"/>
      <c r="AZ21" s="228"/>
      <c r="BZ21" s="242"/>
      <c r="CA21" s="243"/>
      <c r="CB21" s="244"/>
    </row>
    <row r="22" spans="1:80" s="219" customFormat="1" ht="409.6" customHeight="1" thickBot="1" x14ac:dyDescent="0.3">
      <c r="A22" s="375" t="s">
        <v>112</v>
      </c>
      <c r="B22" s="319" t="s">
        <v>732</v>
      </c>
      <c r="C22" s="318" t="s">
        <v>313</v>
      </c>
      <c r="D22" s="319" t="s">
        <v>348</v>
      </c>
      <c r="E22" s="320" t="s">
        <v>99</v>
      </c>
      <c r="F22" s="314" t="s">
        <v>6</v>
      </c>
      <c r="G22" s="311" t="s">
        <v>298</v>
      </c>
      <c r="H22" s="223">
        <f t="shared" si="1"/>
        <v>2</v>
      </c>
      <c r="I22" s="223">
        <f t="shared" si="2"/>
        <v>4</v>
      </c>
      <c r="J22" s="310">
        <f t="shared" si="3"/>
        <v>8</v>
      </c>
      <c r="K22" s="341" t="s">
        <v>293</v>
      </c>
      <c r="L22" s="328"/>
      <c r="M22" s="400" t="s">
        <v>691</v>
      </c>
      <c r="N22" s="572" t="s">
        <v>689</v>
      </c>
      <c r="O22" s="572" t="s">
        <v>690</v>
      </c>
      <c r="P22" s="572" t="s">
        <v>695</v>
      </c>
      <c r="Q22" s="572" t="s">
        <v>693</v>
      </c>
      <c r="R22" s="572" t="s">
        <v>694</v>
      </c>
      <c r="S22" s="572" t="s">
        <v>696</v>
      </c>
      <c r="T22" s="572" t="s">
        <v>692</v>
      </c>
      <c r="U22" s="319" t="s">
        <v>639</v>
      </c>
      <c r="V22" s="401" t="s">
        <v>640</v>
      </c>
      <c r="W22" s="401" t="s">
        <v>641</v>
      </c>
      <c r="X22" s="401" t="s">
        <v>642</v>
      </c>
      <c r="Y22" s="473">
        <f>'6. EVALUACIÓN CONTROLES'!AN18</f>
        <v>1</v>
      </c>
      <c r="Z22" s="473">
        <f>'6. EVALUACIÓN CONTROLES'!AP18</f>
        <v>4</v>
      </c>
      <c r="AA22" s="499">
        <f t="shared" si="0"/>
        <v>4</v>
      </c>
      <c r="AB22" s="500" t="str">
        <f t="shared" si="4"/>
        <v>RARA VEZ</v>
      </c>
      <c r="AC22" s="500" t="str">
        <f t="shared" si="5"/>
        <v>MAYOR</v>
      </c>
      <c r="AD22" s="341" t="s">
        <v>293</v>
      </c>
      <c r="AE22" s="348"/>
      <c r="AF22" s="522" t="s">
        <v>55</v>
      </c>
      <c r="AG22" s="511" t="s">
        <v>643</v>
      </c>
      <c r="AH22" s="545" t="s">
        <v>551</v>
      </c>
      <c r="AI22" s="546" t="s">
        <v>548</v>
      </c>
      <c r="AJ22" s="546" t="s">
        <v>549</v>
      </c>
      <c r="AK22" s="547" t="s">
        <v>550</v>
      </c>
      <c r="AL22" s="548" t="s">
        <v>552</v>
      </c>
      <c r="AM22" s="493"/>
      <c r="AN22" s="216" t="s">
        <v>109</v>
      </c>
      <c r="AO22" s="217" t="s">
        <v>110</v>
      </c>
      <c r="AP22" s="217" t="s">
        <v>111</v>
      </c>
      <c r="AQ22" s="216" t="s">
        <v>109</v>
      </c>
      <c r="AR22" s="217" t="s">
        <v>110</v>
      </c>
      <c r="AS22" s="217" t="s">
        <v>111</v>
      </c>
      <c r="AT22" s="560"/>
      <c r="AU22" s="216" t="s">
        <v>109</v>
      </c>
      <c r="AV22" s="217" t="s">
        <v>110</v>
      </c>
      <c r="AW22" s="217" t="s">
        <v>111</v>
      </c>
      <c r="AX22" s="217"/>
      <c r="AY22" s="218"/>
      <c r="AZ22" s="239"/>
      <c r="BZ22" s="245" t="s">
        <v>203</v>
      </c>
      <c r="CA22" s="246" t="s">
        <v>204</v>
      </c>
      <c r="CB22" s="247" t="s">
        <v>205</v>
      </c>
    </row>
    <row r="23" spans="1:80" s="219" customFormat="1" ht="409.5" hidden="1" customHeight="1" thickBot="1" x14ac:dyDescent="0.3">
      <c r="A23" s="374" t="s">
        <v>186</v>
      </c>
      <c r="B23" s="315" t="s">
        <v>330</v>
      </c>
      <c r="C23" s="316" t="s">
        <v>255</v>
      </c>
      <c r="D23" s="315" t="s">
        <v>331</v>
      </c>
      <c r="E23" s="317" t="s">
        <v>68</v>
      </c>
      <c r="F23" s="314" t="s">
        <v>22</v>
      </c>
      <c r="G23" s="311" t="s">
        <v>298</v>
      </c>
      <c r="H23" s="223">
        <f t="shared" si="1"/>
        <v>3</v>
      </c>
      <c r="I23" s="223">
        <f t="shared" si="2"/>
        <v>4</v>
      </c>
      <c r="J23" s="310">
        <f t="shared" si="3"/>
        <v>12</v>
      </c>
      <c r="K23" s="341" t="s">
        <v>292</v>
      </c>
      <c r="L23" s="328"/>
      <c r="M23" s="399" t="s">
        <v>697</v>
      </c>
      <c r="N23" s="571" t="s">
        <v>699</v>
      </c>
      <c r="O23" s="571" t="s">
        <v>700</v>
      </c>
      <c r="P23" s="571" t="s">
        <v>698</v>
      </c>
      <c r="Q23" s="571" t="s">
        <v>701</v>
      </c>
      <c r="R23" s="571" t="s">
        <v>702</v>
      </c>
      <c r="S23" s="571" t="s">
        <v>702</v>
      </c>
      <c r="T23" s="571" t="s">
        <v>702</v>
      </c>
      <c r="U23" s="315" t="s">
        <v>631</v>
      </c>
      <c r="V23" s="415" t="s">
        <v>560</v>
      </c>
      <c r="W23" s="415" t="s">
        <v>561</v>
      </c>
      <c r="X23" s="415" t="s">
        <v>562</v>
      </c>
      <c r="Y23" s="473">
        <f>'6. EVALUACIÓN CONTROLES'!AN19</f>
        <v>1</v>
      </c>
      <c r="Z23" s="473">
        <f>'6. EVALUACIÓN CONTROLES'!AP19</f>
        <v>4</v>
      </c>
      <c r="AA23" s="499">
        <f t="shared" si="0"/>
        <v>4</v>
      </c>
      <c r="AB23" s="500" t="str">
        <f t="shared" si="4"/>
        <v>RARA VEZ</v>
      </c>
      <c r="AC23" s="500" t="str">
        <f t="shared" si="5"/>
        <v>MAYOR</v>
      </c>
      <c r="AD23" s="341" t="s">
        <v>293</v>
      </c>
      <c r="AE23" s="348"/>
      <c r="AF23" s="522" t="s">
        <v>54</v>
      </c>
      <c r="AG23" s="506" t="s">
        <v>596</v>
      </c>
      <c r="AH23" s="507" t="s">
        <v>597</v>
      </c>
      <c r="AI23" s="508" t="s">
        <v>598</v>
      </c>
      <c r="AJ23" s="508" t="s">
        <v>599</v>
      </c>
      <c r="AK23" s="509" t="s">
        <v>600</v>
      </c>
      <c r="AL23" s="510" t="s">
        <v>601</v>
      </c>
      <c r="AM23" s="493"/>
      <c r="AN23" s="226" t="s">
        <v>109</v>
      </c>
      <c r="AO23" s="227" t="s">
        <v>110</v>
      </c>
      <c r="AP23" s="227" t="s">
        <v>111</v>
      </c>
      <c r="AQ23" s="226" t="s">
        <v>109</v>
      </c>
      <c r="AR23" s="227" t="s">
        <v>110</v>
      </c>
      <c r="AS23" s="227" t="s">
        <v>111</v>
      </c>
      <c r="AT23" s="559"/>
      <c r="AU23" s="228"/>
      <c r="AV23" s="228"/>
      <c r="AW23" s="228"/>
      <c r="AX23" s="228"/>
      <c r="AY23" s="228"/>
      <c r="AZ23" s="228"/>
      <c r="BZ23" s="229"/>
      <c r="CA23" s="230"/>
      <c r="CB23" s="231"/>
    </row>
    <row r="24" spans="1:80" s="219" customFormat="1" ht="387.75" hidden="1" customHeight="1" thickBot="1" x14ac:dyDescent="0.3">
      <c r="A24" s="380" t="s">
        <v>250</v>
      </c>
      <c r="B24" s="315" t="s">
        <v>254</v>
      </c>
      <c r="C24" s="316" t="s">
        <v>314</v>
      </c>
      <c r="D24" s="315" t="s">
        <v>315</v>
      </c>
      <c r="E24" s="317" t="s">
        <v>68</v>
      </c>
      <c r="F24" s="314" t="s">
        <v>22</v>
      </c>
      <c r="G24" s="311" t="s">
        <v>297</v>
      </c>
      <c r="H24" s="223">
        <f t="shared" si="1"/>
        <v>3</v>
      </c>
      <c r="I24" s="223">
        <f t="shared" si="2"/>
        <v>3</v>
      </c>
      <c r="J24" s="310">
        <f t="shared" si="3"/>
        <v>9</v>
      </c>
      <c r="K24" s="341" t="s">
        <v>293</v>
      </c>
      <c r="L24" s="328"/>
      <c r="M24" s="399" t="s">
        <v>706</v>
      </c>
      <c r="N24" s="571" t="s">
        <v>703</v>
      </c>
      <c r="O24" s="571" t="s">
        <v>704</v>
      </c>
      <c r="P24" s="571" t="s">
        <v>408</v>
      </c>
      <c r="Q24" s="571" t="s">
        <v>705</v>
      </c>
      <c r="R24" s="571" t="s">
        <v>702</v>
      </c>
      <c r="S24" s="571" t="s">
        <v>702</v>
      </c>
      <c r="T24" s="571" t="s">
        <v>702</v>
      </c>
      <c r="U24" s="315" t="s">
        <v>628</v>
      </c>
      <c r="V24" s="415" t="s">
        <v>563</v>
      </c>
      <c r="W24" s="415" t="s">
        <v>564</v>
      </c>
      <c r="X24" s="415" t="s">
        <v>565</v>
      </c>
      <c r="Y24" s="473">
        <f>'6. EVALUACIÓN CONTROLES'!AN20</f>
        <v>1</v>
      </c>
      <c r="Z24" s="473">
        <f>'6. EVALUACIÓN CONTROLES'!AP20</f>
        <v>3</v>
      </c>
      <c r="AA24" s="499">
        <f t="shared" si="0"/>
        <v>3</v>
      </c>
      <c r="AB24" s="500" t="str">
        <f t="shared" si="4"/>
        <v>RARA VEZ</v>
      </c>
      <c r="AC24" s="500" t="str">
        <f t="shared" si="5"/>
        <v>MODERADO</v>
      </c>
      <c r="AD24" s="341" t="s">
        <v>3</v>
      </c>
      <c r="AE24" s="348"/>
      <c r="AF24" s="522" t="s">
        <v>198</v>
      </c>
      <c r="AG24" s="506" t="s">
        <v>536</v>
      </c>
      <c r="AH24" s="507" t="s">
        <v>566</v>
      </c>
      <c r="AI24" s="508" t="s">
        <v>567</v>
      </c>
      <c r="AJ24" s="508" t="s">
        <v>568</v>
      </c>
      <c r="AK24" s="509" t="s">
        <v>570</v>
      </c>
      <c r="AL24" s="510" t="s">
        <v>569</v>
      </c>
      <c r="AM24" s="493"/>
      <c r="AN24" s="226" t="s">
        <v>109</v>
      </c>
      <c r="AO24" s="227" t="s">
        <v>110</v>
      </c>
      <c r="AP24" s="227" t="s">
        <v>111</v>
      </c>
      <c r="AQ24" s="226" t="s">
        <v>109</v>
      </c>
      <c r="AR24" s="227" t="s">
        <v>110</v>
      </c>
      <c r="AS24" s="227" t="s">
        <v>111</v>
      </c>
      <c r="AT24" s="559"/>
      <c r="AU24" s="228"/>
      <c r="AV24" s="228"/>
      <c r="AW24" s="228"/>
      <c r="AX24" s="228"/>
      <c r="AY24" s="228"/>
      <c r="AZ24" s="228"/>
      <c r="BZ24" s="229"/>
      <c r="CA24" s="230"/>
      <c r="CB24" s="231"/>
    </row>
    <row r="25" spans="1:80" s="212" customFormat="1" ht="304.5" hidden="1" customHeight="1" thickBot="1" x14ac:dyDescent="0.3">
      <c r="A25" s="381" t="s">
        <v>250</v>
      </c>
      <c r="B25" s="325" t="s">
        <v>316</v>
      </c>
      <c r="C25" s="326" t="s">
        <v>317</v>
      </c>
      <c r="D25" s="325" t="s">
        <v>332</v>
      </c>
      <c r="E25" s="327" t="s">
        <v>68</v>
      </c>
      <c r="F25" s="314" t="s">
        <v>22</v>
      </c>
      <c r="G25" s="311" t="s">
        <v>297</v>
      </c>
      <c r="H25" s="223">
        <f t="shared" si="1"/>
        <v>3</v>
      </c>
      <c r="I25" s="223">
        <f t="shared" si="2"/>
        <v>3</v>
      </c>
      <c r="J25" s="310">
        <f t="shared" si="3"/>
        <v>9</v>
      </c>
      <c r="K25" s="341" t="s">
        <v>293</v>
      </c>
      <c r="L25" s="328"/>
      <c r="M25" s="404" t="s">
        <v>707</v>
      </c>
      <c r="N25" s="574" t="s">
        <v>710</v>
      </c>
      <c r="O25" s="574" t="s">
        <v>711</v>
      </c>
      <c r="P25" s="574" t="s">
        <v>709</v>
      </c>
      <c r="Q25" s="574" t="s">
        <v>708</v>
      </c>
      <c r="R25" s="574" t="s">
        <v>702</v>
      </c>
      <c r="S25" s="574" t="s">
        <v>702</v>
      </c>
      <c r="T25" s="574" t="s">
        <v>702</v>
      </c>
      <c r="U25" s="325" t="s">
        <v>629</v>
      </c>
      <c r="V25" s="405" t="s">
        <v>571</v>
      </c>
      <c r="W25" s="405" t="s">
        <v>572</v>
      </c>
      <c r="X25" s="405" t="s">
        <v>573</v>
      </c>
      <c r="Y25" s="473">
        <f>'[1]6. EVALUACIÓN CONTROLES'!AN19</f>
        <v>1</v>
      </c>
      <c r="Z25" s="473">
        <f>'6. EVALUACIÓN CONTROLES'!AP21</f>
        <v>3</v>
      </c>
      <c r="AA25" s="499">
        <f t="shared" si="0"/>
        <v>3</v>
      </c>
      <c r="AB25" s="500" t="str">
        <f t="shared" si="4"/>
        <v>RARA VEZ</v>
      </c>
      <c r="AC25" s="500" t="str">
        <f t="shared" si="5"/>
        <v>MODERADO</v>
      </c>
      <c r="AD25" s="341" t="s">
        <v>3</v>
      </c>
      <c r="AE25" s="348"/>
      <c r="AF25" s="522" t="s">
        <v>198</v>
      </c>
      <c r="AG25" s="517"/>
      <c r="AH25" s="517" t="s">
        <v>602</v>
      </c>
      <c r="AI25" s="539" t="s">
        <v>603</v>
      </c>
      <c r="AJ25" s="518" t="s">
        <v>604</v>
      </c>
      <c r="AK25" s="519" t="s">
        <v>605</v>
      </c>
      <c r="AL25" s="520" t="s">
        <v>606</v>
      </c>
      <c r="AM25" s="493"/>
      <c r="AN25" s="226" t="s">
        <v>109</v>
      </c>
      <c r="AO25" s="227" t="s">
        <v>110</v>
      </c>
      <c r="AP25" s="227" t="s">
        <v>111</v>
      </c>
      <c r="AQ25" s="226" t="s">
        <v>109</v>
      </c>
      <c r="AR25" s="227" t="s">
        <v>110</v>
      </c>
      <c r="AS25" s="227" t="s">
        <v>111</v>
      </c>
      <c r="AT25" s="561"/>
      <c r="AU25" s="227"/>
      <c r="AV25" s="226" t="s">
        <v>109</v>
      </c>
      <c r="AW25" s="227" t="s">
        <v>110</v>
      </c>
      <c r="AX25" s="227" t="s">
        <v>111</v>
      </c>
      <c r="AY25" s="227"/>
      <c r="AZ25" s="549"/>
      <c r="BA25" s="550"/>
      <c r="BZ25" s="248"/>
      <c r="CA25" s="249"/>
      <c r="CB25" s="250"/>
    </row>
    <row r="26" spans="1:80" s="212" customFormat="1" ht="409.5" hidden="1" customHeight="1" thickBot="1" x14ac:dyDescent="0.3">
      <c r="A26" s="375" t="s">
        <v>250</v>
      </c>
      <c r="B26" s="319" t="s">
        <v>333</v>
      </c>
      <c r="C26" s="318" t="s">
        <v>318</v>
      </c>
      <c r="D26" s="319" t="s">
        <v>334</v>
      </c>
      <c r="E26" s="342" t="s">
        <v>68</v>
      </c>
      <c r="F26" s="314" t="s">
        <v>6</v>
      </c>
      <c r="G26" s="311" t="s">
        <v>296</v>
      </c>
      <c r="H26" s="343">
        <f t="shared" si="1"/>
        <v>2</v>
      </c>
      <c r="I26" s="343">
        <f t="shared" si="2"/>
        <v>2</v>
      </c>
      <c r="J26" s="344">
        <f t="shared" si="3"/>
        <v>4</v>
      </c>
      <c r="K26" s="345" t="s">
        <v>294</v>
      </c>
      <c r="L26" s="328"/>
      <c r="M26" s="406" t="s">
        <v>712</v>
      </c>
      <c r="N26" s="575" t="s">
        <v>715</v>
      </c>
      <c r="O26" s="576" t="s">
        <v>716</v>
      </c>
      <c r="P26" s="576" t="s">
        <v>716</v>
      </c>
      <c r="Q26" s="576" t="s">
        <v>714</v>
      </c>
      <c r="R26" s="576" t="s">
        <v>713</v>
      </c>
      <c r="S26" s="576" t="s">
        <v>702</v>
      </c>
      <c r="T26" s="576" t="s">
        <v>702</v>
      </c>
      <c r="U26" s="321" t="s">
        <v>630</v>
      </c>
      <c r="V26" s="403" t="s">
        <v>554</v>
      </c>
      <c r="W26" s="403" t="s">
        <v>555</v>
      </c>
      <c r="X26" s="544" t="s">
        <v>556</v>
      </c>
      <c r="Y26" s="473">
        <f>'6. EVALUACIÓN CONTROLES'!AN23</f>
        <v>1</v>
      </c>
      <c r="Z26" s="473">
        <f>'6. EVALUACIÓN CONTROLES'!AP23</f>
        <v>2</v>
      </c>
      <c r="AA26" s="499">
        <f t="shared" si="0"/>
        <v>2</v>
      </c>
      <c r="AB26" s="500" t="str">
        <f t="shared" si="4"/>
        <v>RARA VEZ</v>
      </c>
      <c r="AC26" s="500" t="str">
        <f t="shared" si="5"/>
        <v>MENOR</v>
      </c>
      <c r="AD26" s="341" t="s">
        <v>294</v>
      </c>
      <c r="AE26" s="348"/>
      <c r="AF26" s="523" t="s">
        <v>198</v>
      </c>
      <c r="AG26" s="521" t="s">
        <v>607</v>
      </c>
      <c r="AH26" s="540" t="s">
        <v>608</v>
      </c>
      <c r="AI26" s="541" t="s">
        <v>609</v>
      </c>
      <c r="AJ26" s="541" t="s">
        <v>610</v>
      </c>
      <c r="AK26" s="542" t="s">
        <v>611</v>
      </c>
      <c r="AL26" s="543" t="s">
        <v>612</v>
      </c>
      <c r="AM26" s="493"/>
      <c r="AN26" s="216" t="s">
        <v>109</v>
      </c>
      <c r="AO26" s="217" t="s">
        <v>110</v>
      </c>
      <c r="AP26" s="217" t="s">
        <v>111</v>
      </c>
      <c r="AQ26" s="216" t="s">
        <v>109</v>
      </c>
      <c r="AR26" s="217" t="s">
        <v>110</v>
      </c>
      <c r="AS26" s="217" t="s">
        <v>111</v>
      </c>
      <c r="AT26" s="561"/>
      <c r="AU26" s="217"/>
      <c r="AV26" s="216" t="s">
        <v>109</v>
      </c>
      <c r="AW26" s="217" t="s">
        <v>110</v>
      </c>
      <c r="AX26" s="217" t="s">
        <v>111</v>
      </c>
      <c r="AY26" s="217"/>
      <c r="AZ26" s="218"/>
      <c r="BZ26" s="232"/>
      <c r="CA26" s="233"/>
      <c r="CB26" s="234"/>
    </row>
    <row r="27" spans="1:80" s="212" customFormat="1" ht="20.25" customHeight="1" x14ac:dyDescent="0.25">
      <c r="A27" s="251"/>
      <c r="L27" s="339"/>
      <c r="AE27" s="339"/>
      <c r="AM27" s="339"/>
      <c r="AT27" s="562"/>
    </row>
    <row r="90" spans="4:7" ht="20.25" customHeight="1" thickBot="1" x14ac:dyDescent="0.25"/>
    <row r="91" spans="4:7" ht="20.25" customHeight="1" x14ac:dyDescent="0.2">
      <c r="D91" s="2" t="s">
        <v>295</v>
      </c>
      <c r="E91" s="28" t="s">
        <v>68</v>
      </c>
      <c r="G91" s="36" t="s">
        <v>153</v>
      </c>
    </row>
    <row r="92" spans="4:7" ht="20.25" customHeight="1" x14ac:dyDescent="0.2">
      <c r="D92" s="3" t="s">
        <v>6</v>
      </c>
      <c r="E92" s="29" t="s">
        <v>99</v>
      </c>
      <c r="G92" s="36" t="s">
        <v>296</v>
      </c>
    </row>
    <row r="93" spans="4:7" ht="20.25" customHeight="1" x14ac:dyDescent="0.2">
      <c r="D93" s="3" t="s">
        <v>22</v>
      </c>
      <c r="E93" s="31" t="s">
        <v>100</v>
      </c>
      <c r="G93" s="36" t="s">
        <v>297</v>
      </c>
    </row>
    <row r="94" spans="4:7" ht="20.25" customHeight="1" x14ac:dyDescent="0.2">
      <c r="D94" s="3" t="s">
        <v>7</v>
      </c>
      <c r="E94" s="29" t="s">
        <v>101</v>
      </c>
      <c r="G94" s="36" t="s">
        <v>298</v>
      </c>
    </row>
    <row r="95" spans="4:7" ht="20.25" customHeight="1" thickBot="1" x14ac:dyDescent="0.25">
      <c r="D95" s="4" t="s">
        <v>156</v>
      </c>
      <c r="E95" s="29" t="s">
        <v>102</v>
      </c>
      <c r="G95" s="37" t="s">
        <v>299</v>
      </c>
    </row>
    <row r="100" spans="4:4" ht="20.25" customHeight="1" x14ac:dyDescent="0.2">
      <c r="D100" s="28" t="s">
        <v>292</v>
      </c>
    </row>
    <row r="101" spans="4:4" ht="20.25" customHeight="1" x14ac:dyDescent="0.2">
      <c r="D101" s="28" t="s">
        <v>293</v>
      </c>
    </row>
    <row r="102" spans="4:4" ht="20.25" customHeight="1" x14ac:dyDescent="0.2">
      <c r="D102" s="28" t="s">
        <v>3</v>
      </c>
    </row>
    <row r="103" spans="4:4" ht="20.25" customHeight="1" x14ac:dyDescent="0.2">
      <c r="D103" s="28" t="s">
        <v>294</v>
      </c>
    </row>
    <row r="154" spans="32:32" ht="20.25" customHeight="1" thickBot="1" x14ac:dyDescent="0.25"/>
    <row r="155" spans="32:32" ht="20.25" customHeight="1" thickBot="1" x14ac:dyDescent="0.25">
      <c r="AF155" s="14" t="s">
        <v>198</v>
      </c>
    </row>
    <row r="156" spans="32:32" ht="20.25" customHeight="1" thickBot="1" x14ac:dyDescent="0.25">
      <c r="AF156" s="16" t="s">
        <v>54</v>
      </c>
    </row>
    <row r="157" spans="32:32" ht="20.25" customHeight="1" x14ac:dyDescent="0.2">
      <c r="AF157" s="18" t="s">
        <v>55</v>
      </c>
    </row>
    <row r="158" spans="32:32" ht="20.25" customHeight="1" thickBot="1" x14ac:dyDescent="0.25">
      <c r="AF158" s="20" t="s">
        <v>56</v>
      </c>
    </row>
    <row r="161" spans="4:24" ht="20.25" customHeight="1" thickBot="1" x14ac:dyDescent="0.25">
      <c r="E161" s="28" t="s">
        <v>70</v>
      </c>
      <c r="G161" s="28" t="s">
        <v>71</v>
      </c>
      <c r="K161" s="28" t="s">
        <v>73</v>
      </c>
      <c r="U161" s="28" t="s">
        <v>103</v>
      </c>
    </row>
    <row r="162" spans="4:24" ht="20.25" customHeight="1" thickBot="1" x14ac:dyDescent="0.25">
      <c r="E162" s="28" t="s">
        <v>68</v>
      </c>
      <c r="G162" s="28" t="s">
        <v>46</v>
      </c>
      <c r="K162" s="332" t="s">
        <v>74</v>
      </c>
      <c r="L162" s="331"/>
      <c r="M162" s="28">
        <v>1</v>
      </c>
      <c r="U162" s="2" t="s">
        <v>33</v>
      </c>
      <c r="V162" s="202"/>
      <c r="W162" s="202"/>
      <c r="X162" s="202"/>
    </row>
    <row r="163" spans="4:24" ht="20.25" customHeight="1" thickBot="1" x14ac:dyDescent="0.25">
      <c r="D163" s="650"/>
      <c r="E163" s="29" t="s">
        <v>99</v>
      </c>
      <c r="G163" s="28" t="s">
        <v>72</v>
      </c>
      <c r="K163" s="333" t="s">
        <v>75</v>
      </c>
      <c r="L163" s="331"/>
      <c r="M163" s="28">
        <v>2</v>
      </c>
      <c r="U163" s="3" t="s">
        <v>16</v>
      </c>
      <c r="V163" s="202"/>
      <c r="W163" s="202"/>
      <c r="X163" s="202"/>
    </row>
    <row r="164" spans="4:24" ht="20.25" customHeight="1" x14ac:dyDescent="0.2">
      <c r="D164" s="651"/>
      <c r="E164" s="31" t="s">
        <v>100</v>
      </c>
      <c r="K164" s="334" t="s">
        <v>76</v>
      </c>
      <c r="L164" s="331"/>
      <c r="M164" s="28">
        <v>3</v>
      </c>
      <c r="U164" s="3" t="s">
        <v>17</v>
      </c>
      <c r="V164" s="203"/>
      <c r="W164" s="203"/>
      <c r="X164" s="203"/>
    </row>
    <row r="165" spans="4:24" ht="20.25" customHeight="1" thickBot="1" x14ac:dyDescent="0.25">
      <c r="D165" s="651"/>
      <c r="E165" s="29" t="s">
        <v>101</v>
      </c>
      <c r="K165" s="335" t="s">
        <v>77</v>
      </c>
      <c r="L165" s="331"/>
      <c r="M165" s="28">
        <v>4</v>
      </c>
      <c r="U165" s="3" t="s">
        <v>18</v>
      </c>
      <c r="V165" s="203"/>
      <c r="W165" s="203"/>
      <c r="X165" s="203"/>
    </row>
    <row r="166" spans="4:24" ht="20.25" customHeight="1" thickBot="1" x14ac:dyDescent="0.25">
      <c r="D166" s="651"/>
      <c r="E166" s="29" t="s">
        <v>102</v>
      </c>
      <c r="K166" s="335" t="s">
        <v>95</v>
      </c>
      <c r="L166" s="331"/>
      <c r="M166" s="28">
        <v>5</v>
      </c>
      <c r="U166" s="4" t="s">
        <v>19</v>
      </c>
      <c r="V166" s="204"/>
      <c r="W166" s="204"/>
      <c r="X166" s="204"/>
    </row>
    <row r="167" spans="4:24" ht="20.25" customHeight="1" x14ac:dyDescent="0.2">
      <c r="D167" s="651"/>
      <c r="E167" s="32"/>
    </row>
    <row r="168" spans="4:24" ht="20.25" customHeight="1" x14ac:dyDescent="0.2">
      <c r="D168" s="652"/>
      <c r="E168" s="29"/>
    </row>
    <row r="169" spans="4:24" ht="20.25" customHeight="1" x14ac:dyDescent="0.2">
      <c r="D169" s="653"/>
    </row>
    <row r="170" spans="4:24" ht="20.25" customHeight="1" x14ac:dyDescent="0.2">
      <c r="D170" s="654"/>
      <c r="E170" s="29"/>
    </row>
    <row r="171" spans="4:24" ht="20.25" customHeight="1" x14ac:dyDescent="0.2">
      <c r="D171" s="654"/>
      <c r="E171" s="32"/>
    </row>
    <row r="172" spans="4:24" ht="20.25" customHeight="1" x14ac:dyDescent="0.2">
      <c r="D172" s="654"/>
      <c r="E172" s="29"/>
    </row>
    <row r="173" spans="4:24" ht="20.25" customHeight="1" x14ac:dyDescent="0.2">
      <c r="D173" s="654"/>
      <c r="E173" s="29"/>
    </row>
    <row r="174" spans="4:24" ht="20.25" customHeight="1" x14ac:dyDescent="0.2">
      <c r="D174" s="655"/>
      <c r="E174" s="29"/>
    </row>
    <row r="175" spans="4:24" ht="20.25" customHeight="1" x14ac:dyDescent="0.2">
      <c r="D175" s="650"/>
    </row>
    <row r="176" spans="4:24" ht="20.25" customHeight="1" x14ac:dyDescent="0.2">
      <c r="D176" s="651"/>
      <c r="E176" s="29"/>
    </row>
    <row r="177" spans="4:5" ht="20.25" customHeight="1" x14ac:dyDescent="0.2">
      <c r="D177" s="651"/>
      <c r="E177" s="29"/>
    </row>
    <row r="178" spans="4:5" ht="20.25" customHeight="1" x14ac:dyDescent="0.2">
      <c r="D178" s="651"/>
      <c r="E178" s="29"/>
    </row>
    <row r="179" spans="4:5" ht="20.25" customHeight="1" x14ac:dyDescent="0.2">
      <c r="D179" s="652"/>
      <c r="E179" s="29"/>
    </row>
    <row r="180" spans="4:5" ht="20.25" customHeight="1" x14ac:dyDescent="0.2">
      <c r="D180" s="650"/>
    </row>
    <row r="181" spans="4:5" ht="20.25" customHeight="1" x14ac:dyDescent="0.2">
      <c r="D181" s="651"/>
      <c r="E181" s="29"/>
    </row>
    <row r="182" spans="4:5" ht="20.25" customHeight="1" x14ac:dyDescent="0.2">
      <c r="D182" s="651"/>
      <c r="E182" s="29"/>
    </row>
    <row r="183" spans="4:5" ht="20.25" customHeight="1" x14ac:dyDescent="0.2">
      <c r="D183" s="651"/>
      <c r="E183" s="29"/>
    </row>
    <row r="184" spans="4:5" ht="20.25" customHeight="1" x14ac:dyDescent="0.2">
      <c r="D184" s="651"/>
      <c r="E184" s="29"/>
    </row>
    <row r="185" spans="4:5" ht="20.25" customHeight="1" x14ac:dyDescent="0.2">
      <c r="D185" s="651"/>
      <c r="E185" s="29"/>
    </row>
    <row r="186" spans="4:5" ht="20.25" customHeight="1" x14ac:dyDescent="0.2">
      <c r="D186" s="651"/>
      <c r="E186" s="29"/>
    </row>
    <row r="187" spans="4:5" ht="20.25" customHeight="1" x14ac:dyDescent="0.2">
      <c r="D187" s="651"/>
      <c r="E187" s="29"/>
    </row>
    <row r="188" spans="4:5" ht="20.25" customHeight="1" x14ac:dyDescent="0.2">
      <c r="D188" s="651"/>
      <c r="E188" s="29"/>
    </row>
    <row r="189" spans="4:5" ht="20.25" customHeight="1" x14ac:dyDescent="0.2">
      <c r="D189" s="651"/>
      <c r="E189" s="29"/>
    </row>
    <row r="190" spans="4:5" ht="20.25" customHeight="1" x14ac:dyDescent="0.2">
      <c r="D190" s="651"/>
      <c r="E190" s="29"/>
    </row>
    <row r="191" spans="4:5" ht="20.25" customHeight="1" x14ac:dyDescent="0.2">
      <c r="D191" s="651"/>
      <c r="E191" s="29"/>
    </row>
    <row r="192" spans="4:5" ht="20.25" customHeight="1" thickBot="1" x14ac:dyDescent="0.25">
      <c r="D192" s="656"/>
      <c r="E192" s="33"/>
    </row>
  </sheetData>
  <sheetProtection algorithmName="SHA-512" hashValue="U43vX/ayubhf3Dr0dUeFnk31lQtZ294JUjhTZeANONoI8sAnloi+KwTQ7LdlLohjGkAjRWTNt7mpknCV5G/6Yw==" saltValue="2M0JDKEFqqHwBFcpFoG4Ig==" spinCount="100000" sheet="1" formatCells="0" formatColumns="0" formatRows="0" insertColumns="0" insertRows="0" deleteColumns="0" deleteRows="0" autoFilter="0"/>
  <dataConsolidate/>
  <mergeCells count="54">
    <mergeCell ref="M10:T10"/>
    <mergeCell ref="BZ9:CB10"/>
    <mergeCell ref="B5:I5"/>
    <mergeCell ref="AP10:AP11"/>
    <mergeCell ref="AU7:AZ7"/>
    <mergeCell ref="B7:K7"/>
    <mergeCell ref="AO10:AO11"/>
    <mergeCell ref="U10:U11"/>
    <mergeCell ref="AN10:AN11"/>
    <mergeCell ref="AY10:AY11"/>
    <mergeCell ref="AX10:AX11"/>
    <mergeCell ref="AN8:AS8"/>
    <mergeCell ref="V10:V11"/>
    <mergeCell ref="B8:K8"/>
    <mergeCell ref="F9:J10"/>
    <mergeCell ref="M8:AD8"/>
    <mergeCell ref="AN1:AZ1"/>
    <mergeCell ref="AN4:AZ4"/>
    <mergeCell ref="AN3:AZ3"/>
    <mergeCell ref="AN2:AZ2"/>
    <mergeCell ref="B1:AM1"/>
    <mergeCell ref="B2:AM2"/>
    <mergeCell ref="B3:AM3"/>
    <mergeCell ref="A9:A11"/>
    <mergeCell ref="AU9:AZ9"/>
    <mergeCell ref="AV10:AV11"/>
    <mergeCell ref="AQ9:AS9"/>
    <mergeCell ref="AQ10:AQ11"/>
    <mergeCell ref="AZ10:AZ11"/>
    <mergeCell ref="AU10:AU11"/>
    <mergeCell ref="AR10:AR11"/>
    <mergeCell ref="AS10:AS11"/>
    <mergeCell ref="AN9:AP9"/>
    <mergeCell ref="AW10:AW11"/>
    <mergeCell ref="Y9:AD9"/>
    <mergeCell ref="W10:W11"/>
    <mergeCell ref="X10:X11"/>
    <mergeCell ref="M9:X9"/>
    <mergeCell ref="K9:K11"/>
    <mergeCell ref="D163:D168"/>
    <mergeCell ref="D169:D174"/>
    <mergeCell ref="D175:D179"/>
    <mergeCell ref="D180:D192"/>
    <mergeCell ref="B9:E9"/>
    <mergeCell ref="E10:E11"/>
    <mergeCell ref="B10:B11"/>
    <mergeCell ref="C10:C11"/>
    <mergeCell ref="D10:D11"/>
    <mergeCell ref="AU8:AZ8"/>
    <mergeCell ref="AN7:AP7"/>
    <mergeCell ref="AQ7:AS7"/>
    <mergeCell ref="AF9:AG10"/>
    <mergeCell ref="AH9:AL10"/>
    <mergeCell ref="AF8:AL8"/>
  </mergeCells>
  <conditionalFormatting sqref="AE12:AE26">
    <cfRule type="containsText" dxfId="243" priority="53" operator="containsText" text="EXTREMO">
      <formula>NOT(ISERROR(SEARCH("EXTREMO",AE12)))</formula>
    </cfRule>
    <cfRule type="containsText" dxfId="242" priority="54" operator="containsText" text="ALTO">
      <formula>NOT(ISERROR(SEARCH("ALTO",AE12)))</formula>
    </cfRule>
    <cfRule type="containsText" dxfId="241" priority="55" operator="containsText" text="MODERADO">
      <formula>NOT(ISERROR(SEARCH("MODERADO",AE12)))</formula>
    </cfRule>
    <cfRule type="containsText" dxfId="240" priority="56" operator="containsText" text="BAJO">
      <formula>NOT(ISERROR(SEARCH("BAJO",AE12)))</formula>
    </cfRule>
  </conditionalFormatting>
  <conditionalFormatting sqref="K14:L26 L13 K12:L12 AD12:AD26">
    <cfRule type="containsText" dxfId="239" priority="49" stopIfTrue="1" operator="containsText" text="EXTREMO">
      <formula>NOT(ISERROR(SEARCH("EXTREMO",K12)))</formula>
    </cfRule>
    <cfRule type="containsText" dxfId="238" priority="50" stopIfTrue="1" operator="containsText" text="ALTO">
      <formula>NOT(ISERROR(SEARCH("ALTO",K12)))</formula>
    </cfRule>
    <cfRule type="containsText" dxfId="237" priority="51" stopIfTrue="1" operator="containsText" text="MODERADO">
      <formula>NOT(ISERROR(SEARCH("MODERADO",K12)))</formula>
    </cfRule>
    <cfRule type="containsText" dxfId="236" priority="52" stopIfTrue="1" operator="containsText" text="BAJO">
      <formula>NOT(ISERROR(SEARCH("BAJO",K12)))</formula>
    </cfRule>
  </conditionalFormatting>
  <conditionalFormatting sqref="K13">
    <cfRule type="containsText" dxfId="235" priority="1" stopIfTrue="1" operator="containsText" text="EXTREMO">
      <formula>NOT(ISERROR(SEARCH("EXTREMO",K13)))</formula>
    </cfRule>
    <cfRule type="containsText" dxfId="234" priority="2" stopIfTrue="1" operator="containsText" text="ALTO">
      <formula>NOT(ISERROR(SEARCH("ALTO",K13)))</formula>
    </cfRule>
    <cfRule type="containsText" dxfId="233" priority="3" stopIfTrue="1" operator="containsText" text="MODERADO">
      <formula>NOT(ISERROR(SEARCH("MODERADO",K13)))</formula>
    </cfRule>
    <cfRule type="containsText" dxfId="232" priority="4" stopIfTrue="1" operator="containsText" text="BAJO">
      <formula>NOT(ISERROR(SEARCH("BAJO",K13)))</formula>
    </cfRule>
  </conditionalFormatting>
  <dataValidations count="6">
    <dataValidation type="list" allowBlank="1" showInputMessage="1" showErrorMessage="1" sqref="CA1 BD1:BD3">
      <formula1>$BD$1:$BD$3</formula1>
    </dataValidation>
    <dataValidation type="list" allowBlank="1" showInputMessage="1" showErrorMessage="1" sqref="F12:F26">
      <formula1>$D$91:$D$95</formula1>
    </dataValidation>
    <dataValidation type="list" allowBlank="1" showInputMessage="1" showErrorMessage="1" sqref="G12:G26">
      <formula1>$G$91:$G$95</formula1>
    </dataValidation>
    <dataValidation type="list" allowBlank="1" showInputMessage="1" showErrorMessage="1" sqref="E12:E26">
      <formula1>$E$91:$E$95</formula1>
    </dataValidation>
    <dataValidation type="list" allowBlank="1" showInputMessage="1" showErrorMessage="1" sqref="K12:L26 AD12:AD26">
      <formula1>$D$100:$D$103</formula1>
    </dataValidation>
    <dataValidation type="list" allowBlank="1" showInputMessage="1" showErrorMessage="1" sqref="AF12:AF26">
      <formula1>$AF$155:$AF$158</formula1>
    </dataValidation>
  </dataValidations>
  <hyperlinks>
    <hyperlink ref="AD11" location="'5. MATRIZ CALIFICACIÓN'!A1" display="'5. MATRIZ CALIFICACIÓN'!A1"/>
    <hyperlink ref="AF11" location="'7.OPCIONES DE MANEJO DEL RIESGO'!A1" display="'7.OPCIONES DE MANEJO DEL RIESGO'!A1"/>
    <hyperlink ref="X10:X11" location="'6. EVALUACIÓN CONTROLES'!A1" display="'6. EVALUACIÓN CONTROLES'!A1"/>
    <hyperlink ref="K9:K11" location="'5. MAPA DE CALOR'!A1" display="'5. MAPA DE CALOR'!A1"/>
  </hyperlinks>
  <printOptions horizontalCentered="1"/>
  <pageMargins left="0" right="0" top="0" bottom="0.74803149606299213" header="0.31496062992125984" footer="0.31496062992125984"/>
  <pageSetup paperSize="9" scale="39" orientation="landscape" r:id="rId1"/>
  <colBreaks count="2" manualBreakCount="2">
    <brk id="37" max="33" man="1"/>
    <brk id="41" max="3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5"/>
  <sheetViews>
    <sheetView topLeftCell="A4" zoomScaleNormal="100" zoomScaleSheetLayoutView="100" workbookViewId="0">
      <selection activeCell="E23" sqref="E23"/>
    </sheetView>
  </sheetViews>
  <sheetFormatPr baseColWidth="10" defaultRowHeight="15" x14ac:dyDescent="0.25"/>
  <cols>
    <col min="1" max="1" width="7.28515625" style="34" customWidth="1"/>
    <col min="2" max="2" width="29.7109375" style="34" customWidth="1"/>
    <col min="3" max="3" width="26.7109375" style="34" customWidth="1"/>
    <col min="4" max="4" width="24" style="34" customWidth="1"/>
    <col min="5" max="5" width="8.7109375" style="34" customWidth="1"/>
    <col min="6" max="6" width="8" style="34" customWidth="1"/>
    <col min="7" max="7" width="7.7109375" style="34" customWidth="1"/>
    <col min="8" max="8" width="8" style="34" customWidth="1"/>
    <col min="9" max="9" width="8.42578125" style="34" customWidth="1"/>
    <col min="10" max="10" width="9" style="34" customWidth="1"/>
    <col min="11" max="11" width="8.140625" style="34" customWidth="1"/>
    <col min="12" max="12" width="8.42578125" style="34" customWidth="1"/>
    <col min="13" max="13" width="8.5703125" style="34" customWidth="1"/>
    <col min="14" max="14" width="9.28515625" style="34" customWidth="1"/>
    <col min="15" max="15" width="7" style="34" customWidth="1"/>
    <col min="16" max="16" width="6.5703125" style="34" customWidth="1"/>
    <col min="17" max="17" width="8.85546875" style="34" customWidth="1"/>
    <col min="18" max="18" width="10.85546875" style="34" customWidth="1"/>
    <col min="19" max="19" width="8.42578125" style="34" customWidth="1"/>
    <col min="20" max="20" width="9" style="34" customWidth="1"/>
    <col min="21" max="21" width="8.140625" style="34" customWidth="1"/>
    <col min="22" max="22" width="8.42578125" style="34" customWidth="1"/>
    <col min="23" max="23" width="8.5703125" style="34" customWidth="1"/>
    <col min="24" max="24" width="9.28515625" style="34" customWidth="1"/>
    <col min="25" max="25" width="7" style="34" customWidth="1"/>
    <col min="26" max="26" width="6.5703125" style="34" customWidth="1"/>
    <col min="27" max="27" width="8.85546875" style="34" customWidth="1"/>
    <col min="28" max="28" width="10.85546875" style="34" customWidth="1"/>
    <col min="29" max="30" width="8.7109375" style="34" customWidth="1"/>
    <col min="31" max="31" width="8.85546875" style="34" customWidth="1"/>
    <col min="32" max="32" width="10.85546875" style="34" customWidth="1"/>
    <col min="33" max="33" width="8.85546875" style="34" customWidth="1"/>
    <col min="34" max="34" width="10.85546875" style="34" customWidth="1"/>
    <col min="35" max="36" width="8.7109375" style="34" customWidth="1"/>
    <col min="37" max="37" width="8.85546875" style="34" customWidth="1"/>
    <col min="38" max="38" width="10.85546875" style="34" customWidth="1"/>
    <col min="39" max="39" width="8.85546875" style="34" customWidth="1"/>
    <col min="40" max="40" width="10.85546875" style="34" customWidth="1"/>
    <col min="41" max="42" width="8.7109375" style="34" customWidth="1"/>
    <col min="43" max="43" width="8.85546875" style="34" customWidth="1"/>
    <col min="44" max="44" width="10.85546875" style="34" customWidth="1"/>
    <col min="45" max="45" width="8.5703125" style="34" customWidth="1"/>
    <col min="46" max="46" width="8.42578125" style="34" customWidth="1"/>
    <col min="47" max="48" width="4.5703125" style="34" customWidth="1"/>
    <col min="49" max="50" width="3.85546875" style="34" customWidth="1"/>
    <col min="51" max="16384" width="11.42578125" style="34"/>
  </cols>
  <sheetData>
    <row r="1" spans="1:68" ht="23.25" x14ac:dyDescent="0.35">
      <c r="A1" s="759" t="s">
        <v>118</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0"/>
      <c r="AY1" s="79"/>
      <c r="AZ1" s="79"/>
      <c r="BA1" s="79"/>
      <c r="BB1" s="79"/>
      <c r="BC1" s="79"/>
      <c r="BD1" s="79"/>
      <c r="BE1" s="79"/>
      <c r="BF1" s="79"/>
      <c r="BG1" s="79"/>
      <c r="BH1" s="79"/>
      <c r="BI1" s="79"/>
      <c r="BJ1" s="79"/>
      <c r="BK1" s="79"/>
      <c r="BL1" s="79"/>
      <c r="BM1" s="79"/>
      <c r="BN1" s="79"/>
      <c r="BO1" s="79"/>
    </row>
    <row r="2" spans="1:68" ht="10.5" customHeight="1" x14ac:dyDescent="0.25"/>
    <row r="3" spans="1:68" ht="102" customHeight="1" x14ac:dyDescent="0.3">
      <c r="A3" s="758" t="s">
        <v>225</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row>
    <row r="4" spans="1:68" ht="15.75" thickBot="1" x14ac:dyDescent="0.3">
      <c r="A4" s="78"/>
      <c r="B4" s="78"/>
      <c r="C4" s="78"/>
      <c r="D4" s="78"/>
      <c r="E4" s="78"/>
      <c r="F4" s="78"/>
      <c r="G4" s="78"/>
      <c r="H4" s="78"/>
      <c r="I4" s="78"/>
      <c r="J4" s="78"/>
      <c r="K4" s="78"/>
      <c r="L4" s="78"/>
      <c r="M4" s="78"/>
      <c r="N4" s="78"/>
      <c r="S4" s="78"/>
      <c r="T4" s="78"/>
      <c r="U4" s="78"/>
      <c r="V4" s="78"/>
      <c r="W4" s="78"/>
      <c r="X4" s="78"/>
    </row>
    <row r="5" spans="1:68" ht="19.5" customHeight="1" thickBot="1" x14ac:dyDescent="0.35">
      <c r="A5" s="80"/>
      <c r="B5" s="78"/>
      <c r="C5" s="78"/>
      <c r="D5" s="78"/>
      <c r="E5" s="756" t="s">
        <v>119</v>
      </c>
      <c r="F5" s="757"/>
      <c r="G5" s="761" t="s">
        <v>120</v>
      </c>
      <c r="H5" s="762"/>
      <c r="I5" s="756" t="s">
        <v>121</v>
      </c>
      <c r="J5" s="757"/>
      <c r="K5" s="761" t="s">
        <v>122</v>
      </c>
      <c r="L5" s="762"/>
      <c r="M5" s="756" t="s">
        <v>123</v>
      </c>
      <c r="N5" s="757"/>
      <c r="O5" s="761" t="s">
        <v>124</v>
      </c>
      <c r="P5" s="757"/>
      <c r="Q5" s="756" t="s">
        <v>125</v>
      </c>
      <c r="R5" s="757"/>
      <c r="S5" s="756" t="s">
        <v>126</v>
      </c>
      <c r="T5" s="757"/>
      <c r="U5" s="761" t="s">
        <v>127</v>
      </c>
      <c r="V5" s="762"/>
      <c r="W5" s="756" t="s">
        <v>128</v>
      </c>
      <c r="X5" s="757"/>
      <c r="Y5" s="761" t="s">
        <v>129</v>
      </c>
      <c r="Z5" s="757"/>
      <c r="AA5" s="756" t="s">
        <v>130</v>
      </c>
      <c r="AB5" s="757"/>
      <c r="AC5" s="756" t="s">
        <v>131</v>
      </c>
      <c r="AD5" s="757"/>
      <c r="AE5" s="756" t="s">
        <v>132</v>
      </c>
      <c r="AF5" s="757"/>
      <c r="AG5" s="754" t="s">
        <v>133</v>
      </c>
      <c r="AH5" s="755"/>
      <c r="AI5" s="754" t="s">
        <v>134</v>
      </c>
      <c r="AJ5" s="755"/>
      <c r="AK5" s="754" t="s">
        <v>135</v>
      </c>
      <c r="AL5" s="755"/>
      <c r="AM5" s="754" t="s">
        <v>136</v>
      </c>
      <c r="AN5" s="755"/>
      <c r="AO5" s="754" t="s">
        <v>137</v>
      </c>
      <c r="AP5" s="755"/>
      <c r="AQ5" s="754" t="s">
        <v>138</v>
      </c>
      <c r="AR5" s="755"/>
      <c r="AS5" s="756" t="s">
        <v>139</v>
      </c>
      <c r="AT5" s="757"/>
      <c r="AW5"/>
      <c r="AX5"/>
      <c r="AY5"/>
      <c r="AZ5"/>
      <c r="BA5"/>
      <c r="BB5"/>
      <c r="BC5"/>
      <c r="BD5"/>
      <c r="BE5"/>
      <c r="BF5"/>
      <c r="BG5"/>
      <c r="BH5"/>
      <c r="BI5"/>
      <c r="BJ5"/>
      <c r="BK5"/>
      <c r="BL5"/>
      <c r="BM5"/>
      <c r="BN5"/>
      <c r="BO5"/>
      <c r="BP5"/>
    </row>
    <row r="6" spans="1:68" ht="15" customHeight="1" thickBot="1" x14ac:dyDescent="0.3">
      <c r="A6" s="763" t="s">
        <v>140</v>
      </c>
      <c r="B6" s="748" t="s">
        <v>229</v>
      </c>
      <c r="C6" s="749"/>
      <c r="D6" s="750"/>
      <c r="E6" s="744" t="s">
        <v>141</v>
      </c>
      <c r="F6" s="745"/>
      <c r="G6" s="744" t="s">
        <v>141</v>
      </c>
      <c r="H6" s="745"/>
      <c r="I6" s="744" t="s">
        <v>141</v>
      </c>
      <c r="J6" s="745"/>
      <c r="K6" s="744" t="s">
        <v>141</v>
      </c>
      <c r="L6" s="745"/>
      <c r="M6" s="744" t="s">
        <v>141</v>
      </c>
      <c r="N6" s="745"/>
      <c r="O6" s="744" t="s">
        <v>141</v>
      </c>
      <c r="P6" s="745"/>
      <c r="Q6" s="744" t="s">
        <v>141</v>
      </c>
      <c r="R6" s="745"/>
      <c r="S6" s="744" t="s">
        <v>141</v>
      </c>
      <c r="T6" s="745"/>
      <c r="U6" s="744" t="s">
        <v>141</v>
      </c>
      <c r="V6" s="745"/>
      <c r="W6" s="744" t="s">
        <v>141</v>
      </c>
      <c r="X6" s="745"/>
      <c r="Y6" s="744" t="s">
        <v>141</v>
      </c>
      <c r="Z6" s="745"/>
      <c r="AA6" s="744" t="s">
        <v>141</v>
      </c>
      <c r="AB6" s="745"/>
      <c r="AC6" s="744" t="s">
        <v>141</v>
      </c>
      <c r="AD6" s="745"/>
      <c r="AE6" s="744" t="s">
        <v>141</v>
      </c>
      <c r="AF6" s="745"/>
      <c r="AG6" s="746" t="s">
        <v>141</v>
      </c>
      <c r="AH6" s="747"/>
      <c r="AI6" s="746" t="s">
        <v>141</v>
      </c>
      <c r="AJ6" s="747"/>
      <c r="AK6" s="746" t="s">
        <v>141</v>
      </c>
      <c r="AL6" s="747"/>
      <c r="AM6" s="746" t="s">
        <v>141</v>
      </c>
      <c r="AN6" s="747"/>
      <c r="AO6" s="746" t="s">
        <v>141</v>
      </c>
      <c r="AP6" s="747"/>
      <c r="AQ6" s="746" t="s">
        <v>141</v>
      </c>
      <c r="AR6" s="747"/>
      <c r="AS6" s="744" t="s">
        <v>141</v>
      </c>
      <c r="AT6" s="745"/>
      <c r="AW6"/>
      <c r="AX6"/>
      <c r="AY6"/>
      <c r="AZ6"/>
      <c r="BA6"/>
      <c r="BB6"/>
      <c r="BC6"/>
      <c r="BD6"/>
      <c r="BE6"/>
      <c r="BF6"/>
      <c r="BG6"/>
      <c r="BH6"/>
      <c r="BI6"/>
      <c r="BJ6"/>
      <c r="BK6"/>
      <c r="BL6"/>
      <c r="BM6"/>
      <c r="BN6"/>
      <c r="BO6"/>
      <c r="BP6"/>
    </row>
    <row r="7" spans="1:68" ht="15.75" customHeight="1" thickBot="1" x14ac:dyDescent="0.3">
      <c r="A7" s="764"/>
      <c r="B7" s="751"/>
      <c r="C7" s="752"/>
      <c r="D7" s="753"/>
      <c r="E7" s="81" t="s">
        <v>8</v>
      </c>
      <c r="F7" s="82" t="s">
        <v>23</v>
      </c>
      <c r="G7" s="81" t="s">
        <v>8</v>
      </c>
      <c r="H7" s="82" t="s">
        <v>23</v>
      </c>
      <c r="I7" s="81" t="s">
        <v>8</v>
      </c>
      <c r="J7" s="82" t="s">
        <v>23</v>
      </c>
      <c r="K7" s="81" t="s">
        <v>8</v>
      </c>
      <c r="L7" s="82" t="s">
        <v>23</v>
      </c>
      <c r="M7" s="81" t="s">
        <v>8</v>
      </c>
      <c r="N7" s="82" t="s">
        <v>23</v>
      </c>
      <c r="O7" s="81" t="s">
        <v>8</v>
      </c>
      <c r="P7" s="82" t="s">
        <v>23</v>
      </c>
      <c r="Q7" s="81" t="s">
        <v>8</v>
      </c>
      <c r="R7" s="82" t="s">
        <v>23</v>
      </c>
      <c r="S7" s="81" t="s">
        <v>8</v>
      </c>
      <c r="T7" s="82" t="s">
        <v>23</v>
      </c>
      <c r="U7" s="81" t="s">
        <v>8</v>
      </c>
      <c r="V7" s="82" t="s">
        <v>23</v>
      </c>
      <c r="W7" s="81" t="s">
        <v>8</v>
      </c>
      <c r="X7" s="82" t="s">
        <v>23</v>
      </c>
      <c r="Y7" s="81" t="s">
        <v>8</v>
      </c>
      <c r="Z7" s="82" t="s">
        <v>23</v>
      </c>
      <c r="AA7" s="81" t="s">
        <v>8</v>
      </c>
      <c r="AB7" s="82" t="s">
        <v>23</v>
      </c>
      <c r="AC7" s="81" t="s">
        <v>8</v>
      </c>
      <c r="AD7" s="82" t="s">
        <v>23</v>
      </c>
      <c r="AE7" s="81" t="s">
        <v>8</v>
      </c>
      <c r="AF7" s="82" t="s">
        <v>23</v>
      </c>
      <c r="AG7" s="81" t="s">
        <v>8</v>
      </c>
      <c r="AH7" s="82" t="s">
        <v>23</v>
      </c>
      <c r="AI7" s="83" t="s">
        <v>8</v>
      </c>
      <c r="AJ7" s="84" t="s">
        <v>23</v>
      </c>
      <c r="AK7" s="81" t="s">
        <v>8</v>
      </c>
      <c r="AL7" s="82" t="s">
        <v>23</v>
      </c>
      <c r="AM7" s="81" t="s">
        <v>8</v>
      </c>
      <c r="AN7" s="82" t="s">
        <v>23</v>
      </c>
      <c r="AO7" s="81" t="s">
        <v>8</v>
      </c>
      <c r="AP7" s="82" t="s">
        <v>23</v>
      </c>
      <c r="AQ7" s="81" t="s">
        <v>8</v>
      </c>
      <c r="AR7" s="82" t="s">
        <v>23</v>
      </c>
      <c r="AS7" s="81" t="s">
        <v>8</v>
      </c>
      <c r="AT7" s="82" t="s">
        <v>23</v>
      </c>
      <c r="AW7"/>
      <c r="AX7"/>
      <c r="AY7"/>
      <c r="AZ7"/>
      <c r="BA7"/>
      <c r="BB7"/>
      <c r="BC7"/>
      <c r="BD7"/>
      <c r="BE7"/>
      <c r="BF7"/>
      <c r="BG7"/>
      <c r="BH7"/>
      <c r="BI7"/>
      <c r="BJ7"/>
      <c r="BK7"/>
      <c r="BL7"/>
      <c r="BM7"/>
      <c r="BN7"/>
      <c r="BO7"/>
      <c r="BP7"/>
    </row>
    <row r="8" spans="1:68" ht="21" customHeight="1" x14ac:dyDescent="0.25">
      <c r="A8" s="289">
        <v>1</v>
      </c>
      <c r="B8" s="737" t="s">
        <v>230</v>
      </c>
      <c r="C8" s="737"/>
      <c r="D8" s="737"/>
      <c r="E8" s="102"/>
      <c r="F8" s="86"/>
      <c r="G8" s="87"/>
      <c r="H8" s="88"/>
      <c r="I8" s="87"/>
      <c r="J8" s="88"/>
      <c r="K8" s="87"/>
      <c r="L8" s="88"/>
      <c r="M8" s="273"/>
      <c r="N8" s="274"/>
      <c r="O8" s="89"/>
      <c r="P8" s="86"/>
      <c r="Q8" s="87"/>
      <c r="R8" s="88"/>
      <c r="S8" s="87"/>
      <c r="T8" s="88"/>
      <c r="U8" s="87"/>
      <c r="V8" s="88"/>
      <c r="W8" s="90"/>
      <c r="X8" s="86"/>
      <c r="Y8" s="87"/>
      <c r="Z8" s="88"/>
      <c r="AA8" s="87"/>
      <c r="AB8" s="88"/>
      <c r="AC8" s="91"/>
      <c r="AD8" s="91"/>
      <c r="AE8" s="92"/>
      <c r="AF8" s="279"/>
      <c r="AG8" s="273"/>
      <c r="AH8" s="280"/>
      <c r="AI8" s="92"/>
      <c r="AJ8" s="279"/>
      <c r="AK8" s="283"/>
      <c r="AL8" s="88"/>
      <c r="AM8" s="92"/>
      <c r="AN8" s="279"/>
      <c r="AO8" s="92"/>
      <c r="AP8" s="286"/>
      <c r="AQ8" s="87"/>
      <c r="AR8" s="88"/>
      <c r="AS8" s="87"/>
      <c r="AT8" s="88"/>
      <c r="AW8"/>
      <c r="AX8"/>
      <c r="AY8"/>
      <c r="AZ8"/>
      <c r="BA8"/>
      <c r="BB8"/>
      <c r="BC8"/>
      <c r="BD8"/>
      <c r="BE8"/>
      <c r="BF8"/>
      <c r="BG8"/>
      <c r="BH8"/>
      <c r="BI8"/>
      <c r="BJ8"/>
      <c r="BK8"/>
      <c r="BL8"/>
      <c r="BM8"/>
      <c r="BN8"/>
      <c r="BO8"/>
      <c r="BP8"/>
    </row>
    <row r="9" spans="1:68" ht="13.5" customHeight="1" x14ac:dyDescent="0.25">
      <c r="A9" s="289">
        <v>2</v>
      </c>
      <c r="B9" s="737" t="s">
        <v>265</v>
      </c>
      <c r="C9" s="737"/>
      <c r="D9" s="737"/>
      <c r="E9" s="102"/>
      <c r="F9" s="93"/>
      <c r="G9" s="94"/>
      <c r="H9" s="95"/>
      <c r="I9" s="94"/>
      <c r="J9" s="95"/>
      <c r="K9" s="94"/>
      <c r="L9" s="95"/>
      <c r="M9" s="275"/>
      <c r="N9" s="276"/>
      <c r="O9" s="96"/>
      <c r="P9" s="93"/>
      <c r="Q9" s="94"/>
      <c r="R9" s="95"/>
      <c r="S9" s="94"/>
      <c r="T9" s="95"/>
      <c r="U9" s="94"/>
      <c r="V9" s="95"/>
      <c r="W9" s="97"/>
      <c r="X9" s="93"/>
      <c r="Y9" s="94"/>
      <c r="Z9" s="95"/>
      <c r="AA9" s="94"/>
      <c r="AB9" s="95"/>
      <c r="AC9" s="98"/>
      <c r="AD9" s="98"/>
      <c r="AE9" s="94"/>
      <c r="AF9" s="95"/>
      <c r="AG9" s="275"/>
      <c r="AH9" s="281"/>
      <c r="AI9" s="94"/>
      <c r="AJ9" s="95"/>
      <c r="AK9" s="284"/>
      <c r="AL9" s="95"/>
      <c r="AM9" s="94"/>
      <c r="AN9" s="95"/>
      <c r="AO9" s="94"/>
      <c r="AP9" s="287"/>
      <c r="AQ9" s="94"/>
      <c r="AR9" s="95"/>
      <c r="AS9" s="94"/>
      <c r="AT9" s="95"/>
      <c r="AW9"/>
      <c r="AX9"/>
      <c r="AY9"/>
      <c r="AZ9"/>
      <c r="BA9"/>
      <c r="BB9"/>
      <c r="BC9"/>
      <c r="BD9"/>
      <c r="BE9"/>
      <c r="BF9"/>
      <c r="BG9"/>
      <c r="BH9"/>
      <c r="BI9"/>
      <c r="BJ9"/>
      <c r="BK9"/>
      <c r="BL9"/>
      <c r="BM9"/>
      <c r="BN9"/>
      <c r="BO9"/>
      <c r="BP9"/>
    </row>
    <row r="10" spans="1:68" ht="13.5" customHeight="1" x14ac:dyDescent="0.25">
      <c r="A10" s="289">
        <v>3</v>
      </c>
      <c r="B10" s="737" t="s">
        <v>231</v>
      </c>
      <c r="C10" s="737"/>
      <c r="D10" s="737"/>
      <c r="E10" s="102"/>
      <c r="F10" s="93"/>
      <c r="G10" s="94"/>
      <c r="H10" s="95"/>
      <c r="I10" s="94"/>
      <c r="J10" s="95"/>
      <c r="K10" s="94"/>
      <c r="L10" s="95"/>
      <c r="M10" s="275"/>
      <c r="N10" s="276"/>
      <c r="O10" s="96"/>
      <c r="P10" s="93"/>
      <c r="Q10" s="94"/>
      <c r="R10" s="95"/>
      <c r="S10" s="94"/>
      <c r="T10" s="95"/>
      <c r="U10" s="94"/>
      <c r="V10" s="95"/>
      <c r="W10" s="97"/>
      <c r="X10" s="93"/>
      <c r="Y10" s="94"/>
      <c r="Z10" s="95"/>
      <c r="AA10" s="94"/>
      <c r="AB10" s="95"/>
      <c r="AC10" s="98"/>
      <c r="AD10" s="98"/>
      <c r="AE10" s="94"/>
      <c r="AF10" s="95"/>
      <c r="AG10" s="275"/>
      <c r="AH10" s="281"/>
      <c r="AI10" s="94"/>
      <c r="AJ10" s="95"/>
      <c r="AK10" s="284"/>
      <c r="AL10" s="95"/>
      <c r="AM10" s="94"/>
      <c r="AN10" s="95"/>
      <c r="AO10" s="94"/>
      <c r="AP10" s="287"/>
      <c r="AQ10" s="94"/>
      <c r="AR10" s="95"/>
      <c r="AS10" s="94"/>
      <c r="AT10" s="95"/>
      <c r="AW10"/>
      <c r="AX10"/>
      <c r="AY10"/>
      <c r="AZ10"/>
      <c r="BA10"/>
      <c r="BB10"/>
      <c r="BC10"/>
      <c r="BD10"/>
      <c r="BE10"/>
      <c r="BF10"/>
      <c r="BG10"/>
      <c r="BH10"/>
      <c r="BI10"/>
      <c r="BJ10"/>
      <c r="BK10"/>
      <c r="BL10"/>
      <c r="BM10"/>
      <c r="BN10"/>
      <c r="BO10"/>
      <c r="BP10"/>
    </row>
    <row r="11" spans="1:68" ht="14.25" customHeight="1" x14ac:dyDescent="0.25">
      <c r="A11" s="289">
        <v>4</v>
      </c>
      <c r="B11" s="737" t="s">
        <v>232</v>
      </c>
      <c r="C11" s="737"/>
      <c r="D11" s="737"/>
      <c r="E11" s="102"/>
      <c r="F11" s="93"/>
      <c r="G11" s="94"/>
      <c r="H11" s="95"/>
      <c r="I11" s="94"/>
      <c r="J11" s="95"/>
      <c r="K11" s="94"/>
      <c r="L11" s="95"/>
      <c r="M11" s="275"/>
      <c r="N11" s="276"/>
      <c r="O11" s="96"/>
      <c r="P11" s="93"/>
      <c r="Q11" s="94"/>
      <c r="R11" s="95"/>
      <c r="S11" s="94"/>
      <c r="T11" s="95"/>
      <c r="U11" s="94"/>
      <c r="V11" s="95"/>
      <c r="W11" s="97"/>
      <c r="X11" s="93"/>
      <c r="Y11" s="94"/>
      <c r="Z11" s="95"/>
      <c r="AA11" s="94"/>
      <c r="AB11" s="95"/>
      <c r="AC11" s="98"/>
      <c r="AD11" s="98"/>
      <c r="AE11" s="94"/>
      <c r="AF11" s="95"/>
      <c r="AG11" s="275"/>
      <c r="AH11" s="281"/>
      <c r="AI11" s="94"/>
      <c r="AJ11" s="95"/>
      <c r="AK11" s="284"/>
      <c r="AL11" s="95"/>
      <c r="AM11" s="94"/>
      <c r="AN11" s="95"/>
      <c r="AO11" s="94"/>
      <c r="AP11" s="287"/>
      <c r="AQ11" s="94"/>
      <c r="AR11" s="95"/>
      <c r="AS11" s="94"/>
      <c r="AT11" s="95"/>
      <c r="AW11"/>
      <c r="AX11"/>
      <c r="AY11"/>
      <c r="AZ11"/>
      <c r="BA11"/>
      <c r="BB11"/>
      <c r="BC11"/>
      <c r="BD11"/>
      <c r="BE11"/>
      <c r="BF11"/>
      <c r="BG11"/>
      <c r="BH11"/>
      <c r="BI11"/>
      <c r="BJ11"/>
      <c r="BK11"/>
      <c r="BL11"/>
      <c r="BM11"/>
      <c r="BN11"/>
      <c r="BO11"/>
      <c r="BP11"/>
    </row>
    <row r="12" spans="1:68" x14ac:dyDescent="0.25">
      <c r="A12" s="289">
        <v>5</v>
      </c>
      <c r="B12" s="737" t="s">
        <v>233</v>
      </c>
      <c r="C12" s="737"/>
      <c r="D12" s="737"/>
      <c r="E12" s="102"/>
      <c r="F12" s="93"/>
      <c r="G12" s="94"/>
      <c r="H12" s="95"/>
      <c r="I12" s="94"/>
      <c r="J12" s="95"/>
      <c r="K12" s="94"/>
      <c r="L12" s="95"/>
      <c r="M12" s="275"/>
      <c r="N12" s="276"/>
      <c r="O12" s="96"/>
      <c r="P12" s="93"/>
      <c r="Q12" s="94"/>
      <c r="R12" s="95"/>
      <c r="S12" s="94"/>
      <c r="T12" s="95"/>
      <c r="U12" s="94"/>
      <c r="V12" s="95"/>
      <c r="W12" s="97"/>
      <c r="X12" s="93"/>
      <c r="Y12" s="94"/>
      <c r="Z12" s="95"/>
      <c r="AA12" s="94"/>
      <c r="AB12" s="95"/>
      <c r="AC12" s="98"/>
      <c r="AD12" s="98"/>
      <c r="AE12" s="94"/>
      <c r="AF12" s="95"/>
      <c r="AG12" s="275"/>
      <c r="AH12" s="281"/>
      <c r="AI12" s="94"/>
      <c r="AJ12" s="95"/>
      <c r="AK12" s="284"/>
      <c r="AL12" s="95"/>
      <c r="AM12" s="94"/>
      <c r="AN12" s="95"/>
      <c r="AO12" s="94"/>
      <c r="AP12" s="287"/>
      <c r="AQ12" s="94"/>
      <c r="AR12" s="95"/>
      <c r="AS12" s="94"/>
      <c r="AT12" s="95"/>
      <c r="AW12"/>
      <c r="AX12"/>
      <c r="AY12"/>
      <c r="AZ12"/>
      <c r="BA12"/>
      <c r="BB12"/>
      <c r="BC12"/>
      <c r="BD12"/>
      <c r="BE12"/>
      <c r="BF12"/>
      <c r="BG12"/>
      <c r="BH12"/>
      <c r="BI12"/>
      <c r="BJ12"/>
      <c r="BK12"/>
      <c r="BL12"/>
      <c r="BM12"/>
      <c r="BN12"/>
      <c r="BO12"/>
      <c r="BP12"/>
    </row>
    <row r="13" spans="1:68" x14ac:dyDescent="0.25">
      <c r="A13" s="289">
        <v>6</v>
      </c>
      <c r="B13" s="737" t="s">
        <v>142</v>
      </c>
      <c r="C13" s="737"/>
      <c r="D13" s="737"/>
      <c r="E13" s="102"/>
      <c r="F13" s="93"/>
      <c r="G13" s="94"/>
      <c r="H13" s="95"/>
      <c r="I13" s="94"/>
      <c r="J13" s="95"/>
      <c r="K13" s="94"/>
      <c r="L13" s="95"/>
      <c r="M13" s="275"/>
      <c r="N13" s="276"/>
      <c r="O13" s="96"/>
      <c r="P13" s="93"/>
      <c r="Q13" s="94"/>
      <c r="R13" s="95"/>
      <c r="S13" s="94"/>
      <c r="T13" s="95"/>
      <c r="U13" s="94"/>
      <c r="V13" s="95"/>
      <c r="W13" s="97"/>
      <c r="X13" s="93"/>
      <c r="Y13" s="94"/>
      <c r="Z13" s="95"/>
      <c r="AA13" s="94"/>
      <c r="AB13" s="95"/>
      <c r="AC13" s="98"/>
      <c r="AD13" s="98"/>
      <c r="AE13" s="94"/>
      <c r="AF13" s="95"/>
      <c r="AG13" s="275"/>
      <c r="AH13" s="281"/>
      <c r="AI13" s="94"/>
      <c r="AJ13" s="95"/>
      <c r="AK13" s="284"/>
      <c r="AL13" s="95"/>
      <c r="AM13" s="94"/>
      <c r="AN13" s="95"/>
      <c r="AO13" s="94"/>
      <c r="AP13" s="287"/>
      <c r="AQ13" s="94"/>
      <c r="AR13" s="95"/>
      <c r="AS13" s="94"/>
      <c r="AT13" s="95"/>
      <c r="AW13"/>
      <c r="AX13"/>
      <c r="AY13"/>
      <c r="AZ13"/>
      <c r="BA13"/>
      <c r="BB13"/>
      <c r="BC13"/>
      <c r="BD13"/>
      <c r="BE13"/>
      <c r="BF13"/>
      <c r="BG13"/>
      <c r="BH13"/>
      <c r="BI13"/>
      <c r="BJ13"/>
      <c r="BK13"/>
      <c r="BL13"/>
      <c r="BM13"/>
      <c r="BN13"/>
      <c r="BO13"/>
      <c r="BP13"/>
    </row>
    <row r="14" spans="1:68" x14ac:dyDescent="0.25">
      <c r="A14" s="289">
        <v>7</v>
      </c>
      <c r="B14" s="737" t="s">
        <v>234</v>
      </c>
      <c r="C14" s="737"/>
      <c r="D14" s="737"/>
      <c r="E14" s="102"/>
      <c r="F14" s="93"/>
      <c r="G14" s="94"/>
      <c r="H14" s="95"/>
      <c r="I14" s="94"/>
      <c r="J14" s="95"/>
      <c r="K14" s="94"/>
      <c r="L14" s="95"/>
      <c r="M14" s="275"/>
      <c r="N14" s="276"/>
      <c r="O14" s="96"/>
      <c r="P14" s="93"/>
      <c r="Q14" s="94"/>
      <c r="R14" s="95"/>
      <c r="S14" s="94"/>
      <c r="T14" s="95"/>
      <c r="U14" s="94"/>
      <c r="V14" s="95"/>
      <c r="W14" s="97"/>
      <c r="X14" s="93"/>
      <c r="Y14" s="94"/>
      <c r="Z14" s="95"/>
      <c r="AA14" s="94"/>
      <c r="AB14" s="95"/>
      <c r="AC14" s="98"/>
      <c r="AD14" s="98"/>
      <c r="AE14" s="94"/>
      <c r="AF14" s="95"/>
      <c r="AG14" s="275"/>
      <c r="AH14" s="281"/>
      <c r="AI14" s="94"/>
      <c r="AJ14" s="95"/>
      <c r="AK14" s="284"/>
      <c r="AL14" s="95"/>
      <c r="AM14" s="94"/>
      <c r="AN14" s="95"/>
      <c r="AO14" s="94"/>
      <c r="AP14" s="287"/>
      <c r="AQ14" s="94"/>
      <c r="AR14" s="95"/>
      <c r="AS14" s="94"/>
      <c r="AT14" s="95"/>
      <c r="AW14"/>
      <c r="AX14"/>
      <c r="AY14"/>
      <c r="AZ14"/>
      <c r="BA14"/>
      <c r="BB14"/>
      <c r="BC14"/>
      <c r="BD14"/>
      <c r="BE14"/>
      <c r="BF14"/>
      <c r="BG14"/>
      <c r="BH14"/>
      <c r="BI14"/>
      <c r="BJ14"/>
      <c r="BK14"/>
      <c r="BL14"/>
      <c r="BM14"/>
      <c r="BN14"/>
      <c r="BO14"/>
      <c r="BP14"/>
    </row>
    <row r="15" spans="1:68" ht="27.75" customHeight="1" x14ac:dyDescent="0.25">
      <c r="A15" s="290">
        <v>8</v>
      </c>
      <c r="B15" s="737" t="s">
        <v>266</v>
      </c>
      <c r="C15" s="737"/>
      <c r="D15" s="737"/>
      <c r="E15" s="102"/>
      <c r="F15" s="93"/>
      <c r="G15" s="94"/>
      <c r="H15" s="95"/>
      <c r="I15" s="94"/>
      <c r="J15" s="95"/>
      <c r="K15" s="94"/>
      <c r="L15" s="95"/>
      <c r="M15" s="275"/>
      <c r="N15" s="276"/>
      <c r="O15" s="96"/>
      <c r="P15" s="93"/>
      <c r="Q15" s="94"/>
      <c r="R15" s="95"/>
      <c r="S15" s="94"/>
      <c r="T15" s="95"/>
      <c r="U15" s="94"/>
      <c r="V15" s="95"/>
      <c r="W15" s="97"/>
      <c r="X15" s="93"/>
      <c r="Y15" s="94"/>
      <c r="Z15" s="95"/>
      <c r="AA15" s="94"/>
      <c r="AB15" s="95"/>
      <c r="AC15" s="98"/>
      <c r="AD15" s="98"/>
      <c r="AE15" s="94"/>
      <c r="AF15" s="95"/>
      <c r="AG15" s="275"/>
      <c r="AH15" s="281"/>
      <c r="AI15" s="94"/>
      <c r="AJ15" s="95"/>
      <c r="AK15" s="284"/>
      <c r="AL15" s="95"/>
      <c r="AM15" s="94"/>
      <c r="AN15" s="95"/>
      <c r="AO15" s="94"/>
      <c r="AP15" s="287"/>
      <c r="AQ15" s="94"/>
      <c r="AR15" s="95"/>
      <c r="AS15" s="94"/>
      <c r="AT15" s="95"/>
      <c r="AW15"/>
      <c r="AX15"/>
      <c r="AY15"/>
      <c r="AZ15"/>
      <c r="BA15"/>
      <c r="BB15"/>
      <c r="BC15"/>
      <c r="BD15"/>
      <c r="BE15"/>
      <c r="BF15"/>
      <c r="BG15"/>
      <c r="BH15"/>
      <c r="BI15"/>
      <c r="BJ15"/>
      <c r="BK15"/>
      <c r="BL15"/>
      <c r="BM15"/>
      <c r="BN15"/>
      <c r="BO15"/>
      <c r="BP15"/>
    </row>
    <row r="16" spans="1:68" x14ac:dyDescent="0.25">
      <c r="A16" s="289">
        <v>9</v>
      </c>
      <c r="B16" s="737" t="s">
        <v>235</v>
      </c>
      <c r="C16" s="737"/>
      <c r="D16" s="737"/>
      <c r="E16" s="102"/>
      <c r="F16" s="93"/>
      <c r="G16" s="94"/>
      <c r="H16" s="95"/>
      <c r="I16" s="94"/>
      <c r="J16" s="95"/>
      <c r="K16" s="94"/>
      <c r="L16" s="95"/>
      <c r="M16" s="275"/>
      <c r="N16" s="276"/>
      <c r="O16" s="96"/>
      <c r="P16" s="93"/>
      <c r="Q16" s="94"/>
      <c r="R16" s="95"/>
      <c r="S16" s="94"/>
      <c r="T16" s="95"/>
      <c r="U16" s="94"/>
      <c r="V16" s="95"/>
      <c r="W16" s="97"/>
      <c r="X16" s="93"/>
      <c r="Y16" s="94"/>
      <c r="Z16" s="95"/>
      <c r="AA16" s="94"/>
      <c r="AB16" s="95"/>
      <c r="AC16" s="98"/>
      <c r="AD16" s="98"/>
      <c r="AE16" s="94"/>
      <c r="AF16" s="95"/>
      <c r="AG16" s="275"/>
      <c r="AH16" s="281"/>
      <c r="AI16" s="94"/>
      <c r="AJ16" s="95"/>
      <c r="AK16" s="284"/>
      <c r="AL16" s="95"/>
      <c r="AM16" s="94"/>
      <c r="AN16" s="95"/>
      <c r="AO16" s="94"/>
      <c r="AP16" s="287"/>
      <c r="AQ16" s="94"/>
      <c r="AR16" s="95"/>
      <c r="AS16" s="94"/>
      <c r="AT16" s="95"/>
      <c r="AW16"/>
      <c r="AX16"/>
      <c r="AY16"/>
      <c r="AZ16"/>
      <c r="BA16"/>
      <c r="BB16"/>
      <c r="BC16"/>
      <c r="BD16"/>
      <c r="BE16"/>
      <c r="BF16"/>
      <c r="BG16"/>
      <c r="BH16"/>
      <c r="BI16"/>
      <c r="BJ16"/>
      <c r="BK16"/>
      <c r="BL16"/>
      <c r="BM16"/>
      <c r="BN16"/>
      <c r="BO16"/>
      <c r="BP16"/>
    </row>
    <row r="17" spans="1:68" x14ac:dyDescent="0.25">
      <c r="A17" s="289">
        <v>10</v>
      </c>
      <c r="B17" s="737" t="s">
        <v>236</v>
      </c>
      <c r="C17" s="737"/>
      <c r="D17" s="737"/>
      <c r="E17" s="102"/>
      <c r="F17" s="93"/>
      <c r="G17" s="94"/>
      <c r="H17" s="95"/>
      <c r="I17" s="94"/>
      <c r="J17" s="95"/>
      <c r="K17" s="94"/>
      <c r="L17" s="95"/>
      <c r="M17" s="275"/>
      <c r="N17" s="276"/>
      <c r="O17" s="96"/>
      <c r="P17" s="93"/>
      <c r="Q17" s="94"/>
      <c r="R17" s="95"/>
      <c r="S17" s="94"/>
      <c r="T17" s="95"/>
      <c r="U17" s="94"/>
      <c r="V17" s="95"/>
      <c r="W17" s="97"/>
      <c r="X17" s="93"/>
      <c r="Y17" s="94"/>
      <c r="Z17" s="95"/>
      <c r="AA17" s="94"/>
      <c r="AB17" s="95"/>
      <c r="AC17" s="98"/>
      <c r="AD17" s="98"/>
      <c r="AE17" s="94"/>
      <c r="AF17" s="95"/>
      <c r="AG17" s="275"/>
      <c r="AH17" s="281"/>
      <c r="AI17" s="94"/>
      <c r="AJ17" s="95"/>
      <c r="AK17" s="284"/>
      <c r="AL17" s="95"/>
      <c r="AM17" s="94"/>
      <c r="AN17" s="95"/>
      <c r="AO17" s="94"/>
      <c r="AP17" s="287"/>
      <c r="AQ17" s="94"/>
      <c r="AR17" s="95"/>
      <c r="AS17" s="94"/>
      <c r="AT17" s="95"/>
      <c r="AW17"/>
      <c r="AX17"/>
      <c r="AY17"/>
      <c r="AZ17"/>
      <c r="BA17"/>
      <c r="BB17"/>
      <c r="BC17"/>
      <c r="BD17"/>
      <c r="BE17"/>
      <c r="BF17"/>
      <c r="BG17"/>
      <c r="BH17"/>
      <c r="BI17"/>
      <c r="BJ17"/>
      <c r="BK17"/>
      <c r="BL17"/>
      <c r="BM17"/>
      <c r="BN17"/>
      <c r="BO17"/>
      <c r="BP17"/>
    </row>
    <row r="18" spans="1:68" x14ac:dyDescent="0.25">
      <c r="A18" s="289">
        <v>11</v>
      </c>
      <c r="B18" s="737" t="s">
        <v>237</v>
      </c>
      <c r="C18" s="737"/>
      <c r="D18" s="737"/>
      <c r="E18" s="102"/>
      <c r="F18" s="93"/>
      <c r="G18" s="94"/>
      <c r="H18" s="95"/>
      <c r="I18" s="94"/>
      <c r="J18" s="95"/>
      <c r="K18" s="94"/>
      <c r="L18" s="95"/>
      <c r="M18" s="275"/>
      <c r="N18" s="276"/>
      <c r="O18" s="96"/>
      <c r="P18" s="93"/>
      <c r="Q18" s="94"/>
      <c r="R18" s="95"/>
      <c r="S18" s="94"/>
      <c r="T18" s="95"/>
      <c r="U18" s="94"/>
      <c r="V18" s="95"/>
      <c r="W18" s="97"/>
      <c r="X18" s="93"/>
      <c r="Y18" s="94"/>
      <c r="Z18" s="95"/>
      <c r="AA18" s="94"/>
      <c r="AB18" s="95"/>
      <c r="AC18" s="98"/>
      <c r="AD18" s="98"/>
      <c r="AE18" s="94"/>
      <c r="AF18" s="95"/>
      <c r="AG18" s="275"/>
      <c r="AH18" s="281"/>
      <c r="AI18" s="94"/>
      <c r="AJ18" s="95"/>
      <c r="AK18" s="284"/>
      <c r="AL18" s="95"/>
      <c r="AM18" s="94"/>
      <c r="AN18" s="95"/>
      <c r="AO18" s="94"/>
      <c r="AP18" s="287"/>
      <c r="AQ18" s="94"/>
      <c r="AR18" s="95"/>
      <c r="AS18" s="94"/>
      <c r="AT18" s="95"/>
      <c r="AW18"/>
      <c r="AX18"/>
      <c r="AY18"/>
      <c r="AZ18"/>
      <c r="BA18"/>
      <c r="BB18"/>
      <c r="BC18"/>
      <c r="BD18"/>
      <c r="BE18"/>
      <c r="BF18"/>
      <c r="BG18"/>
      <c r="BH18"/>
      <c r="BI18"/>
      <c r="BJ18"/>
      <c r="BK18"/>
      <c r="BL18"/>
      <c r="BM18"/>
      <c r="BN18"/>
      <c r="BO18"/>
      <c r="BP18"/>
    </row>
    <row r="19" spans="1:68" x14ac:dyDescent="0.25">
      <c r="A19" s="289">
        <v>12</v>
      </c>
      <c r="B19" s="737" t="s">
        <v>238</v>
      </c>
      <c r="C19" s="737"/>
      <c r="D19" s="737"/>
      <c r="E19" s="102"/>
      <c r="F19" s="93"/>
      <c r="G19" s="94"/>
      <c r="H19" s="95"/>
      <c r="I19" s="94"/>
      <c r="J19" s="95"/>
      <c r="K19" s="94"/>
      <c r="L19" s="95"/>
      <c r="M19" s="275"/>
      <c r="N19" s="276"/>
      <c r="O19" s="96"/>
      <c r="P19" s="93"/>
      <c r="Q19" s="94"/>
      <c r="R19" s="95"/>
      <c r="S19" s="94"/>
      <c r="T19" s="95"/>
      <c r="U19" s="94"/>
      <c r="V19" s="95"/>
      <c r="W19" s="97"/>
      <c r="X19" s="93"/>
      <c r="Y19" s="94"/>
      <c r="Z19" s="95"/>
      <c r="AA19" s="94"/>
      <c r="AB19" s="95"/>
      <c r="AC19" s="98"/>
      <c r="AD19" s="98"/>
      <c r="AE19" s="94"/>
      <c r="AF19" s="95"/>
      <c r="AG19" s="275"/>
      <c r="AH19" s="281"/>
      <c r="AI19" s="94"/>
      <c r="AJ19" s="95"/>
      <c r="AK19" s="284"/>
      <c r="AL19" s="95"/>
      <c r="AM19" s="94"/>
      <c r="AN19" s="95"/>
      <c r="AO19" s="94"/>
      <c r="AP19" s="287"/>
      <c r="AQ19" s="94"/>
      <c r="AR19" s="95"/>
      <c r="AS19" s="94"/>
      <c r="AT19" s="95"/>
      <c r="AW19"/>
      <c r="AX19"/>
      <c r="AY19"/>
      <c r="AZ19"/>
      <c r="BA19"/>
      <c r="BB19"/>
      <c r="BC19"/>
      <c r="BD19"/>
      <c r="BE19"/>
      <c r="BF19"/>
      <c r="BG19"/>
      <c r="BH19"/>
      <c r="BI19"/>
      <c r="BJ19"/>
      <c r="BK19"/>
      <c r="BL19"/>
      <c r="BM19"/>
      <c r="BN19"/>
      <c r="BO19"/>
      <c r="BP19"/>
    </row>
    <row r="20" spans="1:68" x14ac:dyDescent="0.25">
      <c r="A20" s="289">
        <v>13</v>
      </c>
      <c r="B20" s="737" t="s">
        <v>239</v>
      </c>
      <c r="C20" s="737"/>
      <c r="D20" s="737"/>
      <c r="E20" s="102"/>
      <c r="F20" s="93"/>
      <c r="G20" s="94"/>
      <c r="H20" s="95"/>
      <c r="I20" s="94"/>
      <c r="J20" s="95"/>
      <c r="K20" s="94"/>
      <c r="L20" s="95"/>
      <c r="M20" s="275"/>
      <c r="N20" s="276"/>
      <c r="O20" s="96"/>
      <c r="P20" s="93"/>
      <c r="Q20" s="94"/>
      <c r="R20" s="95"/>
      <c r="S20" s="94"/>
      <c r="T20" s="95"/>
      <c r="U20" s="94"/>
      <c r="V20" s="95"/>
      <c r="W20" s="97"/>
      <c r="X20" s="93"/>
      <c r="Y20" s="94"/>
      <c r="Z20" s="95"/>
      <c r="AA20" s="94"/>
      <c r="AB20" s="95"/>
      <c r="AC20" s="98"/>
      <c r="AD20" s="98"/>
      <c r="AE20" s="94"/>
      <c r="AF20" s="95"/>
      <c r="AG20" s="275"/>
      <c r="AH20" s="281"/>
      <c r="AI20" s="94"/>
      <c r="AJ20" s="95"/>
      <c r="AK20" s="284"/>
      <c r="AL20" s="95"/>
      <c r="AM20" s="94"/>
      <c r="AN20" s="95"/>
      <c r="AO20" s="94"/>
      <c r="AP20" s="287"/>
      <c r="AQ20" s="94"/>
      <c r="AR20" s="95"/>
      <c r="AS20" s="94"/>
      <c r="AT20" s="95"/>
      <c r="AW20"/>
      <c r="AX20"/>
      <c r="AY20"/>
      <c r="AZ20"/>
      <c r="BA20"/>
      <c r="BB20"/>
      <c r="BC20"/>
      <c r="BD20"/>
      <c r="BE20"/>
      <c r="BF20"/>
      <c r="BG20"/>
      <c r="BH20"/>
      <c r="BI20"/>
      <c r="BJ20"/>
      <c r="BK20"/>
      <c r="BL20"/>
      <c r="BM20"/>
      <c r="BN20"/>
      <c r="BO20"/>
      <c r="BP20"/>
    </row>
    <row r="21" spans="1:68" x14ac:dyDescent="0.25">
      <c r="A21" s="289">
        <v>14</v>
      </c>
      <c r="B21" s="737" t="s">
        <v>240</v>
      </c>
      <c r="C21" s="737"/>
      <c r="D21" s="737"/>
      <c r="E21" s="102"/>
      <c r="F21" s="93"/>
      <c r="G21" s="94"/>
      <c r="H21" s="95"/>
      <c r="I21" s="94"/>
      <c r="J21" s="95"/>
      <c r="K21" s="94"/>
      <c r="L21" s="95"/>
      <c r="M21" s="275"/>
      <c r="N21" s="276"/>
      <c r="O21" s="96"/>
      <c r="P21" s="93"/>
      <c r="Q21" s="94"/>
      <c r="R21" s="95"/>
      <c r="S21" s="94"/>
      <c r="T21" s="95"/>
      <c r="U21" s="94"/>
      <c r="V21" s="95"/>
      <c r="W21" s="97"/>
      <c r="X21" s="93"/>
      <c r="Y21" s="94"/>
      <c r="Z21" s="95"/>
      <c r="AA21" s="94"/>
      <c r="AB21" s="95"/>
      <c r="AC21" s="98"/>
      <c r="AD21" s="98"/>
      <c r="AE21" s="94"/>
      <c r="AF21" s="95"/>
      <c r="AG21" s="275"/>
      <c r="AH21" s="281"/>
      <c r="AI21" s="94"/>
      <c r="AJ21" s="95"/>
      <c r="AK21" s="284"/>
      <c r="AL21" s="95"/>
      <c r="AM21" s="94"/>
      <c r="AN21" s="95"/>
      <c r="AO21" s="94"/>
      <c r="AP21" s="287"/>
      <c r="AQ21" s="94"/>
      <c r="AR21" s="95"/>
      <c r="AS21" s="94"/>
      <c r="AT21" s="95"/>
      <c r="AW21"/>
      <c r="AX21"/>
      <c r="AY21"/>
      <c r="AZ21"/>
      <c r="BA21"/>
      <c r="BB21"/>
      <c r="BC21"/>
      <c r="BD21"/>
      <c r="BE21"/>
      <c r="BF21"/>
      <c r="BG21"/>
      <c r="BH21"/>
      <c r="BI21"/>
      <c r="BJ21"/>
      <c r="BK21"/>
      <c r="BL21"/>
      <c r="BM21"/>
      <c r="BN21"/>
      <c r="BO21"/>
      <c r="BP21"/>
    </row>
    <row r="22" spans="1:68" x14ac:dyDescent="0.25">
      <c r="A22" s="289">
        <v>15</v>
      </c>
      <c r="B22" s="737" t="s">
        <v>241</v>
      </c>
      <c r="C22" s="737"/>
      <c r="D22" s="737"/>
      <c r="E22" s="102"/>
      <c r="F22" s="93"/>
      <c r="G22" s="94"/>
      <c r="H22" s="95"/>
      <c r="I22" s="94"/>
      <c r="J22" s="95"/>
      <c r="K22" s="94"/>
      <c r="L22" s="95"/>
      <c r="M22" s="275"/>
      <c r="N22" s="276"/>
      <c r="O22" s="96"/>
      <c r="P22" s="93"/>
      <c r="Q22" s="94"/>
      <c r="R22" s="95"/>
      <c r="S22" s="94"/>
      <c r="T22" s="95"/>
      <c r="U22" s="94"/>
      <c r="V22" s="95"/>
      <c r="W22" s="97"/>
      <c r="X22" s="93"/>
      <c r="Y22" s="94"/>
      <c r="Z22" s="95"/>
      <c r="AA22" s="94"/>
      <c r="AB22" s="95"/>
      <c r="AC22" s="98"/>
      <c r="AD22" s="98"/>
      <c r="AE22" s="94"/>
      <c r="AF22" s="95"/>
      <c r="AG22" s="275"/>
      <c r="AH22" s="281"/>
      <c r="AI22" s="94"/>
      <c r="AJ22" s="95"/>
      <c r="AK22" s="284"/>
      <c r="AL22" s="95"/>
      <c r="AM22" s="94"/>
      <c r="AN22" s="95"/>
      <c r="AO22" s="94"/>
      <c r="AP22" s="287"/>
      <c r="AQ22" s="94"/>
      <c r="AR22" s="95"/>
      <c r="AS22" s="94"/>
      <c r="AT22" s="95"/>
      <c r="AW22"/>
      <c r="AX22"/>
      <c r="AY22"/>
      <c r="AZ22"/>
      <c r="BA22"/>
      <c r="BB22"/>
      <c r="BC22"/>
      <c r="BD22"/>
      <c r="BE22"/>
      <c r="BF22"/>
      <c r="BG22"/>
      <c r="BH22"/>
      <c r="BI22"/>
      <c r="BJ22"/>
      <c r="BK22"/>
      <c r="BL22"/>
      <c r="BM22"/>
      <c r="BN22"/>
      <c r="BO22"/>
      <c r="BP22"/>
    </row>
    <row r="23" spans="1:68" x14ac:dyDescent="0.25">
      <c r="A23" s="289">
        <v>16</v>
      </c>
      <c r="B23" s="737" t="s">
        <v>242</v>
      </c>
      <c r="C23" s="737"/>
      <c r="D23" s="737"/>
      <c r="E23" s="102" t="s">
        <v>267</v>
      </c>
      <c r="F23" s="93"/>
      <c r="G23" s="94"/>
      <c r="H23" s="95"/>
      <c r="I23" s="94"/>
      <c r="J23" s="95"/>
      <c r="K23" s="94"/>
      <c r="L23" s="95"/>
      <c r="M23" s="275"/>
      <c r="N23" s="276"/>
      <c r="O23" s="96"/>
      <c r="P23" s="93"/>
      <c r="Q23" s="94"/>
      <c r="R23" s="95"/>
      <c r="S23" s="94"/>
      <c r="T23" s="95"/>
      <c r="U23" s="94"/>
      <c r="V23" s="95"/>
      <c r="W23" s="97"/>
      <c r="X23" s="93"/>
      <c r="Y23" s="94"/>
      <c r="Z23" s="95"/>
      <c r="AA23" s="94"/>
      <c r="AB23" s="95"/>
      <c r="AC23" s="98"/>
      <c r="AD23" s="98"/>
      <c r="AE23" s="94"/>
      <c r="AF23" s="95"/>
      <c r="AG23" s="275"/>
      <c r="AH23" s="281"/>
      <c r="AI23" s="94"/>
      <c r="AJ23" s="95"/>
      <c r="AK23" s="284"/>
      <c r="AL23" s="95"/>
      <c r="AM23" s="94"/>
      <c r="AN23" s="95"/>
      <c r="AO23" s="94"/>
      <c r="AP23" s="287"/>
      <c r="AQ23" s="94"/>
      <c r="AR23" s="95"/>
      <c r="AS23" s="94"/>
      <c r="AT23" s="95"/>
      <c r="AW23"/>
      <c r="AX23"/>
      <c r="AY23"/>
      <c r="AZ23"/>
      <c r="BA23"/>
      <c r="BB23"/>
      <c r="BC23"/>
      <c r="BD23"/>
      <c r="BE23"/>
      <c r="BF23"/>
      <c r="BG23"/>
      <c r="BH23"/>
      <c r="BI23"/>
      <c r="BJ23"/>
      <c r="BK23"/>
      <c r="BL23"/>
      <c r="BM23"/>
      <c r="BN23"/>
      <c r="BO23"/>
      <c r="BP23"/>
    </row>
    <row r="24" spans="1:68" x14ac:dyDescent="0.25">
      <c r="A24" s="289">
        <v>17</v>
      </c>
      <c r="B24" s="737" t="s">
        <v>243</v>
      </c>
      <c r="C24" s="737"/>
      <c r="D24" s="737"/>
      <c r="E24" s="102"/>
      <c r="F24" s="93"/>
      <c r="G24" s="94"/>
      <c r="H24" s="95"/>
      <c r="I24" s="94"/>
      <c r="J24" s="95"/>
      <c r="K24" s="94"/>
      <c r="L24" s="95"/>
      <c r="M24" s="275"/>
      <c r="N24" s="276"/>
      <c r="O24" s="96"/>
      <c r="P24" s="93"/>
      <c r="Q24" s="94"/>
      <c r="R24" s="95"/>
      <c r="S24" s="94"/>
      <c r="T24" s="95"/>
      <c r="U24" s="94"/>
      <c r="V24" s="95"/>
      <c r="W24" s="97"/>
      <c r="X24" s="93"/>
      <c r="Y24" s="94"/>
      <c r="Z24" s="95"/>
      <c r="AA24" s="94"/>
      <c r="AB24" s="95"/>
      <c r="AC24" s="98"/>
      <c r="AD24" s="98"/>
      <c r="AE24" s="94"/>
      <c r="AF24" s="95"/>
      <c r="AG24" s="275"/>
      <c r="AH24" s="281"/>
      <c r="AI24" s="94"/>
      <c r="AJ24" s="95"/>
      <c r="AK24" s="284"/>
      <c r="AL24" s="95"/>
      <c r="AM24" s="94"/>
      <c r="AN24" s="95"/>
      <c r="AO24" s="94"/>
      <c r="AP24" s="287"/>
      <c r="AQ24" s="94"/>
      <c r="AR24" s="95"/>
      <c r="AS24" s="94"/>
      <c r="AT24" s="95"/>
      <c r="AW24"/>
      <c r="AX24"/>
      <c r="AY24"/>
      <c r="AZ24"/>
      <c r="BA24"/>
      <c r="BB24"/>
      <c r="BC24"/>
      <c r="BD24"/>
      <c r="BE24"/>
      <c r="BF24"/>
      <c r="BG24"/>
      <c r="BH24"/>
      <c r="BI24"/>
      <c r="BJ24"/>
      <c r="BK24"/>
      <c r="BL24"/>
      <c r="BM24"/>
      <c r="BN24"/>
      <c r="BO24"/>
      <c r="BP24"/>
    </row>
    <row r="25" spans="1:68" ht="15.75" thickBot="1" x14ac:dyDescent="0.3">
      <c r="A25" s="289">
        <v>18</v>
      </c>
      <c r="B25" s="737" t="s">
        <v>244</v>
      </c>
      <c r="C25" s="737"/>
      <c r="D25" s="737"/>
      <c r="E25" s="102"/>
      <c r="F25" s="99"/>
      <c r="G25" s="100"/>
      <c r="H25" s="101"/>
      <c r="I25" s="100"/>
      <c r="J25" s="101"/>
      <c r="K25" s="104"/>
      <c r="L25" s="272"/>
      <c r="M25" s="277"/>
      <c r="N25" s="278"/>
      <c r="O25" s="96"/>
      <c r="P25" s="99"/>
      <c r="Q25" s="100"/>
      <c r="R25" s="101"/>
      <c r="S25" s="100"/>
      <c r="T25" s="101"/>
      <c r="U25" s="100"/>
      <c r="V25" s="101"/>
      <c r="W25" s="85"/>
      <c r="X25" s="99"/>
      <c r="Y25" s="100"/>
      <c r="Z25" s="101"/>
      <c r="AA25" s="100"/>
      <c r="AB25" s="101"/>
      <c r="AC25" s="103"/>
      <c r="AD25" s="103"/>
      <c r="AE25" s="104"/>
      <c r="AF25" s="272"/>
      <c r="AG25" s="277"/>
      <c r="AH25" s="282"/>
      <c r="AI25" s="104"/>
      <c r="AJ25" s="272"/>
      <c r="AK25" s="285"/>
      <c r="AL25" s="101"/>
      <c r="AM25" s="104"/>
      <c r="AN25" s="272"/>
      <c r="AO25" s="104"/>
      <c r="AP25" s="288"/>
      <c r="AQ25" s="100"/>
      <c r="AR25" s="101"/>
      <c r="AS25" s="100"/>
      <c r="AT25" s="101"/>
      <c r="AW25"/>
      <c r="AX25"/>
      <c r="AY25"/>
      <c r="AZ25"/>
      <c r="BA25"/>
      <c r="BB25"/>
      <c r="BC25"/>
      <c r="BD25"/>
      <c r="BE25"/>
      <c r="BF25"/>
      <c r="BG25"/>
      <c r="BH25"/>
      <c r="BI25"/>
      <c r="BJ25"/>
      <c r="BK25"/>
      <c r="BL25"/>
      <c r="BM25"/>
      <c r="BN25"/>
      <c r="BO25"/>
      <c r="BP25"/>
    </row>
    <row r="26" spans="1:68" ht="15.75" thickBot="1" x14ac:dyDescent="0.3">
      <c r="A26" s="291">
        <v>19</v>
      </c>
      <c r="B26" s="735" t="s">
        <v>245</v>
      </c>
      <c r="C26" s="735"/>
      <c r="D26" s="735"/>
      <c r="E26" s="102"/>
      <c r="F26" s="99"/>
      <c r="G26" s="100"/>
      <c r="H26" s="101"/>
      <c r="I26" s="100"/>
      <c r="J26" s="101"/>
      <c r="K26" s="104"/>
      <c r="L26" s="272"/>
      <c r="M26" s="277"/>
      <c r="N26" s="278"/>
      <c r="O26" s="96"/>
      <c r="P26" s="99"/>
      <c r="Q26" s="100"/>
      <c r="R26" s="101"/>
      <c r="S26" s="100"/>
      <c r="T26" s="101"/>
      <c r="U26" s="100"/>
      <c r="V26" s="101"/>
      <c r="W26" s="85"/>
      <c r="X26" s="99"/>
      <c r="Y26" s="100"/>
      <c r="Z26" s="101"/>
      <c r="AA26" s="100"/>
      <c r="AB26" s="101"/>
      <c r="AC26" s="103"/>
      <c r="AD26" s="103"/>
      <c r="AE26" s="104"/>
      <c r="AF26" s="272"/>
      <c r="AG26" s="277"/>
      <c r="AH26" s="282"/>
      <c r="AI26" s="104"/>
      <c r="AJ26" s="272"/>
      <c r="AK26" s="285"/>
      <c r="AL26" s="101"/>
      <c r="AM26" s="104"/>
      <c r="AN26" s="272"/>
      <c r="AO26" s="104"/>
      <c r="AP26" s="288"/>
      <c r="AQ26" s="100"/>
      <c r="AR26" s="101"/>
      <c r="AS26" s="100"/>
      <c r="AT26" s="101"/>
      <c r="AW26"/>
      <c r="AX26"/>
      <c r="AY26"/>
      <c r="AZ26"/>
      <c r="BA26"/>
      <c r="BB26"/>
      <c r="BC26"/>
      <c r="BD26"/>
      <c r="BE26"/>
      <c r="BF26"/>
      <c r="BG26"/>
      <c r="BH26"/>
      <c r="BI26"/>
      <c r="BJ26"/>
      <c r="BK26"/>
      <c r="BL26"/>
      <c r="BM26"/>
      <c r="BN26"/>
      <c r="BO26"/>
      <c r="BP26"/>
    </row>
    <row r="27" spans="1:68" ht="16.5" thickBot="1" x14ac:dyDescent="0.3">
      <c r="A27" s="738" t="s">
        <v>143</v>
      </c>
      <c r="B27" s="739"/>
      <c r="C27" s="739"/>
      <c r="D27" s="740"/>
      <c r="E27" s="105">
        <f>COUNTA(E8:E26)</f>
        <v>1</v>
      </c>
      <c r="F27" s="105">
        <f t="shared" ref="F27:AT27" si="0">COUNTA(F8:F26)</f>
        <v>0</v>
      </c>
      <c r="G27" s="105">
        <f t="shared" si="0"/>
        <v>0</v>
      </c>
      <c r="H27" s="105">
        <f t="shared" si="0"/>
        <v>0</v>
      </c>
      <c r="I27" s="105">
        <f t="shared" si="0"/>
        <v>0</v>
      </c>
      <c r="J27" s="105">
        <f t="shared" si="0"/>
        <v>0</v>
      </c>
      <c r="K27" s="105">
        <f t="shared" si="0"/>
        <v>0</v>
      </c>
      <c r="L27" s="105">
        <f t="shared" si="0"/>
        <v>0</v>
      </c>
      <c r="M27" s="105">
        <f t="shared" si="0"/>
        <v>0</v>
      </c>
      <c r="N27" s="105">
        <f t="shared" si="0"/>
        <v>0</v>
      </c>
      <c r="O27" s="105">
        <f t="shared" si="0"/>
        <v>0</v>
      </c>
      <c r="P27" s="105">
        <f t="shared" si="0"/>
        <v>0</v>
      </c>
      <c r="Q27" s="105">
        <f t="shared" si="0"/>
        <v>0</v>
      </c>
      <c r="R27" s="105">
        <f t="shared" si="0"/>
        <v>0</v>
      </c>
      <c r="S27" s="105">
        <f t="shared" si="0"/>
        <v>0</v>
      </c>
      <c r="T27" s="105">
        <f t="shared" si="0"/>
        <v>0</v>
      </c>
      <c r="U27" s="105">
        <f t="shared" si="0"/>
        <v>0</v>
      </c>
      <c r="V27" s="105">
        <f t="shared" si="0"/>
        <v>0</v>
      </c>
      <c r="W27" s="105">
        <f t="shared" si="0"/>
        <v>0</v>
      </c>
      <c r="X27" s="105">
        <f t="shared" si="0"/>
        <v>0</v>
      </c>
      <c r="Y27" s="105">
        <f t="shared" si="0"/>
        <v>0</v>
      </c>
      <c r="Z27" s="105">
        <f t="shared" si="0"/>
        <v>0</v>
      </c>
      <c r="AA27" s="105">
        <f t="shared" si="0"/>
        <v>0</v>
      </c>
      <c r="AB27" s="105">
        <f t="shared" si="0"/>
        <v>0</v>
      </c>
      <c r="AC27" s="105">
        <f t="shared" si="0"/>
        <v>0</v>
      </c>
      <c r="AD27" s="105">
        <f t="shared" si="0"/>
        <v>0</v>
      </c>
      <c r="AE27" s="105">
        <f t="shared" si="0"/>
        <v>0</v>
      </c>
      <c r="AF27" s="105">
        <f t="shared" si="0"/>
        <v>0</v>
      </c>
      <c r="AG27" s="105">
        <f t="shared" si="0"/>
        <v>0</v>
      </c>
      <c r="AH27" s="105">
        <f t="shared" si="0"/>
        <v>0</v>
      </c>
      <c r="AI27" s="105">
        <f t="shared" si="0"/>
        <v>0</v>
      </c>
      <c r="AJ27" s="105">
        <f t="shared" si="0"/>
        <v>0</v>
      </c>
      <c r="AK27" s="105">
        <f t="shared" si="0"/>
        <v>0</v>
      </c>
      <c r="AL27" s="105">
        <f t="shared" si="0"/>
        <v>0</v>
      </c>
      <c r="AM27" s="105">
        <f t="shared" si="0"/>
        <v>0</v>
      </c>
      <c r="AN27" s="105">
        <f t="shared" si="0"/>
        <v>0</v>
      </c>
      <c r="AO27" s="105">
        <f t="shared" si="0"/>
        <v>0</v>
      </c>
      <c r="AP27" s="105">
        <f t="shared" si="0"/>
        <v>0</v>
      </c>
      <c r="AQ27" s="105">
        <f t="shared" si="0"/>
        <v>0</v>
      </c>
      <c r="AR27" s="105">
        <f t="shared" si="0"/>
        <v>0</v>
      </c>
      <c r="AS27" s="105">
        <f t="shared" si="0"/>
        <v>0</v>
      </c>
      <c r="AT27" s="105">
        <f t="shared" si="0"/>
        <v>0</v>
      </c>
      <c r="AW27"/>
      <c r="AX27"/>
      <c r="AY27"/>
      <c r="AZ27"/>
      <c r="BA27"/>
      <c r="BB27"/>
      <c r="BC27"/>
      <c r="BD27"/>
      <c r="BE27"/>
      <c r="BF27"/>
      <c r="BG27"/>
      <c r="BH27"/>
      <c r="BI27"/>
      <c r="BJ27"/>
      <c r="BK27"/>
      <c r="BL27"/>
      <c r="BM27"/>
      <c r="BN27"/>
      <c r="BO27"/>
      <c r="BP27"/>
    </row>
    <row r="28" spans="1:68" ht="22.5" customHeight="1" x14ac:dyDescent="0.4">
      <c r="A28" s="80"/>
      <c r="B28" s="78"/>
      <c r="C28" s="106"/>
      <c r="E28" s="107" t="str">
        <f>IF(OR(E27&gt;11,E23="X"),"CATASTRÓFICO",IF(E27&gt;5,"MAYOR","MODERADO"))</f>
        <v>CATASTRÓFICO</v>
      </c>
      <c r="F28" s="108"/>
      <c r="G28" s="107" t="str">
        <f>IF(OR(G27&gt;11,G23="X"),"CATASTRÓFICO",IF(G27&gt;5,"MAYOR","MODERADO"))</f>
        <v>MODERADO</v>
      </c>
      <c r="H28" s="108"/>
      <c r="I28" s="107" t="str">
        <f>IF(OR(I27&gt;11,I23="X"),"CATASTRÓFICO",IF(I27&gt;5,"MAYOR","MODERADO"))</f>
        <v>MODERADO</v>
      </c>
      <c r="J28" s="108"/>
      <c r="K28" s="107" t="str">
        <f>IF(OR(K27&gt;11,K23="X"),"CATASTRÓFICO",IF(K27&gt;5,"MAYOR","MODERADO"))</f>
        <v>MODERADO</v>
      </c>
      <c r="L28" s="108"/>
      <c r="M28" s="107" t="str">
        <f>IF(OR(M27&gt;11,M23="X"),"CATASTRÓFICO",IF(M27&gt;5,"MAYOR","MODERADO"))</f>
        <v>MODERADO</v>
      </c>
      <c r="N28" s="108"/>
      <c r="O28" s="107" t="str">
        <f>IF(OR(O27&gt;11,O23="X"),"CATASTRÓFICO",IF(O27&gt;5,"MAYOR","MODERADO"))</f>
        <v>MODERADO</v>
      </c>
      <c r="P28" s="108"/>
      <c r="Q28" s="107" t="str">
        <f>IF(OR(Q27&gt;11,Q23="X"),"CATASTRÓFICO",IF(Q27&gt;5,"MAYOR","MODERADO"))</f>
        <v>MODERADO</v>
      </c>
      <c r="R28" s="108"/>
      <c r="S28" s="107" t="str">
        <f>IF(OR(S27&gt;11,S23="X"),"CATASTRÓFICO",IF(S27&gt;5,"MAYOR","MODERADO"))</f>
        <v>MODERADO</v>
      </c>
      <c r="T28" s="108"/>
      <c r="U28" s="107" t="str">
        <f>IF(OR(U27&gt;11,U23="X"),"CATASTRÓFICO",IF(U27&gt;5,"MAYOR","MODERADO"))</f>
        <v>MODERADO</v>
      </c>
      <c r="V28" s="108"/>
      <c r="W28" s="107" t="str">
        <f>IF(OR(W27&gt;11,W23="X"),"CATASTRÓFICO",IF(W27&gt;5,"MAYOR","MODERADO"))</f>
        <v>MODERADO</v>
      </c>
      <c r="X28" s="108"/>
      <c r="Y28" s="107" t="str">
        <f>IF(OR(Y27&gt;11,Y23="X"),"CATASTRÓFICO",IF(Y27&gt;5,"MAYOR","MODERADO"))</f>
        <v>MODERADO</v>
      </c>
      <c r="Z28" s="108"/>
      <c r="AA28" s="107" t="str">
        <f>IF(OR(AA27&gt;11,AA23="X"),"CATASTRÓFICO",IF(AA27&gt;5,"MAYOR","MODERADO"))</f>
        <v>MODERADO</v>
      </c>
      <c r="AB28" s="108"/>
      <c r="AC28" s="107" t="str">
        <f>IF(OR(AC27&gt;11,AC23="X"),"CATASTRÓFICO",IF(AC27&gt;5,"MAYOR","MODERADO"))</f>
        <v>MODERADO</v>
      </c>
      <c r="AD28" s="109"/>
      <c r="AE28" s="107" t="str">
        <f>IF(OR(AE27&gt;11,AE23="X"),"CATASTRÓFICO",IF(AE27&gt;5,"MAYOR","MODERADO"))</f>
        <v>MODERADO</v>
      </c>
      <c r="AF28" s="108"/>
      <c r="AG28" s="107" t="str">
        <f>IF(OR(AG27&gt;11,AG23="X"),"CATASTRÓFICO",IF(AG27&gt;5,"MAYOR","MODERADO"))</f>
        <v>MODERADO</v>
      </c>
      <c r="AH28" s="108"/>
      <c r="AI28" s="107" t="str">
        <f>IF(OR(AI27&gt;11,AI23="X"),"CATASTRÓFICO",IF(AI27&gt;5,"MAYOR","MODERADO"))</f>
        <v>MODERADO</v>
      </c>
      <c r="AJ28" s="108"/>
      <c r="AK28" s="107" t="str">
        <f>IF(OR(AK27&gt;11,AK23="X"),"CATASTRÓFICO",IF(AK27&gt;5,"MAYOR","MODERADO"))</f>
        <v>MODERADO</v>
      </c>
      <c r="AL28" s="108"/>
      <c r="AM28" s="107" t="str">
        <f>IF(OR(AM27&gt;11,AM23="X"),"CATASTRÓFICO",IF(AM27&gt;5,"MAYOR","MODERADO"))</f>
        <v>MODERADO</v>
      </c>
      <c r="AN28" s="108"/>
      <c r="AO28" s="107" t="str">
        <f>IF(OR(AO27&gt;11,AO23="X"),"CATASTRÓFICO",IF(AO27&gt;5,"MAYOR","MODERADO"))</f>
        <v>MODERADO</v>
      </c>
      <c r="AP28" s="108"/>
      <c r="AQ28" s="107" t="str">
        <f>IF(OR(AQ27&gt;11,AQ23="X"),"CATASTRÓFICO",IF(AQ27&gt;5,"MAYOR","MODERADO"))</f>
        <v>MODERADO</v>
      </c>
      <c r="AR28" s="108"/>
      <c r="AS28" s="107" t="str">
        <f>IF(OR(AS27&gt;11,AS23="X"),"CATASTRÓFICO",IF(AS27&gt;5,"MAYOR","MODERADO"))</f>
        <v>MODERADO</v>
      </c>
      <c r="AT28" s="108"/>
      <c r="AW28"/>
      <c r="AX28"/>
      <c r="AY28"/>
      <c r="AZ28"/>
      <c r="BA28"/>
      <c r="BB28"/>
      <c r="BC28"/>
      <c r="BD28"/>
      <c r="BE28"/>
      <c r="BF28"/>
      <c r="BG28"/>
      <c r="BH28"/>
      <c r="BI28"/>
      <c r="BJ28"/>
      <c r="BK28"/>
      <c r="BL28"/>
      <c r="BM28"/>
      <c r="BN28"/>
      <c r="BO28"/>
      <c r="BP28"/>
    </row>
    <row r="29" spans="1:68" x14ac:dyDescent="0.25">
      <c r="A29" s="78"/>
      <c r="B29" s="78"/>
      <c r="C29" s="78"/>
      <c r="D29" s="78"/>
      <c r="E29" s="78"/>
      <c r="F29" s="78"/>
      <c r="G29" s="78"/>
      <c r="H29" s="78"/>
      <c r="I29" s="78"/>
      <c r="J29" s="78"/>
      <c r="K29" s="78"/>
      <c r="L29" s="78"/>
      <c r="M29" s="78"/>
      <c r="N29" s="78"/>
      <c r="O29" s="35"/>
      <c r="P29" s="35"/>
      <c r="Q29" s="35"/>
      <c r="R29" s="35"/>
      <c r="S29" s="78"/>
      <c r="T29" s="78"/>
      <c r="U29" s="78"/>
      <c r="V29" s="78"/>
      <c r="W29" s="78"/>
      <c r="X29" s="78"/>
      <c r="Y29" s="35"/>
      <c r="Z29" s="35"/>
      <c r="AA29" s="35"/>
      <c r="AB29" s="35"/>
      <c r="AC29" s="35"/>
      <c r="AD29" s="35"/>
      <c r="AE29" s="35"/>
      <c r="AF29" s="35"/>
      <c r="AG29" s="35"/>
      <c r="AH29" s="35"/>
      <c r="AI29" s="35"/>
      <c r="AJ29" s="35"/>
      <c r="AK29" s="35"/>
      <c r="AL29" s="35"/>
      <c r="AM29" s="35"/>
      <c r="AN29" s="35"/>
      <c r="AO29" s="35"/>
      <c r="AP29" s="35"/>
      <c r="AQ29" s="35"/>
      <c r="AR29" s="35"/>
      <c r="AW29"/>
      <c r="AX29"/>
      <c r="AY29"/>
      <c r="AZ29"/>
      <c r="BA29"/>
      <c r="BB29"/>
      <c r="BC29"/>
      <c r="BD29"/>
      <c r="BE29"/>
      <c r="BF29"/>
      <c r="BG29"/>
      <c r="BH29"/>
      <c r="BI29"/>
      <c r="BJ29"/>
      <c r="BK29"/>
      <c r="BL29"/>
      <c r="BM29"/>
      <c r="BN29"/>
      <c r="BO29"/>
      <c r="BP29"/>
    </row>
    <row r="30" spans="1:68" ht="15.75" thickBot="1" x14ac:dyDescent="0.3">
      <c r="A30" s="78"/>
      <c r="B30" s="78"/>
      <c r="C30" s="78"/>
      <c r="D30" s="78"/>
      <c r="E30" s="78"/>
      <c r="F30" s="78"/>
      <c r="G30" s="78"/>
      <c r="H30" s="78"/>
      <c r="I30" s="78"/>
      <c r="J30" s="78"/>
      <c r="K30" s="78"/>
      <c r="L30" s="78"/>
      <c r="M30" s="78"/>
      <c r="N30" s="78"/>
      <c r="O30" s="35"/>
      <c r="P30" s="35"/>
      <c r="Q30" s="35"/>
      <c r="R30" s="35"/>
      <c r="S30" s="78"/>
      <c r="T30" s="78"/>
      <c r="U30" s="78"/>
      <c r="V30" s="78"/>
      <c r="W30" s="78"/>
      <c r="X30" s="78"/>
      <c r="Y30" s="35"/>
      <c r="Z30" s="35"/>
      <c r="AA30" s="35"/>
      <c r="AB30" s="35"/>
      <c r="AC30" s="35"/>
      <c r="AD30" s="35"/>
      <c r="AE30" s="35"/>
      <c r="AF30" s="35"/>
      <c r="AG30" s="35"/>
      <c r="AH30" s="35"/>
      <c r="AI30" s="35"/>
      <c r="AJ30" s="35"/>
      <c r="AK30" s="35"/>
      <c r="AL30" s="35"/>
      <c r="AM30" s="35"/>
      <c r="AN30" s="35"/>
      <c r="AO30" s="35"/>
      <c r="AP30" s="35"/>
      <c r="AQ30" s="35"/>
      <c r="AR30" s="35"/>
      <c r="AW30"/>
      <c r="AX30"/>
      <c r="AY30"/>
      <c r="AZ30"/>
      <c r="BA30"/>
      <c r="BB30"/>
      <c r="BC30"/>
      <c r="BD30"/>
      <c r="BE30"/>
      <c r="BF30"/>
      <c r="BG30"/>
      <c r="BH30"/>
      <c r="BI30"/>
      <c r="BJ30"/>
      <c r="BK30"/>
      <c r="BL30"/>
      <c r="BM30"/>
      <c r="BN30"/>
      <c r="BO30"/>
      <c r="BP30"/>
    </row>
    <row r="31" spans="1:68" ht="18.75" x14ac:dyDescent="0.3">
      <c r="A31" s="110" t="s">
        <v>144</v>
      </c>
      <c r="B31" s="111"/>
      <c r="C31" s="741" t="s">
        <v>145</v>
      </c>
      <c r="D31" s="742"/>
      <c r="E31" s="742"/>
      <c r="F31" s="742"/>
      <c r="G31" s="742"/>
      <c r="H31" s="742"/>
      <c r="I31" s="742"/>
      <c r="J31" s="742"/>
      <c r="K31" s="743"/>
      <c r="L31" s="263"/>
      <c r="M31" s="263"/>
      <c r="N31" s="263"/>
      <c r="O31" s="263"/>
      <c r="P31" s="263"/>
      <c r="Q31" s="263"/>
      <c r="R31" s="263"/>
      <c r="S31" s="263"/>
      <c r="T31" s="263"/>
      <c r="U31" s="263"/>
      <c r="V31" s="263"/>
      <c r="W31" s="263"/>
      <c r="X31" s="263"/>
      <c r="Y31" s="263"/>
      <c r="Z31" s="263"/>
      <c r="AA31" s="263"/>
      <c r="AB31" s="263"/>
      <c r="AC31" s="263"/>
      <c r="AD31" s="263"/>
      <c r="AE31" s="263"/>
      <c r="AF31" s="263"/>
      <c r="AG31" s="262"/>
      <c r="AH31" s="262"/>
      <c r="AI31" s="262"/>
      <c r="AJ31" s="262"/>
      <c r="AK31" s="262"/>
      <c r="AL31" s="262"/>
      <c r="AM31" s="262"/>
      <c r="AN31" s="262"/>
      <c r="AO31" s="262"/>
      <c r="AP31" s="262"/>
      <c r="AQ31" s="262"/>
      <c r="AR31" s="262"/>
      <c r="AS31" s="260"/>
      <c r="AW31"/>
      <c r="AX31"/>
      <c r="AY31"/>
      <c r="AZ31"/>
      <c r="BA31"/>
      <c r="BB31"/>
      <c r="BC31"/>
      <c r="BD31"/>
      <c r="BE31"/>
      <c r="BF31"/>
      <c r="BG31"/>
      <c r="BH31"/>
      <c r="BI31"/>
      <c r="BJ31"/>
      <c r="BK31"/>
      <c r="BL31"/>
      <c r="BM31"/>
      <c r="BN31"/>
      <c r="BO31"/>
      <c r="BP31"/>
    </row>
    <row r="32" spans="1:68" ht="18.75" customHeight="1" x14ac:dyDescent="0.25">
      <c r="A32" s="266" t="s">
        <v>13</v>
      </c>
      <c r="B32" s="267" t="s">
        <v>14</v>
      </c>
      <c r="C32" s="732" t="s">
        <v>15</v>
      </c>
      <c r="D32" s="733"/>
      <c r="E32" s="733"/>
      <c r="F32" s="733"/>
      <c r="G32" s="733"/>
      <c r="H32" s="733"/>
      <c r="I32" s="733"/>
      <c r="J32" s="733"/>
      <c r="K32" s="734"/>
      <c r="L32" s="264"/>
      <c r="M32" s="264"/>
      <c r="N32" s="264"/>
      <c r="O32" s="264"/>
      <c r="P32" s="264"/>
      <c r="Q32" s="264"/>
      <c r="R32" s="264"/>
      <c r="S32" s="264"/>
      <c r="T32" s="264"/>
      <c r="U32" s="264"/>
      <c r="V32" s="264"/>
      <c r="W32" s="264"/>
      <c r="X32" s="264"/>
      <c r="Y32" s="264"/>
      <c r="Z32" s="264"/>
      <c r="AA32" s="264"/>
      <c r="AB32" s="264"/>
      <c r="AC32" s="264"/>
      <c r="AD32" s="264"/>
      <c r="AE32" s="264"/>
      <c r="AF32" s="264"/>
      <c r="AG32" s="200"/>
      <c r="AH32" s="200"/>
      <c r="AI32" s="200"/>
      <c r="AJ32" s="200"/>
      <c r="AK32" s="200"/>
      <c r="AL32" s="200"/>
      <c r="AM32" s="200"/>
      <c r="AN32" s="200"/>
      <c r="AO32" s="200"/>
      <c r="AP32" s="200"/>
      <c r="AQ32" s="200"/>
      <c r="AR32" s="200"/>
      <c r="AS32" s="260"/>
      <c r="AW32"/>
      <c r="AX32"/>
      <c r="AY32"/>
      <c r="AZ32"/>
      <c r="BA32"/>
      <c r="BB32"/>
      <c r="BC32"/>
      <c r="BD32"/>
      <c r="BE32"/>
      <c r="BF32"/>
      <c r="BG32"/>
      <c r="BH32"/>
      <c r="BI32"/>
      <c r="BJ32"/>
      <c r="BK32"/>
      <c r="BL32"/>
      <c r="BM32"/>
      <c r="BN32"/>
      <c r="BO32"/>
      <c r="BP32"/>
    </row>
    <row r="33" spans="1:68" ht="18.75" customHeight="1" x14ac:dyDescent="0.25">
      <c r="A33" s="268">
        <v>3</v>
      </c>
      <c r="B33" s="269" t="s">
        <v>3</v>
      </c>
      <c r="C33" s="726" t="s">
        <v>226</v>
      </c>
      <c r="D33" s="727"/>
      <c r="E33" s="727"/>
      <c r="F33" s="727"/>
      <c r="G33" s="727"/>
      <c r="H33" s="727"/>
      <c r="I33" s="727"/>
      <c r="J33" s="727"/>
      <c r="K33" s="728"/>
      <c r="L33" s="265"/>
      <c r="M33" s="265"/>
      <c r="N33" s="265"/>
      <c r="O33" s="265"/>
      <c r="P33" s="265"/>
      <c r="Q33" s="265"/>
      <c r="R33" s="265"/>
      <c r="S33" s="265"/>
      <c r="T33" s="265"/>
      <c r="U33" s="265"/>
      <c r="V33" s="265"/>
      <c r="W33" s="265"/>
      <c r="X33" s="265"/>
      <c r="Y33" s="265"/>
      <c r="Z33" s="265"/>
      <c r="AA33" s="265"/>
      <c r="AB33" s="265"/>
      <c r="AC33" s="265"/>
      <c r="AD33" s="265"/>
      <c r="AE33" s="265"/>
      <c r="AF33" s="265"/>
      <c r="AG33" s="201"/>
      <c r="AH33" s="201"/>
      <c r="AI33" s="201"/>
      <c r="AJ33" s="201"/>
      <c r="AK33" s="201"/>
      <c r="AL33" s="201"/>
      <c r="AM33" s="201"/>
      <c r="AN33" s="201"/>
      <c r="AO33" s="201"/>
      <c r="AP33" s="201"/>
      <c r="AQ33" s="201"/>
      <c r="AR33" s="201"/>
      <c r="AS33" s="260"/>
      <c r="AW33"/>
      <c r="AX33"/>
      <c r="AY33"/>
      <c r="AZ33"/>
      <c r="BA33"/>
      <c r="BB33"/>
      <c r="BC33"/>
      <c r="BD33"/>
      <c r="BE33"/>
      <c r="BF33"/>
      <c r="BG33"/>
      <c r="BH33"/>
      <c r="BI33"/>
      <c r="BJ33"/>
      <c r="BK33"/>
      <c r="BL33"/>
      <c r="BM33"/>
      <c r="BN33"/>
      <c r="BO33"/>
      <c r="BP33"/>
    </row>
    <row r="34" spans="1:68" ht="18.75" customHeight="1" x14ac:dyDescent="0.25">
      <c r="A34" s="268">
        <v>4</v>
      </c>
      <c r="B34" s="269" t="s">
        <v>20</v>
      </c>
      <c r="C34" s="726" t="s">
        <v>227</v>
      </c>
      <c r="D34" s="727"/>
      <c r="E34" s="727"/>
      <c r="F34" s="727"/>
      <c r="G34" s="727"/>
      <c r="H34" s="727"/>
      <c r="I34" s="727"/>
      <c r="J34" s="727"/>
      <c r="K34" s="728"/>
      <c r="L34" s="265"/>
      <c r="M34" s="265"/>
      <c r="N34" s="265"/>
      <c r="O34" s="265"/>
      <c r="P34" s="265"/>
      <c r="Q34" s="265"/>
      <c r="R34" s="265"/>
      <c r="S34" s="265"/>
      <c r="T34" s="265"/>
      <c r="U34" s="265"/>
      <c r="V34" s="265"/>
      <c r="W34" s="265"/>
      <c r="X34" s="265"/>
      <c r="Y34" s="265"/>
      <c r="Z34" s="265"/>
      <c r="AA34" s="265"/>
      <c r="AB34" s="265"/>
      <c r="AC34" s="265"/>
      <c r="AD34" s="265"/>
      <c r="AE34" s="265"/>
      <c r="AF34" s="265"/>
      <c r="AG34" s="201"/>
      <c r="AH34" s="201"/>
      <c r="AI34" s="201"/>
      <c r="AJ34" s="201"/>
      <c r="AK34" s="201"/>
      <c r="AL34" s="201"/>
      <c r="AM34" s="201"/>
      <c r="AN34" s="201"/>
      <c r="AO34" s="201"/>
      <c r="AP34" s="201"/>
      <c r="AQ34" s="201"/>
      <c r="AR34" s="201"/>
      <c r="AS34" s="260"/>
      <c r="AW34"/>
      <c r="AX34"/>
      <c r="AY34"/>
      <c r="AZ34"/>
      <c r="BA34"/>
      <c r="BB34"/>
      <c r="BC34"/>
      <c r="BD34"/>
      <c r="BE34"/>
      <c r="BF34"/>
      <c r="BG34"/>
      <c r="BH34"/>
      <c r="BI34"/>
      <c r="BJ34"/>
      <c r="BK34"/>
      <c r="BL34"/>
      <c r="BM34"/>
      <c r="BN34"/>
      <c r="BO34"/>
      <c r="BP34"/>
    </row>
    <row r="35" spans="1:68" ht="27.75" customHeight="1" thickBot="1" x14ac:dyDescent="0.3">
      <c r="A35" s="270">
        <v>5</v>
      </c>
      <c r="B35" s="271" t="s">
        <v>21</v>
      </c>
      <c r="C35" s="729" t="s">
        <v>228</v>
      </c>
      <c r="D35" s="730"/>
      <c r="E35" s="730"/>
      <c r="F35" s="730"/>
      <c r="G35" s="730"/>
      <c r="H35" s="730"/>
      <c r="I35" s="730"/>
      <c r="J35" s="730"/>
      <c r="K35" s="731"/>
      <c r="L35" s="265"/>
      <c r="M35" s="265"/>
      <c r="N35" s="265"/>
      <c r="O35" s="265"/>
      <c r="P35" s="265"/>
      <c r="Q35" s="265"/>
      <c r="R35" s="265"/>
      <c r="S35" s="265"/>
      <c r="T35" s="265"/>
      <c r="U35" s="265"/>
      <c r="V35" s="265"/>
      <c r="W35" s="265"/>
      <c r="X35" s="265"/>
      <c r="Y35" s="265"/>
      <c r="Z35" s="265"/>
      <c r="AA35" s="265"/>
      <c r="AB35" s="265"/>
      <c r="AC35" s="265"/>
      <c r="AD35" s="265"/>
      <c r="AE35" s="265"/>
      <c r="AF35" s="265"/>
      <c r="AG35" s="201"/>
      <c r="AH35" s="201"/>
      <c r="AI35" s="201"/>
      <c r="AJ35" s="201"/>
      <c r="AK35" s="201"/>
      <c r="AL35" s="201"/>
      <c r="AM35" s="201"/>
      <c r="AN35" s="201"/>
      <c r="AO35" s="201"/>
      <c r="AP35" s="201"/>
      <c r="AQ35" s="201"/>
      <c r="AR35" s="201"/>
      <c r="AS35" s="260"/>
      <c r="AW35"/>
      <c r="AX35"/>
      <c r="AY35"/>
      <c r="AZ35"/>
      <c r="BA35"/>
      <c r="BB35"/>
      <c r="BC35"/>
      <c r="BD35"/>
      <c r="BE35"/>
      <c r="BF35"/>
      <c r="BG35"/>
      <c r="BH35"/>
      <c r="BI35"/>
      <c r="BJ35"/>
      <c r="BK35"/>
      <c r="BL35"/>
      <c r="BM35"/>
      <c r="BN35"/>
      <c r="BO35"/>
      <c r="BP35"/>
    </row>
    <row r="36" spans="1:68" x14ac:dyDescent="0.25">
      <c r="A36" s="78"/>
      <c r="B36" s="78"/>
      <c r="C36" s="78"/>
      <c r="D36" s="78"/>
      <c r="E36" s="78"/>
      <c r="F36" s="78"/>
      <c r="G36" s="78"/>
      <c r="H36" s="78"/>
      <c r="I36" s="78"/>
      <c r="J36" s="115"/>
      <c r="K36" s="115"/>
      <c r="L36" s="736"/>
      <c r="M36" s="736"/>
      <c r="N36" s="115"/>
      <c r="O36" s="35"/>
      <c r="P36" s="35"/>
      <c r="Q36" s="35"/>
      <c r="R36" s="35"/>
      <c r="S36" s="78"/>
      <c r="T36" s="115"/>
      <c r="U36" s="115"/>
      <c r="V36" s="736"/>
      <c r="W36" s="736"/>
      <c r="X36" s="115"/>
      <c r="Y36" s="35"/>
      <c r="Z36" s="35"/>
      <c r="AA36" s="35"/>
      <c r="AB36" s="35"/>
      <c r="AC36" s="35"/>
      <c r="AD36" s="35"/>
      <c r="AE36" s="35"/>
      <c r="AF36" s="35"/>
      <c r="AG36" s="35"/>
      <c r="AH36" s="35"/>
      <c r="AI36" s="35"/>
      <c r="AJ36" s="35"/>
      <c r="AK36" s="35"/>
      <c r="AL36" s="35"/>
      <c r="AM36" s="35"/>
      <c r="AN36" s="35"/>
      <c r="AO36" s="35"/>
      <c r="AP36" s="35"/>
      <c r="AQ36" s="35"/>
      <c r="AR36" s="35"/>
      <c r="AW36"/>
      <c r="AX36"/>
      <c r="AY36"/>
      <c r="AZ36"/>
      <c r="BA36"/>
      <c r="BB36"/>
      <c r="BC36"/>
      <c r="BD36"/>
      <c r="BE36"/>
      <c r="BF36"/>
      <c r="BG36"/>
      <c r="BH36"/>
      <c r="BI36"/>
      <c r="BJ36"/>
      <c r="BK36"/>
      <c r="BL36"/>
      <c r="BM36"/>
      <c r="BN36"/>
      <c r="BO36"/>
      <c r="BP36"/>
    </row>
    <row r="37" spans="1:68" x14ac:dyDescent="0.25">
      <c r="A37" s="78"/>
      <c r="B37" s="78"/>
      <c r="C37" s="78"/>
      <c r="D37" s="78"/>
      <c r="E37" s="78"/>
      <c r="F37" s="78"/>
      <c r="G37" s="78"/>
      <c r="H37" s="78"/>
      <c r="I37" s="78"/>
      <c r="J37" s="116"/>
      <c r="K37" s="117"/>
      <c r="L37" s="725"/>
      <c r="M37" s="725"/>
      <c r="N37" s="114"/>
      <c r="O37" s="35"/>
      <c r="P37" s="35"/>
      <c r="Q37" s="35"/>
      <c r="R37" s="35"/>
      <c r="S37" s="78"/>
      <c r="T37" s="116"/>
      <c r="U37" s="117"/>
      <c r="V37" s="725"/>
      <c r="W37" s="725"/>
      <c r="X37" s="114"/>
      <c r="Y37" s="35"/>
      <c r="Z37" s="35"/>
      <c r="AA37" s="35"/>
      <c r="AB37" s="35"/>
      <c r="AC37" s="35"/>
      <c r="AD37" s="35"/>
      <c r="AE37" s="35"/>
      <c r="AF37" s="35"/>
      <c r="AG37" s="35"/>
      <c r="AH37" s="35"/>
      <c r="AI37" s="35"/>
      <c r="AJ37" s="35"/>
      <c r="AK37" s="35"/>
      <c r="AL37" s="35"/>
      <c r="AM37" s="35"/>
      <c r="AN37" s="35"/>
      <c r="AO37" s="35"/>
      <c r="AP37" s="35"/>
      <c r="AQ37" s="35"/>
      <c r="AR37" s="35"/>
      <c r="AW37"/>
      <c r="AX37"/>
      <c r="AY37"/>
      <c r="AZ37"/>
      <c r="BA37"/>
      <c r="BB37"/>
      <c r="BC37"/>
      <c r="BD37"/>
      <c r="BE37"/>
      <c r="BF37"/>
      <c r="BG37"/>
      <c r="BH37"/>
      <c r="BI37"/>
      <c r="BJ37"/>
      <c r="BK37"/>
      <c r="BL37"/>
      <c r="BM37"/>
      <c r="BN37"/>
      <c r="BO37"/>
      <c r="BP37"/>
    </row>
    <row r="39" spans="1:68" x14ac:dyDescent="0.25">
      <c r="A39" s="78"/>
      <c r="B39" s="78"/>
      <c r="C39" s="78"/>
      <c r="D39" s="78"/>
      <c r="E39" s="78"/>
      <c r="F39" s="78"/>
      <c r="G39" s="78"/>
      <c r="H39" s="78"/>
      <c r="I39" s="78"/>
      <c r="J39" s="78"/>
      <c r="K39" s="78"/>
      <c r="L39" s="78"/>
      <c r="M39" s="78"/>
      <c r="N39" s="78"/>
      <c r="O39" s="35"/>
      <c r="P39" s="35"/>
      <c r="Q39" s="35"/>
      <c r="R39" s="35"/>
      <c r="S39" s="78"/>
      <c r="T39" s="78"/>
      <c r="U39" s="78"/>
      <c r="V39" s="78"/>
      <c r="W39" s="78"/>
      <c r="X39" s="78"/>
      <c r="Y39" s="35"/>
      <c r="Z39" s="35"/>
      <c r="AA39" s="35"/>
      <c r="AB39" s="35"/>
      <c r="AC39" s="35"/>
      <c r="AD39" s="35"/>
      <c r="AE39" s="35"/>
      <c r="AF39" s="35"/>
      <c r="AG39" s="35"/>
      <c r="AH39" s="35"/>
      <c r="AI39" s="35"/>
      <c r="AJ39" s="35"/>
      <c r="AK39" s="35"/>
      <c r="AL39" s="35"/>
      <c r="AM39" s="35"/>
      <c r="AN39" s="35"/>
      <c r="AO39" s="35"/>
      <c r="AP39" s="35"/>
      <c r="AQ39" s="35"/>
      <c r="AR39" s="35"/>
      <c r="AW39"/>
      <c r="AX39"/>
      <c r="AY39"/>
      <c r="AZ39"/>
      <c r="BA39"/>
      <c r="BB39"/>
      <c r="BC39"/>
      <c r="BD39"/>
      <c r="BE39"/>
      <c r="BF39"/>
      <c r="BG39"/>
      <c r="BH39"/>
      <c r="BI39"/>
      <c r="BJ39"/>
      <c r="BK39"/>
      <c r="BL39"/>
      <c r="BM39"/>
      <c r="BN39"/>
      <c r="BO39"/>
      <c r="BP39"/>
    </row>
    <row r="40" spans="1:68" x14ac:dyDescent="0.25">
      <c r="A40" s="78"/>
      <c r="B40" s="78"/>
      <c r="C40" s="78"/>
      <c r="D40" s="78"/>
      <c r="E40" s="78"/>
      <c r="F40" s="78"/>
      <c r="G40" s="78"/>
      <c r="H40" s="78"/>
      <c r="I40" s="78"/>
      <c r="J40" s="78"/>
      <c r="K40" s="78"/>
      <c r="L40" s="78"/>
      <c r="M40" s="78"/>
      <c r="N40" s="78"/>
      <c r="O40" s="35"/>
      <c r="P40" s="35"/>
      <c r="Q40" s="35"/>
      <c r="R40" s="35"/>
      <c r="S40" s="78"/>
      <c r="T40" s="78"/>
      <c r="U40" s="78"/>
      <c r="V40" s="78"/>
      <c r="W40" s="78"/>
      <c r="X40" s="78"/>
      <c r="Y40" s="35"/>
      <c r="Z40" s="35"/>
      <c r="AA40" s="35"/>
      <c r="AB40" s="35"/>
      <c r="AC40" s="35"/>
      <c r="AD40" s="35"/>
      <c r="AE40" s="35"/>
      <c r="AF40" s="35"/>
      <c r="AG40" s="35"/>
      <c r="AH40" s="35"/>
      <c r="AI40" s="35"/>
      <c r="AJ40" s="35"/>
      <c r="AK40" s="35"/>
      <c r="AL40" s="35"/>
      <c r="AM40" s="35"/>
      <c r="AN40" s="35"/>
      <c r="AO40" s="35"/>
      <c r="AP40" s="35"/>
      <c r="AQ40" s="35"/>
      <c r="AR40" s="35"/>
      <c r="AW40"/>
      <c r="AX40"/>
      <c r="AY40"/>
      <c r="AZ40"/>
      <c r="BA40"/>
      <c r="BB40"/>
      <c r="BC40"/>
      <c r="BD40"/>
      <c r="BE40"/>
      <c r="BF40"/>
      <c r="BG40"/>
      <c r="BH40"/>
      <c r="BI40"/>
      <c r="BJ40"/>
      <c r="BK40"/>
      <c r="BL40"/>
      <c r="BM40"/>
      <c r="BN40"/>
      <c r="BO40"/>
      <c r="BP40"/>
    </row>
    <row r="41" spans="1:68" x14ac:dyDescent="0.25">
      <c r="A41" s="78"/>
      <c r="B41" s="78"/>
      <c r="C41" s="78"/>
      <c r="D41" s="78"/>
      <c r="E41" s="78"/>
      <c r="F41" s="78"/>
      <c r="G41" s="78"/>
      <c r="H41" s="78"/>
      <c r="I41" s="78"/>
      <c r="J41" s="78"/>
      <c r="K41" s="78"/>
      <c r="L41" s="78"/>
      <c r="M41" s="78"/>
      <c r="N41" s="78"/>
      <c r="O41" s="35"/>
      <c r="P41" s="35"/>
      <c r="Q41" s="35"/>
      <c r="R41" s="35"/>
      <c r="S41" s="78"/>
      <c r="T41" s="78"/>
      <c r="U41" s="78"/>
      <c r="V41" s="78"/>
      <c r="W41" s="78"/>
      <c r="X41" s="78"/>
      <c r="Y41" s="35"/>
      <c r="Z41" s="35"/>
      <c r="AA41" s="35"/>
      <c r="AB41" s="35"/>
      <c r="AC41" s="35"/>
      <c r="AD41" s="35"/>
      <c r="AE41" s="35"/>
      <c r="AF41" s="35"/>
      <c r="AG41" s="35"/>
      <c r="AH41" s="35"/>
      <c r="AI41" s="35"/>
      <c r="AJ41" s="35"/>
      <c r="AK41" s="35"/>
      <c r="AL41" s="35"/>
      <c r="AM41" s="35"/>
      <c r="AN41" s="35"/>
      <c r="AO41" s="35"/>
      <c r="AP41" s="35"/>
      <c r="AQ41" s="35"/>
      <c r="AR41" s="35"/>
      <c r="AW41"/>
      <c r="AX41"/>
      <c r="AY41"/>
      <c r="AZ41"/>
      <c r="BA41"/>
      <c r="BB41"/>
      <c r="BC41"/>
      <c r="BD41"/>
      <c r="BE41"/>
      <c r="BF41"/>
      <c r="BG41"/>
      <c r="BH41"/>
      <c r="BI41"/>
      <c r="BJ41"/>
      <c r="BK41"/>
      <c r="BL41"/>
      <c r="BM41"/>
      <c r="BN41"/>
      <c r="BO41"/>
      <c r="BP41"/>
    </row>
    <row r="42" spans="1:68"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W42"/>
      <c r="AX42"/>
      <c r="AY42"/>
      <c r="AZ42"/>
      <c r="BA42"/>
      <c r="BB42"/>
      <c r="BC42"/>
      <c r="BD42"/>
      <c r="BE42"/>
      <c r="BF42"/>
      <c r="BG42"/>
      <c r="BH42"/>
      <c r="BI42"/>
      <c r="BJ42"/>
      <c r="BK42"/>
      <c r="BL42"/>
      <c r="BM42"/>
      <c r="BN42"/>
      <c r="BO42"/>
      <c r="BP42"/>
    </row>
    <row r="43" spans="1:68" x14ac:dyDescent="0.25">
      <c r="A43" s="80"/>
      <c r="B43" s="78"/>
      <c r="C43" s="78"/>
      <c r="D43" s="78"/>
      <c r="E43" s="78"/>
      <c r="F43" s="78"/>
      <c r="G43" s="78"/>
      <c r="H43" s="78"/>
      <c r="I43" s="78"/>
      <c r="J43" s="78"/>
      <c r="K43" s="78"/>
      <c r="L43" s="78"/>
      <c r="M43" s="78"/>
      <c r="N43" s="78"/>
      <c r="O43" s="78"/>
      <c r="P43" s="78"/>
      <c r="S43" s="78"/>
      <c r="T43" s="78"/>
      <c r="U43" s="78"/>
      <c r="V43" s="78"/>
      <c r="W43" s="78"/>
      <c r="X43" s="78"/>
      <c r="Y43" s="78"/>
      <c r="Z43" s="78"/>
      <c r="AC43" s="78"/>
      <c r="AD43" s="78"/>
      <c r="AI43" s="78"/>
      <c r="AJ43" s="78"/>
      <c r="AO43" s="78"/>
      <c r="AP43" s="78"/>
      <c r="AW43"/>
      <c r="AX43"/>
      <c r="AY43"/>
      <c r="AZ43"/>
      <c r="BA43"/>
      <c r="BB43"/>
      <c r="BC43"/>
      <c r="BD43"/>
      <c r="BE43"/>
      <c r="BF43"/>
      <c r="BG43"/>
      <c r="BH43"/>
      <c r="BI43"/>
      <c r="BJ43"/>
      <c r="BK43"/>
      <c r="BL43"/>
      <c r="BM43"/>
      <c r="BN43"/>
      <c r="BO43"/>
      <c r="BP43"/>
    </row>
    <row r="44" spans="1:68" x14ac:dyDescent="0.25">
      <c r="A44" s="80"/>
      <c r="B44" s="78"/>
      <c r="C44" s="78"/>
      <c r="D44" s="78"/>
      <c r="E44" s="78"/>
      <c r="F44" s="78"/>
      <c r="G44" s="78"/>
      <c r="H44" s="78"/>
      <c r="I44" s="78"/>
      <c r="J44" s="78"/>
      <c r="K44" s="78"/>
      <c r="L44" s="78"/>
      <c r="M44" s="78"/>
      <c r="N44" s="78"/>
      <c r="O44" s="78"/>
      <c r="P44" s="78"/>
      <c r="S44" s="78"/>
      <c r="T44" s="78"/>
      <c r="U44" s="78"/>
      <c r="V44" s="78"/>
      <c r="W44" s="78"/>
      <c r="X44" s="78"/>
      <c r="Y44" s="78"/>
      <c r="Z44" s="78"/>
      <c r="AC44" s="78"/>
      <c r="AD44" s="78"/>
      <c r="AI44" s="78"/>
      <c r="AJ44" s="78"/>
      <c r="AO44" s="78"/>
      <c r="AP44" s="78"/>
      <c r="AW44"/>
      <c r="AX44"/>
      <c r="AY44"/>
      <c r="AZ44"/>
      <c r="BA44"/>
      <c r="BB44"/>
      <c r="BC44"/>
      <c r="BD44"/>
      <c r="BE44"/>
      <c r="BF44"/>
      <c r="BG44"/>
      <c r="BH44"/>
      <c r="BI44"/>
      <c r="BJ44"/>
      <c r="BK44"/>
      <c r="BL44"/>
      <c r="BM44"/>
      <c r="BN44"/>
      <c r="BO44"/>
      <c r="BP44"/>
    </row>
    <row r="45" spans="1:68" x14ac:dyDescent="0.25">
      <c r="A45" s="80"/>
      <c r="B45" s="78"/>
      <c r="C45" s="78"/>
      <c r="D45" s="78"/>
      <c r="E45" s="78"/>
      <c r="F45" s="78"/>
      <c r="G45" s="78"/>
      <c r="H45" s="78"/>
      <c r="I45" s="78"/>
      <c r="J45" s="78"/>
      <c r="K45" s="78"/>
      <c r="L45" s="78"/>
      <c r="M45" s="78"/>
      <c r="N45" s="78"/>
      <c r="O45" s="78"/>
      <c r="P45" s="78"/>
      <c r="S45" s="78"/>
      <c r="T45" s="78"/>
      <c r="U45" s="78"/>
      <c r="V45" s="78"/>
      <c r="W45" s="78"/>
      <c r="X45" s="78"/>
      <c r="Y45" s="78"/>
      <c r="Z45" s="78"/>
      <c r="AC45" s="78"/>
      <c r="AD45" s="78"/>
      <c r="AI45" s="78"/>
      <c r="AJ45" s="78"/>
      <c r="AO45" s="78"/>
      <c r="AP45" s="78"/>
      <c r="AW45"/>
      <c r="AX45"/>
      <c r="AY45"/>
      <c r="AZ45"/>
      <c r="BA45"/>
      <c r="BB45"/>
      <c r="BC45"/>
      <c r="BD45"/>
      <c r="BE45"/>
      <c r="BF45"/>
      <c r="BG45"/>
      <c r="BH45"/>
      <c r="BI45"/>
      <c r="BJ45"/>
      <c r="BK45"/>
      <c r="BL45"/>
      <c r="BM45"/>
      <c r="BN45"/>
      <c r="BO45"/>
      <c r="BP45"/>
    </row>
    <row r="46" spans="1:68" x14ac:dyDescent="0.25">
      <c r="A46" s="80"/>
      <c r="B46" s="78"/>
      <c r="C46" s="78"/>
      <c r="D46" s="78"/>
      <c r="E46" s="78"/>
      <c r="F46" s="78"/>
      <c r="G46" s="78"/>
      <c r="H46" s="78"/>
      <c r="I46" s="78"/>
      <c r="J46" s="78"/>
      <c r="K46" s="78"/>
      <c r="L46" s="78"/>
      <c r="M46" s="78"/>
      <c r="N46" s="78"/>
      <c r="O46" s="78"/>
      <c r="P46" s="78"/>
      <c r="S46" s="78"/>
      <c r="T46" s="78"/>
      <c r="U46" s="78"/>
      <c r="V46" s="78"/>
      <c r="W46" s="78"/>
      <c r="X46" s="78"/>
      <c r="Y46" s="78"/>
      <c r="Z46" s="78"/>
      <c r="AC46" s="78"/>
      <c r="AD46" s="78"/>
      <c r="AI46" s="78"/>
      <c r="AJ46" s="78"/>
      <c r="AO46" s="78"/>
      <c r="AP46" s="78"/>
      <c r="AW46"/>
      <c r="AX46"/>
      <c r="AY46"/>
      <c r="AZ46"/>
      <c r="BA46"/>
      <c r="BB46"/>
      <c r="BC46"/>
      <c r="BD46"/>
      <c r="BE46"/>
      <c r="BF46"/>
      <c r="BG46"/>
      <c r="BH46"/>
      <c r="BI46"/>
      <c r="BJ46"/>
      <c r="BK46"/>
      <c r="BL46"/>
      <c r="BM46"/>
      <c r="BN46"/>
      <c r="BO46"/>
      <c r="BP46"/>
    </row>
    <row r="47" spans="1:68" x14ac:dyDescent="0.25">
      <c r="A47" s="80"/>
      <c r="B47" s="78"/>
      <c r="C47" s="78"/>
      <c r="D47" s="78"/>
      <c r="E47" s="78"/>
      <c r="F47" s="78"/>
      <c r="G47" s="78"/>
      <c r="H47" s="78"/>
      <c r="I47" s="78"/>
      <c r="J47" s="78"/>
      <c r="K47" s="78"/>
      <c r="L47" s="78"/>
      <c r="M47" s="78"/>
      <c r="N47" s="78"/>
      <c r="O47" s="78"/>
      <c r="P47" s="78"/>
      <c r="S47" s="78"/>
      <c r="T47" s="78"/>
      <c r="U47" s="78"/>
      <c r="V47" s="78"/>
      <c r="W47" s="78"/>
      <c r="X47" s="78"/>
      <c r="Y47" s="78"/>
      <c r="Z47" s="78"/>
      <c r="AC47" s="78"/>
      <c r="AD47" s="78"/>
      <c r="AI47" s="78"/>
      <c r="AJ47" s="78"/>
      <c r="AO47" s="78"/>
      <c r="AP47" s="78"/>
      <c r="AW47"/>
      <c r="AX47"/>
      <c r="AY47"/>
      <c r="AZ47"/>
      <c r="BA47"/>
      <c r="BB47"/>
      <c r="BC47"/>
      <c r="BD47"/>
      <c r="BE47"/>
      <c r="BF47"/>
      <c r="BG47"/>
      <c r="BH47"/>
      <c r="BI47"/>
      <c r="BJ47"/>
      <c r="BK47"/>
      <c r="BL47"/>
      <c r="BM47"/>
      <c r="BN47"/>
      <c r="BO47"/>
      <c r="BP47"/>
    </row>
    <row r="48" spans="1:68" x14ac:dyDescent="0.25">
      <c r="A48" s="80"/>
      <c r="B48" s="78"/>
      <c r="C48" s="78"/>
      <c r="D48" s="78"/>
      <c r="E48" s="78"/>
      <c r="F48" s="78"/>
      <c r="G48" s="78"/>
      <c r="H48" s="78"/>
      <c r="I48" s="78"/>
      <c r="J48" s="78"/>
      <c r="K48" s="78"/>
      <c r="L48" s="78"/>
      <c r="M48" s="78"/>
      <c r="N48" s="78"/>
      <c r="O48" s="78"/>
      <c r="P48" s="78"/>
      <c r="S48" s="78"/>
      <c r="T48" s="78"/>
      <c r="U48" s="78"/>
      <c r="V48" s="78"/>
      <c r="W48" s="78"/>
      <c r="X48" s="78"/>
      <c r="Y48" s="78"/>
      <c r="Z48" s="78"/>
      <c r="AC48" s="78"/>
      <c r="AD48" s="78"/>
      <c r="AI48" s="78"/>
      <c r="AJ48" s="78"/>
      <c r="AO48" s="78"/>
      <c r="AP48" s="78"/>
      <c r="AW48"/>
      <c r="AX48"/>
      <c r="AY48"/>
      <c r="AZ48"/>
      <c r="BA48"/>
      <c r="BB48"/>
      <c r="BC48"/>
      <c r="BD48"/>
      <c r="BE48"/>
      <c r="BF48"/>
      <c r="BG48"/>
      <c r="BH48"/>
      <c r="BI48"/>
      <c r="BJ48"/>
      <c r="BK48"/>
      <c r="BL48"/>
      <c r="BM48"/>
      <c r="BN48"/>
      <c r="BO48"/>
      <c r="BP48"/>
    </row>
    <row r="49" spans="1:68" x14ac:dyDescent="0.25">
      <c r="A49" s="80"/>
      <c r="B49" s="78"/>
      <c r="C49" s="78"/>
      <c r="D49" s="78"/>
      <c r="E49" s="78"/>
      <c r="F49" s="78"/>
      <c r="G49" s="78"/>
      <c r="H49" s="78"/>
      <c r="I49" s="78"/>
      <c r="J49" s="78"/>
      <c r="K49" s="78"/>
      <c r="L49" s="78"/>
      <c r="M49" s="78"/>
      <c r="N49" s="78"/>
      <c r="O49" s="78"/>
      <c r="P49" s="78"/>
      <c r="S49" s="78"/>
      <c r="T49" s="78"/>
      <c r="U49" s="78"/>
      <c r="V49" s="78"/>
      <c r="W49" s="78"/>
      <c r="X49" s="78"/>
      <c r="Y49" s="78"/>
      <c r="Z49" s="78"/>
      <c r="AC49" s="78"/>
      <c r="AD49" s="78"/>
      <c r="AI49" s="78"/>
      <c r="AJ49" s="78"/>
      <c r="AO49" s="78"/>
      <c r="AP49" s="78"/>
      <c r="AW49"/>
      <c r="AX49"/>
      <c r="AY49"/>
      <c r="AZ49"/>
      <c r="BA49"/>
      <c r="BB49"/>
      <c r="BC49"/>
      <c r="BD49"/>
      <c r="BE49"/>
      <c r="BF49"/>
      <c r="BG49"/>
      <c r="BH49"/>
      <c r="BI49"/>
      <c r="BJ49"/>
      <c r="BK49"/>
      <c r="BL49"/>
      <c r="BM49"/>
      <c r="BN49"/>
      <c r="BO49"/>
      <c r="BP49"/>
    </row>
    <row r="50" spans="1:68" x14ac:dyDescent="0.25">
      <c r="A50" s="80"/>
      <c r="B50" s="78"/>
      <c r="C50" s="78"/>
      <c r="D50" s="78"/>
      <c r="E50" s="78"/>
      <c r="F50" s="78"/>
      <c r="G50" s="78"/>
      <c r="H50" s="78"/>
      <c r="I50" s="78"/>
      <c r="J50" s="78"/>
      <c r="K50" s="78"/>
      <c r="L50" s="78"/>
      <c r="M50" s="78"/>
      <c r="N50" s="78"/>
      <c r="O50" s="78"/>
      <c r="P50" s="78"/>
      <c r="S50" s="78"/>
      <c r="T50" s="78"/>
      <c r="U50" s="78"/>
      <c r="V50" s="78"/>
      <c r="W50" s="78"/>
      <c r="X50" s="78"/>
      <c r="Y50" s="78"/>
      <c r="Z50" s="78"/>
      <c r="AC50" s="78"/>
      <c r="AD50" s="78"/>
      <c r="AI50" s="78"/>
      <c r="AJ50" s="78"/>
      <c r="AO50" s="78"/>
      <c r="AP50" s="78"/>
      <c r="BO50"/>
      <c r="BP50"/>
    </row>
    <row r="51" spans="1:68" x14ac:dyDescent="0.25">
      <c r="A51" s="80"/>
      <c r="B51" s="78"/>
      <c r="C51" s="78"/>
      <c r="D51" s="78"/>
      <c r="E51" s="78"/>
      <c r="F51" s="78"/>
      <c r="G51" s="78"/>
      <c r="H51" s="78"/>
      <c r="I51" s="78"/>
      <c r="J51" s="78"/>
      <c r="K51" s="78"/>
      <c r="L51" s="78"/>
      <c r="M51" s="78"/>
      <c r="N51" s="78"/>
      <c r="O51" s="78"/>
      <c r="P51" s="78"/>
      <c r="S51" s="78"/>
      <c r="T51" s="78"/>
      <c r="U51" s="78"/>
      <c r="V51" s="78"/>
      <c r="W51" s="78"/>
      <c r="X51" s="78"/>
      <c r="Y51" s="78"/>
      <c r="Z51" s="78"/>
      <c r="AC51" s="78"/>
      <c r="AD51" s="78"/>
      <c r="AI51" s="78"/>
      <c r="AJ51" s="78"/>
      <c r="AO51" s="78"/>
      <c r="AP51" s="78"/>
      <c r="BO51"/>
      <c r="BP51"/>
    </row>
    <row r="52" spans="1:68" x14ac:dyDescent="0.25">
      <c r="A52" s="80"/>
      <c r="B52" s="78"/>
      <c r="C52" s="78"/>
      <c r="D52" s="78"/>
      <c r="E52" s="78"/>
      <c r="F52" s="78"/>
      <c r="G52" s="78"/>
      <c r="H52" s="78"/>
      <c r="I52" s="78"/>
      <c r="J52" s="78"/>
      <c r="K52" s="78"/>
      <c r="L52" s="78"/>
      <c r="M52" s="78"/>
      <c r="N52" s="78"/>
      <c r="O52" s="78"/>
      <c r="P52" s="78"/>
      <c r="S52" s="78"/>
      <c r="T52" s="78"/>
      <c r="U52" s="78"/>
      <c r="V52" s="78"/>
      <c r="W52" s="78"/>
      <c r="X52" s="78"/>
      <c r="Y52" s="78"/>
      <c r="Z52" s="78"/>
      <c r="AC52" s="78"/>
      <c r="AD52" s="78"/>
      <c r="AI52" s="78"/>
      <c r="AJ52" s="78"/>
      <c r="AO52" s="78"/>
      <c r="AP52" s="78"/>
      <c r="BO52"/>
      <c r="BP52"/>
    </row>
    <row r="53" spans="1:68" x14ac:dyDescent="0.25">
      <c r="A53" s="80"/>
      <c r="B53" s="78"/>
      <c r="C53" s="78"/>
      <c r="D53" s="78"/>
      <c r="E53" s="78"/>
      <c r="F53" s="78"/>
      <c r="G53" s="78"/>
      <c r="H53" s="78"/>
      <c r="I53" s="78"/>
      <c r="J53" s="78"/>
      <c r="K53" s="78"/>
      <c r="L53" s="78"/>
      <c r="M53" s="78"/>
      <c r="N53" s="78"/>
      <c r="O53" s="78"/>
      <c r="P53" s="78"/>
      <c r="S53" s="78"/>
      <c r="T53" s="78"/>
      <c r="U53" s="78"/>
      <c r="V53" s="78"/>
      <c r="W53" s="78"/>
      <c r="X53" s="78"/>
      <c r="Y53" s="78"/>
      <c r="Z53" s="78"/>
      <c r="AC53" s="78"/>
      <c r="AD53" s="78"/>
      <c r="AI53" s="78"/>
      <c r="AJ53" s="78"/>
      <c r="AO53" s="78"/>
      <c r="AP53" s="78"/>
      <c r="BO53"/>
      <c r="BP53"/>
    </row>
    <row r="54" spans="1:68" x14ac:dyDescent="0.25">
      <c r="A54" s="80"/>
      <c r="B54" s="78"/>
      <c r="C54" s="78"/>
      <c r="D54" s="78"/>
      <c r="E54" s="78"/>
      <c r="F54" s="78"/>
      <c r="G54" s="78"/>
      <c r="H54" s="78"/>
      <c r="I54" s="78"/>
      <c r="J54" s="78"/>
      <c r="K54" s="78"/>
      <c r="L54" s="78"/>
      <c r="M54" s="78"/>
      <c r="N54" s="78"/>
      <c r="O54" s="78"/>
      <c r="P54" s="78"/>
      <c r="S54" s="78"/>
      <c r="T54" s="78"/>
      <c r="U54" s="78"/>
      <c r="V54" s="78"/>
      <c r="W54" s="78"/>
      <c r="X54" s="78"/>
      <c r="Y54" s="78"/>
      <c r="Z54" s="78"/>
      <c r="AC54" s="78"/>
      <c r="AD54" s="78"/>
      <c r="AI54" s="78"/>
      <c r="AJ54" s="78"/>
      <c r="AO54" s="78"/>
      <c r="AP54" s="78"/>
      <c r="BO54"/>
      <c r="BP54"/>
    </row>
    <row r="55" spans="1:68" x14ac:dyDescent="0.25">
      <c r="A55" s="80"/>
      <c r="B55" s="78"/>
      <c r="C55" s="78"/>
      <c r="D55" s="78"/>
      <c r="E55" s="78"/>
      <c r="F55" s="78"/>
      <c r="G55" s="78"/>
      <c r="H55" s="78"/>
      <c r="I55" s="78"/>
      <c r="J55" s="78"/>
      <c r="K55" s="78"/>
      <c r="L55" s="78"/>
      <c r="M55" s="78"/>
      <c r="N55" s="78"/>
      <c r="O55" s="78"/>
      <c r="P55" s="78"/>
      <c r="S55" s="78"/>
      <c r="T55" s="78"/>
      <c r="U55" s="78"/>
      <c r="V55" s="78"/>
      <c r="W55" s="78"/>
      <c r="X55" s="78"/>
      <c r="Y55" s="78"/>
      <c r="Z55" s="78"/>
      <c r="AC55" s="78"/>
      <c r="AD55" s="78"/>
      <c r="AI55" s="78"/>
      <c r="AJ55" s="78"/>
      <c r="AO55" s="78"/>
      <c r="AP55" s="78"/>
      <c r="BO55"/>
      <c r="BP55"/>
    </row>
    <row r="56" spans="1:68" x14ac:dyDescent="0.25">
      <c r="A56" s="80"/>
      <c r="B56" s="78"/>
      <c r="C56" s="78"/>
      <c r="D56" s="78"/>
      <c r="E56" s="78"/>
      <c r="F56" s="78"/>
      <c r="G56" s="78"/>
      <c r="H56" s="78"/>
      <c r="I56" s="78"/>
      <c r="J56" s="78"/>
      <c r="K56" s="78"/>
      <c r="L56" s="78"/>
      <c r="M56" s="78"/>
      <c r="N56" s="78"/>
      <c r="O56" s="78"/>
      <c r="P56" s="78"/>
      <c r="S56" s="78"/>
      <c r="T56" s="78"/>
      <c r="U56" s="78"/>
      <c r="V56" s="78"/>
      <c r="W56" s="78"/>
      <c r="X56" s="78"/>
      <c r="Y56" s="78"/>
      <c r="Z56" s="78"/>
      <c r="AC56" s="78"/>
      <c r="AD56" s="78"/>
      <c r="AI56" s="78"/>
      <c r="AJ56" s="78"/>
      <c r="AO56" s="78"/>
      <c r="AP56" s="78"/>
      <c r="BO56"/>
      <c r="BP56"/>
    </row>
    <row r="57" spans="1:68" x14ac:dyDescent="0.25">
      <c r="A57" s="80"/>
      <c r="B57" s="78"/>
      <c r="C57" s="78"/>
      <c r="D57" s="78"/>
      <c r="E57" s="78"/>
      <c r="F57" s="78"/>
      <c r="G57" s="78"/>
      <c r="H57" s="78"/>
      <c r="I57" s="78"/>
      <c r="J57" s="78"/>
      <c r="K57" s="78"/>
      <c r="L57" s="78"/>
      <c r="M57" s="78"/>
      <c r="N57" s="78"/>
      <c r="O57" s="78"/>
      <c r="P57" s="78"/>
      <c r="S57" s="78"/>
      <c r="T57" s="78"/>
      <c r="U57" s="78"/>
      <c r="V57" s="78"/>
      <c r="W57" s="78"/>
      <c r="X57" s="78"/>
      <c r="Y57" s="78"/>
      <c r="Z57" s="78"/>
      <c r="AC57" s="78"/>
      <c r="AD57" s="78"/>
      <c r="AI57" s="78"/>
      <c r="AJ57" s="78"/>
      <c r="AO57" s="78"/>
      <c r="AP57" s="78"/>
      <c r="AW57"/>
      <c r="AX57"/>
      <c r="AY57"/>
      <c r="AZ57"/>
      <c r="BA57"/>
      <c r="BB57"/>
      <c r="BC57"/>
      <c r="BD57"/>
      <c r="BE57"/>
      <c r="BF57"/>
      <c r="BG57"/>
      <c r="BH57"/>
      <c r="BI57"/>
      <c r="BJ57"/>
      <c r="BK57"/>
      <c r="BL57"/>
      <c r="BM57"/>
      <c r="BN57"/>
      <c r="BO57"/>
      <c r="BP57"/>
    </row>
    <row r="58" spans="1:68" x14ac:dyDescent="0.25">
      <c r="A58" s="80"/>
      <c r="B58" s="78"/>
      <c r="C58" s="78"/>
      <c r="D58" s="78"/>
      <c r="E58" s="78"/>
      <c r="F58" s="78"/>
      <c r="G58" s="78"/>
      <c r="H58" s="78"/>
      <c r="I58" s="78"/>
      <c r="J58" s="78"/>
      <c r="K58" s="78"/>
      <c r="L58" s="78"/>
      <c r="M58" s="78"/>
      <c r="N58" s="78"/>
      <c r="O58" s="78"/>
      <c r="P58" s="78"/>
      <c r="S58" s="78"/>
      <c r="T58" s="78"/>
      <c r="U58" s="78"/>
      <c r="V58" s="78"/>
      <c r="W58" s="78"/>
      <c r="X58" s="78"/>
      <c r="Y58" s="78"/>
      <c r="Z58" s="78"/>
      <c r="AC58" s="78"/>
      <c r="AD58" s="78"/>
      <c r="AI58" s="78"/>
      <c r="AJ58" s="78"/>
      <c r="AO58" s="78"/>
      <c r="AP58" s="78"/>
      <c r="AW58"/>
      <c r="AX58"/>
      <c r="AY58"/>
      <c r="AZ58"/>
      <c r="BA58"/>
      <c r="BB58"/>
      <c r="BC58"/>
      <c r="BD58"/>
      <c r="BE58"/>
      <c r="BF58"/>
      <c r="BG58"/>
      <c r="BH58"/>
      <c r="BI58"/>
      <c r="BJ58"/>
      <c r="BK58"/>
      <c r="BL58"/>
      <c r="BM58"/>
      <c r="BN58"/>
      <c r="BO58"/>
      <c r="BP58"/>
    </row>
    <row r="59" spans="1:68" x14ac:dyDescent="0.25">
      <c r="A59" s="80"/>
      <c r="B59" s="78"/>
      <c r="C59" s="78"/>
      <c r="D59" s="78"/>
      <c r="E59" s="78"/>
      <c r="F59" s="78"/>
      <c r="G59" s="78"/>
      <c r="H59" s="78"/>
      <c r="I59" s="78"/>
      <c r="J59" s="78"/>
      <c r="K59" s="78"/>
      <c r="L59" s="78"/>
      <c r="M59" s="78"/>
      <c r="N59" s="78"/>
      <c r="O59" s="78"/>
      <c r="P59" s="78"/>
      <c r="S59" s="78"/>
      <c r="T59" s="78"/>
      <c r="U59" s="78"/>
      <c r="V59" s="78"/>
      <c r="W59" s="78"/>
      <c r="X59" s="78"/>
      <c r="Y59" s="78"/>
      <c r="Z59" s="78"/>
      <c r="AC59" s="78"/>
      <c r="AD59" s="78"/>
      <c r="AI59" s="78"/>
      <c r="AJ59" s="78"/>
      <c r="AO59" s="78"/>
      <c r="AP59" s="78"/>
    </row>
    <row r="60" spans="1:68" x14ac:dyDescent="0.25">
      <c r="A60" s="80"/>
      <c r="B60" s="78"/>
      <c r="C60" s="78"/>
      <c r="D60" s="78"/>
      <c r="E60" s="78"/>
      <c r="F60" s="78"/>
      <c r="G60" s="78"/>
      <c r="H60" s="78"/>
      <c r="I60" s="78"/>
      <c r="J60" s="78"/>
      <c r="K60" s="78"/>
      <c r="L60" s="78"/>
      <c r="M60" s="78"/>
      <c r="N60" s="78"/>
      <c r="O60" s="78"/>
      <c r="P60" s="78"/>
      <c r="S60" s="78"/>
      <c r="T60" s="78"/>
      <c r="U60" s="78"/>
      <c r="V60" s="78"/>
      <c r="W60" s="78"/>
      <c r="X60" s="78"/>
      <c r="Y60" s="78"/>
      <c r="Z60" s="78"/>
      <c r="AC60" s="78"/>
      <c r="AD60" s="78"/>
      <c r="AI60" s="78"/>
      <c r="AJ60" s="78"/>
      <c r="AO60" s="78"/>
      <c r="AP60" s="78"/>
    </row>
    <row r="61" spans="1:68" x14ac:dyDescent="0.25">
      <c r="A61" s="80"/>
      <c r="B61" s="78"/>
      <c r="C61" s="78"/>
      <c r="D61" s="78"/>
      <c r="E61" s="78"/>
      <c r="F61" s="78"/>
      <c r="G61" s="78"/>
      <c r="H61" s="78"/>
      <c r="I61" s="78"/>
      <c r="J61" s="78"/>
      <c r="K61" s="78"/>
      <c r="L61" s="78"/>
      <c r="M61" s="78"/>
      <c r="N61" s="78"/>
      <c r="O61" s="78"/>
      <c r="P61" s="78"/>
      <c r="S61" s="78"/>
      <c r="T61" s="78"/>
      <c r="U61" s="78"/>
      <c r="V61" s="78"/>
      <c r="W61" s="78"/>
      <c r="X61" s="78"/>
      <c r="Y61" s="78"/>
      <c r="Z61" s="78"/>
      <c r="AC61" s="78"/>
      <c r="AD61" s="78"/>
      <c r="AI61" s="78"/>
      <c r="AJ61" s="78"/>
      <c r="AO61" s="78"/>
      <c r="AP61" s="78"/>
    </row>
    <row r="62" spans="1:68" x14ac:dyDescent="0.25">
      <c r="A62" s="80"/>
      <c r="B62" s="78"/>
      <c r="C62" s="78"/>
      <c r="D62" s="78"/>
      <c r="E62" s="78"/>
      <c r="F62" s="78"/>
      <c r="G62" s="78"/>
      <c r="H62" s="78"/>
      <c r="I62" s="78"/>
      <c r="J62" s="78"/>
      <c r="K62" s="78"/>
      <c r="L62" s="78"/>
      <c r="M62" s="78"/>
      <c r="N62" s="78"/>
      <c r="O62" s="78"/>
      <c r="P62" s="78"/>
      <c r="S62" s="78"/>
      <c r="T62" s="78"/>
      <c r="U62" s="78"/>
      <c r="V62" s="78"/>
      <c r="W62" s="78"/>
      <c r="X62" s="78"/>
      <c r="Y62" s="78"/>
      <c r="Z62" s="78"/>
      <c r="AC62" s="78"/>
      <c r="AD62" s="78"/>
      <c r="AI62" s="78"/>
      <c r="AJ62" s="78"/>
      <c r="AO62" s="78"/>
      <c r="AP62" s="78"/>
    </row>
    <row r="63" spans="1:68" x14ac:dyDescent="0.25">
      <c r="A63" s="80"/>
      <c r="B63" s="78"/>
      <c r="C63" s="78"/>
      <c r="D63" s="78"/>
      <c r="E63" s="78"/>
      <c r="F63" s="78"/>
      <c r="G63" s="78"/>
      <c r="H63" s="78"/>
      <c r="I63" s="78"/>
      <c r="J63" s="78"/>
      <c r="K63" s="78"/>
      <c r="L63" s="78"/>
      <c r="M63" s="78"/>
      <c r="N63" s="78"/>
      <c r="O63" s="78"/>
      <c r="P63" s="78"/>
      <c r="S63" s="78"/>
      <c r="T63" s="78"/>
      <c r="U63" s="78"/>
      <c r="V63" s="78"/>
      <c r="W63" s="78"/>
      <c r="X63" s="78"/>
      <c r="Y63" s="78"/>
      <c r="Z63" s="78"/>
      <c r="AC63" s="78"/>
      <c r="AD63" s="78"/>
      <c r="AI63" s="78"/>
      <c r="AJ63" s="78"/>
      <c r="AO63" s="78"/>
      <c r="AP63" s="78"/>
    </row>
    <row r="64" spans="1:68" x14ac:dyDescent="0.25">
      <c r="A64" s="80"/>
      <c r="B64" s="78"/>
      <c r="C64" s="78"/>
      <c r="D64" s="78"/>
      <c r="E64" s="78"/>
      <c r="F64" s="78"/>
      <c r="G64" s="78"/>
      <c r="H64" s="78"/>
      <c r="I64" s="78"/>
      <c r="J64" s="78"/>
      <c r="K64" s="78"/>
      <c r="L64" s="78"/>
      <c r="M64" s="78"/>
      <c r="N64" s="78"/>
      <c r="O64" s="78"/>
      <c r="P64" s="78"/>
      <c r="S64" s="78"/>
      <c r="T64" s="78"/>
      <c r="U64" s="78"/>
      <c r="V64" s="78"/>
      <c r="W64" s="78"/>
      <c r="X64" s="78"/>
      <c r="Y64" s="78"/>
      <c r="Z64" s="78"/>
      <c r="AC64" s="78"/>
      <c r="AD64" s="78"/>
      <c r="AI64" s="78"/>
      <c r="AJ64" s="78"/>
      <c r="AO64" s="78"/>
      <c r="AP64" s="78"/>
    </row>
    <row r="65" spans="1:42" x14ac:dyDescent="0.25">
      <c r="A65" s="80"/>
      <c r="B65" s="78"/>
      <c r="C65" s="78"/>
      <c r="D65" s="78"/>
      <c r="E65" s="78"/>
      <c r="F65" s="78"/>
      <c r="G65" s="78"/>
      <c r="H65" s="78"/>
      <c r="I65" s="78"/>
      <c r="J65" s="78"/>
      <c r="K65" s="78"/>
      <c r="L65" s="78"/>
      <c r="M65" s="78"/>
      <c r="N65" s="78"/>
      <c r="O65" s="78"/>
      <c r="P65" s="78"/>
      <c r="S65" s="78"/>
      <c r="T65" s="78"/>
      <c r="U65" s="78"/>
      <c r="V65" s="78"/>
      <c r="W65" s="78"/>
      <c r="X65" s="78"/>
      <c r="Y65" s="78"/>
      <c r="Z65" s="78"/>
      <c r="AC65" s="78"/>
      <c r="AD65" s="78"/>
      <c r="AI65" s="78"/>
      <c r="AJ65" s="78"/>
      <c r="AO65" s="78"/>
      <c r="AP65" s="78"/>
    </row>
    <row r="66" spans="1:42" x14ac:dyDescent="0.25">
      <c r="A66" s="80"/>
      <c r="B66" s="78"/>
      <c r="C66" s="78"/>
      <c r="D66" s="78"/>
      <c r="E66" s="78"/>
      <c r="F66" s="78"/>
      <c r="G66" s="78"/>
      <c r="H66" s="78"/>
      <c r="I66" s="78"/>
      <c r="J66" s="78"/>
      <c r="K66" s="78"/>
      <c r="L66" s="78"/>
      <c r="M66" s="78"/>
      <c r="N66" s="78"/>
      <c r="O66" s="78"/>
      <c r="P66" s="78"/>
      <c r="S66" s="78"/>
      <c r="T66" s="78"/>
      <c r="U66" s="78"/>
      <c r="V66" s="78"/>
      <c r="W66" s="78"/>
      <c r="X66" s="78"/>
      <c r="Y66" s="78"/>
      <c r="Z66" s="78"/>
      <c r="AC66" s="78"/>
      <c r="AD66" s="78"/>
      <c r="AI66" s="78"/>
      <c r="AJ66" s="78"/>
      <c r="AO66" s="78"/>
      <c r="AP66" s="78"/>
    </row>
    <row r="67" spans="1:42" x14ac:dyDescent="0.25">
      <c r="A67" s="80"/>
      <c r="B67" s="78"/>
      <c r="C67" s="78"/>
      <c r="D67" s="78"/>
      <c r="E67" s="78"/>
      <c r="F67" s="78"/>
      <c r="G67" s="78"/>
      <c r="H67" s="78"/>
      <c r="I67" s="78"/>
      <c r="J67" s="78"/>
      <c r="K67" s="78"/>
      <c r="L67" s="78"/>
      <c r="M67" s="78"/>
      <c r="N67" s="78"/>
      <c r="O67" s="78"/>
      <c r="P67" s="78"/>
      <c r="S67" s="78"/>
      <c r="T67" s="78"/>
      <c r="U67" s="78"/>
      <c r="V67" s="78"/>
      <c r="W67" s="78"/>
      <c r="X67" s="78"/>
      <c r="Y67" s="78"/>
      <c r="Z67" s="78"/>
      <c r="AC67" s="78"/>
      <c r="AD67" s="78"/>
      <c r="AI67" s="78"/>
      <c r="AJ67" s="78"/>
      <c r="AO67" s="78"/>
      <c r="AP67" s="78"/>
    </row>
    <row r="68" spans="1:42" x14ac:dyDescent="0.25">
      <c r="A68" s="80"/>
      <c r="B68" s="78"/>
      <c r="C68" s="78"/>
      <c r="D68" s="78"/>
      <c r="E68" s="78"/>
      <c r="F68" s="78"/>
      <c r="G68" s="78"/>
      <c r="H68" s="78"/>
      <c r="I68" s="78"/>
      <c r="J68" s="78"/>
      <c r="K68" s="78"/>
      <c r="L68" s="78"/>
      <c r="M68" s="78"/>
      <c r="N68" s="78"/>
      <c r="O68" s="78"/>
      <c r="P68" s="78"/>
      <c r="S68" s="78"/>
      <c r="T68" s="78"/>
      <c r="U68" s="78"/>
      <c r="V68" s="78"/>
      <c r="W68" s="78"/>
      <c r="X68" s="78"/>
      <c r="Y68" s="78"/>
      <c r="Z68" s="78"/>
      <c r="AC68" s="78"/>
      <c r="AD68" s="78"/>
      <c r="AI68" s="78"/>
      <c r="AJ68" s="78"/>
      <c r="AO68" s="78"/>
      <c r="AP68" s="78"/>
    </row>
    <row r="69" spans="1:42" x14ac:dyDescent="0.25">
      <c r="A69" s="80"/>
      <c r="B69" s="78"/>
      <c r="C69" s="78"/>
      <c r="D69" s="78"/>
      <c r="E69" s="78"/>
      <c r="F69" s="78"/>
      <c r="G69" s="78"/>
      <c r="H69" s="78"/>
      <c r="I69" s="78"/>
      <c r="J69" s="78"/>
      <c r="K69" s="78"/>
      <c r="L69" s="78"/>
      <c r="M69" s="78"/>
      <c r="N69" s="78"/>
      <c r="O69" s="78"/>
      <c r="P69" s="78"/>
      <c r="S69" s="78"/>
      <c r="T69" s="78"/>
      <c r="U69" s="78"/>
      <c r="V69" s="78"/>
      <c r="W69" s="78"/>
      <c r="X69" s="78"/>
      <c r="Y69" s="78"/>
      <c r="Z69" s="78"/>
      <c r="AC69" s="78"/>
      <c r="AD69" s="78"/>
      <c r="AI69" s="78"/>
      <c r="AJ69" s="78"/>
      <c r="AO69" s="78"/>
      <c r="AP69" s="78"/>
    </row>
    <row r="70" spans="1:42" x14ac:dyDescent="0.25">
      <c r="A70" s="80"/>
      <c r="B70" s="78"/>
      <c r="C70" s="78"/>
      <c r="D70" s="78"/>
      <c r="E70" s="78"/>
      <c r="F70" s="78"/>
      <c r="G70" s="78"/>
      <c r="H70" s="78"/>
      <c r="I70" s="78"/>
      <c r="J70" s="78"/>
      <c r="K70" s="78"/>
      <c r="L70" s="78"/>
      <c r="M70" s="78"/>
      <c r="N70" s="78"/>
      <c r="O70" s="78"/>
      <c r="P70" s="78"/>
      <c r="S70" s="78"/>
      <c r="T70" s="78"/>
      <c r="U70" s="78"/>
      <c r="V70" s="78"/>
      <c r="W70" s="78"/>
      <c r="X70" s="78"/>
      <c r="Y70" s="78"/>
      <c r="Z70" s="78"/>
      <c r="AC70" s="78"/>
      <c r="AD70" s="78"/>
      <c r="AI70" s="78"/>
      <c r="AJ70" s="78"/>
      <c r="AO70" s="78"/>
      <c r="AP70" s="78"/>
    </row>
    <row r="71" spans="1:42" x14ac:dyDescent="0.25">
      <c r="A71" s="80"/>
      <c r="B71" s="78"/>
      <c r="C71" s="78"/>
      <c r="D71" s="78"/>
      <c r="E71" s="78"/>
      <c r="F71" s="78"/>
      <c r="G71" s="78"/>
      <c r="H71" s="78"/>
      <c r="I71" s="78"/>
      <c r="J71" s="78"/>
      <c r="K71" s="78"/>
      <c r="L71" s="78"/>
      <c r="M71" s="78"/>
      <c r="N71" s="78"/>
      <c r="O71" s="78"/>
      <c r="P71" s="78"/>
      <c r="S71" s="78"/>
      <c r="T71" s="78"/>
      <c r="U71" s="78"/>
      <c r="V71" s="78"/>
      <c r="W71" s="78"/>
      <c r="X71" s="78"/>
      <c r="Y71" s="78"/>
      <c r="Z71" s="78"/>
      <c r="AC71" s="78"/>
      <c r="AD71" s="78"/>
      <c r="AI71" s="78"/>
      <c r="AJ71" s="78"/>
      <c r="AO71" s="78"/>
      <c r="AP71" s="78"/>
    </row>
    <row r="72" spans="1:42" x14ac:dyDescent="0.25">
      <c r="A72" s="80"/>
      <c r="B72" s="78"/>
      <c r="C72" s="78"/>
      <c r="D72" s="78"/>
      <c r="E72" s="78"/>
      <c r="F72" s="78"/>
      <c r="G72" s="78"/>
      <c r="H72" s="78"/>
      <c r="I72" s="78"/>
      <c r="J72" s="78"/>
      <c r="K72" s="78"/>
      <c r="L72" s="78"/>
      <c r="M72" s="78"/>
      <c r="N72" s="78"/>
      <c r="O72" s="78"/>
      <c r="P72" s="78"/>
      <c r="S72" s="78"/>
      <c r="T72" s="78"/>
      <c r="U72" s="78"/>
      <c r="V72" s="78"/>
      <c r="W72" s="78"/>
      <c r="X72" s="78"/>
      <c r="Y72" s="78"/>
      <c r="Z72" s="78"/>
      <c r="AC72" s="78"/>
      <c r="AD72" s="78"/>
      <c r="AI72" s="78"/>
      <c r="AJ72" s="78"/>
      <c r="AO72" s="78"/>
      <c r="AP72" s="78"/>
    </row>
    <row r="73" spans="1:42" x14ac:dyDescent="0.25">
      <c r="A73" s="80"/>
      <c r="B73" s="78"/>
      <c r="C73" s="78"/>
      <c r="D73" s="78"/>
      <c r="E73" s="78"/>
      <c r="F73" s="78"/>
      <c r="G73" s="78"/>
      <c r="H73" s="78"/>
      <c r="I73" s="78"/>
      <c r="J73" s="78"/>
      <c r="K73" s="78"/>
      <c r="L73" s="78"/>
      <c r="M73" s="78"/>
      <c r="N73" s="78"/>
      <c r="O73" s="78"/>
      <c r="P73" s="78"/>
      <c r="S73" s="78"/>
      <c r="T73" s="78"/>
      <c r="U73" s="78"/>
      <c r="V73" s="78"/>
      <c r="W73" s="78"/>
      <c r="X73" s="78"/>
      <c r="Y73" s="78"/>
      <c r="Z73" s="78"/>
      <c r="AC73" s="78"/>
      <c r="AD73" s="78"/>
      <c r="AI73" s="78"/>
      <c r="AJ73" s="78"/>
      <c r="AO73" s="78"/>
      <c r="AP73" s="78"/>
    </row>
    <row r="74" spans="1:42" ht="18.75" x14ac:dyDescent="0.3">
      <c r="A74" s="118"/>
      <c r="B74" s="78"/>
      <c r="C74" s="78"/>
      <c r="D74" s="78"/>
      <c r="E74" s="78"/>
      <c r="F74" s="78"/>
      <c r="G74" s="78"/>
      <c r="H74" s="78"/>
      <c r="I74" s="78"/>
      <c r="J74" s="78"/>
      <c r="K74" s="78"/>
      <c r="L74" s="78"/>
      <c r="M74" s="78"/>
      <c r="N74" s="78"/>
      <c r="O74" s="78"/>
      <c r="P74" s="78"/>
      <c r="S74" s="78"/>
      <c r="T74" s="78"/>
      <c r="U74" s="78"/>
      <c r="V74" s="78"/>
      <c r="W74" s="78"/>
      <c r="X74" s="78"/>
      <c r="Y74" s="78"/>
      <c r="Z74" s="78"/>
      <c r="AC74" s="78"/>
      <c r="AD74" s="78"/>
      <c r="AI74" s="78"/>
      <c r="AJ74" s="78"/>
      <c r="AO74" s="78"/>
      <c r="AP74" s="78"/>
    </row>
    <row r="75" spans="1:42" ht="18.75" x14ac:dyDescent="0.3">
      <c r="A75" s="118"/>
      <c r="B75" s="78"/>
      <c r="C75" s="78"/>
      <c r="D75" s="78"/>
      <c r="E75" s="78"/>
      <c r="F75" s="78"/>
      <c r="G75" s="78"/>
      <c r="H75" s="78"/>
      <c r="I75" s="78"/>
      <c r="J75" s="78"/>
      <c r="K75" s="78"/>
      <c r="L75" s="78"/>
      <c r="M75" s="78"/>
      <c r="N75" s="78"/>
      <c r="O75" s="78"/>
      <c r="P75" s="78"/>
      <c r="S75" s="78"/>
      <c r="T75" s="78"/>
      <c r="U75" s="78"/>
      <c r="V75" s="78"/>
      <c r="W75" s="78"/>
      <c r="X75" s="78"/>
      <c r="Y75" s="78"/>
      <c r="Z75" s="78"/>
      <c r="AC75" s="78"/>
      <c r="AD75" s="78"/>
      <c r="AI75" s="78"/>
      <c r="AJ75" s="78"/>
      <c r="AO75" s="78"/>
      <c r="AP75" s="78"/>
    </row>
    <row r="76" spans="1:42" ht="18.75" x14ac:dyDescent="0.3">
      <c r="A76" s="118"/>
      <c r="B76" s="78"/>
      <c r="C76" s="78"/>
      <c r="D76" s="78"/>
      <c r="E76" s="78"/>
      <c r="F76" s="78"/>
      <c r="G76" s="78"/>
      <c r="H76" s="78"/>
      <c r="I76" s="78"/>
      <c r="J76" s="78"/>
      <c r="K76" s="78"/>
      <c r="L76" s="78"/>
      <c r="M76" s="78"/>
      <c r="N76" s="78"/>
      <c r="O76" s="78"/>
      <c r="P76" s="78"/>
      <c r="S76" s="78"/>
      <c r="T76" s="78"/>
      <c r="U76" s="78"/>
      <c r="V76" s="78"/>
      <c r="W76" s="78"/>
      <c r="X76" s="78"/>
      <c r="Y76" s="78"/>
      <c r="Z76" s="78"/>
      <c r="AC76" s="78"/>
      <c r="AD76" s="78"/>
      <c r="AI76" s="78"/>
      <c r="AJ76" s="78"/>
      <c r="AO76" s="78"/>
      <c r="AP76" s="78"/>
    </row>
    <row r="77" spans="1:42" ht="18.75" x14ac:dyDescent="0.3">
      <c r="A77" s="118"/>
      <c r="B77" s="78"/>
      <c r="C77" s="78"/>
      <c r="D77" s="78"/>
      <c r="E77" s="78"/>
      <c r="F77" s="78"/>
      <c r="G77" s="78"/>
      <c r="H77" s="78"/>
      <c r="I77" s="78"/>
      <c r="J77" s="78"/>
      <c r="K77" s="78"/>
      <c r="L77" s="78"/>
      <c r="M77" s="78"/>
      <c r="N77" s="78"/>
      <c r="O77" s="78"/>
      <c r="P77" s="78"/>
      <c r="S77" s="78"/>
      <c r="T77" s="78"/>
      <c r="U77" s="78"/>
      <c r="V77" s="78"/>
      <c r="W77" s="78"/>
      <c r="X77" s="78"/>
      <c r="Y77" s="78"/>
      <c r="Z77" s="78"/>
      <c r="AC77" s="78"/>
      <c r="AD77" s="78"/>
      <c r="AI77" s="78"/>
      <c r="AJ77" s="78"/>
      <c r="AO77" s="78"/>
      <c r="AP77" s="78"/>
    </row>
    <row r="78" spans="1:42" ht="18.75" x14ac:dyDescent="0.3">
      <c r="A78" s="118"/>
      <c r="B78" s="78"/>
      <c r="C78" s="78"/>
      <c r="D78" s="78"/>
      <c r="E78" s="78"/>
      <c r="F78" s="78"/>
      <c r="G78" s="78"/>
      <c r="H78" s="78"/>
      <c r="I78" s="78"/>
      <c r="J78" s="78"/>
      <c r="K78" s="78"/>
      <c r="L78" s="78"/>
      <c r="M78" s="78"/>
      <c r="N78" s="78"/>
      <c r="O78" s="78"/>
      <c r="P78" s="78"/>
      <c r="S78" s="78"/>
      <c r="T78" s="78"/>
      <c r="U78" s="78"/>
      <c r="V78" s="78"/>
      <c r="W78" s="78"/>
      <c r="X78" s="78"/>
      <c r="Y78" s="78"/>
      <c r="Z78" s="78"/>
      <c r="AC78" s="78"/>
      <c r="AD78" s="78"/>
      <c r="AI78" s="78"/>
      <c r="AJ78" s="78"/>
      <c r="AO78" s="78"/>
      <c r="AP78" s="78"/>
    </row>
    <row r="79" spans="1:42" x14ac:dyDescent="0.25">
      <c r="A79" s="119"/>
      <c r="B79" s="78"/>
      <c r="C79" s="78"/>
      <c r="D79" s="78"/>
      <c r="E79" s="78"/>
      <c r="F79" s="78"/>
      <c r="G79" s="78"/>
      <c r="H79" s="78"/>
      <c r="I79" s="78"/>
      <c r="J79" s="78"/>
      <c r="K79" s="78"/>
      <c r="L79" s="78"/>
      <c r="M79" s="78"/>
      <c r="N79" s="78"/>
      <c r="O79" s="78"/>
      <c r="P79" s="78"/>
      <c r="S79" s="78"/>
      <c r="T79" s="78"/>
      <c r="U79" s="78"/>
      <c r="V79" s="78"/>
      <c r="W79" s="78"/>
      <c r="X79" s="78"/>
      <c r="Y79" s="78"/>
      <c r="Z79" s="78"/>
      <c r="AC79" s="78"/>
      <c r="AD79" s="78"/>
      <c r="AI79" s="78"/>
      <c r="AJ79" s="78"/>
      <c r="AO79" s="78"/>
      <c r="AP79" s="78"/>
    </row>
    <row r="80" spans="1:42" x14ac:dyDescent="0.25">
      <c r="A80" s="120"/>
      <c r="B80" s="78"/>
      <c r="C80" s="78"/>
      <c r="D80" s="78"/>
      <c r="E80" s="78"/>
      <c r="F80" s="78"/>
      <c r="G80" s="78"/>
      <c r="H80" s="78"/>
      <c r="I80" s="78"/>
      <c r="J80" s="78"/>
      <c r="K80" s="78"/>
      <c r="L80" s="78"/>
      <c r="M80" s="78"/>
      <c r="N80" s="78"/>
      <c r="O80" s="78"/>
      <c r="P80" s="78"/>
      <c r="S80" s="78"/>
      <c r="T80" s="78"/>
      <c r="U80" s="78"/>
      <c r="V80" s="78"/>
      <c r="W80" s="78"/>
      <c r="X80" s="78"/>
      <c r="Y80" s="78"/>
      <c r="Z80" s="78"/>
      <c r="AC80" s="78"/>
      <c r="AD80" s="78"/>
      <c r="AI80" s="78"/>
      <c r="AJ80" s="78"/>
      <c r="AO80" s="78"/>
      <c r="AP80" s="78"/>
    </row>
    <row r="81" spans="1:42" x14ac:dyDescent="0.25">
      <c r="A81" s="120"/>
      <c r="T81" s="78"/>
      <c r="U81" s="78"/>
      <c r="V81" s="78"/>
      <c r="W81" s="78"/>
      <c r="X81" s="78"/>
      <c r="Y81" s="78"/>
      <c r="Z81" s="78"/>
      <c r="AC81" s="78"/>
      <c r="AD81" s="78"/>
      <c r="AI81" s="78"/>
      <c r="AJ81" s="78"/>
      <c r="AO81" s="78"/>
      <c r="AP81" s="78"/>
    </row>
    <row r="82" spans="1:42" x14ac:dyDescent="0.25">
      <c r="A82" s="120"/>
      <c r="T82" s="78"/>
      <c r="U82" s="78"/>
      <c r="V82" s="78"/>
      <c r="W82" s="78"/>
      <c r="X82" s="78"/>
      <c r="Y82" s="78"/>
      <c r="Z82" s="78"/>
      <c r="AC82" s="78"/>
      <c r="AD82" s="78"/>
      <c r="AI82" s="78"/>
      <c r="AJ82" s="78"/>
      <c r="AO82" s="78"/>
      <c r="AP82" s="78"/>
    </row>
    <row r="83" spans="1:42" x14ac:dyDescent="0.25">
      <c r="A83" s="80"/>
      <c r="T83" s="78"/>
      <c r="U83" s="78"/>
      <c r="V83" s="78"/>
      <c r="W83" s="78"/>
      <c r="X83" s="78"/>
      <c r="Y83" s="78"/>
      <c r="Z83" s="78"/>
      <c r="AC83" s="78"/>
      <c r="AD83" s="78"/>
      <c r="AI83" s="78"/>
      <c r="AJ83" s="78"/>
      <c r="AO83" s="78"/>
      <c r="AP83" s="78"/>
    </row>
    <row r="84" spans="1:42" x14ac:dyDescent="0.25">
      <c r="A84" s="80"/>
      <c r="T84" s="78"/>
      <c r="U84" s="78"/>
      <c r="V84" s="78"/>
      <c r="W84" s="78"/>
      <c r="X84" s="78"/>
      <c r="Y84" s="78"/>
      <c r="Z84" s="78"/>
      <c r="AC84" s="78"/>
      <c r="AD84" s="78"/>
      <c r="AI84" s="78"/>
      <c r="AJ84" s="78"/>
      <c r="AO84" s="78"/>
      <c r="AP84" s="78"/>
    </row>
    <row r="85" spans="1:42" ht="15.75" thickBot="1" x14ac:dyDescent="0.3">
      <c r="A85" s="121"/>
      <c r="T85" s="122"/>
      <c r="U85" s="122"/>
      <c r="V85" s="122"/>
      <c r="W85" s="122"/>
      <c r="X85" s="122"/>
      <c r="Y85" s="122"/>
      <c r="Z85" s="122"/>
      <c r="AC85" s="78"/>
      <c r="AD85" s="78"/>
      <c r="AI85" s="78"/>
      <c r="AJ85" s="78"/>
      <c r="AO85" s="78"/>
      <c r="AP85" s="78"/>
    </row>
  </sheetData>
  <sheetProtection algorithmName="SHA-512" hashValue="OspyINPz6kiwtI4bfK9Fk8769KUczZ8ieYZs8PPDaxD+KNBOy5RM5ZXWVuTv+4UW08XVgWW6QvIMea/EFyNRmA==" saltValue="ChLtsPw3YR9NJ1IH15nWhA==" spinCount="100000" sheet="1" objects="1" scenarios="1"/>
  <mergeCells count="75">
    <mergeCell ref="A6:A7"/>
    <mergeCell ref="U5:V5"/>
    <mergeCell ref="W5:X5"/>
    <mergeCell ref="Y5:Z5"/>
    <mergeCell ref="Y6:Z6"/>
    <mergeCell ref="G6:H6"/>
    <mergeCell ref="I6:J6"/>
    <mergeCell ref="K6:L6"/>
    <mergeCell ref="M6:N6"/>
    <mergeCell ref="O6:P6"/>
    <mergeCell ref="Q6:R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B18:D18"/>
    <mergeCell ref="B19:D19"/>
    <mergeCell ref="B20:D20"/>
    <mergeCell ref="B21:D21"/>
    <mergeCell ref="B22:D22"/>
    <mergeCell ref="B26:D26"/>
    <mergeCell ref="L36:M36"/>
    <mergeCell ref="V36:W36"/>
    <mergeCell ref="B23:D23"/>
    <mergeCell ref="B24:D24"/>
    <mergeCell ref="B25:D25"/>
    <mergeCell ref="A27:D27"/>
    <mergeCell ref="C31:K31"/>
    <mergeCell ref="L37:M37"/>
    <mergeCell ref="V37:W37"/>
    <mergeCell ref="C34:K34"/>
    <mergeCell ref="C35:K35"/>
    <mergeCell ref="C32:K32"/>
    <mergeCell ref="C33:K3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3"/>
  <sheetViews>
    <sheetView zoomScale="60" zoomScaleNormal="60" workbookViewId="0">
      <selection sqref="A1:XFD1048576"/>
    </sheetView>
  </sheetViews>
  <sheetFormatPr baseColWidth="10" defaultRowHeight="15" x14ac:dyDescent="0.25"/>
  <cols>
    <col min="2" max="2" width="29.5703125" customWidth="1"/>
    <col min="20" max="20" width="17.7109375" customWidth="1"/>
    <col min="21" max="21" width="18.7109375" customWidth="1"/>
    <col min="22" max="22" width="21.5703125" customWidth="1"/>
    <col min="23" max="23" width="18.85546875" customWidth="1"/>
  </cols>
  <sheetData>
    <row r="1" spans="1:68" s="34" customFormat="1" ht="23.25" x14ac:dyDescent="0.35">
      <c r="A1" s="765" t="s">
        <v>149</v>
      </c>
      <c r="B1" s="765"/>
      <c r="C1" s="765"/>
      <c r="D1" s="765"/>
      <c r="E1" s="765"/>
      <c r="F1" s="765"/>
      <c r="G1" s="765"/>
      <c r="H1" s="765"/>
      <c r="I1" s="765"/>
      <c r="J1" s="765"/>
      <c r="K1" s="765"/>
      <c r="L1" s="765"/>
      <c r="M1" s="765"/>
      <c r="N1" s="765"/>
      <c r="O1" s="765"/>
      <c r="P1" s="765"/>
      <c r="Q1" s="765"/>
      <c r="R1" s="765"/>
      <c r="S1" s="765"/>
      <c r="T1" s="765"/>
      <c r="U1" s="765"/>
      <c r="V1" s="765"/>
      <c r="W1" s="765"/>
      <c r="X1" s="765"/>
      <c r="Y1" s="35"/>
      <c r="Z1" s="35"/>
      <c r="AA1" s="35"/>
      <c r="AB1" s="35"/>
      <c r="AC1" s="35"/>
      <c r="AD1" s="35"/>
      <c r="AE1" s="35"/>
      <c r="AF1" s="35"/>
      <c r="AG1" s="35"/>
      <c r="AH1" s="35"/>
      <c r="AI1" s="35"/>
      <c r="AJ1" s="35"/>
      <c r="AK1" s="35"/>
      <c r="AL1" s="35"/>
      <c r="AM1" s="35"/>
      <c r="AN1" s="35"/>
      <c r="AO1" s="35"/>
      <c r="AP1" s="35"/>
      <c r="AQ1" s="35"/>
      <c r="AR1" s="35"/>
      <c r="AW1"/>
      <c r="AX1"/>
      <c r="AY1"/>
      <c r="AZ1"/>
      <c r="BA1"/>
      <c r="BB1"/>
      <c r="BC1"/>
      <c r="BD1"/>
      <c r="BE1"/>
      <c r="BF1"/>
      <c r="BG1"/>
      <c r="BH1"/>
      <c r="BI1"/>
      <c r="BJ1"/>
      <c r="BK1"/>
      <c r="BL1"/>
      <c r="BM1"/>
      <c r="BN1"/>
      <c r="BO1"/>
      <c r="BP1"/>
    </row>
    <row r="2" spans="1:68" s="261" customFormat="1" ht="24" thickBot="1" x14ac:dyDescent="0.4">
      <c r="A2" s="259"/>
      <c r="B2" s="259"/>
      <c r="C2" s="259"/>
      <c r="D2" s="259"/>
      <c r="E2" s="259"/>
      <c r="F2" s="259"/>
      <c r="G2" s="259"/>
      <c r="H2" s="259"/>
      <c r="I2" s="259"/>
      <c r="J2" s="259"/>
      <c r="K2" s="259"/>
      <c r="L2" s="259"/>
      <c r="M2" s="259"/>
      <c r="N2" s="259"/>
      <c r="O2" s="259"/>
      <c r="P2" s="259"/>
      <c r="Q2" s="259"/>
      <c r="R2" s="259"/>
      <c r="S2" s="259"/>
      <c r="T2" s="259"/>
      <c r="U2" s="259"/>
      <c r="V2" s="259"/>
      <c r="W2" s="259"/>
      <c r="X2" s="259"/>
      <c r="Y2" s="260"/>
      <c r="Z2" s="260"/>
      <c r="AA2" s="260"/>
      <c r="AB2" s="260"/>
      <c r="AC2" s="260"/>
      <c r="AD2" s="260"/>
      <c r="AE2" s="260"/>
      <c r="AF2" s="260"/>
      <c r="AG2" s="260"/>
      <c r="AH2" s="260"/>
      <c r="AI2" s="260"/>
      <c r="AJ2" s="260"/>
      <c r="AK2" s="260"/>
      <c r="AL2" s="260"/>
      <c r="AM2" s="260"/>
      <c r="AN2" s="260"/>
      <c r="AO2" s="260"/>
      <c r="AP2" s="260"/>
      <c r="AQ2" s="260"/>
      <c r="AR2" s="260"/>
      <c r="AW2" s="1"/>
      <c r="AX2" s="1"/>
      <c r="AY2" s="1"/>
      <c r="AZ2" s="1"/>
      <c r="BA2" s="1"/>
      <c r="BB2" s="1"/>
      <c r="BC2" s="1"/>
      <c r="BD2" s="1"/>
      <c r="BE2" s="1"/>
      <c r="BF2" s="1"/>
      <c r="BG2" s="1"/>
      <c r="BH2" s="1"/>
      <c r="BI2" s="1"/>
      <c r="BJ2" s="1"/>
      <c r="BK2" s="1"/>
      <c r="BL2" s="1"/>
      <c r="BM2" s="1"/>
      <c r="BN2" s="1"/>
      <c r="BO2" s="1"/>
      <c r="BP2" s="1"/>
    </row>
    <row r="3" spans="1:68" ht="18.75" x14ac:dyDescent="0.3">
      <c r="A3" s="110" t="s">
        <v>144</v>
      </c>
      <c r="B3" s="111"/>
      <c r="C3" s="770" t="s">
        <v>150</v>
      </c>
      <c r="D3" s="770"/>
      <c r="E3" s="770"/>
      <c r="F3" s="770"/>
      <c r="G3" s="770"/>
      <c r="H3" s="770"/>
      <c r="I3" s="770"/>
      <c r="J3" s="770"/>
      <c r="K3" s="770"/>
      <c r="L3" s="770"/>
      <c r="M3" s="770"/>
      <c r="N3" s="770"/>
      <c r="O3" s="770"/>
      <c r="P3" s="770"/>
      <c r="Q3" s="770"/>
      <c r="R3" s="771"/>
    </row>
    <row r="4" spans="1:68" x14ac:dyDescent="0.25">
      <c r="A4" s="112" t="s">
        <v>13</v>
      </c>
      <c r="B4" s="113" t="s">
        <v>14</v>
      </c>
      <c r="C4" s="772" t="s">
        <v>15</v>
      </c>
      <c r="D4" s="772"/>
      <c r="E4" s="772"/>
      <c r="F4" s="772"/>
      <c r="G4" s="772"/>
      <c r="H4" s="772"/>
      <c r="I4" s="772"/>
      <c r="J4" s="772"/>
      <c r="K4" s="772"/>
      <c r="L4" s="772"/>
      <c r="M4" s="772"/>
      <c r="N4" s="772"/>
      <c r="O4" s="772"/>
      <c r="P4" s="772"/>
      <c r="Q4" s="772"/>
      <c r="R4" s="773"/>
    </row>
    <row r="5" spans="1:68" x14ac:dyDescent="0.25">
      <c r="A5" s="30">
        <v>1</v>
      </c>
      <c r="B5" s="36" t="s">
        <v>79</v>
      </c>
      <c r="C5" s="766" t="s">
        <v>151</v>
      </c>
      <c r="D5" s="766"/>
      <c r="E5" s="766"/>
      <c r="F5" s="766"/>
      <c r="G5" s="766"/>
      <c r="H5" s="766"/>
      <c r="I5" s="766"/>
      <c r="J5" s="766"/>
      <c r="K5" s="766"/>
      <c r="L5" s="766"/>
      <c r="M5" s="766"/>
      <c r="N5" s="766"/>
      <c r="O5" s="766"/>
      <c r="P5" s="766"/>
      <c r="Q5" s="766"/>
      <c r="R5" s="767"/>
    </row>
    <row r="6" spans="1:68" x14ac:dyDescent="0.25">
      <c r="A6" s="30">
        <v>2</v>
      </c>
      <c r="B6" s="36" t="s">
        <v>78</v>
      </c>
      <c r="C6" s="766" t="s">
        <v>152</v>
      </c>
      <c r="D6" s="766"/>
      <c r="E6" s="766"/>
      <c r="F6" s="766"/>
      <c r="G6" s="766"/>
      <c r="H6" s="766"/>
      <c r="I6" s="766"/>
      <c r="J6" s="766"/>
      <c r="K6" s="766"/>
      <c r="L6" s="766"/>
      <c r="M6" s="766"/>
      <c r="N6" s="766"/>
      <c r="O6" s="766"/>
      <c r="P6" s="766"/>
      <c r="Q6" s="766"/>
      <c r="R6" s="767"/>
    </row>
    <row r="7" spans="1:68" x14ac:dyDescent="0.25">
      <c r="A7" s="30">
        <v>3</v>
      </c>
      <c r="B7" s="36" t="s">
        <v>3</v>
      </c>
      <c r="C7" s="766" t="s">
        <v>146</v>
      </c>
      <c r="D7" s="766"/>
      <c r="E7" s="766"/>
      <c r="F7" s="766"/>
      <c r="G7" s="766"/>
      <c r="H7" s="766"/>
      <c r="I7" s="766"/>
      <c r="J7" s="766"/>
      <c r="K7" s="766"/>
      <c r="L7" s="766"/>
      <c r="M7" s="766"/>
      <c r="N7" s="766"/>
      <c r="O7" s="766"/>
      <c r="P7" s="766"/>
      <c r="Q7" s="766"/>
      <c r="R7" s="767"/>
    </row>
    <row r="8" spans="1:68" x14ac:dyDescent="0.25">
      <c r="A8" s="30">
        <v>4</v>
      </c>
      <c r="B8" s="36" t="s">
        <v>20</v>
      </c>
      <c r="C8" s="766" t="s">
        <v>147</v>
      </c>
      <c r="D8" s="766"/>
      <c r="E8" s="766"/>
      <c r="F8" s="766"/>
      <c r="G8" s="766"/>
      <c r="H8" s="766"/>
      <c r="I8" s="766"/>
      <c r="J8" s="766"/>
      <c r="K8" s="766"/>
      <c r="L8" s="766"/>
      <c r="M8" s="766"/>
      <c r="N8" s="766"/>
      <c r="O8" s="766"/>
      <c r="P8" s="766"/>
      <c r="Q8" s="766"/>
      <c r="R8" s="767"/>
    </row>
    <row r="9" spans="1:68" ht="15.75" thickBot="1" x14ac:dyDescent="0.3">
      <c r="A9" s="30">
        <v>5</v>
      </c>
      <c r="B9" s="37" t="s">
        <v>21</v>
      </c>
      <c r="C9" s="768" t="s">
        <v>148</v>
      </c>
      <c r="D9" s="768"/>
      <c r="E9" s="768"/>
      <c r="F9" s="768"/>
      <c r="G9" s="768"/>
      <c r="H9" s="768"/>
      <c r="I9" s="768"/>
      <c r="J9" s="768"/>
      <c r="K9" s="768"/>
      <c r="L9" s="768"/>
      <c r="M9" s="768"/>
      <c r="N9" s="768"/>
      <c r="O9" s="768"/>
      <c r="P9" s="768"/>
      <c r="Q9" s="768"/>
      <c r="R9" s="769"/>
    </row>
    <row r="12" spans="1:68" x14ac:dyDescent="0.25">
      <c r="T12" s="293"/>
      <c r="U12" s="293"/>
      <c r="V12" s="293"/>
      <c r="W12" s="293"/>
    </row>
    <row r="13" spans="1:68" x14ac:dyDescent="0.25">
      <c r="T13" s="293"/>
      <c r="U13" s="293"/>
      <c r="V13" s="293"/>
      <c r="W13" s="293"/>
    </row>
  </sheetData>
  <mergeCells count="8">
    <mergeCell ref="A1:X1"/>
    <mergeCell ref="C8:R8"/>
    <mergeCell ref="C9:R9"/>
    <mergeCell ref="C3:R3"/>
    <mergeCell ref="C4:R4"/>
    <mergeCell ref="C5:R5"/>
    <mergeCell ref="C6:R6"/>
    <mergeCell ref="C7:R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37"/>
  <sheetViews>
    <sheetView topLeftCell="C7" zoomScaleNormal="100" zoomScaleSheetLayoutView="110" workbookViewId="0">
      <selection activeCell="H23" sqref="H23:H25"/>
    </sheetView>
  </sheetViews>
  <sheetFormatPr baseColWidth="10" defaultRowHeight="15" x14ac:dyDescent="0.25"/>
  <cols>
    <col min="1" max="1" width="0" hidden="1" customWidth="1"/>
    <col min="2" max="2" width="27.28515625" customWidth="1"/>
    <col min="3" max="3" width="21.42578125" customWidth="1"/>
    <col min="4" max="4" width="13.5703125" customWidth="1"/>
    <col min="5" max="5" width="6.28515625" customWidth="1"/>
    <col min="6" max="6" width="22.5703125" customWidth="1"/>
    <col min="7" max="7" width="22.7109375" customWidth="1"/>
    <col min="8" max="8" width="25.7109375" customWidth="1"/>
    <col min="9" max="9" width="22.5703125" customWidth="1"/>
    <col min="10" max="10" width="23" customWidth="1"/>
    <col min="11" max="11" width="2.28515625" style="1" customWidth="1"/>
    <col min="12" max="12" width="5" style="1" customWidth="1"/>
    <col min="13" max="13" width="10.5703125" style="1" customWidth="1"/>
    <col min="14" max="14" width="13.42578125" style="1" bestFit="1" customWidth="1"/>
    <col min="15" max="15" width="74.85546875" style="1" customWidth="1"/>
    <col min="16" max="16" width="60.28515625" style="1" customWidth="1"/>
    <col min="17" max="18" width="11.42578125" style="1"/>
    <col min="19" max="19" width="15.7109375" style="1" customWidth="1"/>
    <col min="20" max="24" width="11.42578125" style="1"/>
  </cols>
  <sheetData>
    <row r="1" spans="1:19" ht="19.5" hidden="1" customHeight="1" thickBot="1" x14ac:dyDescent="0.3">
      <c r="D1" s="1"/>
      <c r="E1" s="1"/>
      <c r="F1" s="1"/>
      <c r="G1" s="1"/>
      <c r="H1" s="1"/>
      <c r="I1" s="1"/>
      <c r="J1" s="1"/>
    </row>
    <row r="2" spans="1:19" ht="15.75" hidden="1" customHeight="1" thickBot="1" x14ac:dyDescent="0.3">
      <c r="D2" s="1"/>
      <c r="E2" s="1"/>
      <c r="F2" s="1"/>
      <c r="G2" s="1"/>
      <c r="H2" s="1"/>
      <c r="I2" s="1"/>
      <c r="J2" s="1"/>
    </row>
    <row r="3" spans="1:19" x14ac:dyDescent="0.25">
      <c r="D3" s="1"/>
      <c r="E3" s="1"/>
      <c r="F3" s="1"/>
      <c r="G3" s="1"/>
      <c r="H3" s="1"/>
      <c r="I3" s="1"/>
      <c r="J3" s="1"/>
    </row>
    <row r="4" spans="1:19" ht="24" customHeight="1" x14ac:dyDescent="0.25">
      <c r="A4" s="1"/>
      <c r="B4" s="1"/>
      <c r="C4" s="1"/>
      <c r="E4" s="306"/>
      <c r="F4" s="831" t="s">
        <v>268</v>
      </c>
      <c r="G4" s="832"/>
      <c r="H4" s="832"/>
      <c r="I4" s="832"/>
      <c r="J4" s="832"/>
      <c r="K4" s="123"/>
      <c r="L4" s="123"/>
    </row>
    <row r="5" spans="1:19" ht="15" customHeight="1" thickBot="1" x14ac:dyDescent="0.3">
      <c r="A5" s="1"/>
      <c r="B5" s="1"/>
      <c r="C5" s="1"/>
      <c r="D5" s="124"/>
      <c r="E5" s="292"/>
      <c r="F5" s="125"/>
      <c r="G5" s="125"/>
      <c r="H5" s="125"/>
      <c r="I5" s="125"/>
      <c r="J5" s="125"/>
      <c r="K5" s="123"/>
      <c r="L5" s="123"/>
    </row>
    <row r="6" spans="1:19" ht="28.5" customHeight="1" thickBot="1" x14ac:dyDescent="0.3">
      <c r="A6" s="1"/>
      <c r="D6" s="302"/>
      <c r="E6" s="295"/>
      <c r="F6" s="821" t="s">
        <v>1</v>
      </c>
      <c r="G6" s="822"/>
      <c r="H6" s="822"/>
      <c r="I6" s="822"/>
      <c r="J6" s="823"/>
      <c r="K6" s="123"/>
      <c r="L6" s="123"/>
    </row>
    <row r="7" spans="1:19" ht="43.5" customHeight="1" x14ac:dyDescent="0.25">
      <c r="A7" s="1"/>
      <c r="D7" s="301"/>
      <c r="E7" s="295"/>
      <c r="F7" s="298"/>
      <c r="G7" s="299"/>
      <c r="H7" s="299"/>
      <c r="I7" s="299"/>
      <c r="J7" s="300"/>
      <c r="K7" s="123"/>
      <c r="L7" s="123"/>
    </row>
    <row r="8" spans="1:19" ht="24.75" customHeight="1" thickBot="1" x14ac:dyDescent="0.3">
      <c r="A8" s="1"/>
      <c r="D8" s="301"/>
      <c r="E8" s="296"/>
      <c r="F8" s="297"/>
      <c r="G8" s="297"/>
      <c r="H8" s="297"/>
      <c r="I8" s="297"/>
      <c r="J8" s="297"/>
      <c r="K8" s="123"/>
      <c r="L8" s="123"/>
    </row>
    <row r="9" spans="1:19" ht="25.5" customHeight="1" thickBot="1" x14ac:dyDescent="0.3">
      <c r="A9" s="1"/>
      <c r="B9" s="775" t="s">
        <v>291</v>
      </c>
      <c r="C9" s="776"/>
      <c r="D9" s="776"/>
      <c r="E9" s="296"/>
      <c r="F9" s="824" t="s">
        <v>154</v>
      </c>
      <c r="G9" s="825"/>
      <c r="H9" s="825"/>
      <c r="I9" s="825"/>
      <c r="J9" s="826"/>
      <c r="K9" s="123"/>
      <c r="L9" s="123"/>
    </row>
    <row r="10" spans="1:19" ht="33.75" customHeight="1" thickBot="1" x14ac:dyDescent="0.3">
      <c r="A10" s="1"/>
      <c r="B10" s="304" t="s">
        <v>24</v>
      </c>
      <c r="C10" s="303" t="s">
        <v>96</v>
      </c>
      <c r="D10" s="305" t="s">
        <v>13</v>
      </c>
      <c r="E10" s="296"/>
      <c r="F10" s="827"/>
      <c r="G10" s="828"/>
      <c r="H10" s="829" t="s">
        <v>155</v>
      </c>
      <c r="I10" s="829"/>
      <c r="J10" s="830"/>
      <c r="K10" s="123"/>
      <c r="L10" s="123"/>
    </row>
    <row r="11" spans="1:19" ht="15" customHeight="1" x14ac:dyDescent="0.25">
      <c r="A11" s="1"/>
      <c r="B11" s="777" t="s">
        <v>290</v>
      </c>
      <c r="C11" s="778" t="s">
        <v>264</v>
      </c>
      <c r="D11" s="785"/>
      <c r="E11" s="783"/>
      <c r="F11" s="793" t="s">
        <v>271</v>
      </c>
      <c r="G11" s="817" t="s">
        <v>272</v>
      </c>
      <c r="H11" s="819" t="s">
        <v>273</v>
      </c>
      <c r="I11" s="810" t="s">
        <v>274</v>
      </c>
      <c r="J11" s="781" t="s">
        <v>275</v>
      </c>
      <c r="K11" s="123"/>
      <c r="L11" s="123"/>
    </row>
    <row r="12" spans="1:19" ht="15" customHeight="1" x14ac:dyDescent="0.25">
      <c r="A12" s="1"/>
      <c r="B12" s="777"/>
      <c r="C12" s="778"/>
      <c r="D12" s="785"/>
      <c r="E12" s="784"/>
      <c r="F12" s="793"/>
      <c r="G12" s="817"/>
      <c r="H12" s="819"/>
      <c r="I12" s="810"/>
      <c r="J12" s="781"/>
      <c r="M12" s="812"/>
      <c r="N12" s="812"/>
      <c r="O12" s="812"/>
      <c r="P12" s="812"/>
      <c r="Q12" s="812"/>
      <c r="R12" s="812"/>
      <c r="S12" s="812"/>
    </row>
    <row r="13" spans="1:19" ht="24.75" customHeight="1" thickBot="1" x14ac:dyDescent="0.3">
      <c r="A13" s="1"/>
      <c r="B13" s="777"/>
      <c r="C13" s="778"/>
      <c r="D13" s="785"/>
      <c r="E13" s="784"/>
      <c r="F13" s="802"/>
      <c r="G13" s="818"/>
      <c r="H13" s="820"/>
      <c r="I13" s="811"/>
      <c r="J13" s="796"/>
      <c r="M13" s="812"/>
      <c r="N13" s="812"/>
      <c r="O13" s="812"/>
      <c r="P13" s="812"/>
      <c r="Q13" s="812"/>
      <c r="R13" s="812"/>
      <c r="S13" s="812"/>
    </row>
    <row r="14" spans="1:19" ht="25.5" customHeight="1" x14ac:dyDescent="0.25">
      <c r="A14" s="1"/>
      <c r="B14" s="777" t="s">
        <v>262</v>
      </c>
      <c r="C14" s="778" t="s">
        <v>263</v>
      </c>
      <c r="D14" s="785"/>
      <c r="E14" s="783"/>
      <c r="F14" s="813" t="s">
        <v>276</v>
      </c>
      <c r="G14" s="816" t="s">
        <v>277</v>
      </c>
      <c r="H14" s="806" t="s">
        <v>278</v>
      </c>
      <c r="I14" s="809" t="s">
        <v>269</v>
      </c>
      <c r="J14" s="795" t="s">
        <v>274</v>
      </c>
      <c r="M14" s="126"/>
      <c r="N14" s="126"/>
      <c r="O14" s="126"/>
      <c r="P14" s="126"/>
      <c r="Q14" s="126"/>
      <c r="R14" s="127"/>
      <c r="S14" s="127"/>
    </row>
    <row r="15" spans="1:19" ht="25.5" customHeight="1" x14ac:dyDescent="0.25">
      <c r="A15" s="1"/>
      <c r="B15" s="777"/>
      <c r="C15" s="778"/>
      <c r="D15" s="785"/>
      <c r="E15" s="784"/>
      <c r="F15" s="814"/>
      <c r="G15" s="817"/>
      <c r="H15" s="807"/>
      <c r="I15" s="810"/>
      <c r="J15" s="781"/>
    </row>
    <row r="16" spans="1:19" ht="10.5" customHeight="1" thickBot="1" x14ac:dyDescent="0.3">
      <c r="B16" s="777"/>
      <c r="C16" s="778"/>
      <c r="D16" s="785"/>
      <c r="E16" s="784"/>
      <c r="F16" s="815"/>
      <c r="G16" s="818"/>
      <c r="H16" s="808"/>
      <c r="I16" s="811"/>
      <c r="J16" s="796"/>
    </row>
    <row r="17" spans="1:10" ht="39" customHeight="1" x14ac:dyDescent="0.25">
      <c r="A17" s="294">
        <v>1</v>
      </c>
      <c r="B17" s="777" t="s">
        <v>260</v>
      </c>
      <c r="C17" s="778" t="s">
        <v>261</v>
      </c>
      <c r="D17" s="785"/>
      <c r="E17" s="783"/>
      <c r="F17" s="797" t="s">
        <v>289</v>
      </c>
      <c r="G17" s="803" t="s">
        <v>279</v>
      </c>
      <c r="H17" s="806" t="s">
        <v>280</v>
      </c>
      <c r="I17" s="809" t="s">
        <v>270</v>
      </c>
      <c r="J17" s="795" t="s">
        <v>273</v>
      </c>
    </row>
    <row r="18" spans="1:10" ht="16.5" customHeight="1" x14ac:dyDescent="0.25">
      <c r="A18" s="294">
        <v>2</v>
      </c>
      <c r="B18" s="777"/>
      <c r="C18" s="778"/>
      <c r="D18" s="785"/>
      <c r="E18" s="784"/>
      <c r="F18" s="787"/>
      <c r="G18" s="804"/>
      <c r="H18" s="807"/>
      <c r="I18" s="810"/>
      <c r="J18" s="781"/>
    </row>
    <row r="19" spans="1:10" ht="14.25" customHeight="1" thickBot="1" x14ac:dyDescent="0.3">
      <c r="A19" s="294">
        <v>3</v>
      </c>
      <c r="B19" s="777"/>
      <c r="C19" s="778"/>
      <c r="D19" s="785"/>
      <c r="E19" s="784"/>
      <c r="F19" s="788"/>
      <c r="G19" s="805"/>
      <c r="H19" s="808"/>
      <c r="I19" s="811"/>
      <c r="J19" s="796"/>
    </row>
    <row r="20" spans="1:10" ht="39" customHeight="1" x14ac:dyDescent="0.25">
      <c r="A20" s="294">
        <v>4</v>
      </c>
      <c r="B20" s="777" t="s">
        <v>258</v>
      </c>
      <c r="C20" s="778" t="s">
        <v>259</v>
      </c>
      <c r="D20" s="785"/>
      <c r="E20" s="783"/>
      <c r="F20" s="797" t="s">
        <v>288</v>
      </c>
      <c r="G20" s="798" t="s">
        <v>282</v>
      </c>
      <c r="H20" s="799" t="s">
        <v>279</v>
      </c>
      <c r="I20" s="801" t="s">
        <v>277</v>
      </c>
      <c r="J20" s="795" t="s">
        <v>283</v>
      </c>
    </row>
    <row r="21" spans="1:10" ht="24.75" customHeight="1" x14ac:dyDescent="0.25">
      <c r="A21" s="294">
        <v>5</v>
      </c>
      <c r="B21" s="777"/>
      <c r="C21" s="778"/>
      <c r="D21" s="785"/>
      <c r="E21" s="784"/>
      <c r="F21" s="787"/>
      <c r="G21" s="789"/>
      <c r="H21" s="791"/>
      <c r="I21" s="793"/>
      <c r="J21" s="781"/>
    </row>
    <row r="22" spans="1:10" ht="11.25" customHeight="1" thickBot="1" x14ac:dyDescent="0.3">
      <c r="A22" s="1"/>
      <c r="B22" s="777"/>
      <c r="C22" s="778"/>
      <c r="D22" s="785"/>
      <c r="E22" s="784"/>
      <c r="F22" s="788"/>
      <c r="G22" s="790"/>
      <c r="H22" s="800"/>
      <c r="I22" s="802"/>
      <c r="J22" s="796"/>
    </row>
    <row r="23" spans="1:10" ht="15" customHeight="1" x14ac:dyDescent="0.25">
      <c r="A23" s="1"/>
      <c r="B23" s="777" t="s">
        <v>256</v>
      </c>
      <c r="C23" s="778" t="s">
        <v>257</v>
      </c>
      <c r="D23" s="785"/>
      <c r="E23" s="783"/>
      <c r="F23" s="787" t="s">
        <v>284</v>
      </c>
      <c r="G23" s="789" t="s">
        <v>281</v>
      </c>
      <c r="H23" s="791" t="s">
        <v>285</v>
      </c>
      <c r="I23" s="793" t="s">
        <v>286</v>
      </c>
      <c r="J23" s="781" t="s">
        <v>287</v>
      </c>
    </row>
    <row r="24" spans="1:10" ht="15" customHeight="1" x14ac:dyDescent="0.25">
      <c r="A24" s="1"/>
      <c r="B24" s="777"/>
      <c r="C24" s="778"/>
      <c r="D24" s="785"/>
      <c r="E24" s="784"/>
      <c r="F24" s="787"/>
      <c r="G24" s="789"/>
      <c r="H24" s="791"/>
      <c r="I24" s="793"/>
      <c r="J24" s="781"/>
    </row>
    <row r="25" spans="1:10" ht="37.5" customHeight="1" thickBot="1" x14ac:dyDescent="0.3">
      <c r="A25" s="1"/>
      <c r="B25" s="779"/>
      <c r="C25" s="780"/>
      <c r="D25" s="785"/>
      <c r="E25" s="784"/>
      <c r="F25" s="788"/>
      <c r="G25" s="790"/>
      <c r="H25" s="792"/>
      <c r="I25" s="794"/>
      <c r="J25" s="782"/>
    </row>
    <row r="26" spans="1:10" s="128" customFormat="1" ht="15" customHeight="1" x14ac:dyDescent="0.25">
      <c r="D26" s="12"/>
      <c r="E26" s="12"/>
      <c r="F26" s="129"/>
      <c r="G26" s="129"/>
      <c r="H26" s="129"/>
      <c r="I26" s="129"/>
      <c r="J26" s="129"/>
    </row>
    <row r="27" spans="1:10" s="1" customFormat="1" ht="15" customHeight="1" x14ac:dyDescent="0.25"/>
    <row r="28" spans="1:10" s="1" customFormat="1" ht="15" customHeight="1" x14ac:dyDescent="0.25"/>
    <row r="29" spans="1:10" s="1" customFormat="1" ht="15" customHeight="1" x14ac:dyDescent="0.25"/>
    <row r="30" spans="1:10" s="1" customFormat="1" ht="15" customHeight="1" x14ac:dyDescent="0.25"/>
    <row r="31" spans="1:10" s="1" customFormat="1" ht="15" customHeight="1" x14ac:dyDescent="0.25"/>
    <row r="32" spans="1:10"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11" ht="18" x14ac:dyDescent="0.25">
      <c r="A81" s="1"/>
      <c r="B81" s="1"/>
      <c r="C81" s="1"/>
      <c r="D81" s="1"/>
      <c r="E81" s="130"/>
      <c r="F81" s="130"/>
      <c r="G81" s="130"/>
      <c r="H81" s="1"/>
      <c r="I81" s="131" t="s">
        <v>2</v>
      </c>
      <c r="J81" s="786" t="s">
        <v>157</v>
      </c>
      <c r="K81" s="786"/>
    </row>
    <row r="82" spans="1:11" ht="42.75" customHeight="1" x14ac:dyDescent="0.25">
      <c r="A82" s="1"/>
      <c r="B82" s="1"/>
      <c r="C82" s="1"/>
      <c r="D82" s="1"/>
      <c r="E82" s="130"/>
      <c r="F82" s="130"/>
      <c r="G82" s="130"/>
      <c r="H82" s="1"/>
      <c r="I82" s="132" t="s">
        <v>4</v>
      </c>
      <c r="J82" s="774" t="s">
        <v>5</v>
      </c>
      <c r="K82" s="774"/>
    </row>
    <row r="83" spans="1:11" ht="42.75" customHeight="1" x14ac:dyDescent="0.25">
      <c r="A83" s="1"/>
      <c r="B83" s="1"/>
      <c r="C83" s="1"/>
      <c r="D83" s="1"/>
      <c r="E83" s="130"/>
      <c r="F83" s="130"/>
      <c r="G83" s="130"/>
      <c r="H83" s="1"/>
      <c r="I83" s="133" t="s">
        <v>25</v>
      </c>
      <c r="J83" s="774" t="s">
        <v>28</v>
      </c>
      <c r="K83" s="774"/>
    </row>
    <row r="84" spans="1:11" ht="78" customHeight="1" x14ac:dyDescent="0.25">
      <c r="A84" s="1"/>
      <c r="B84" s="1"/>
      <c r="C84" s="1"/>
      <c r="D84" s="1"/>
      <c r="E84" s="134"/>
      <c r="F84" s="134"/>
      <c r="G84" s="134"/>
      <c r="H84" s="1"/>
      <c r="I84" s="135" t="s">
        <v>26</v>
      </c>
      <c r="J84" s="774" t="s">
        <v>29</v>
      </c>
      <c r="K84" s="774"/>
    </row>
    <row r="85" spans="1:11" ht="75.75" customHeight="1" x14ac:dyDescent="0.25">
      <c r="A85" s="1"/>
      <c r="B85" s="1"/>
      <c r="C85" s="1"/>
      <c r="D85" s="1"/>
      <c r="E85" s="134"/>
      <c r="F85" s="134"/>
      <c r="G85" s="134"/>
      <c r="H85" s="1"/>
      <c r="I85" s="136" t="s">
        <v>27</v>
      </c>
      <c r="J85" s="774" t="s">
        <v>29</v>
      </c>
      <c r="K85" s="774"/>
    </row>
    <row r="86" spans="1:11" x14ac:dyDescent="0.25">
      <c r="A86" s="1"/>
      <c r="B86" s="1"/>
      <c r="C86" s="1"/>
      <c r="D86" s="1"/>
      <c r="E86" s="130"/>
      <c r="F86" s="130"/>
      <c r="G86" s="130"/>
      <c r="H86" s="1"/>
      <c r="I86" s="1"/>
      <c r="J86" s="1"/>
    </row>
    <row r="87" spans="1:11" x14ac:dyDescent="0.25">
      <c r="A87" s="1"/>
      <c r="B87" s="1"/>
      <c r="C87" s="1"/>
      <c r="D87" s="1"/>
      <c r="E87" s="134"/>
      <c r="F87" s="134"/>
      <c r="G87" s="134"/>
      <c r="H87" s="1"/>
      <c r="I87" s="137"/>
      <c r="J87" s="137"/>
      <c r="K87" s="137"/>
    </row>
    <row r="88" spans="1:11" ht="15" customHeight="1" x14ac:dyDescent="0.25">
      <c r="A88" s="1"/>
      <c r="B88" s="1"/>
      <c r="C88" s="1"/>
      <c r="D88" s="1"/>
      <c r="E88" s="134"/>
      <c r="F88" s="134"/>
      <c r="G88" s="134"/>
      <c r="H88" s="1"/>
      <c r="I88" s="138"/>
      <c r="J88" s="138"/>
      <c r="K88" s="138"/>
    </row>
    <row r="89" spans="1:11" x14ac:dyDescent="0.25">
      <c r="A89" s="1"/>
      <c r="B89" s="1"/>
      <c r="C89" s="1"/>
      <c r="D89" s="1"/>
      <c r="E89" s="139"/>
      <c r="F89" s="139"/>
      <c r="G89" s="139"/>
      <c r="H89" s="1"/>
      <c r="I89" s="138"/>
      <c r="J89" s="138"/>
      <c r="K89" s="138"/>
    </row>
    <row r="90" spans="1:11" ht="15" customHeight="1" x14ac:dyDescent="0.25">
      <c r="A90" s="1"/>
      <c r="B90" s="1"/>
      <c r="C90" s="1"/>
      <c r="D90" s="1">
        <v>42</v>
      </c>
      <c r="E90" s="139"/>
      <c r="F90" s="139"/>
      <c r="G90" s="139"/>
      <c r="H90" s="1"/>
      <c r="I90" s="138"/>
      <c r="J90" s="138"/>
      <c r="K90" s="138"/>
    </row>
    <row r="91" spans="1:11" x14ac:dyDescent="0.25">
      <c r="A91" s="1"/>
      <c r="B91" s="1"/>
      <c r="C91" s="1"/>
      <c r="D91" s="1"/>
      <c r="E91" s="130"/>
      <c r="F91" s="130"/>
      <c r="G91" s="130"/>
      <c r="H91" s="1"/>
      <c r="I91" s="138"/>
      <c r="J91" s="138"/>
      <c r="K91" s="138"/>
    </row>
    <row r="92" spans="1:11" x14ac:dyDescent="0.25">
      <c r="A92" s="1"/>
      <c r="B92" s="1"/>
      <c r="C92" s="1"/>
      <c r="D92" s="1"/>
      <c r="E92" s="134"/>
      <c r="F92" s="134"/>
      <c r="G92" s="134"/>
      <c r="H92" s="1"/>
      <c r="I92" s="137"/>
      <c r="J92" s="137"/>
      <c r="K92" s="137"/>
    </row>
    <row r="93" spans="1:11" x14ac:dyDescent="0.25">
      <c r="A93" s="1"/>
      <c r="B93" s="1"/>
      <c r="C93" s="1"/>
      <c r="D93" s="1"/>
      <c r="E93" s="139"/>
      <c r="F93" s="139"/>
      <c r="G93" s="139"/>
      <c r="H93" s="1"/>
      <c r="I93" s="137"/>
      <c r="J93" s="137"/>
      <c r="K93" s="137"/>
    </row>
    <row r="94" spans="1:11" x14ac:dyDescent="0.25">
      <c r="A94" s="1"/>
      <c r="B94" s="1"/>
      <c r="C94" s="1"/>
      <c r="D94" s="1"/>
      <c r="E94" s="139"/>
      <c r="F94" s="139"/>
      <c r="G94" s="139"/>
      <c r="H94" s="1"/>
      <c r="I94" s="137"/>
      <c r="J94" s="137"/>
      <c r="K94" s="137"/>
    </row>
    <row r="95" spans="1:11" x14ac:dyDescent="0.25">
      <c r="A95" s="1"/>
      <c r="B95" s="1"/>
      <c r="C95" s="1"/>
      <c r="D95" s="1"/>
      <c r="E95" s="140"/>
      <c r="F95" s="140"/>
      <c r="G95" s="140"/>
      <c r="H95" s="1"/>
      <c r="I95" s="137"/>
      <c r="J95" s="137"/>
      <c r="K95" s="137"/>
    </row>
    <row r="96" spans="1:11" x14ac:dyDescent="0.25">
      <c r="A96" s="1"/>
      <c r="B96" s="1"/>
      <c r="C96" s="1"/>
      <c r="D96" s="1"/>
      <c r="E96" s="134"/>
      <c r="F96" s="134"/>
      <c r="G96" s="134"/>
      <c r="H96" s="1"/>
      <c r="I96" s="137"/>
      <c r="J96" s="137"/>
      <c r="K96" s="137"/>
    </row>
    <row r="97" spans="1:11" ht="15" customHeight="1" x14ac:dyDescent="0.25">
      <c r="A97" s="1"/>
      <c r="B97" s="1"/>
      <c r="C97" s="1"/>
      <c r="D97" s="1"/>
      <c r="E97" s="139"/>
      <c r="F97" s="139"/>
      <c r="G97" s="139"/>
      <c r="H97" s="1"/>
      <c r="I97" s="138"/>
      <c r="J97" s="138"/>
      <c r="K97" s="138"/>
    </row>
    <row r="98" spans="1:11" x14ac:dyDescent="0.25">
      <c r="A98" s="1"/>
      <c r="B98" s="1"/>
      <c r="C98" s="1"/>
      <c r="D98" s="1"/>
      <c r="E98" s="139"/>
      <c r="F98" s="139"/>
      <c r="G98" s="139"/>
      <c r="H98" s="1"/>
      <c r="I98" s="138"/>
      <c r="J98" s="138"/>
      <c r="K98" s="138"/>
    </row>
    <row r="99" spans="1:11" ht="15" customHeight="1" x14ac:dyDescent="0.25">
      <c r="A99" s="1"/>
      <c r="B99" s="1"/>
      <c r="C99" s="1"/>
      <c r="D99" s="1"/>
      <c r="E99" s="140"/>
      <c r="F99" s="140"/>
      <c r="G99" s="140"/>
      <c r="H99" s="1"/>
      <c r="I99" s="138"/>
      <c r="J99" s="138"/>
      <c r="K99" s="138"/>
    </row>
    <row r="100" spans="1:11" x14ac:dyDescent="0.25">
      <c r="A100" s="1"/>
      <c r="B100" s="1"/>
      <c r="C100" s="1"/>
      <c r="D100" s="1"/>
      <c r="E100" s="140"/>
      <c r="F100" s="140"/>
      <c r="G100" s="140"/>
      <c r="H100" s="1"/>
      <c r="I100" s="138"/>
      <c r="J100" s="138"/>
      <c r="K100" s="138"/>
    </row>
    <row r="101" spans="1:11" x14ac:dyDescent="0.25">
      <c r="A101" s="1"/>
      <c r="B101" s="1"/>
      <c r="C101" s="1"/>
      <c r="D101" s="1"/>
      <c r="E101" s="134"/>
      <c r="F101" s="134"/>
      <c r="G101" s="134"/>
      <c r="H101" s="1"/>
      <c r="I101" s="137"/>
      <c r="J101" s="137"/>
      <c r="K101" s="137"/>
    </row>
    <row r="102" spans="1:11" x14ac:dyDescent="0.25">
      <c r="A102" s="1"/>
      <c r="B102" s="1"/>
      <c r="C102" s="1"/>
      <c r="D102" s="1"/>
      <c r="E102" s="139"/>
      <c r="F102" s="139"/>
      <c r="G102" s="139"/>
      <c r="H102" s="1"/>
      <c r="I102" s="137"/>
      <c r="J102" s="137"/>
      <c r="K102" s="137"/>
    </row>
    <row r="103" spans="1:11" x14ac:dyDescent="0.25">
      <c r="A103" s="1"/>
      <c r="B103" s="1"/>
      <c r="C103" s="1"/>
      <c r="D103" s="1"/>
      <c r="E103" s="140"/>
      <c r="F103" s="140"/>
      <c r="G103" s="140"/>
      <c r="H103" s="1"/>
      <c r="I103" s="137"/>
      <c r="J103" s="137"/>
      <c r="K103" s="137"/>
    </row>
    <row r="104" spans="1:11" x14ac:dyDescent="0.25">
      <c r="A104" s="1"/>
      <c r="B104" s="1"/>
      <c r="C104" s="1"/>
      <c r="D104" s="1"/>
      <c r="E104" s="140"/>
      <c r="F104" s="140"/>
      <c r="G104" s="140"/>
      <c r="H104" s="1"/>
      <c r="I104" s="137"/>
      <c r="J104" s="137"/>
      <c r="K104" s="137"/>
    </row>
    <row r="105" spans="1:11" x14ac:dyDescent="0.25">
      <c r="A105" s="1"/>
      <c r="B105" s="1"/>
      <c r="C105" s="1"/>
      <c r="D105" s="1"/>
      <c r="E105" s="140"/>
      <c r="F105" s="140"/>
      <c r="G105" s="140"/>
      <c r="H105" s="1"/>
      <c r="I105" s="1"/>
      <c r="J105" s="1"/>
    </row>
    <row r="106" spans="1:11" x14ac:dyDescent="0.25">
      <c r="A106" s="1"/>
      <c r="B106" s="1"/>
      <c r="C106" s="1"/>
      <c r="D106" s="1"/>
      <c r="H106" s="1"/>
      <c r="I106" s="1"/>
      <c r="J106" s="1"/>
    </row>
    <row r="107" spans="1:11" s="1" customFormat="1" x14ac:dyDescent="0.25"/>
    <row r="108" spans="1:11" s="1" customFormat="1" x14ac:dyDescent="0.25"/>
    <row r="109" spans="1:11" s="1" customFormat="1" x14ac:dyDescent="0.25"/>
    <row r="110" spans="1:11" s="1" customFormat="1" x14ac:dyDescent="0.25"/>
    <row r="111" spans="1:11" s="1" customFormat="1" x14ac:dyDescent="0.25"/>
    <row r="112" spans="1:11"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7">
    <mergeCell ref="F6:J6"/>
    <mergeCell ref="F9:J9"/>
    <mergeCell ref="F10:G10"/>
    <mergeCell ref="H10:J10"/>
    <mergeCell ref="F4:J4"/>
    <mergeCell ref="M12:S13"/>
    <mergeCell ref="D14:D16"/>
    <mergeCell ref="F14:F16"/>
    <mergeCell ref="G14:G16"/>
    <mergeCell ref="H14:H16"/>
    <mergeCell ref="I14:I16"/>
    <mergeCell ref="J14:J16"/>
    <mergeCell ref="D11:D13"/>
    <mergeCell ref="F11:F13"/>
    <mergeCell ref="G11:G13"/>
    <mergeCell ref="H11:H13"/>
    <mergeCell ref="I11:I13"/>
    <mergeCell ref="D17:D19"/>
    <mergeCell ref="F17:F19"/>
    <mergeCell ref="G17:G19"/>
    <mergeCell ref="H17:H19"/>
    <mergeCell ref="I17:I19"/>
    <mergeCell ref="J17:J19"/>
    <mergeCell ref="E11:E13"/>
    <mergeCell ref="E14:E16"/>
    <mergeCell ref="E17:E19"/>
    <mergeCell ref="E20:E22"/>
    <mergeCell ref="F20:F22"/>
    <mergeCell ref="G20:G22"/>
    <mergeCell ref="H20:H22"/>
    <mergeCell ref="I20:I22"/>
    <mergeCell ref="J11:J13"/>
    <mergeCell ref="J20:J22"/>
    <mergeCell ref="D20:D22"/>
    <mergeCell ref="J81:K81"/>
    <mergeCell ref="J82:K82"/>
    <mergeCell ref="D23:D25"/>
    <mergeCell ref="F23:F25"/>
    <mergeCell ref="G23:G25"/>
    <mergeCell ref="H23:H25"/>
    <mergeCell ref="I23:I25"/>
    <mergeCell ref="J83:K83"/>
    <mergeCell ref="J84:K84"/>
    <mergeCell ref="J85:K85"/>
    <mergeCell ref="B9:D9"/>
    <mergeCell ref="B11:B13"/>
    <mergeCell ref="C11:C13"/>
    <mergeCell ref="B14:B16"/>
    <mergeCell ref="C14:C16"/>
    <mergeCell ref="B23:B25"/>
    <mergeCell ref="C23:C25"/>
    <mergeCell ref="B17:B19"/>
    <mergeCell ref="C17:C19"/>
    <mergeCell ref="B20:B22"/>
    <mergeCell ref="C20:C22"/>
    <mergeCell ref="J23:J25"/>
    <mergeCell ref="E23:E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Y183"/>
  <sheetViews>
    <sheetView zoomScale="70" zoomScaleNormal="70" workbookViewId="0">
      <selection activeCell="F24" sqref="F24"/>
    </sheetView>
  </sheetViews>
  <sheetFormatPr baseColWidth="10" defaultRowHeight="14.25" x14ac:dyDescent="0.2"/>
  <cols>
    <col min="1" max="1" width="29" style="141" customWidth="1"/>
    <col min="2" max="2" width="12.5703125" style="141" customWidth="1"/>
    <col min="3" max="3" width="8.28515625" style="142" customWidth="1"/>
    <col min="4" max="4" width="37" style="141" customWidth="1"/>
    <col min="5" max="5" width="14.7109375" style="141" customWidth="1"/>
    <col min="6" max="6" width="20.5703125" style="141" customWidth="1"/>
    <col min="7" max="7" width="20.42578125" style="141" customWidth="1"/>
    <col min="8" max="8" width="30.28515625" style="141" customWidth="1"/>
    <col min="9" max="9" width="32.7109375" style="141" customWidth="1"/>
    <col min="10" max="10" width="27.85546875" style="141" customWidth="1"/>
    <col min="11" max="11" width="28.42578125" style="141" customWidth="1"/>
    <col min="12" max="12" width="27.85546875" style="141" customWidth="1"/>
    <col min="13" max="13" width="50" style="141" customWidth="1"/>
    <col min="14" max="14" width="5.140625" style="369" customWidth="1"/>
    <col min="15" max="15" width="18.85546875" style="141" customWidth="1"/>
    <col min="16" max="16" width="17.5703125" style="141" customWidth="1"/>
    <col min="17" max="17" width="15.140625" style="141" customWidth="1"/>
    <col min="18" max="18" width="14.5703125" style="141" customWidth="1"/>
    <col min="19" max="19" width="16.28515625" style="141" customWidth="1"/>
    <col min="20" max="20" width="33.85546875" style="141" customWidth="1"/>
    <col min="21" max="22" width="34.140625" style="141" customWidth="1"/>
    <col min="23" max="23" width="36.5703125" style="141" customWidth="1"/>
    <col min="24" max="24" width="49" style="141" customWidth="1"/>
    <col min="25" max="26" width="27.42578125" style="141" customWidth="1"/>
    <col min="27" max="27" width="54.5703125" style="141" hidden="1" customWidth="1"/>
    <col min="28" max="29" width="25.28515625" style="141" customWidth="1"/>
    <col min="30" max="30" width="53.140625" style="141" hidden="1" customWidth="1"/>
    <col min="31" max="31" width="11.42578125" style="141" customWidth="1"/>
    <col min="32" max="32" width="10.140625" style="141" hidden="1" customWidth="1"/>
    <col min="33" max="33" width="6" style="141" hidden="1" customWidth="1"/>
    <col min="34" max="34" width="13.7109375" style="141" hidden="1" customWidth="1"/>
    <col min="35" max="35" width="11" style="141" hidden="1" customWidth="1"/>
    <col min="36" max="36" width="9.5703125" style="141" hidden="1" customWidth="1"/>
    <col min="37" max="37" width="26.42578125" style="141" hidden="1" customWidth="1"/>
    <col min="38" max="38" width="15.28515625" style="141" hidden="1" customWidth="1"/>
    <col min="39" max="39" width="13.42578125" style="141" hidden="1" customWidth="1"/>
    <col min="40" max="40" width="9.5703125" style="141" hidden="1" customWidth="1"/>
    <col min="41" max="41" width="16.28515625" style="141" hidden="1" customWidth="1"/>
    <col min="42" max="42" width="6" style="141" hidden="1" customWidth="1"/>
    <col min="43" max="43" width="10.7109375" style="141" hidden="1" customWidth="1"/>
    <col min="44" max="44" width="0" style="141" hidden="1" customWidth="1"/>
    <col min="45" max="47" width="11.42578125" style="141"/>
    <col min="48" max="51" width="0" style="141" hidden="1" customWidth="1"/>
    <col min="52" max="16384" width="11.42578125" style="141"/>
  </cols>
  <sheetData>
    <row r="1" spans="1:51" ht="15" thickBot="1" x14ac:dyDescent="0.25">
      <c r="AK1" s="142"/>
      <c r="AL1" s="142"/>
      <c r="AM1" s="142"/>
      <c r="AN1" s="142"/>
      <c r="AO1" s="142"/>
      <c r="AP1" s="142"/>
      <c r="AQ1" s="142"/>
      <c r="AT1" s="141" t="s">
        <v>46</v>
      </c>
      <c r="AU1" s="141">
        <v>15</v>
      </c>
      <c r="AV1" s="141">
        <v>15</v>
      </c>
      <c r="AW1" s="141">
        <v>10</v>
      </c>
      <c r="AY1" s="141" t="s">
        <v>158</v>
      </c>
    </row>
    <row r="2" spans="1:51" ht="15.75" thickBot="1" x14ac:dyDescent="0.3">
      <c r="Y2" s="839" t="s">
        <v>65</v>
      </c>
      <c r="Z2" s="840"/>
      <c r="AA2" s="840"/>
      <c r="AB2" s="841"/>
      <c r="AC2" s="143"/>
      <c r="AD2" s="143"/>
      <c r="AK2" s="144"/>
      <c r="AL2" s="144"/>
      <c r="AM2" s="144"/>
      <c r="AN2" s="145"/>
      <c r="AO2" s="145"/>
      <c r="AP2" s="146"/>
      <c r="AQ2" s="145"/>
      <c r="AT2" s="141" t="s">
        <v>72</v>
      </c>
      <c r="AU2" s="141">
        <v>0</v>
      </c>
      <c r="AV2" s="141">
        <v>10</v>
      </c>
      <c r="AW2" s="141">
        <v>5</v>
      </c>
      <c r="AY2" s="141" t="s">
        <v>159</v>
      </c>
    </row>
    <row r="3" spans="1:51" ht="120" customHeight="1" thickBot="1" x14ac:dyDescent="0.4">
      <c r="F3" s="833" t="s">
        <v>160</v>
      </c>
      <c r="G3" s="833"/>
      <c r="H3" s="387" t="s">
        <v>161</v>
      </c>
      <c r="I3" s="389" t="s">
        <v>162</v>
      </c>
      <c r="J3" s="390" t="s">
        <v>163</v>
      </c>
      <c r="K3" s="391" t="s">
        <v>164</v>
      </c>
      <c r="L3" s="390" t="s">
        <v>165</v>
      </c>
      <c r="M3" s="392" t="s">
        <v>167</v>
      </c>
      <c r="N3" s="370"/>
      <c r="O3" s="842" t="s">
        <v>166</v>
      </c>
      <c r="P3" s="843"/>
      <c r="Q3" s="843"/>
      <c r="R3" s="843"/>
      <c r="S3" s="843"/>
      <c r="T3" s="844"/>
      <c r="U3" s="845" t="s">
        <v>481</v>
      </c>
      <c r="V3" s="846"/>
      <c r="W3" s="847"/>
      <c r="X3" s="148"/>
      <c r="Y3" s="834" t="s">
        <v>66</v>
      </c>
      <c r="Z3" s="835"/>
      <c r="AA3" s="836"/>
      <c r="AB3" s="837" t="s">
        <v>328</v>
      </c>
      <c r="AC3" s="835"/>
      <c r="AD3" s="836"/>
      <c r="AF3" s="838" t="s">
        <v>168</v>
      </c>
      <c r="AG3" s="838"/>
      <c r="AH3" s="838"/>
      <c r="AI3" s="838"/>
      <c r="AJ3" s="838"/>
      <c r="AK3" s="838"/>
      <c r="AL3" s="838"/>
      <c r="AM3" s="838"/>
      <c r="AN3" s="838"/>
      <c r="AO3" s="838"/>
      <c r="AP3" s="838"/>
      <c r="AQ3" s="838"/>
      <c r="AV3" s="141">
        <v>0</v>
      </c>
      <c r="AW3" s="141">
        <v>0</v>
      </c>
      <c r="AY3" s="141" t="s">
        <v>169</v>
      </c>
    </row>
    <row r="4" spans="1:51" ht="211.5" customHeight="1" thickBot="1" x14ac:dyDescent="0.25">
      <c r="A4" s="384" t="s">
        <v>97</v>
      </c>
      <c r="B4" s="475" t="s">
        <v>485</v>
      </c>
      <c r="C4" s="385" t="s">
        <v>321</v>
      </c>
      <c r="D4" s="385" t="s">
        <v>338</v>
      </c>
      <c r="E4" s="385" t="s">
        <v>339</v>
      </c>
      <c r="F4" s="386" t="s">
        <v>170</v>
      </c>
      <c r="G4" s="386" t="s">
        <v>171</v>
      </c>
      <c r="H4" s="388" t="s">
        <v>172</v>
      </c>
      <c r="I4" s="386" t="s">
        <v>173</v>
      </c>
      <c r="J4" s="388" t="s">
        <v>174</v>
      </c>
      <c r="K4" s="386" t="s">
        <v>175</v>
      </c>
      <c r="L4" s="388" t="s">
        <v>176</v>
      </c>
      <c r="M4" s="393" t="s">
        <v>324</v>
      </c>
      <c r="N4" s="371"/>
      <c r="O4" s="147" t="s">
        <v>322</v>
      </c>
      <c r="P4" s="147" t="s">
        <v>477</v>
      </c>
      <c r="Q4" s="147" t="s">
        <v>478</v>
      </c>
      <c r="R4" s="149" t="s">
        <v>451</v>
      </c>
      <c r="S4" s="149" t="s">
        <v>480</v>
      </c>
      <c r="T4" s="150" t="s">
        <v>323</v>
      </c>
      <c r="U4" s="151" t="s">
        <v>325</v>
      </c>
      <c r="V4" s="152" t="s">
        <v>326</v>
      </c>
      <c r="W4" s="153" t="s">
        <v>327</v>
      </c>
      <c r="X4" s="497" t="s">
        <v>177</v>
      </c>
      <c r="Y4" s="77" t="s">
        <v>482</v>
      </c>
      <c r="Z4" s="77" t="s">
        <v>483</v>
      </c>
      <c r="AA4" s="50" t="s">
        <v>178</v>
      </c>
      <c r="AB4" s="50" t="s">
        <v>179</v>
      </c>
      <c r="AC4" s="50" t="s">
        <v>484</v>
      </c>
      <c r="AD4" s="50" t="s">
        <v>180</v>
      </c>
      <c r="AF4" s="154" t="s">
        <v>181</v>
      </c>
      <c r="AG4" s="155" t="s">
        <v>85</v>
      </c>
      <c r="AH4" s="156" t="s">
        <v>86</v>
      </c>
      <c r="AI4" s="156" t="s">
        <v>182</v>
      </c>
      <c r="AJ4" s="157" t="s">
        <v>183</v>
      </c>
      <c r="AK4" s="158" t="s">
        <v>336</v>
      </c>
      <c r="AL4" s="159" t="s">
        <v>487</v>
      </c>
      <c r="AM4" s="159" t="s">
        <v>486</v>
      </c>
      <c r="AN4" s="160" t="s">
        <v>85</v>
      </c>
      <c r="AO4" s="160" t="s">
        <v>182</v>
      </c>
      <c r="AP4" s="160" t="s">
        <v>86</v>
      </c>
      <c r="AQ4" s="160" t="s">
        <v>183</v>
      </c>
    </row>
    <row r="5" spans="1:51" s="173" customFormat="1" ht="75.75" customHeight="1" thickBot="1" x14ac:dyDescent="0.25">
      <c r="A5" s="362" t="str">
        <f>'2.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476" t="str">
        <f>'2. MAPA DE RIESGOS '!E12</f>
        <v>Gestión</v>
      </c>
      <c r="C5" s="395">
        <v>1</v>
      </c>
      <c r="D5" s="355" t="s">
        <v>506</v>
      </c>
      <c r="E5" s="161" t="s">
        <v>46</v>
      </c>
      <c r="F5" s="162">
        <v>15</v>
      </c>
      <c r="G5" s="162">
        <v>15</v>
      </c>
      <c r="H5" s="162">
        <v>15</v>
      </c>
      <c r="I5" s="162">
        <v>15</v>
      </c>
      <c r="J5" s="162">
        <v>15</v>
      </c>
      <c r="K5" s="162">
        <v>15</v>
      </c>
      <c r="L5" s="162">
        <v>10</v>
      </c>
      <c r="M5" s="382" t="s">
        <v>158</v>
      </c>
      <c r="N5" s="372"/>
      <c r="O5" s="163">
        <f>SUM(F5:K5)</f>
        <v>90</v>
      </c>
      <c r="P5" s="423">
        <f>(O5*1)/90</f>
        <v>1</v>
      </c>
      <c r="Q5" s="164" t="str">
        <f>IF(P5&gt;=96%,"Fuerte",(IF(P5&lt;=85%,"Débil","Moderado")))</f>
        <v>Fuerte</v>
      </c>
      <c r="R5" s="470">
        <f>ROUNDUP(AVERAGEIF(P5:P18,"&gt;0"),1)</f>
        <v>1</v>
      </c>
      <c r="S5" s="166" t="str">
        <f>IF(R5&gt;96%,"Fuerte",IF(R5&lt;50%,"Débil","Moderada"))</f>
        <v>Fuerte</v>
      </c>
      <c r="T5" s="167"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168" t="str">
        <f>IF(AND(Q5="Fuerte",M5="Fuerte"),"Fuerte","")</f>
        <v>Fuerte</v>
      </c>
      <c r="V5" s="168" t="str">
        <f>IF(U5="Fuerte","",IF(OR(Q5="Débil",M5="Débil"),"","Moderada"))</f>
        <v/>
      </c>
      <c r="W5" s="168" t="str">
        <f>IF(OR(U5="Fuerte",V5="Moderada"),"","Débil")</f>
        <v/>
      </c>
      <c r="X5" s="169"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170">
        <f>IF(E5="Preventivo",IF(U5="Fuerte",2,IF(V5="Moderada",1,"")),"")</f>
        <v>2</v>
      </c>
      <c r="Z5" s="472">
        <f>IFERROR(ROUND(AVERAGE(Y5:Y18),0),0)</f>
        <v>2</v>
      </c>
      <c r="AA5" s="166">
        <f>IF(OR(W5="Débil",Z5=0),0,IF(Z5=1,1,IF(AND(U5="Fuerte",Z5=2),2,1)))</f>
        <v>2</v>
      </c>
      <c r="AB5" s="172" t="str">
        <f>IF(E5="Detectivo",IF(U5="Fuerte",2,IF(V5="Moderada",1,"")),"")</f>
        <v/>
      </c>
      <c r="AC5" s="472">
        <f>IFERROR(ROUND(AVERAGE(AB5:AB18),0),0)</f>
        <v>2</v>
      </c>
      <c r="AD5" s="166">
        <f>IF(OR(W5="Débil",AC5=0),0,IF(AC5=1,1,IF(AND(U5="Fuerte",AC5=2),2,1)))</f>
        <v>2</v>
      </c>
      <c r="AF5" s="174">
        <v>1</v>
      </c>
      <c r="AG5" s="197">
        <f>'2. MAPA DE RIESGOS '!H12</f>
        <v>2</v>
      </c>
      <c r="AH5" s="197">
        <f>'2. MAPA DE RIESGOS '!I12</f>
        <v>4</v>
      </c>
      <c r="AI5" s="197">
        <v>3</v>
      </c>
      <c r="AJ5" s="198">
        <v>10</v>
      </c>
      <c r="AK5" s="71" t="str">
        <f>'2. MAPA DE RIESGOS '!K12</f>
        <v>ALTO</v>
      </c>
      <c r="AL5" s="174">
        <f>Z5</f>
        <v>2</v>
      </c>
      <c r="AM5" s="174">
        <f>AC5</f>
        <v>2</v>
      </c>
      <c r="AN5" s="197">
        <f>IF(AG5-AL5&gt;=1,AG5-AL5,1)</f>
        <v>1</v>
      </c>
      <c r="AO5" s="197">
        <f t="shared" ref="AO5" si="0">AH5-AM5</f>
        <v>2</v>
      </c>
      <c r="AP5" s="197">
        <f>IF(AH5-AM5&gt;=1,AH5-AM5,1)</f>
        <v>2</v>
      </c>
      <c r="AQ5" s="198">
        <f>AN5*AP5</f>
        <v>2</v>
      </c>
    </row>
    <row r="6" spans="1:51" ht="51" x14ac:dyDescent="0.2">
      <c r="A6" s="363"/>
      <c r="B6" s="363"/>
      <c r="C6" s="396" t="s">
        <v>354</v>
      </c>
      <c r="D6" s="355" t="s">
        <v>347</v>
      </c>
      <c r="E6" s="161" t="s">
        <v>46</v>
      </c>
      <c r="F6" s="162">
        <v>15</v>
      </c>
      <c r="G6" s="162">
        <v>15</v>
      </c>
      <c r="H6" s="162">
        <v>15</v>
      </c>
      <c r="I6" s="162">
        <v>15</v>
      </c>
      <c r="J6" s="162">
        <v>15</v>
      </c>
      <c r="K6" s="162">
        <v>15</v>
      </c>
      <c r="L6" s="162">
        <v>10</v>
      </c>
      <c r="M6" s="382" t="s">
        <v>158</v>
      </c>
      <c r="N6" s="372"/>
      <c r="O6" s="163">
        <f>SUM(F6:K6)</f>
        <v>90</v>
      </c>
      <c r="P6" s="423">
        <f t="shared" ref="P6:P82" si="1">(O6*1)/90</f>
        <v>1</v>
      </c>
      <c r="Q6" s="164" t="str">
        <f t="shared" ref="Q6:Q82" si="2">IF(P6&gt;=96%,"Fuerte",(IF(P6&lt;=85%,"Débil","Moderado")))</f>
        <v>Fuerte</v>
      </c>
      <c r="R6" s="179"/>
      <c r="S6" s="180"/>
      <c r="T6" s="181"/>
      <c r="U6" s="168" t="str">
        <f t="shared" ref="U6:U16" si="3">IF(AND(Q6="Fuerte",M6="Fuerte"),"Fuerte","")</f>
        <v>Fuerte</v>
      </c>
      <c r="V6" s="168" t="str">
        <f t="shared" ref="V6:V16" si="4">IF(U6="Fuerte","",IF(OR(Q6="Débil",M6="Débil"),"","Moderada"))</f>
        <v/>
      </c>
      <c r="W6" s="168" t="str">
        <f t="shared" ref="W6:W16" si="5">IF(OR(U6="Fuerte",V6="Moderada"),"","Débil")</f>
        <v/>
      </c>
      <c r="X6" s="169"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170">
        <f t="shared" ref="Y6:Y82" si="7">IF(E6="Preventivo",IF(U6="Fuerte",2,IF(V6="Moderada",1,"")),"")</f>
        <v>2</v>
      </c>
      <c r="Z6" s="182"/>
      <c r="AA6" s="183"/>
      <c r="AB6" s="172" t="str">
        <f t="shared" ref="AB6:AB82" si="8">IF(E6="Detectivo",IF(U6="Fuerte",2,IF(V6="Moderada",1,"")),"")</f>
        <v/>
      </c>
      <c r="AC6" s="184"/>
      <c r="AD6" s="185"/>
      <c r="AF6" s="174">
        <v>2</v>
      </c>
      <c r="AG6" s="197">
        <f>'2. MAPA DE RIESGOS '!H13</f>
        <v>3</v>
      </c>
      <c r="AH6" s="197">
        <f>'2. MAPA DE RIESGOS '!I13</f>
        <v>3</v>
      </c>
      <c r="AI6" s="197">
        <v>4</v>
      </c>
      <c r="AJ6" s="198">
        <v>30</v>
      </c>
      <c r="AK6" s="71" t="str">
        <f>'2. MAPA DE RIESGOS '!K13</f>
        <v>ALTO</v>
      </c>
      <c r="AL6" s="174">
        <f>Z19</f>
        <v>2</v>
      </c>
      <c r="AM6" s="174">
        <f>AC19</f>
        <v>2</v>
      </c>
      <c r="AN6" s="197">
        <f t="shared" ref="AN6:AN23" si="9">IF(AG6-AL6&gt;=1,AG6-AL6,1)</f>
        <v>1</v>
      </c>
      <c r="AO6" s="197">
        <f t="shared" ref="AO6:AO23" si="10">AH6-AM6</f>
        <v>1</v>
      </c>
      <c r="AP6" s="197">
        <f t="shared" ref="AP6:AP23" si="11">IF(AH6-AM6&gt;=1,AH6-AM6,1)</f>
        <v>1</v>
      </c>
      <c r="AQ6" s="198">
        <f t="shared" ref="AQ6:AQ23" si="12">AN6*AP6</f>
        <v>1</v>
      </c>
    </row>
    <row r="7" spans="1:51" ht="114.75" x14ac:dyDescent="0.2">
      <c r="A7" s="363"/>
      <c r="B7" s="363"/>
      <c r="C7" s="396" t="s">
        <v>391</v>
      </c>
      <c r="D7" s="416" t="s">
        <v>392</v>
      </c>
      <c r="E7" s="161" t="s">
        <v>72</v>
      </c>
      <c r="F7" s="178">
        <v>15</v>
      </c>
      <c r="G7" s="178">
        <v>15</v>
      </c>
      <c r="H7" s="178">
        <v>15</v>
      </c>
      <c r="I7" s="178">
        <v>10</v>
      </c>
      <c r="J7" s="178">
        <v>15</v>
      </c>
      <c r="K7" s="178">
        <v>15</v>
      </c>
      <c r="L7" s="178">
        <v>10</v>
      </c>
      <c r="M7" s="383" t="s">
        <v>158</v>
      </c>
      <c r="N7" s="372"/>
      <c r="O7" s="163">
        <f t="shared" ref="O7:O82" si="13">SUM(F7:K7)</f>
        <v>85</v>
      </c>
      <c r="P7" s="423">
        <f t="shared" si="1"/>
        <v>0.94444444444444442</v>
      </c>
      <c r="Q7" s="164" t="str">
        <f>IF(P7&gt;=96%,"Fuerte",(IF(P7&lt;=85%,"Débil","Moderado")))</f>
        <v>Moderado</v>
      </c>
      <c r="R7" s="179"/>
      <c r="S7" s="180"/>
      <c r="T7" s="181"/>
      <c r="U7" s="168" t="str">
        <f t="shared" si="3"/>
        <v/>
      </c>
      <c r="V7" s="168" t="str">
        <f t="shared" si="4"/>
        <v>Moderada</v>
      </c>
      <c r="W7" s="168" t="str">
        <f t="shared" si="5"/>
        <v/>
      </c>
      <c r="X7" s="169" t="str">
        <f t="shared" si="6"/>
        <v>Requiere plan de acción para fortalecer el control</v>
      </c>
      <c r="Y7" s="170" t="str">
        <f t="shared" si="7"/>
        <v/>
      </c>
      <c r="Z7" s="182"/>
      <c r="AA7" s="183"/>
      <c r="AB7" s="172">
        <f t="shared" si="8"/>
        <v>1</v>
      </c>
      <c r="AC7" s="184"/>
      <c r="AD7" s="185"/>
      <c r="AF7" s="174">
        <v>3</v>
      </c>
      <c r="AG7" s="197">
        <f>'2. MAPA DE RIESGOS '!H14</f>
        <v>3</v>
      </c>
      <c r="AH7" s="197">
        <f>'2. MAPA DE RIESGOS '!I14</f>
        <v>3</v>
      </c>
      <c r="AI7" s="197"/>
      <c r="AJ7" s="198"/>
      <c r="AK7" s="71" t="str">
        <f>'2. MAPA DE RIESGOS '!K14</f>
        <v>ALTO</v>
      </c>
      <c r="AL7" s="174">
        <f>Z28</f>
        <v>2</v>
      </c>
      <c r="AM7" s="174">
        <f>AC28</f>
        <v>2</v>
      </c>
      <c r="AN7" s="197">
        <f t="shared" si="9"/>
        <v>1</v>
      </c>
      <c r="AO7" s="197">
        <f t="shared" si="10"/>
        <v>1</v>
      </c>
      <c r="AP7" s="197">
        <f t="shared" si="11"/>
        <v>1</v>
      </c>
      <c r="AQ7" s="198">
        <f t="shared" si="12"/>
        <v>1</v>
      </c>
    </row>
    <row r="8" spans="1:51" ht="51" x14ac:dyDescent="0.2">
      <c r="A8" s="363"/>
      <c r="B8" s="363"/>
      <c r="C8" s="396" t="s">
        <v>423</v>
      </c>
      <c r="D8" s="355" t="s">
        <v>421</v>
      </c>
      <c r="E8" s="161" t="s">
        <v>46</v>
      </c>
      <c r="F8" s="178">
        <v>15</v>
      </c>
      <c r="G8" s="178">
        <v>15</v>
      </c>
      <c r="H8" s="178">
        <v>15</v>
      </c>
      <c r="I8" s="178">
        <v>15</v>
      </c>
      <c r="J8" s="178">
        <v>15</v>
      </c>
      <c r="K8" s="178">
        <v>15</v>
      </c>
      <c r="L8" s="178">
        <v>10</v>
      </c>
      <c r="M8" s="383" t="s">
        <v>158</v>
      </c>
      <c r="N8" s="372"/>
      <c r="O8" s="163">
        <f t="shared" si="13"/>
        <v>90</v>
      </c>
      <c r="P8" s="423">
        <f t="shared" si="1"/>
        <v>1</v>
      </c>
      <c r="Q8" s="164" t="str">
        <f t="shared" si="2"/>
        <v>Fuerte</v>
      </c>
      <c r="R8" s="179"/>
      <c r="S8" s="180"/>
      <c r="T8" s="181"/>
      <c r="U8" s="168" t="str">
        <f t="shared" si="3"/>
        <v>Fuerte</v>
      </c>
      <c r="V8" s="168" t="str">
        <f t="shared" si="4"/>
        <v/>
      </c>
      <c r="W8" s="168" t="str">
        <f t="shared" si="5"/>
        <v/>
      </c>
      <c r="X8" s="169" t="str">
        <f t="shared" si="6"/>
        <v>Control fuerte pero si el riesgo residual lo requiere y según la opción de manejo escogida, cada responsable involucrado debe liderar acciones adicionales</v>
      </c>
      <c r="Y8" s="170">
        <f t="shared" si="7"/>
        <v>2</v>
      </c>
      <c r="Z8" s="182"/>
      <c r="AA8" s="183"/>
      <c r="AB8" s="172" t="str">
        <f t="shared" si="8"/>
        <v/>
      </c>
      <c r="AC8" s="184"/>
      <c r="AD8" s="185"/>
      <c r="AF8" s="174">
        <v>4</v>
      </c>
      <c r="AG8" s="197">
        <f>'2. MAPA DE RIESGOS '!H15</f>
        <v>2</v>
      </c>
      <c r="AH8" s="197">
        <f>'2. MAPA DE RIESGOS '!I15</f>
        <v>3</v>
      </c>
      <c r="AI8" s="197"/>
      <c r="AJ8" s="198"/>
      <c r="AK8" s="71" t="str">
        <f>'2. MAPA DE RIESGOS '!K15</f>
        <v>MODERADO</v>
      </c>
      <c r="AL8" s="174">
        <f>Z40</f>
        <v>2</v>
      </c>
      <c r="AM8" s="174">
        <f>AC40</f>
        <v>2</v>
      </c>
      <c r="AN8" s="197">
        <f t="shared" si="9"/>
        <v>1</v>
      </c>
      <c r="AO8" s="197">
        <f t="shared" si="10"/>
        <v>1</v>
      </c>
      <c r="AP8" s="197">
        <f t="shared" si="11"/>
        <v>1</v>
      </c>
      <c r="AQ8" s="198">
        <f t="shared" si="12"/>
        <v>1</v>
      </c>
    </row>
    <row r="9" spans="1:51" ht="76.5" x14ac:dyDescent="0.2">
      <c r="A9" s="363"/>
      <c r="B9" s="363"/>
      <c r="C9" s="396" t="s">
        <v>508</v>
      </c>
      <c r="D9" s="355" t="s">
        <v>507</v>
      </c>
      <c r="E9" s="161" t="s">
        <v>46</v>
      </c>
      <c r="F9" s="178">
        <v>15</v>
      </c>
      <c r="G9" s="178">
        <v>15</v>
      </c>
      <c r="H9" s="178">
        <v>15</v>
      </c>
      <c r="I9" s="178">
        <v>15</v>
      </c>
      <c r="J9" s="178">
        <v>15</v>
      </c>
      <c r="K9" s="178">
        <v>15</v>
      </c>
      <c r="L9" s="178">
        <v>10</v>
      </c>
      <c r="M9" s="383" t="s">
        <v>158</v>
      </c>
      <c r="N9" s="372"/>
      <c r="O9" s="163">
        <f t="shared" ref="O9:O10" si="14">SUM(F9:K9)</f>
        <v>90</v>
      </c>
      <c r="P9" s="423">
        <f t="shared" ref="P9:P10" si="15">(O9*1)/90</f>
        <v>1</v>
      </c>
      <c r="Q9" s="164" t="str">
        <f t="shared" ref="Q9:Q10" si="16">IF(P9&gt;=96%,"Fuerte",(IF(P9&lt;=85%,"Débil","Moderado")))</f>
        <v>Fuerte</v>
      </c>
      <c r="R9" s="179"/>
      <c r="S9" s="180"/>
      <c r="T9" s="181"/>
      <c r="U9" s="168" t="str">
        <f t="shared" si="3"/>
        <v>Fuerte</v>
      </c>
      <c r="V9" s="168" t="str">
        <f t="shared" si="4"/>
        <v/>
      </c>
      <c r="W9" s="168" t="str">
        <f t="shared" si="5"/>
        <v/>
      </c>
      <c r="X9" s="169" t="str">
        <f t="shared" si="6"/>
        <v>Control fuerte pero si el riesgo residual lo requiere y según la opción de manejo escogida, cada responsable involucrado debe liderar acciones adicionales</v>
      </c>
      <c r="Y9" s="170"/>
      <c r="Z9" s="182"/>
      <c r="AA9" s="183"/>
      <c r="AB9" s="172"/>
      <c r="AC9" s="184"/>
      <c r="AD9" s="185"/>
      <c r="AF9" s="174">
        <v>5</v>
      </c>
      <c r="AG9" s="197">
        <f>'2. MAPA DE RIESGOS '!H16</f>
        <v>2</v>
      </c>
      <c r="AH9" s="197">
        <f>'2. MAPA DE RIESGOS '!I16</f>
        <v>4</v>
      </c>
      <c r="AI9" s="197">
        <v>4</v>
      </c>
      <c r="AJ9" s="198">
        <v>20</v>
      </c>
      <c r="AK9" s="71" t="str">
        <f>'2. MAPA DE RIESGOS '!K16</f>
        <v>ALTO</v>
      </c>
      <c r="AL9" s="174">
        <f>Z56</f>
        <v>2</v>
      </c>
      <c r="AM9" s="174">
        <v>0</v>
      </c>
      <c r="AN9" s="197">
        <f>IF(AG9-AL9&gt;=1,AG9-AL9,1)</f>
        <v>1</v>
      </c>
      <c r="AO9" s="197">
        <f>AH9-AM9</f>
        <v>4</v>
      </c>
      <c r="AP9" s="197">
        <f>IF(AH9-AM9&gt;=1,AH9-AM9,1)</f>
        <v>4</v>
      </c>
      <c r="AQ9" s="198">
        <f>AN9*AP9</f>
        <v>4</v>
      </c>
    </row>
    <row r="10" spans="1:51" ht="38.25" x14ac:dyDescent="0.2">
      <c r="A10" s="363"/>
      <c r="B10" s="363"/>
      <c r="C10" s="564" t="s">
        <v>646</v>
      </c>
      <c r="D10" s="565" t="s">
        <v>647</v>
      </c>
      <c r="E10" s="566" t="s">
        <v>46</v>
      </c>
      <c r="F10" s="567">
        <v>15</v>
      </c>
      <c r="G10" s="567">
        <v>15</v>
      </c>
      <c r="H10" s="567">
        <v>15</v>
      </c>
      <c r="I10" s="567">
        <v>15</v>
      </c>
      <c r="J10" s="567">
        <v>15</v>
      </c>
      <c r="K10" s="567">
        <v>15</v>
      </c>
      <c r="L10" s="567">
        <v>10</v>
      </c>
      <c r="M10" s="534" t="s">
        <v>158</v>
      </c>
      <c r="N10" s="372"/>
      <c r="O10" s="163">
        <f t="shared" si="14"/>
        <v>90</v>
      </c>
      <c r="P10" s="423">
        <f t="shared" si="15"/>
        <v>1</v>
      </c>
      <c r="Q10" s="164" t="str">
        <f t="shared" si="16"/>
        <v>Fuerte</v>
      </c>
      <c r="R10" s="179"/>
      <c r="S10" s="180"/>
      <c r="T10" s="181"/>
      <c r="U10" s="168" t="str">
        <f t="shared" si="3"/>
        <v>Fuerte</v>
      </c>
      <c r="V10" s="168" t="str">
        <f t="shared" si="4"/>
        <v/>
      </c>
      <c r="W10" s="168" t="str">
        <f t="shared" si="5"/>
        <v/>
      </c>
      <c r="X10" s="169" t="str">
        <f t="shared" si="6"/>
        <v>Control fuerte pero si el riesgo residual lo requiere y según la opción de manejo escogida, cada responsable involucrado debe liderar acciones adicionales</v>
      </c>
      <c r="Y10" s="170"/>
      <c r="Z10" s="182"/>
      <c r="AA10" s="183"/>
      <c r="AB10" s="172"/>
      <c r="AC10" s="184"/>
      <c r="AD10" s="185"/>
      <c r="AF10" s="174"/>
      <c r="AG10" s="197"/>
      <c r="AH10" s="197"/>
      <c r="AI10" s="197"/>
      <c r="AJ10" s="198"/>
      <c r="AK10" s="71"/>
      <c r="AL10" s="174"/>
      <c r="AM10" s="174"/>
      <c r="AN10" s="197"/>
      <c r="AO10" s="197"/>
      <c r="AP10" s="197"/>
      <c r="AQ10" s="198"/>
    </row>
    <row r="11" spans="1:51" ht="38.25" x14ac:dyDescent="0.2">
      <c r="A11" s="363"/>
      <c r="B11" s="363"/>
      <c r="C11" s="396">
        <v>3</v>
      </c>
      <c r="D11" s="354" t="s">
        <v>513</v>
      </c>
      <c r="E11" s="161" t="s">
        <v>72</v>
      </c>
      <c r="F11" s="178">
        <v>15</v>
      </c>
      <c r="G11" s="178">
        <v>15</v>
      </c>
      <c r="H11" s="178">
        <v>15</v>
      </c>
      <c r="I11" s="178">
        <v>15</v>
      </c>
      <c r="J11" s="178">
        <v>15</v>
      </c>
      <c r="K11" s="178">
        <v>15</v>
      </c>
      <c r="L11" s="178">
        <v>10</v>
      </c>
      <c r="M11" s="383" t="s">
        <v>158</v>
      </c>
      <c r="N11" s="372"/>
      <c r="O11" s="163">
        <f t="shared" si="13"/>
        <v>90</v>
      </c>
      <c r="P11" s="423">
        <f t="shared" si="1"/>
        <v>1</v>
      </c>
      <c r="Q11" s="164" t="str">
        <f t="shared" si="2"/>
        <v>Fuerte</v>
      </c>
      <c r="R11" s="179"/>
      <c r="S11" s="180"/>
      <c r="T11" s="181"/>
      <c r="U11" s="168" t="str">
        <f t="shared" si="3"/>
        <v>Fuerte</v>
      </c>
      <c r="V11" s="168" t="str">
        <f t="shared" si="4"/>
        <v/>
      </c>
      <c r="W11" s="168" t="str">
        <f t="shared" si="5"/>
        <v/>
      </c>
      <c r="X11" s="169" t="str">
        <f t="shared" si="6"/>
        <v>Control fuerte pero si el riesgo residual lo requiere y según la opción de manejo escogida, cada responsable involucrado debe liderar acciones adicionales</v>
      </c>
      <c r="Y11" s="170" t="str">
        <f t="shared" si="7"/>
        <v/>
      </c>
      <c r="Z11" s="182"/>
      <c r="AA11" s="183"/>
      <c r="AB11" s="172">
        <f t="shared" si="8"/>
        <v>2</v>
      </c>
      <c r="AC11" s="184"/>
      <c r="AD11" s="185"/>
    </row>
    <row r="12" spans="1:51" ht="38.25" x14ac:dyDescent="0.2">
      <c r="A12" s="363"/>
      <c r="B12" s="363"/>
      <c r="C12" s="564" t="s">
        <v>386</v>
      </c>
      <c r="D12" s="361" t="s">
        <v>648</v>
      </c>
      <c r="E12" s="566" t="s">
        <v>46</v>
      </c>
      <c r="F12" s="567">
        <v>15</v>
      </c>
      <c r="G12" s="567">
        <v>15</v>
      </c>
      <c r="H12" s="567">
        <v>15</v>
      </c>
      <c r="I12" s="567">
        <v>15</v>
      </c>
      <c r="J12" s="567">
        <v>15</v>
      </c>
      <c r="K12" s="567">
        <v>15</v>
      </c>
      <c r="L12" s="567">
        <v>10</v>
      </c>
      <c r="M12" s="534" t="s">
        <v>158</v>
      </c>
      <c r="N12" s="372"/>
      <c r="O12" s="163">
        <f t="shared" ref="O12" si="17">SUM(F12:K12)</f>
        <v>90</v>
      </c>
      <c r="P12" s="423">
        <f t="shared" ref="P12" si="18">(O12*1)/90</f>
        <v>1</v>
      </c>
      <c r="Q12" s="164" t="str">
        <f t="shared" ref="Q12" si="19">IF(P12&gt;=96%,"Fuerte",(IF(P12&lt;=85%,"Débil","Moderado")))</f>
        <v>Fuerte</v>
      </c>
      <c r="R12" s="179"/>
      <c r="S12" s="180"/>
      <c r="T12" s="181"/>
      <c r="U12" s="168" t="str">
        <f t="shared" si="3"/>
        <v>Fuerte</v>
      </c>
      <c r="V12" s="168" t="str">
        <f t="shared" si="4"/>
        <v/>
      </c>
      <c r="W12" s="168" t="str">
        <f t="shared" si="5"/>
        <v/>
      </c>
      <c r="X12" s="169" t="str">
        <f t="shared" si="6"/>
        <v>Control fuerte pero si el riesgo residual lo requiere y según la opción de manejo escogida, cada responsable involucrado debe liderar acciones adicionales</v>
      </c>
      <c r="Y12" s="170"/>
      <c r="Z12" s="182"/>
      <c r="AA12" s="183"/>
      <c r="AB12" s="172"/>
      <c r="AC12" s="184"/>
      <c r="AD12" s="185"/>
      <c r="AF12" s="174"/>
      <c r="AG12" s="197"/>
      <c r="AH12" s="197"/>
      <c r="AI12" s="197"/>
      <c r="AJ12" s="198"/>
      <c r="AK12" s="71"/>
      <c r="AL12" s="174"/>
      <c r="AM12" s="174"/>
      <c r="AN12" s="197"/>
      <c r="AO12" s="197"/>
      <c r="AP12" s="197"/>
      <c r="AQ12" s="198"/>
    </row>
    <row r="13" spans="1:51" ht="76.5" x14ac:dyDescent="0.2">
      <c r="A13" s="363"/>
      <c r="B13" s="363"/>
      <c r="C13" s="564" t="s">
        <v>351</v>
      </c>
      <c r="D13" s="568" t="s">
        <v>350</v>
      </c>
      <c r="E13" s="566" t="s">
        <v>46</v>
      </c>
      <c r="F13" s="567">
        <v>15</v>
      </c>
      <c r="G13" s="567">
        <v>15</v>
      </c>
      <c r="H13" s="567">
        <v>15</v>
      </c>
      <c r="I13" s="567">
        <v>15</v>
      </c>
      <c r="J13" s="567">
        <v>15</v>
      </c>
      <c r="K13" s="567">
        <v>15</v>
      </c>
      <c r="L13" s="567">
        <v>10</v>
      </c>
      <c r="M13" s="534" t="s">
        <v>158</v>
      </c>
      <c r="N13" s="372"/>
      <c r="O13" s="163">
        <f t="shared" si="13"/>
        <v>90</v>
      </c>
      <c r="P13" s="423">
        <f t="shared" si="1"/>
        <v>1</v>
      </c>
      <c r="Q13" s="164" t="str">
        <f t="shared" si="2"/>
        <v>Fuerte</v>
      </c>
      <c r="R13" s="179"/>
      <c r="S13" s="180"/>
      <c r="T13" s="181"/>
      <c r="U13" s="168" t="str">
        <f t="shared" si="3"/>
        <v>Fuerte</v>
      </c>
      <c r="V13" s="168" t="str">
        <f t="shared" si="4"/>
        <v/>
      </c>
      <c r="W13" s="168" t="str">
        <f t="shared" si="5"/>
        <v/>
      </c>
      <c r="X13" s="169" t="str">
        <f t="shared" si="6"/>
        <v>Control fuerte pero si el riesgo residual lo requiere y según la opción de manejo escogida, cada responsable involucrado debe liderar acciones adicionales</v>
      </c>
      <c r="Y13" s="170">
        <f t="shared" si="7"/>
        <v>2</v>
      </c>
      <c r="Z13" s="182"/>
      <c r="AA13" s="183"/>
      <c r="AB13" s="172" t="str">
        <f t="shared" si="8"/>
        <v/>
      </c>
      <c r="AC13" s="184"/>
      <c r="AD13" s="185"/>
      <c r="AF13" s="174">
        <v>6</v>
      </c>
      <c r="AG13" s="197">
        <f>'2. MAPA DE RIESGOS '!H17</f>
        <v>3</v>
      </c>
      <c r="AH13" s="197">
        <f>'2. MAPA DE RIESGOS '!I17</f>
        <v>4</v>
      </c>
      <c r="AI13" s="197">
        <v>4</v>
      </c>
      <c r="AJ13" s="198">
        <v>30</v>
      </c>
      <c r="AK13" s="71" t="str">
        <f>'2. MAPA DE RIESGOS '!K17</f>
        <v>EXTREMO</v>
      </c>
      <c r="AL13" s="174">
        <f>Z68</f>
        <v>2</v>
      </c>
      <c r="AM13" s="174">
        <f>AC68</f>
        <v>1</v>
      </c>
      <c r="AN13" s="197">
        <f t="shared" si="9"/>
        <v>1</v>
      </c>
      <c r="AO13" s="197">
        <f t="shared" si="10"/>
        <v>3</v>
      </c>
      <c r="AP13" s="197">
        <f t="shared" si="11"/>
        <v>3</v>
      </c>
      <c r="AQ13" s="198">
        <f t="shared" si="12"/>
        <v>3</v>
      </c>
    </row>
    <row r="14" spans="1:51" ht="36.75" customHeight="1" x14ac:dyDescent="0.2">
      <c r="A14" s="363"/>
      <c r="B14" s="363"/>
      <c r="C14" s="564" t="s">
        <v>435</v>
      </c>
      <c r="D14" s="568" t="s">
        <v>468</v>
      </c>
      <c r="E14" s="566" t="s">
        <v>46</v>
      </c>
      <c r="F14" s="357">
        <v>15</v>
      </c>
      <c r="G14" s="357">
        <v>15</v>
      </c>
      <c r="H14" s="357">
        <v>15</v>
      </c>
      <c r="I14" s="357">
        <v>10</v>
      </c>
      <c r="J14" s="357">
        <v>15</v>
      </c>
      <c r="K14" s="357">
        <v>15</v>
      </c>
      <c r="L14" s="357">
        <v>10</v>
      </c>
      <c r="M14" s="534" t="s">
        <v>159</v>
      </c>
      <c r="N14" s="372"/>
      <c r="O14" s="163">
        <f t="shared" si="13"/>
        <v>85</v>
      </c>
      <c r="P14" s="423">
        <f t="shared" si="1"/>
        <v>0.94444444444444442</v>
      </c>
      <c r="Q14" s="164" t="str">
        <f t="shared" si="2"/>
        <v>Moderado</v>
      </c>
      <c r="R14" s="179"/>
      <c r="S14" s="180"/>
      <c r="T14" s="167"/>
      <c r="U14" s="168" t="str">
        <f t="shared" si="3"/>
        <v/>
      </c>
      <c r="V14" s="168" t="str">
        <f t="shared" si="4"/>
        <v>Moderada</v>
      </c>
      <c r="W14" s="168" t="str">
        <f t="shared" si="5"/>
        <v/>
      </c>
      <c r="X14" s="169" t="str">
        <f t="shared" si="6"/>
        <v>Requiere plan de acción para fortalecer el control</v>
      </c>
      <c r="Y14" s="170">
        <f t="shared" si="7"/>
        <v>1</v>
      </c>
      <c r="Z14" s="182"/>
      <c r="AA14" s="183"/>
      <c r="AB14" s="172" t="str">
        <f t="shared" si="8"/>
        <v/>
      </c>
      <c r="AC14" s="184"/>
      <c r="AD14" s="185"/>
      <c r="AF14" s="174">
        <v>7</v>
      </c>
      <c r="AG14" s="197">
        <f>'2. MAPA DE RIESGOS '!H18</f>
        <v>3</v>
      </c>
      <c r="AH14" s="197">
        <f>'2. MAPA DE RIESGOS '!I18</f>
        <v>5</v>
      </c>
      <c r="AI14" s="197">
        <v>4</v>
      </c>
      <c r="AJ14" s="198">
        <v>50</v>
      </c>
      <c r="AK14" s="71" t="str">
        <f>'2. MAPA DE RIESGOS '!K18</f>
        <v>EXTREMO</v>
      </c>
      <c r="AL14" s="174">
        <f>Z84</f>
        <v>2</v>
      </c>
      <c r="AM14" s="174">
        <v>0</v>
      </c>
      <c r="AN14" s="197">
        <f t="shared" si="9"/>
        <v>1</v>
      </c>
      <c r="AO14" s="197">
        <f t="shared" si="10"/>
        <v>5</v>
      </c>
      <c r="AP14" s="197">
        <f t="shared" si="11"/>
        <v>5</v>
      </c>
      <c r="AQ14" s="198">
        <f t="shared" si="12"/>
        <v>5</v>
      </c>
    </row>
    <row r="15" spans="1:51" ht="63.75" x14ac:dyDescent="0.25">
      <c r="A15" s="364"/>
      <c r="B15" s="364"/>
      <c r="C15" s="564" t="s">
        <v>649</v>
      </c>
      <c r="D15" s="565" t="s">
        <v>650</v>
      </c>
      <c r="E15" s="566" t="s">
        <v>46</v>
      </c>
      <c r="F15" s="567">
        <v>15</v>
      </c>
      <c r="G15" s="567">
        <v>15</v>
      </c>
      <c r="H15" s="567">
        <v>15</v>
      </c>
      <c r="I15" s="567">
        <v>15</v>
      </c>
      <c r="J15" s="567">
        <v>15</v>
      </c>
      <c r="K15" s="567">
        <v>15</v>
      </c>
      <c r="L15" s="567">
        <v>10</v>
      </c>
      <c r="M15" s="534" t="s">
        <v>158</v>
      </c>
      <c r="N15" s="372"/>
      <c r="O15" s="163">
        <f t="shared" ref="O15:O16" si="20">SUM(F15:K15)</f>
        <v>90</v>
      </c>
      <c r="P15" s="423">
        <f t="shared" ref="P15:P16" si="21">(O15*1)/90</f>
        <v>1</v>
      </c>
      <c r="Q15" s="164" t="str">
        <f t="shared" ref="Q15:Q16" si="22">IF(P15&gt;=96%,"Fuerte",(IF(P15&lt;=85%,"Débil","Moderado")))</f>
        <v>Fuerte</v>
      </c>
      <c r="R15" s="165"/>
      <c r="S15" s="180"/>
      <c r="T15" s="181"/>
      <c r="U15" s="168" t="str">
        <f t="shared" si="3"/>
        <v>Fuerte</v>
      </c>
      <c r="V15" s="168" t="str">
        <f t="shared" si="4"/>
        <v/>
      </c>
      <c r="W15" s="168" t="str">
        <f t="shared" si="5"/>
        <v/>
      </c>
      <c r="X15" s="169" t="str">
        <f t="shared" si="6"/>
        <v>Control fuerte pero si el riesgo residual lo requiere y según la opción de manejo escogida, cada responsable involucrado debe liderar acciones adicionales</v>
      </c>
      <c r="Y15" s="170">
        <f t="shared" si="7"/>
        <v>2</v>
      </c>
      <c r="Z15" s="171"/>
      <c r="AA15" s="166"/>
      <c r="AB15" s="172"/>
      <c r="AC15" s="171"/>
      <c r="AD15" s="166">
        <f>IF(OR(W15="Débil",AC15=0),0,IF(AC15=1,1,IF(AND(U15="Fuerte",AC15=2),2,1)))</f>
        <v>0</v>
      </c>
      <c r="AF15" s="174">
        <v>8</v>
      </c>
      <c r="AG15" s="197">
        <f>'2. MAPA DE RIESGOS '!H19</f>
        <v>3</v>
      </c>
      <c r="AH15" s="197">
        <f>'2. MAPA DE RIESGOS '!I19</f>
        <v>5</v>
      </c>
      <c r="AI15" s="197">
        <v>3</v>
      </c>
      <c r="AJ15" s="198">
        <v>5</v>
      </c>
      <c r="AK15" s="71" t="str">
        <f>'2. MAPA DE RIESGOS '!K19</f>
        <v>EXTREMO</v>
      </c>
      <c r="AL15" s="174">
        <f>Z97</f>
        <v>2</v>
      </c>
      <c r="AM15" s="174">
        <v>0</v>
      </c>
      <c r="AN15" s="197">
        <f t="shared" si="9"/>
        <v>1</v>
      </c>
      <c r="AO15" s="197">
        <f t="shared" si="10"/>
        <v>5</v>
      </c>
      <c r="AP15" s="197">
        <f t="shared" si="11"/>
        <v>5</v>
      </c>
      <c r="AQ15" s="198">
        <f t="shared" si="12"/>
        <v>5</v>
      </c>
    </row>
    <row r="16" spans="1:51" ht="63.75" x14ac:dyDescent="0.2">
      <c r="A16" s="363"/>
      <c r="B16" s="363"/>
      <c r="C16" s="564" t="s">
        <v>651</v>
      </c>
      <c r="D16" s="565" t="s">
        <v>652</v>
      </c>
      <c r="E16" s="566" t="s">
        <v>46</v>
      </c>
      <c r="F16" s="567">
        <v>15</v>
      </c>
      <c r="G16" s="567">
        <v>15</v>
      </c>
      <c r="H16" s="567">
        <v>15</v>
      </c>
      <c r="I16" s="567">
        <v>15</v>
      </c>
      <c r="J16" s="567">
        <v>15</v>
      </c>
      <c r="K16" s="567">
        <v>15</v>
      </c>
      <c r="L16" s="567">
        <v>10</v>
      </c>
      <c r="M16" s="534" t="s">
        <v>158</v>
      </c>
      <c r="N16" s="372"/>
      <c r="O16" s="163">
        <f t="shared" si="20"/>
        <v>90</v>
      </c>
      <c r="P16" s="423">
        <f t="shared" si="21"/>
        <v>1</v>
      </c>
      <c r="Q16" s="164" t="str">
        <f t="shared" si="22"/>
        <v>Fuerte</v>
      </c>
      <c r="R16" s="179"/>
      <c r="S16" s="180"/>
      <c r="T16" s="181"/>
      <c r="U16" s="168" t="str">
        <f t="shared" si="3"/>
        <v>Fuerte</v>
      </c>
      <c r="V16" s="168" t="str">
        <f t="shared" si="4"/>
        <v/>
      </c>
      <c r="W16" s="168" t="str">
        <f t="shared" si="5"/>
        <v/>
      </c>
      <c r="X16" s="169" t="str">
        <f t="shared" si="6"/>
        <v>Control fuerte pero si el riesgo residual lo requiere y según la opción de manejo escogida, cada responsable involucrado debe liderar acciones adicionales</v>
      </c>
      <c r="Y16" s="170">
        <f t="shared" si="7"/>
        <v>2</v>
      </c>
      <c r="Z16" s="182"/>
      <c r="AA16" s="183"/>
      <c r="AB16" s="172" t="str">
        <f t="shared" si="8"/>
        <v/>
      </c>
      <c r="AC16" s="184"/>
      <c r="AD16" s="185"/>
      <c r="AF16" s="174">
        <v>9</v>
      </c>
      <c r="AG16" s="197">
        <f>'2. MAPA DE RIESGOS '!H20</f>
        <v>3</v>
      </c>
      <c r="AH16" s="197">
        <f>'2. MAPA DE RIESGOS '!I20</f>
        <v>3</v>
      </c>
      <c r="AI16" s="197">
        <v>4</v>
      </c>
      <c r="AJ16" s="198">
        <v>10</v>
      </c>
      <c r="AK16" s="71" t="str">
        <f>'2. MAPA DE RIESGOS '!K20</f>
        <v>ALTO</v>
      </c>
      <c r="AL16" s="174">
        <f>Z114</f>
        <v>1</v>
      </c>
      <c r="AM16" s="174">
        <f>AC114</f>
        <v>2</v>
      </c>
      <c r="AN16" s="197">
        <f t="shared" si="9"/>
        <v>2</v>
      </c>
      <c r="AO16" s="197">
        <f t="shared" si="10"/>
        <v>1</v>
      </c>
      <c r="AP16" s="197">
        <f t="shared" si="11"/>
        <v>1</v>
      </c>
      <c r="AQ16" s="198">
        <f t="shared" si="12"/>
        <v>2</v>
      </c>
    </row>
    <row r="17" spans="1:43" ht="15.75" x14ac:dyDescent="0.2">
      <c r="A17" s="363"/>
      <c r="B17" s="363"/>
      <c r="C17" s="396"/>
      <c r="D17" s="353"/>
      <c r="E17" s="161"/>
      <c r="F17" s="187"/>
      <c r="G17" s="187"/>
      <c r="H17" s="187"/>
      <c r="I17" s="187"/>
      <c r="J17" s="187"/>
      <c r="K17" s="187"/>
      <c r="L17" s="187"/>
      <c r="M17" s="383"/>
      <c r="N17" s="372"/>
      <c r="O17" s="163">
        <f t="shared" si="13"/>
        <v>0</v>
      </c>
      <c r="P17" s="423">
        <f t="shared" si="1"/>
        <v>0</v>
      </c>
      <c r="Q17" s="164" t="str">
        <f t="shared" si="2"/>
        <v>Débil</v>
      </c>
      <c r="R17" s="179"/>
      <c r="S17" s="180"/>
      <c r="T17" s="181"/>
      <c r="U17" s="168" t="str">
        <f t="shared" ref="U17:U82" si="23">IF(AND(Q17="Fuerte",M17="Fuerte"),"Fuerte","")</f>
        <v/>
      </c>
      <c r="V17" s="168" t="str">
        <f t="shared" ref="V17:V82" si="24">IF(U17="Fuerte","",IF(OR(Q17="Débil",M17="Débil"),"","Moderada"))</f>
        <v/>
      </c>
      <c r="W17" s="168"/>
      <c r="X17" s="169"/>
      <c r="Y17" s="170" t="str">
        <f t="shared" si="7"/>
        <v/>
      </c>
      <c r="Z17" s="182"/>
      <c r="AA17" s="183"/>
      <c r="AB17" s="172" t="str">
        <f t="shared" si="8"/>
        <v/>
      </c>
      <c r="AC17" s="184"/>
      <c r="AD17" s="185"/>
      <c r="AF17" s="174">
        <v>10</v>
      </c>
      <c r="AG17" s="197">
        <f>'2. MAPA DE RIESGOS '!H21</f>
        <v>3</v>
      </c>
      <c r="AH17" s="197">
        <f>'2. MAPA DE RIESGOS '!I21</f>
        <v>4</v>
      </c>
      <c r="AI17" s="197">
        <v>5</v>
      </c>
      <c r="AJ17" s="198">
        <v>20</v>
      </c>
      <c r="AK17" s="71" t="str">
        <f>'2. MAPA DE RIESGOS '!K21</f>
        <v>EXTREMO</v>
      </c>
      <c r="AL17" s="174">
        <f>Z126</f>
        <v>2</v>
      </c>
      <c r="AM17" s="174">
        <f>AC126</f>
        <v>2</v>
      </c>
      <c r="AN17" s="197">
        <f t="shared" si="9"/>
        <v>1</v>
      </c>
      <c r="AO17" s="197">
        <f t="shared" si="10"/>
        <v>2</v>
      </c>
      <c r="AP17" s="197">
        <f t="shared" si="11"/>
        <v>2</v>
      </c>
      <c r="AQ17" s="198">
        <f t="shared" si="12"/>
        <v>2</v>
      </c>
    </row>
    <row r="18" spans="1:43" ht="15.75" x14ac:dyDescent="0.2">
      <c r="A18" s="365"/>
      <c r="B18" s="365"/>
      <c r="C18" s="396"/>
      <c r="D18" s="353"/>
      <c r="E18" s="161"/>
      <c r="F18" s="187"/>
      <c r="G18" s="187"/>
      <c r="H18" s="187"/>
      <c r="I18" s="187"/>
      <c r="J18" s="187"/>
      <c r="K18" s="187"/>
      <c r="L18" s="187"/>
      <c r="M18" s="383"/>
      <c r="N18" s="372"/>
      <c r="O18" s="163">
        <f t="shared" si="13"/>
        <v>0</v>
      </c>
      <c r="P18" s="423">
        <f t="shared" si="1"/>
        <v>0</v>
      </c>
      <c r="Q18" s="164" t="str">
        <f t="shared" si="2"/>
        <v>Débil</v>
      </c>
      <c r="R18" s="179"/>
      <c r="S18" s="180"/>
      <c r="T18" s="181"/>
      <c r="U18" s="168" t="str">
        <f t="shared" si="23"/>
        <v/>
      </c>
      <c r="V18" s="168" t="str">
        <f t="shared" si="24"/>
        <v/>
      </c>
      <c r="W18" s="168"/>
      <c r="X18" s="169"/>
      <c r="Y18" s="170" t="str">
        <f t="shared" si="7"/>
        <v/>
      </c>
      <c r="Z18" s="182"/>
      <c r="AA18" s="183"/>
      <c r="AB18" s="172" t="str">
        <f t="shared" si="8"/>
        <v/>
      </c>
      <c r="AC18" s="184"/>
      <c r="AD18" s="185"/>
      <c r="AF18" s="174">
        <v>11</v>
      </c>
      <c r="AG18" s="197">
        <f>'2. MAPA DE RIESGOS '!H22</f>
        <v>2</v>
      </c>
      <c r="AH18" s="197">
        <f>'2. MAPA DE RIESGOS '!I22</f>
        <v>4</v>
      </c>
      <c r="AI18" s="197">
        <v>5</v>
      </c>
      <c r="AJ18" s="198">
        <v>40</v>
      </c>
      <c r="AK18" s="71" t="str">
        <f>'2. MAPA DE RIESGOS '!K22</f>
        <v>ALTO</v>
      </c>
      <c r="AL18" s="174">
        <f>Z138</f>
        <v>2</v>
      </c>
      <c r="AM18" s="174">
        <v>0</v>
      </c>
      <c r="AN18" s="197">
        <f t="shared" si="9"/>
        <v>1</v>
      </c>
      <c r="AO18" s="197">
        <f t="shared" si="10"/>
        <v>4</v>
      </c>
      <c r="AP18" s="197">
        <f t="shared" si="11"/>
        <v>4</v>
      </c>
      <c r="AQ18" s="198">
        <f t="shared" si="12"/>
        <v>4</v>
      </c>
    </row>
    <row r="19" spans="1:43" s="436" customFormat="1" ht="150" x14ac:dyDescent="0.2">
      <c r="A19" s="424" t="str">
        <f>'2. MAPA DE RIESGOS '!C13</f>
        <v>2. Formulación e implementación de estrategias, incluyendo la de cursos pedagógicos, que no fomenten la cultura ciudadana para la movilidad y el respeto entre  los usuarios de todas las formas de transporte</v>
      </c>
      <c r="B19" s="424" t="str">
        <f>'2. MAPA DE RIESGOS '!E13</f>
        <v>Gestión</v>
      </c>
      <c r="C19" s="425" t="s">
        <v>361</v>
      </c>
      <c r="D19" s="426" t="s">
        <v>422</v>
      </c>
      <c r="E19" s="427" t="s">
        <v>46</v>
      </c>
      <c r="F19" s="428">
        <v>15</v>
      </c>
      <c r="G19" s="428">
        <v>15</v>
      </c>
      <c r="H19" s="428">
        <v>15</v>
      </c>
      <c r="I19" s="428">
        <v>15</v>
      </c>
      <c r="J19" s="428">
        <v>15</v>
      </c>
      <c r="K19" s="428">
        <v>15</v>
      </c>
      <c r="L19" s="428">
        <v>10</v>
      </c>
      <c r="M19" s="429" t="s">
        <v>158</v>
      </c>
      <c r="N19" s="430"/>
      <c r="O19" s="431">
        <f t="shared" si="13"/>
        <v>90</v>
      </c>
      <c r="P19" s="432">
        <f t="shared" si="1"/>
        <v>1</v>
      </c>
      <c r="Q19" s="164" t="str">
        <f t="shared" si="2"/>
        <v>Fuerte</v>
      </c>
      <c r="R19" s="470">
        <f>ROUNDUP(AVERAGEIF(P19:P27,"&gt;0"),1)</f>
        <v>1</v>
      </c>
      <c r="S19" s="166" t="str">
        <f>IF(R19&gt;96%,"Fuerte",IF(R19&lt;50%,"Débil","Moderada"))</f>
        <v>Fuerte</v>
      </c>
      <c r="T19" s="167"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168" t="str">
        <f t="shared" si="23"/>
        <v>Fuerte</v>
      </c>
      <c r="V19" s="168" t="str">
        <f t="shared" si="24"/>
        <v/>
      </c>
      <c r="W19" s="168" t="str">
        <f t="shared" ref="W19:W82" si="25">IF(OR(U19="Fuerte",V19="Moderada"),"","Débil")</f>
        <v/>
      </c>
      <c r="X19" s="169" t="str">
        <f t="shared" ref="X19:X82" si="26">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170">
        <f t="shared" si="7"/>
        <v>2</v>
      </c>
      <c r="Z19" s="472">
        <f>IFERROR(ROUND(AVERAGE(Y19:Y27),0),0)</f>
        <v>2</v>
      </c>
      <c r="AA19" s="171">
        <v>1</v>
      </c>
      <c r="AB19" s="172" t="str">
        <f t="shared" si="8"/>
        <v/>
      </c>
      <c r="AC19" s="472">
        <f>IFERROR(ROUND(AVERAGE(AB19:AB27),0),0)</f>
        <v>2</v>
      </c>
      <c r="AD19" s="433">
        <f>IF(OR(W19="Débil",AC19=0),0,IF(AC19=1,1,IF(AND(U19="Fuerte",AC19=2),2,1)))</f>
        <v>2</v>
      </c>
      <c r="AF19" s="174">
        <v>12</v>
      </c>
      <c r="AG19" s="197">
        <f>'2. MAPA DE RIESGOS '!H23</f>
        <v>3</v>
      </c>
      <c r="AH19" s="197">
        <f>'2. MAPA DE RIESGOS '!I23</f>
        <v>4</v>
      </c>
      <c r="AI19" s="197">
        <v>5</v>
      </c>
      <c r="AJ19" s="198">
        <v>40</v>
      </c>
      <c r="AK19" s="71" t="str">
        <f>'2. MAPA DE RIESGOS '!K23</f>
        <v>EXTREMO</v>
      </c>
      <c r="AL19" s="174">
        <f>Z152</f>
        <v>2</v>
      </c>
      <c r="AM19" s="174">
        <f>AC152</f>
        <v>0</v>
      </c>
      <c r="AN19" s="197">
        <f t="shared" si="9"/>
        <v>1</v>
      </c>
      <c r="AO19" s="197">
        <f t="shared" si="10"/>
        <v>4</v>
      </c>
      <c r="AP19" s="197">
        <f t="shared" si="11"/>
        <v>4</v>
      </c>
      <c r="AQ19" s="198">
        <f t="shared" si="12"/>
        <v>4</v>
      </c>
    </row>
    <row r="20" spans="1:43" s="436" customFormat="1" ht="89.25" x14ac:dyDescent="0.2">
      <c r="A20" s="442"/>
      <c r="B20" s="442"/>
      <c r="C20" s="443" t="s">
        <v>353</v>
      </c>
      <c r="D20" s="426" t="s">
        <v>352</v>
      </c>
      <c r="E20" s="427" t="s">
        <v>46</v>
      </c>
      <c r="F20" s="428">
        <v>15</v>
      </c>
      <c r="G20" s="428">
        <v>15</v>
      </c>
      <c r="H20" s="428">
        <v>15</v>
      </c>
      <c r="I20" s="428">
        <v>15</v>
      </c>
      <c r="J20" s="428">
        <v>15</v>
      </c>
      <c r="K20" s="428">
        <v>15</v>
      </c>
      <c r="L20" s="428">
        <v>10</v>
      </c>
      <c r="M20" s="429" t="s">
        <v>158</v>
      </c>
      <c r="N20" s="430"/>
      <c r="O20" s="431">
        <f t="shared" si="13"/>
        <v>90</v>
      </c>
      <c r="P20" s="432">
        <f t="shared" si="1"/>
        <v>1</v>
      </c>
      <c r="Q20" s="164" t="str">
        <f t="shared" si="2"/>
        <v>Fuerte</v>
      </c>
      <c r="R20" s="444"/>
      <c r="S20" s="445"/>
      <c r="T20" s="446"/>
      <c r="U20" s="168" t="str">
        <f t="shared" si="23"/>
        <v>Fuerte</v>
      </c>
      <c r="V20" s="168" t="str">
        <f t="shared" si="24"/>
        <v/>
      </c>
      <c r="W20" s="168" t="str">
        <f t="shared" si="25"/>
        <v/>
      </c>
      <c r="X20" s="169" t="str">
        <f t="shared" si="26"/>
        <v>Control fuerte pero si el riesgo residual lo requiere y según la opción de manejo escogida, cada responsable involucrado debe liderar acciones adicionales</v>
      </c>
      <c r="Y20" s="170">
        <f t="shared" si="7"/>
        <v>2</v>
      </c>
      <c r="Z20" s="447"/>
      <c r="AA20" s="444"/>
      <c r="AB20" s="172" t="str">
        <f t="shared" si="8"/>
        <v/>
      </c>
      <c r="AC20" s="448"/>
      <c r="AD20" s="445"/>
      <c r="AF20" s="174">
        <v>13</v>
      </c>
      <c r="AG20" s="197">
        <f>'2. MAPA DE RIESGOS '!H24</f>
        <v>3</v>
      </c>
      <c r="AH20" s="197">
        <f>'2. MAPA DE RIESGOS '!I24</f>
        <v>3</v>
      </c>
      <c r="AI20" s="197">
        <v>5</v>
      </c>
      <c r="AJ20" s="198">
        <v>60</v>
      </c>
      <c r="AK20" s="71" t="str">
        <f>'2. MAPA DE RIESGOS '!K24</f>
        <v>ALTO</v>
      </c>
      <c r="AL20" s="174">
        <f>Z162</f>
        <v>2</v>
      </c>
      <c r="AM20" s="174">
        <f>AC162</f>
        <v>0</v>
      </c>
      <c r="AN20" s="197">
        <f t="shared" si="9"/>
        <v>1</v>
      </c>
      <c r="AO20" s="197">
        <f t="shared" si="10"/>
        <v>3</v>
      </c>
      <c r="AP20" s="197">
        <f t="shared" si="11"/>
        <v>3</v>
      </c>
      <c r="AQ20" s="198">
        <f t="shared" si="12"/>
        <v>3</v>
      </c>
    </row>
    <row r="21" spans="1:43" s="436" customFormat="1" ht="38.25" x14ac:dyDescent="0.2">
      <c r="A21" s="442"/>
      <c r="B21" s="442"/>
      <c r="C21" s="443">
        <v>3</v>
      </c>
      <c r="D21" s="450" t="s">
        <v>424</v>
      </c>
      <c r="E21" s="427" t="s">
        <v>72</v>
      </c>
      <c r="F21" s="428">
        <v>15</v>
      </c>
      <c r="G21" s="428">
        <v>15</v>
      </c>
      <c r="H21" s="428">
        <v>15</v>
      </c>
      <c r="I21" s="428">
        <v>15</v>
      </c>
      <c r="J21" s="428">
        <v>15</v>
      </c>
      <c r="K21" s="428">
        <v>15</v>
      </c>
      <c r="L21" s="428">
        <v>10</v>
      </c>
      <c r="M21" s="429" t="s">
        <v>158</v>
      </c>
      <c r="N21" s="430"/>
      <c r="O21" s="431">
        <f t="shared" si="13"/>
        <v>90</v>
      </c>
      <c r="P21" s="432">
        <f t="shared" si="1"/>
        <v>1</v>
      </c>
      <c r="Q21" s="164" t="str">
        <f t="shared" si="2"/>
        <v>Fuerte</v>
      </c>
      <c r="R21" s="444"/>
      <c r="S21" s="445"/>
      <c r="T21" s="446"/>
      <c r="U21" s="168" t="str">
        <f t="shared" si="23"/>
        <v>Fuerte</v>
      </c>
      <c r="V21" s="168" t="str">
        <f t="shared" si="24"/>
        <v/>
      </c>
      <c r="W21" s="168" t="str">
        <f t="shared" si="25"/>
        <v/>
      </c>
      <c r="X21" s="169" t="str">
        <f t="shared" si="26"/>
        <v>Control fuerte pero si el riesgo residual lo requiere y según la opción de manejo escogida, cada responsable involucrado debe liderar acciones adicionales</v>
      </c>
      <c r="Y21" s="170" t="str">
        <f t="shared" si="7"/>
        <v/>
      </c>
      <c r="Z21" s="447"/>
      <c r="AA21" s="444"/>
      <c r="AB21" s="172">
        <f t="shared" si="8"/>
        <v>2</v>
      </c>
      <c r="AC21" s="448"/>
      <c r="AD21" s="445"/>
      <c r="AF21" s="174">
        <v>14</v>
      </c>
      <c r="AG21" s="197">
        <f>'2. MAPA DE RIESGOS '!H25</f>
        <v>3</v>
      </c>
      <c r="AH21" s="197">
        <f>'2. MAPA DE RIESGOS '!I25</f>
        <v>3</v>
      </c>
      <c r="AI21" s="197">
        <v>3</v>
      </c>
      <c r="AJ21" s="198">
        <v>25</v>
      </c>
      <c r="AK21" s="71" t="str">
        <f>'2. MAPA DE RIESGOS '!K25</f>
        <v>ALTO</v>
      </c>
      <c r="AL21" s="174">
        <f>Z169</f>
        <v>2</v>
      </c>
      <c r="AM21" s="174">
        <f>AC169</f>
        <v>0</v>
      </c>
      <c r="AN21" s="197">
        <f t="shared" si="9"/>
        <v>1</v>
      </c>
      <c r="AO21" s="197">
        <f t="shared" si="10"/>
        <v>3</v>
      </c>
      <c r="AP21" s="197">
        <f t="shared" si="11"/>
        <v>3</v>
      </c>
      <c r="AQ21" s="198">
        <f t="shared" si="12"/>
        <v>3</v>
      </c>
    </row>
    <row r="22" spans="1:43" s="173" customFormat="1" ht="51" x14ac:dyDescent="0.2">
      <c r="A22" s="442"/>
      <c r="B22" s="442"/>
      <c r="C22" s="443" t="s">
        <v>386</v>
      </c>
      <c r="D22" s="450" t="s">
        <v>734</v>
      </c>
      <c r="E22" s="427" t="s">
        <v>46</v>
      </c>
      <c r="F22" s="428">
        <v>15</v>
      </c>
      <c r="G22" s="428">
        <v>15</v>
      </c>
      <c r="H22" s="428">
        <v>15</v>
      </c>
      <c r="I22" s="428">
        <v>15</v>
      </c>
      <c r="J22" s="428">
        <v>15</v>
      </c>
      <c r="K22" s="428">
        <v>15</v>
      </c>
      <c r="L22" s="428">
        <v>10</v>
      </c>
      <c r="M22" s="429" t="s">
        <v>158</v>
      </c>
      <c r="N22" s="430"/>
      <c r="O22" s="431">
        <f t="shared" si="13"/>
        <v>90</v>
      </c>
      <c r="P22" s="432">
        <f t="shared" si="1"/>
        <v>1</v>
      </c>
      <c r="Q22" s="164" t="str">
        <f t="shared" si="2"/>
        <v>Fuerte</v>
      </c>
      <c r="R22" s="444"/>
      <c r="S22" s="445"/>
      <c r="T22" s="446"/>
      <c r="U22" s="168" t="str">
        <f t="shared" si="23"/>
        <v>Fuerte</v>
      </c>
      <c r="V22" s="168" t="str">
        <f t="shared" ref="V22" si="27">IF(U22="Fuerte","",IF(OR(Q22="Débil",M22="Débil"),"","Moderada"))</f>
        <v/>
      </c>
      <c r="W22" s="168" t="str">
        <f t="shared" ref="W22" si="28">IF(OR(U22="Fuerte",V22="Moderada"),"","Débil")</f>
        <v/>
      </c>
      <c r="X22" s="169" t="str">
        <f t="shared" ref="X22" si="29">IF(AND(Q22="Fuerte",M22="Fuerte"),"Control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22" s="170">
        <f t="shared" si="7"/>
        <v>2</v>
      </c>
      <c r="Z22" s="182"/>
      <c r="AA22" s="183"/>
      <c r="AB22" s="172" t="str">
        <f t="shared" si="8"/>
        <v/>
      </c>
      <c r="AC22" s="184"/>
      <c r="AD22" s="185"/>
      <c r="AF22" s="174"/>
      <c r="AG22" s="197"/>
      <c r="AH22" s="197"/>
      <c r="AI22" s="197"/>
      <c r="AJ22" s="198"/>
      <c r="AK22" s="71"/>
      <c r="AL22" s="174"/>
      <c r="AM22" s="174"/>
      <c r="AN22" s="197"/>
      <c r="AO22" s="197"/>
      <c r="AP22" s="197"/>
      <c r="AQ22" s="198"/>
    </row>
    <row r="23" spans="1:43" s="436" customFormat="1" ht="63.75" x14ac:dyDescent="0.2">
      <c r="A23" s="442"/>
      <c r="B23" s="442"/>
      <c r="C23" s="443">
        <v>4</v>
      </c>
      <c r="D23" s="450" t="s">
        <v>440</v>
      </c>
      <c r="E23" s="427" t="s">
        <v>46</v>
      </c>
      <c r="F23" s="428">
        <v>15</v>
      </c>
      <c r="G23" s="428">
        <v>15</v>
      </c>
      <c r="H23" s="428">
        <v>15</v>
      </c>
      <c r="I23" s="428">
        <v>15</v>
      </c>
      <c r="J23" s="428">
        <v>15</v>
      </c>
      <c r="K23" s="428">
        <v>15</v>
      </c>
      <c r="L23" s="428">
        <v>10</v>
      </c>
      <c r="M23" s="429" t="s">
        <v>158</v>
      </c>
      <c r="N23" s="430"/>
      <c r="O23" s="431">
        <f t="shared" si="13"/>
        <v>90</v>
      </c>
      <c r="P23" s="432">
        <f t="shared" si="1"/>
        <v>1</v>
      </c>
      <c r="Q23" s="164" t="str">
        <f t="shared" si="2"/>
        <v>Fuerte</v>
      </c>
      <c r="R23" s="444"/>
      <c r="S23" s="445"/>
      <c r="T23" s="446"/>
      <c r="U23" s="168" t="str">
        <f t="shared" si="23"/>
        <v>Fuerte</v>
      </c>
      <c r="V23" s="168" t="str">
        <f t="shared" si="24"/>
        <v/>
      </c>
      <c r="W23" s="168" t="str">
        <f t="shared" si="25"/>
        <v/>
      </c>
      <c r="X23" s="169" t="str">
        <f t="shared" si="26"/>
        <v>Control fuerte pero si el riesgo residual lo requiere y según la opción de manejo escogida, cada responsable involucrado debe liderar acciones adicionales</v>
      </c>
      <c r="Y23" s="170">
        <f t="shared" si="7"/>
        <v>2</v>
      </c>
      <c r="Z23" s="447"/>
      <c r="AA23" s="444"/>
      <c r="AB23" s="172" t="str">
        <f t="shared" si="8"/>
        <v/>
      </c>
      <c r="AC23" s="448"/>
      <c r="AD23" s="445"/>
      <c r="AF23" s="174">
        <v>15</v>
      </c>
      <c r="AG23" s="197">
        <f>'2. MAPA DE RIESGOS '!H26</f>
        <v>2</v>
      </c>
      <c r="AH23" s="197">
        <f>'2. MAPA DE RIESGOS '!I26</f>
        <v>2</v>
      </c>
      <c r="AI23" s="197">
        <v>3</v>
      </c>
      <c r="AJ23" s="198">
        <v>5</v>
      </c>
      <c r="AK23" s="71" t="str">
        <f>'2. MAPA DE RIESGOS '!K26</f>
        <v>BAJO</v>
      </c>
      <c r="AL23" s="174">
        <f>Z177</f>
        <v>2</v>
      </c>
      <c r="AM23" s="174">
        <f>AC177</f>
        <v>0</v>
      </c>
      <c r="AN23" s="197">
        <f t="shared" si="9"/>
        <v>1</v>
      </c>
      <c r="AO23" s="197">
        <f t="shared" si="10"/>
        <v>2</v>
      </c>
      <c r="AP23" s="197">
        <f t="shared" si="11"/>
        <v>2</v>
      </c>
      <c r="AQ23" s="198">
        <f t="shared" si="12"/>
        <v>2</v>
      </c>
    </row>
    <row r="24" spans="1:43" s="436" customFormat="1" ht="66.75" customHeight="1" x14ac:dyDescent="0.2">
      <c r="A24" s="442"/>
      <c r="B24" s="442"/>
      <c r="C24" s="443" t="s">
        <v>435</v>
      </c>
      <c r="D24" s="528" t="s">
        <v>513</v>
      </c>
      <c r="E24" s="524" t="s">
        <v>72</v>
      </c>
      <c r="F24" s="178">
        <v>15</v>
      </c>
      <c r="G24" s="178">
        <v>15</v>
      </c>
      <c r="H24" s="178">
        <v>15</v>
      </c>
      <c r="I24" s="178">
        <v>15</v>
      </c>
      <c r="J24" s="178">
        <v>15</v>
      </c>
      <c r="K24" s="178">
        <v>15</v>
      </c>
      <c r="L24" s="178">
        <v>10</v>
      </c>
      <c r="M24" s="526" t="s">
        <v>158</v>
      </c>
      <c r="N24" s="430"/>
      <c r="O24" s="431">
        <f t="shared" si="13"/>
        <v>90</v>
      </c>
      <c r="P24" s="432">
        <f t="shared" si="1"/>
        <v>1</v>
      </c>
      <c r="Q24" s="164" t="str">
        <f t="shared" si="2"/>
        <v>Fuerte</v>
      </c>
      <c r="R24" s="444"/>
      <c r="S24" s="445"/>
      <c r="T24" s="446"/>
      <c r="U24" s="168" t="str">
        <f t="shared" si="23"/>
        <v>Fuerte</v>
      </c>
      <c r="V24" s="168" t="str">
        <f t="shared" si="24"/>
        <v/>
      </c>
      <c r="W24" s="168" t="str">
        <f t="shared" si="25"/>
        <v/>
      </c>
      <c r="X24" s="169" t="str">
        <f t="shared" si="26"/>
        <v>Control fuerte pero si el riesgo residual lo requiere y según la opción de manejo escogida, cada responsable involucrado debe liderar acciones adicionales</v>
      </c>
      <c r="Y24" s="170" t="str">
        <f t="shared" si="7"/>
        <v/>
      </c>
      <c r="Z24" s="452"/>
      <c r="AA24" s="453"/>
      <c r="AB24" s="172">
        <f t="shared" si="8"/>
        <v>2</v>
      </c>
      <c r="AC24" s="435"/>
      <c r="AD24" s="454"/>
      <c r="AF24" s="174"/>
      <c r="AG24" s="197"/>
      <c r="AH24" s="197"/>
      <c r="AI24" s="197">
        <v>4</v>
      </c>
      <c r="AJ24" s="198">
        <v>30</v>
      </c>
      <c r="AK24" s="71"/>
      <c r="AL24" s="199"/>
      <c r="AM24" s="199"/>
      <c r="AN24" s="197"/>
      <c r="AO24" s="197"/>
      <c r="AP24" s="197"/>
      <c r="AQ24" s="198"/>
    </row>
    <row r="25" spans="1:43" s="436" customFormat="1" ht="15.75" x14ac:dyDescent="0.25">
      <c r="A25" s="455"/>
      <c r="B25" s="455"/>
      <c r="C25" s="456"/>
      <c r="D25" s="457"/>
      <c r="E25" s="427"/>
      <c r="F25" s="428"/>
      <c r="G25" s="428"/>
      <c r="H25" s="428"/>
      <c r="I25" s="428"/>
      <c r="J25" s="428"/>
      <c r="K25" s="428"/>
      <c r="L25" s="428"/>
      <c r="M25" s="429"/>
      <c r="N25" s="430"/>
      <c r="O25" s="431">
        <f t="shared" si="13"/>
        <v>0</v>
      </c>
      <c r="P25" s="432">
        <f t="shared" si="1"/>
        <v>0</v>
      </c>
      <c r="Q25" s="164" t="str">
        <f t="shared" si="2"/>
        <v>Débil</v>
      </c>
      <c r="R25" s="444"/>
      <c r="S25" s="445"/>
      <c r="T25" s="446"/>
      <c r="U25" s="168" t="str">
        <f t="shared" si="23"/>
        <v/>
      </c>
      <c r="V25" s="168" t="str">
        <f t="shared" si="24"/>
        <v/>
      </c>
      <c r="W25" s="168" t="str">
        <f t="shared" si="25"/>
        <v>Débil</v>
      </c>
      <c r="X25" s="169" t="str">
        <f t="shared" si="26"/>
        <v>Requiere plan de acción para fortalecer el control</v>
      </c>
      <c r="Y25" s="170" t="str">
        <f t="shared" si="7"/>
        <v/>
      </c>
      <c r="Z25" s="434"/>
      <c r="AA25" s="433">
        <f>IF(OR(W25="Débil",Z25=0),0,IF(Z25=1,1,IF(AND(U25="Fuerte",Z25=2),2,1)))</f>
        <v>0</v>
      </c>
      <c r="AB25" s="172" t="str">
        <f t="shared" si="8"/>
        <v/>
      </c>
      <c r="AC25" s="434"/>
      <c r="AD25" s="433">
        <f>IF(OR(W25="Débil",AC25=0),0,IF(AC25=1,1,IF(AND(U25="Fuerte",AC25=2),2,1)))</f>
        <v>0</v>
      </c>
      <c r="AF25" s="174"/>
      <c r="AG25" s="197"/>
      <c r="AH25" s="197"/>
      <c r="AI25" s="197">
        <v>5</v>
      </c>
      <c r="AJ25" s="198">
        <v>40</v>
      </c>
      <c r="AK25" s="440"/>
      <c r="AL25" s="199"/>
      <c r="AM25" s="199"/>
      <c r="AN25" s="197"/>
      <c r="AO25" s="197"/>
      <c r="AP25" s="197"/>
      <c r="AQ25" s="198"/>
    </row>
    <row r="26" spans="1:43" s="436" customFormat="1" ht="15.75" x14ac:dyDescent="0.2">
      <c r="A26" s="442"/>
      <c r="B26" s="442"/>
      <c r="C26" s="443"/>
      <c r="D26" s="457"/>
      <c r="E26" s="427"/>
      <c r="F26" s="428"/>
      <c r="G26" s="428"/>
      <c r="H26" s="428"/>
      <c r="I26" s="428"/>
      <c r="J26" s="428"/>
      <c r="K26" s="428"/>
      <c r="L26" s="428"/>
      <c r="M26" s="429"/>
      <c r="N26" s="430"/>
      <c r="O26" s="431">
        <f t="shared" si="13"/>
        <v>0</v>
      </c>
      <c r="P26" s="432">
        <f t="shared" si="1"/>
        <v>0</v>
      </c>
      <c r="Q26" s="164" t="str">
        <f t="shared" si="2"/>
        <v>Débil</v>
      </c>
      <c r="R26" s="444"/>
      <c r="S26" s="445"/>
      <c r="T26" s="446"/>
      <c r="U26" s="168" t="str">
        <f t="shared" si="23"/>
        <v/>
      </c>
      <c r="V26" s="168" t="str">
        <f t="shared" si="24"/>
        <v/>
      </c>
      <c r="W26" s="168" t="str">
        <f t="shared" si="25"/>
        <v>Débil</v>
      </c>
      <c r="X26" s="169" t="str">
        <f t="shared" si="26"/>
        <v>Requiere plan de acción para fortalecer el control</v>
      </c>
      <c r="Y26" s="170" t="str">
        <f t="shared" si="7"/>
        <v/>
      </c>
      <c r="Z26" s="447"/>
      <c r="AA26" s="444"/>
      <c r="AB26" s="172" t="str">
        <f t="shared" si="8"/>
        <v/>
      </c>
      <c r="AC26" s="448"/>
      <c r="AD26" s="445"/>
      <c r="AF26" s="437"/>
      <c r="AG26" s="438"/>
      <c r="AH26" s="438"/>
      <c r="AI26" s="438"/>
      <c r="AJ26" s="439"/>
      <c r="AK26" s="440"/>
      <c r="AL26" s="441"/>
      <c r="AM26" s="441"/>
      <c r="AN26" s="438"/>
      <c r="AO26" s="438"/>
      <c r="AP26" s="438"/>
      <c r="AQ26" s="439"/>
    </row>
    <row r="27" spans="1:43" s="436" customFormat="1" ht="15.75" x14ac:dyDescent="0.2">
      <c r="A27" s="458"/>
      <c r="B27" s="458"/>
      <c r="C27" s="443"/>
      <c r="D27" s="457"/>
      <c r="E27" s="427"/>
      <c r="F27" s="428"/>
      <c r="G27" s="428"/>
      <c r="H27" s="428"/>
      <c r="I27" s="428"/>
      <c r="J27" s="428"/>
      <c r="K27" s="428"/>
      <c r="L27" s="428"/>
      <c r="M27" s="429"/>
      <c r="N27" s="430"/>
      <c r="O27" s="431">
        <f t="shared" si="13"/>
        <v>0</v>
      </c>
      <c r="P27" s="432">
        <f t="shared" si="1"/>
        <v>0</v>
      </c>
      <c r="Q27" s="164" t="str">
        <f t="shared" si="2"/>
        <v>Débil</v>
      </c>
      <c r="R27" s="444"/>
      <c r="S27" s="445"/>
      <c r="T27" s="446"/>
      <c r="U27" s="168" t="str">
        <f t="shared" si="23"/>
        <v/>
      </c>
      <c r="V27" s="168" t="str">
        <f t="shared" si="24"/>
        <v/>
      </c>
      <c r="W27" s="168" t="str">
        <f t="shared" si="25"/>
        <v>Débil</v>
      </c>
      <c r="X27" s="169" t="str">
        <f t="shared" si="26"/>
        <v>Requiere plan de acción para fortalecer el control</v>
      </c>
      <c r="Y27" s="170" t="str">
        <f t="shared" si="7"/>
        <v/>
      </c>
      <c r="Z27" s="447"/>
      <c r="AA27" s="444"/>
      <c r="AB27" s="172" t="str">
        <f t="shared" si="8"/>
        <v/>
      </c>
      <c r="AC27" s="448"/>
      <c r="AD27" s="445"/>
      <c r="AF27" s="437"/>
      <c r="AG27" s="438"/>
      <c r="AH27" s="438"/>
      <c r="AI27" s="438"/>
      <c r="AJ27" s="439"/>
      <c r="AK27" s="440"/>
      <c r="AL27" s="441"/>
      <c r="AM27" s="441"/>
      <c r="AN27" s="438"/>
      <c r="AO27" s="438"/>
      <c r="AP27" s="438"/>
      <c r="AQ27" s="439"/>
    </row>
    <row r="28" spans="1:43" s="173" customFormat="1" ht="90" x14ac:dyDescent="0.2">
      <c r="A28" s="362" t="str">
        <f>'2. MAPA DE RIESGOS '!C14</f>
        <v>3. Formulación de planes, programas o proyectos de movilidad de la ciudad, que no propendan por la sostenibilidad ambiental, económica y social.</v>
      </c>
      <c r="B28" s="414"/>
      <c r="E28" s="161"/>
      <c r="F28" s="178"/>
      <c r="G28" s="178"/>
      <c r="H28" s="178"/>
      <c r="I28" s="178"/>
      <c r="J28" s="178"/>
      <c r="K28" s="178"/>
      <c r="L28" s="178"/>
      <c r="M28" s="383"/>
      <c r="N28" s="372"/>
      <c r="O28" s="163">
        <f t="shared" si="13"/>
        <v>0</v>
      </c>
      <c r="P28" s="423">
        <f t="shared" si="1"/>
        <v>0</v>
      </c>
      <c r="Q28" s="164" t="str">
        <f t="shared" si="2"/>
        <v>Débil</v>
      </c>
      <c r="R28" s="470">
        <f>ROUNDUP(AVERAGEIF(P28:P39,"&gt;0"),1)</f>
        <v>1</v>
      </c>
      <c r="S28" s="166" t="str">
        <f>IF(R28&gt;96%,"Fuerte",IF(R28&lt;50%,"Débil","Moderada"))</f>
        <v>Fuerte</v>
      </c>
      <c r="T28" s="167"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168" t="str">
        <f t="shared" si="23"/>
        <v/>
      </c>
      <c r="V28" s="168" t="str">
        <f t="shared" si="24"/>
        <v/>
      </c>
      <c r="W28" s="168" t="str">
        <f t="shared" si="25"/>
        <v>Débil</v>
      </c>
      <c r="X28" s="169" t="str">
        <f t="shared" si="26"/>
        <v>Requiere plan de acción para fortalecer el control</v>
      </c>
      <c r="Y28" s="170" t="str">
        <f t="shared" si="7"/>
        <v/>
      </c>
      <c r="Z28" s="472">
        <f>IFERROR(ROUND(AVERAGE(Y28:Y39),0),0)</f>
        <v>2</v>
      </c>
      <c r="AA28" s="166">
        <f>IF(OR(W28="Débil",Z28=0),0,IF(Z28=1,1,IF(AND(U28="Fuerte",Z28=2),2,1)))</f>
        <v>0</v>
      </c>
      <c r="AB28" s="172" t="str">
        <f t="shared" si="8"/>
        <v/>
      </c>
      <c r="AC28" s="472">
        <f>IFERROR(ROUND(AVERAGE(AB28:AB39),0),0)</f>
        <v>2</v>
      </c>
      <c r="AD28" s="166">
        <f>IF(OR(W28="Débil",AC28=0),0,IF(AC28=1,1,IF(AND(U28="Fuerte",AC28=2),2,1)))</f>
        <v>0</v>
      </c>
      <c r="AE28" s="141"/>
      <c r="AF28" s="186"/>
      <c r="AG28" s="197"/>
      <c r="AH28" s="197"/>
      <c r="AI28" s="197"/>
      <c r="AJ28" s="198"/>
      <c r="AK28" s="71"/>
      <c r="AL28" s="199"/>
      <c r="AM28" s="199"/>
      <c r="AN28" s="197"/>
      <c r="AO28" s="197"/>
      <c r="AP28" s="197"/>
      <c r="AQ28" s="198"/>
    </row>
    <row r="29" spans="1:43" s="173" customFormat="1" ht="63.75" x14ac:dyDescent="0.2">
      <c r="A29" s="366"/>
      <c r="B29" s="366"/>
      <c r="C29" s="395" t="s">
        <v>453</v>
      </c>
      <c r="D29" s="356" t="s">
        <v>452</v>
      </c>
      <c r="E29" s="161" t="s">
        <v>46</v>
      </c>
      <c r="F29" s="178">
        <v>15</v>
      </c>
      <c r="G29" s="178">
        <v>15</v>
      </c>
      <c r="H29" s="178">
        <v>15</v>
      </c>
      <c r="I29" s="178">
        <v>15</v>
      </c>
      <c r="J29" s="178">
        <v>15</v>
      </c>
      <c r="K29" s="178">
        <v>15</v>
      </c>
      <c r="L29" s="178">
        <v>10</v>
      </c>
      <c r="M29" s="383" t="s">
        <v>158</v>
      </c>
      <c r="N29" s="372"/>
      <c r="O29" s="163">
        <f t="shared" si="13"/>
        <v>90</v>
      </c>
      <c r="P29" s="423">
        <f t="shared" si="1"/>
        <v>1</v>
      </c>
      <c r="Q29" s="164" t="str">
        <f t="shared" si="2"/>
        <v>Fuerte</v>
      </c>
      <c r="R29" s="179"/>
      <c r="S29" s="180"/>
      <c r="T29" s="181"/>
      <c r="U29" s="168" t="str">
        <f t="shared" si="23"/>
        <v>Fuerte</v>
      </c>
      <c r="V29" s="168" t="str">
        <f t="shared" si="24"/>
        <v/>
      </c>
      <c r="W29" s="168" t="str">
        <f t="shared" si="25"/>
        <v/>
      </c>
      <c r="X29" s="169" t="str">
        <f t="shared" si="26"/>
        <v>Control fuerte pero si el riesgo residual lo requiere y según la opción de manejo escogida, cada responsable involucrado debe liderar acciones adicionales</v>
      </c>
      <c r="Y29" s="170">
        <f t="shared" si="7"/>
        <v>2</v>
      </c>
      <c r="Z29" s="182"/>
      <c r="AA29" s="183"/>
      <c r="AB29" s="172" t="str">
        <f t="shared" si="8"/>
        <v/>
      </c>
      <c r="AC29" s="184"/>
      <c r="AD29" s="185"/>
      <c r="AE29" s="141"/>
      <c r="AF29" s="186"/>
      <c r="AG29" s="197"/>
      <c r="AH29" s="197"/>
      <c r="AI29" s="197"/>
      <c r="AJ29" s="198"/>
      <c r="AK29" s="71"/>
      <c r="AL29" s="199"/>
      <c r="AM29" s="199"/>
      <c r="AN29" s="197"/>
      <c r="AO29" s="197"/>
      <c r="AP29" s="197"/>
      <c r="AQ29" s="198"/>
    </row>
    <row r="30" spans="1:43" ht="140.25" x14ac:dyDescent="0.2">
      <c r="A30" s="366"/>
      <c r="B30" s="366"/>
      <c r="C30" s="398" t="s">
        <v>355</v>
      </c>
      <c r="D30" s="356" t="s">
        <v>356</v>
      </c>
      <c r="E30" s="161" t="s">
        <v>46</v>
      </c>
      <c r="F30" s="178">
        <v>15</v>
      </c>
      <c r="G30" s="178">
        <v>15</v>
      </c>
      <c r="H30" s="178">
        <v>15</v>
      </c>
      <c r="I30" s="178">
        <v>15</v>
      </c>
      <c r="J30" s="178">
        <v>15</v>
      </c>
      <c r="K30" s="178">
        <v>15</v>
      </c>
      <c r="L30" s="178">
        <v>10</v>
      </c>
      <c r="M30" s="383" t="s">
        <v>158</v>
      </c>
      <c r="N30" s="372"/>
      <c r="O30" s="163">
        <f t="shared" si="13"/>
        <v>90</v>
      </c>
      <c r="P30" s="423">
        <f t="shared" si="1"/>
        <v>1</v>
      </c>
      <c r="Q30" s="164" t="str">
        <f t="shared" si="2"/>
        <v>Fuerte</v>
      </c>
      <c r="R30" s="179"/>
      <c r="S30" s="180"/>
      <c r="T30" s="181"/>
      <c r="U30" s="168" t="str">
        <f t="shared" si="23"/>
        <v>Fuerte</v>
      </c>
      <c r="V30" s="168" t="str">
        <f t="shared" si="24"/>
        <v/>
      </c>
      <c r="W30" s="168" t="str">
        <f t="shared" si="25"/>
        <v/>
      </c>
      <c r="X30" s="169" t="str">
        <f t="shared" si="26"/>
        <v>Control fuerte pero si el riesgo residual lo requiere y según la opción de manejo escogida, cada responsable involucrado debe liderar acciones adicionales</v>
      </c>
      <c r="Y30" s="170">
        <f t="shared" si="7"/>
        <v>2</v>
      </c>
      <c r="Z30" s="191"/>
      <c r="AA30" s="192"/>
      <c r="AB30" s="172" t="str">
        <f t="shared" si="8"/>
        <v/>
      </c>
      <c r="AC30" s="172"/>
      <c r="AD30" s="193"/>
      <c r="AF30" s="174"/>
      <c r="AG30" s="197"/>
      <c r="AH30" s="197"/>
      <c r="AI30" s="197"/>
      <c r="AJ30" s="198"/>
      <c r="AK30" s="71"/>
      <c r="AL30" s="199"/>
      <c r="AM30" s="199"/>
      <c r="AN30" s="197"/>
      <c r="AO30" s="197"/>
      <c r="AP30" s="197"/>
      <c r="AQ30" s="198"/>
    </row>
    <row r="31" spans="1:43" ht="45" customHeight="1" x14ac:dyDescent="0.2">
      <c r="A31" s="366"/>
      <c r="B31" s="366"/>
      <c r="C31" s="398" t="s">
        <v>423</v>
      </c>
      <c r="D31" s="356" t="s">
        <v>462</v>
      </c>
      <c r="E31" s="161" t="s">
        <v>46</v>
      </c>
      <c r="F31" s="178">
        <v>15</v>
      </c>
      <c r="G31" s="178">
        <v>15</v>
      </c>
      <c r="H31" s="178">
        <v>15</v>
      </c>
      <c r="I31" s="178">
        <v>15</v>
      </c>
      <c r="J31" s="178">
        <v>15</v>
      </c>
      <c r="K31" s="178">
        <v>15</v>
      </c>
      <c r="L31" s="178">
        <v>10</v>
      </c>
      <c r="M31" s="383" t="s">
        <v>158</v>
      </c>
      <c r="N31" s="372"/>
      <c r="O31" s="163">
        <f t="shared" si="13"/>
        <v>90</v>
      </c>
      <c r="P31" s="423">
        <f t="shared" si="1"/>
        <v>1</v>
      </c>
      <c r="Q31" s="164" t="str">
        <f t="shared" si="2"/>
        <v>Fuerte</v>
      </c>
      <c r="R31" s="179"/>
      <c r="S31" s="180"/>
      <c r="T31" s="181"/>
      <c r="U31" s="168" t="str">
        <f t="shared" si="23"/>
        <v>Fuerte</v>
      </c>
      <c r="V31" s="168" t="str">
        <f t="shared" si="24"/>
        <v/>
      </c>
      <c r="W31" s="168" t="str">
        <f t="shared" si="25"/>
        <v/>
      </c>
      <c r="X31" s="169" t="str">
        <f t="shared" si="26"/>
        <v>Control fuerte pero si el riesgo residual lo requiere y según la opción de manejo escogida, cada responsable involucrado debe liderar acciones adicionales</v>
      </c>
      <c r="Y31" s="170">
        <f t="shared" si="7"/>
        <v>2</v>
      </c>
      <c r="Z31" s="182"/>
      <c r="AA31" s="183"/>
      <c r="AB31" s="172" t="str">
        <f t="shared" si="8"/>
        <v/>
      </c>
      <c r="AC31" s="184"/>
      <c r="AD31" s="185"/>
      <c r="AF31" s="174"/>
      <c r="AG31" s="197"/>
      <c r="AH31" s="197"/>
      <c r="AI31" s="197"/>
      <c r="AJ31" s="198"/>
      <c r="AK31" s="71"/>
      <c r="AL31" s="199"/>
      <c r="AM31" s="199"/>
      <c r="AN31" s="197"/>
      <c r="AO31" s="197"/>
      <c r="AP31" s="197"/>
      <c r="AQ31" s="198"/>
    </row>
    <row r="32" spans="1:43" ht="45" customHeight="1" x14ac:dyDescent="0.2">
      <c r="A32" s="366"/>
      <c r="B32" s="366"/>
      <c r="C32" s="398" t="s">
        <v>508</v>
      </c>
      <c r="D32" s="354" t="s">
        <v>513</v>
      </c>
      <c r="E32" s="161" t="s">
        <v>72</v>
      </c>
      <c r="F32" s="178">
        <v>15</v>
      </c>
      <c r="G32" s="178">
        <v>15</v>
      </c>
      <c r="H32" s="178">
        <v>15</v>
      </c>
      <c r="I32" s="178">
        <v>15</v>
      </c>
      <c r="J32" s="178">
        <v>15</v>
      </c>
      <c r="K32" s="178">
        <v>15</v>
      </c>
      <c r="L32" s="178">
        <v>10</v>
      </c>
      <c r="M32" s="383" t="s">
        <v>158</v>
      </c>
      <c r="N32" s="372"/>
      <c r="O32" s="163">
        <f t="shared" ref="O32" si="30">SUM(F32:K32)</f>
        <v>90</v>
      </c>
      <c r="P32" s="423">
        <f t="shared" ref="P32" si="31">(O32*1)/90</f>
        <v>1</v>
      </c>
      <c r="Q32" s="164" t="str">
        <f t="shared" ref="Q32" si="32">IF(P32&gt;=96%,"Fuerte",(IF(P32&lt;=85%,"Débil","Moderado")))</f>
        <v>Fuerte</v>
      </c>
      <c r="R32" s="179"/>
      <c r="S32" s="180"/>
      <c r="T32" s="181"/>
      <c r="U32" s="168" t="str">
        <f t="shared" ref="U32" si="33">IF(AND(Q32="Fuerte",M32="Fuerte"),"Fuerte","")</f>
        <v>Fuerte</v>
      </c>
      <c r="V32" s="168" t="str">
        <f t="shared" ref="V32" si="34">IF(U32="Fuerte","",IF(OR(Q32="Débil",M32="Débil"),"","Moderada"))</f>
        <v/>
      </c>
      <c r="W32" s="168" t="str">
        <f t="shared" ref="W32" si="35">IF(OR(U32="Fuerte",V32="Moderada"),"","Débil")</f>
        <v/>
      </c>
      <c r="X32" s="169" t="str">
        <f t="shared" si="26"/>
        <v>Control fuerte pero si el riesgo residual lo requiere y según la opción de manejo escogida, cada responsable involucrado debe liderar acciones adicionales</v>
      </c>
      <c r="Y32" s="170" t="str">
        <f t="shared" ref="Y32:Y33" si="36">IF(E32="Preventivo",IF(U32="Fuerte",2,IF(V32="Moderada",1,"")),"")</f>
        <v/>
      </c>
      <c r="Z32" s="182"/>
      <c r="AA32" s="183"/>
      <c r="AB32" s="172">
        <f t="shared" ref="AB32:AB33" si="37">IF(E32="Detectivo",IF(U32="Fuerte",2,IF(V32="Moderada",1,"")),"")</f>
        <v>2</v>
      </c>
      <c r="AC32" s="184"/>
      <c r="AD32" s="185"/>
      <c r="AF32" s="174"/>
      <c r="AG32" s="197"/>
      <c r="AH32" s="197"/>
      <c r="AI32" s="197"/>
      <c r="AJ32" s="198"/>
      <c r="AK32" s="71"/>
      <c r="AL32" s="199"/>
      <c r="AM32" s="199"/>
      <c r="AN32" s="197"/>
      <c r="AO32" s="197"/>
      <c r="AP32" s="197"/>
      <c r="AQ32" s="198"/>
    </row>
    <row r="33" spans="1:43" ht="63.75" x14ac:dyDescent="0.25">
      <c r="A33" s="364"/>
      <c r="B33" s="364"/>
      <c r="C33" s="397" t="s">
        <v>393</v>
      </c>
      <c r="D33" s="356" t="s">
        <v>394</v>
      </c>
      <c r="E33" s="161" t="s">
        <v>46</v>
      </c>
      <c r="F33" s="178">
        <v>15</v>
      </c>
      <c r="G33" s="178">
        <v>15</v>
      </c>
      <c r="H33" s="178">
        <v>15</v>
      </c>
      <c r="I33" s="178">
        <v>15</v>
      </c>
      <c r="J33" s="178">
        <v>15</v>
      </c>
      <c r="K33" s="178">
        <v>15</v>
      </c>
      <c r="L33" s="178">
        <v>10</v>
      </c>
      <c r="M33" s="383" t="s">
        <v>158</v>
      </c>
      <c r="N33" s="372"/>
      <c r="O33" s="163">
        <f t="shared" si="13"/>
        <v>90</v>
      </c>
      <c r="P33" s="423">
        <f t="shared" si="1"/>
        <v>1</v>
      </c>
      <c r="Q33" s="164" t="str">
        <f t="shared" si="2"/>
        <v>Fuerte</v>
      </c>
      <c r="R33" s="179"/>
      <c r="S33" s="180"/>
      <c r="T33" s="181"/>
      <c r="U33" s="168" t="str">
        <f t="shared" si="23"/>
        <v>Fuerte</v>
      </c>
      <c r="V33" s="168" t="str">
        <f t="shared" si="24"/>
        <v/>
      </c>
      <c r="W33" s="168" t="str">
        <f t="shared" si="25"/>
        <v/>
      </c>
      <c r="X33" s="169" t="str">
        <f t="shared" si="26"/>
        <v>Control fuerte pero si el riesgo residual lo requiere y según la opción de manejo escogida, cada responsable involucrado debe liderar acciones adicionales</v>
      </c>
      <c r="Y33" s="170">
        <f t="shared" si="36"/>
        <v>2</v>
      </c>
      <c r="Z33" s="182"/>
      <c r="AA33" s="183"/>
      <c r="AB33" s="172" t="str">
        <f t="shared" si="37"/>
        <v/>
      </c>
      <c r="AC33" s="184"/>
      <c r="AD33" s="166">
        <f>IF(OR(W33="Débil",AC33=0),0,IF(AC33=1,1,IF(AND(U33="Fuerte",AC33=2),2,1)))</f>
        <v>0</v>
      </c>
      <c r="AF33" s="174"/>
      <c r="AG33" s="197"/>
      <c r="AH33" s="197"/>
      <c r="AI33" s="197"/>
      <c r="AJ33" s="198"/>
      <c r="AK33" s="71"/>
      <c r="AL33" s="199"/>
      <c r="AM33" s="199"/>
      <c r="AN33" s="197"/>
      <c r="AO33" s="197"/>
      <c r="AP33" s="197"/>
      <c r="AQ33" s="198"/>
    </row>
    <row r="34" spans="1:43" ht="38.25" x14ac:dyDescent="0.25">
      <c r="A34" s="364"/>
      <c r="B34" s="474"/>
      <c r="C34" s="141" t="s">
        <v>454</v>
      </c>
      <c r="D34" s="353" t="s">
        <v>455</v>
      </c>
      <c r="E34" s="161" t="s">
        <v>46</v>
      </c>
      <c r="F34" s="187">
        <v>15</v>
      </c>
      <c r="G34" s="187">
        <v>15</v>
      </c>
      <c r="H34" s="187">
        <v>15</v>
      </c>
      <c r="I34" s="187">
        <v>15</v>
      </c>
      <c r="J34" s="187">
        <v>15</v>
      </c>
      <c r="K34" s="187">
        <v>15</v>
      </c>
      <c r="L34" s="187">
        <v>10</v>
      </c>
      <c r="M34" s="383" t="s">
        <v>158</v>
      </c>
      <c r="N34" s="372"/>
      <c r="O34" s="163">
        <f t="shared" si="13"/>
        <v>90</v>
      </c>
      <c r="P34" s="423">
        <f t="shared" si="1"/>
        <v>1</v>
      </c>
      <c r="Q34" s="164" t="str">
        <f t="shared" si="2"/>
        <v>Fuerte</v>
      </c>
      <c r="R34" s="179"/>
      <c r="S34" s="180"/>
      <c r="T34" s="181"/>
      <c r="U34" s="168" t="str">
        <f t="shared" si="23"/>
        <v>Fuerte</v>
      </c>
      <c r="V34" s="168" t="str">
        <f t="shared" si="24"/>
        <v/>
      </c>
      <c r="W34" s="168" t="str">
        <f t="shared" si="25"/>
        <v/>
      </c>
      <c r="X34" s="169" t="str">
        <f t="shared" si="26"/>
        <v>Control fuerte pero si el riesgo residual lo requiere y según la opción de manejo escogida, cada responsable involucrado debe liderar acciones adicionales</v>
      </c>
      <c r="Y34" s="170">
        <f t="shared" si="7"/>
        <v>2</v>
      </c>
      <c r="Z34" s="182"/>
      <c r="AA34" s="183"/>
      <c r="AB34" s="172" t="str">
        <f t="shared" si="8"/>
        <v/>
      </c>
      <c r="AC34" s="184"/>
      <c r="AD34" s="185"/>
      <c r="AF34" s="409"/>
      <c r="AG34" s="410"/>
      <c r="AH34" s="410"/>
      <c r="AI34" s="410"/>
      <c r="AJ34" s="411"/>
      <c r="AK34" s="194"/>
      <c r="AL34" s="412"/>
      <c r="AM34" s="412"/>
      <c r="AN34" s="410"/>
      <c r="AO34" s="410"/>
      <c r="AP34" s="410"/>
      <c r="AQ34" s="411"/>
    </row>
    <row r="35" spans="1:43" ht="15.75" x14ac:dyDescent="0.25">
      <c r="A35" s="364"/>
      <c r="B35" s="364"/>
      <c r="C35" s="397" t="s">
        <v>408</v>
      </c>
      <c r="D35" s="353"/>
      <c r="E35" s="161"/>
      <c r="F35" s="187"/>
      <c r="G35" s="187"/>
      <c r="H35" s="187"/>
      <c r="I35" s="187"/>
      <c r="J35" s="187"/>
      <c r="K35" s="187"/>
      <c r="L35" s="187"/>
      <c r="M35" s="383"/>
      <c r="N35" s="372"/>
      <c r="O35" s="163">
        <f t="shared" si="13"/>
        <v>0</v>
      </c>
      <c r="P35" s="423">
        <f t="shared" si="1"/>
        <v>0</v>
      </c>
      <c r="Q35" s="164" t="str">
        <f t="shared" si="2"/>
        <v>Débil</v>
      </c>
      <c r="R35" s="179"/>
      <c r="S35" s="180"/>
      <c r="T35" s="181"/>
      <c r="U35" s="168" t="str">
        <f t="shared" si="23"/>
        <v/>
      </c>
      <c r="V35" s="168" t="str">
        <f t="shared" si="24"/>
        <v/>
      </c>
      <c r="W35" s="168" t="str">
        <f t="shared" si="25"/>
        <v>Débil</v>
      </c>
      <c r="X35" s="169" t="str">
        <f t="shared" si="26"/>
        <v>Requiere plan de acción para fortalecer el control</v>
      </c>
      <c r="Y35" s="170" t="str">
        <f t="shared" si="7"/>
        <v/>
      </c>
      <c r="Z35" s="182"/>
      <c r="AA35" s="183"/>
      <c r="AB35" s="172" t="str">
        <f t="shared" si="8"/>
        <v/>
      </c>
      <c r="AC35" s="184"/>
      <c r="AD35" s="185"/>
      <c r="AF35" s="409"/>
      <c r="AG35" s="410"/>
      <c r="AH35" s="410"/>
      <c r="AI35" s="410"/>
      <c r="AJ35" s="411"/>
      <c r="AK35" s="194"/>
      <c r="AL35" s="412"/>
      <c r="AM35" s="412"/>
      <c r="AN35" s="410"/>
      <c r="AO35" s="410"/>
      <c r="AP35" s="410"/>
      <c r="AQ35" s="411"/>
    </row>
    <row r="36" spans="1:43" ht="38.25" x14ac:dyDescent="0.2">
      <c r="A36" s="363"/>
      <c r="B36" s="363"/>
      <c r="C36" s="396" t="s">
        <v>441</v>
      </c>
      <c r="D36" s="356" t="s">
        <v>463</v>
      </c>
      <c r="E36" s="161" t="s">
        <v>46</v>
      </c>
      <c r="F36" s="187">
        <v>15</v>
      </c>
      <c r="G36" s="187">
        <v>15</v>
      </c>
      <c r="H36" s="187">
        <v>15</v>
      </c>
      <c r="I36" s="187">
        <v>15</v>
      </c>
      <c r="J36" s="187">
        <v>15</v>
      </c>
      <c r="K36" s="187">
        <v>15</v>
      </c>
      <c r="L36" s="187">
        <v>10</v>
      </c>
      <c r="M36" s="383" t="s">
        <v>158</v>
      </c>
      <c r="N36" s="372"/>
      <c r="O36" s="163">
        <f t="shared" si="13"/>
        <v>90</v>
      </c>
      <c r="P36" s="423">
        <f t="shared" si="1"/>
        <v>1</v>
      </c>
      <c r="Q36" s="164" t="str">
        <f t="shared" si="2"/>
        <v>Fuerte</v>
      </c>
      <c r="R36" s="179"/>
      <c r="S36" s="180"/>
      <c r="T36" s="181"/>
      <c r="U36" s="168" t="str">
        <f t="shared" si="23"/>
        <v>Fuerte</v>
      </c>
      <c r="V36" s="168" t="str">
        <f t="shared" si="24"/>
        <v/>
      </c>
      <c r="W36" s="168" t="str">
        <f t="shared" si="25"/>
        <v/>
      </c>
      <c r="X36" s="169" t="str">
        <f t="shared" si="26"/>
        <v>Control fuerte pero si el riesgo residual lo requiere y según la opción de manejo escogida, cada responsable involucrado debe liderar acciones adicionales</v>
      </c>
      <c r="Y36" s="170">
        <f t="shared" si="7"/>
        <v>2</v>
      </c>
      <c r="Z36" s="182"/>
      <c r="AA36" s="183"/>
      <c r="AB36" s="172" t="str">
        <f t="shared" si="8"/>
        <v/>
      </c>
      <c r="AC36" s="184"/>
      <c r="AD36" s="185"/>
    </row>
    <row r="37" spans="1:43" ht="63.75" x14ac:dyDescent="0.2">
      <c r="A37" s="365"/>
      <c r="B37" s="365"/>
      <c r="C37" s="396" t="s">
        <v>357</v>
      </c>
      <c r="D37" s="356" t="s">
        <v>358</v>
      </c>
      <c r="E37" s="161" t="s">
        <v>72</v>
      </c>
      <c r="F37" s="187">
        <v>15</v>
      </c>
      <c r="G37" s="187">
        <v>15</v>
      </c>
      <c r="H37" s="187">
        <v>15</v>
      </c>
      <c r="I37" s="187">
        <v>10</v>
      </c>
      <c r="J37" s="187">
        <v>15</v>
      </c>
      <c r="K37" s="187">
        <v>15</v>
      </c>
      <c r="L37" s="187">
        <v>10</v>
      </c>
      <c r="M37" s="383" t="s">
        <v>158</v>
      </c>
      <c r="N37" s="372"/>
      <c r="O37" s="163">
        <f t="shared" si="13"/>
        <v>85</v>
      </c>
      <c r="P37" s="423">
        <f t="shared" si="1"/>
        <v>0.94444444444444442</v>
      </c>
      <c r="Q37" s="164" t="str">
        <f t="shared" si="2"/>
        <v>Moderado</v>
      </c>
      <c r="R37" s="179"/>
      <c r="S37" s="180"/>
      <c r="T37" s="181"/>
      <c r="U37" s="168" t="str">
        <f t="shared" si="23"/>
        <v/>
      </c>
      <c r="V37" s="168" t="str">
        <f t="shared" si="24"/>
        <v>Moderada</v>
      </c>
      <c r="W37" s="168" t="str">
        <f t="shared" si="25"/>
        <v/>
      </c>
      <c r="X37" s="169" t="str">
        <f t="shared" si="26"/>
        <v>Requiere plan de acción para fortalecer el control</v>
      </c>
      <c r="Y37" s="170" t="str">
        <f t="shared" si="7"/>
        <v/>
      </c>
      <c r="Z37" s="182"/>
      <c r="AA37" s="183"/>
      <c r="AB37" s="172">
        <f t="shared" si="8"/>
        <v>1</v>
      </c>
      <c r="AC37" s="184"/>
      <c r="AD37" s="185"/>
      <c r="AF37" s="186"/>
      <c r="AG37" s="175"/>
      <c r="AH37" s="175"/>
      <c r="AI37" s="175"/>
      <c r="AJ37" s="176"/>
      <c r="AK37" s="71"/>
      <c r="AL37" s="71"/>
      <c r="AM37" s="71"/>
      <c r="AN37" s="175"/>
      <c r="AO37" s="175"/>
      <c r="AP37" s="175"/>
      <c r="AQ37" s="176"/>
    </row>
    <row r="38" spans="1:43" ht="38.25" x14ac:dyDescent="0.2">
      <c r="A38" s="363"/>
      <c r="B38" s="363"/>
      <c r="C38" s="395">
        <v>7</v>
      </c>
      <c r="D38" s="356" t="s">
        <v>425</v>
      </c>
      <c r="E38" s="161" t="s">
        <v>72</v>
      </c>
      <c r="F38" s="178">
        <v>15</v>
      </c>
      <c r="G38" s="178">
        <v>15</v>
      </c>
      <c r="H38" s="178">
        <v>15</v>
      </c>
      <c r="I38" s="178">
        <v>15</v>
      </c>
      <c r="J38" s="178">
        <v>15</v>
      </c>
      <c r="K38" s="178">
        <v>15</v>
      </c>
      <c r="L38" s="178">
        <v>10</v>
      </c>
      <c r="M38" s="383" t="s">
        <v>158</v>
      </c>
      <c r="N38" s="372"/>
      <c r="O38" s="163">
        <f t="shared" si="13"/>
        <v>90</v>
      </c>
      <c r="P38" s="423">
        <f t="shared" si="1"/>
        <v>1</v>
      </c>
      <c r="Q38" s="164" t="str">
        <f t="shared" si="2"/>
        <v>Fuerte</v>
      </c>
      <c r="R38" s="179"/>
      <c r="S38" s="180"/>
      <c r="T38" s="181"/>
      <c r="U38" s="168" t="str">
        <f t="shared" si="23"/>
        <v>Fuerte</v>
      </c>
      <c r="V38" s="168" t="str">
        <f t="shared" si="24"/>
        <v/>
      </c>
      <c r="W38" s="168" t="str">
        <f t="shared" si="25"/>
        <v/>
      </c>
      <c r="X38" s="169" t="str">
        <f t="shared" si="26"/>
        <v>Control fuerte pero si el riesgo residual lo requiere y según la opción de manejo escogida, cada responsable involucrado debe liderar acciones adicionales</v>
      </c>
      <c r="Y38" s="170" t="str">
        <f t="shared" si="7"/>
        <v/>
      </c>
      <c r="Z38" s="182"/>
      <c r="AA38" s="183"/>
      <c r="AB38" s="172">
        <f t="shared" si="8"/>
        <v>2</v>
      </c>
      <c r="AC38" s="184"/>
      <c r="AD38" s="185"/>
      <c r="AF38" s="417"/>
      <c r="AG38" s="418"/>
      <c r="AH38" s="418"/>
      <c r="AI38" s="418"/>
      <c r="AJ38" s="419"/>
      <c r="AK38" s="194"/>
      <c r="AL38" s="194"/>
      <c r="AM38" s="194"/>
      <c r="AN38" s="418"/>
      <c r="AO38" s="418"/>
      <c r="AP38" s="418"/>
      <c r="AQ38" s="419"/>
    </row>
    <row r="39" spans="1:43" ht="102" x14ac:dyDescent="0.2">
      <c r="A39" s="363"/>
      <c r="B39" s="363"/>
      <c r="C39" s="396">
        <v>8</v>
      </c>
      <c r="D39" s="355" t="s">
        <v>395</v>
      </c>
      <c r="E39" s="161" t="s">
        <v>72</v>
      </c>
      <c r="F39" s="187">
        <v>15</v>
      </c>
      <c r="G39" s="187">
        <v>15</v>
      </c>
      <c r="H39" s="187">
        <v>15</v>
      </c>
      <c r="I39" s="187">
        <v>10</v>
      </c>
      <c r="J39" s="187">
        <v>15</v>
      </c>
      <c r="K39" s="187">
        <v>15</v>
      </c>
      <c r="L39" s="187">
        <v>10</v>
      </c>
      <c r="M39" s="383" t="s">
        <v>158</v>
      </c>
      <c r="N39" s="372"/>
      <c r="O39" s="163">
        <f t="shared" si="13"/>
        <v>85</v>
      </c>
      <c r="P39" s="423">
        <f t="shared" si="1"/>
        <v>0.94444444444444442</v>
      </c>
      <c r="Q39" s="164" t="str">
        <f t="shared" si="2"/>
        <v>Moderado</v>
      </c>
      <c r="R39" s="179"/>
      <c r="S39" s="180"/>
      <c r="T39" s="181"/>
      <c r="U39" s="168" t="str">
        <f t="shared" si="23"/>
        <v/>
      </c>
      <c r="V39" s="168" t="str">
        <f t="shared" si="24"/>
        <v>Moderada</v>
      </c>
      <c r="W39" s="168" t="str">
        <f t="shared" si="25"/>
        <v/>
      </c>
      <c r="X39" s="169" t="str">
        <f t="shared" si="26"/>
        <v>Requiere plan de acción para fortalecer el control</v>
      </c>
      <c r="Y39" s="170" t="str">
        <f t="shared" si="7"/>
        <v/>
      </c>
      <c r="Z39" s="182"/>
      <c r="AA39" s="183"/>
      <c r="AB39" s="172">
        <f t="shared" si="8"/>
        <v>1</v>
      </c>
      <c r="AC39" s="184"/>
      <c r="AD39" s="185"/>
      <c r="AF39" s="417"/>
      <c r="AG39" s="418"/>
      <c r="AH39" s="418"/>
      <c r="AI39" s="418"/>
      <c r="AJ39" s="419"/>
      <c r="AK39" s="194"/>
      <c r="AL39" s="194"/>
      <c r="AM39" s="194"/>
      <c r="AN39" s="418"/>
      <c r="AO39" s="418"/>
      <c r="AP39" s="418"/>
      <c r="AQ39" s="419"/>
    </row>
    <row r="40" spans="1:43" s="436" customFormat="1" ht="76.5" x14ac:dyDescent="0.2">
      <c r="A40" s="424" t="str">
        <f>'2. MAPA DE RIESGOS '!C15</f>
        <v>4. Efectuar la rendición de cuentas sin dar cumplimiento a la normativa y metodologia aplicable</v>
      </c>
      <c r="B40" s="424"/>
      <c r="C40" s="459">
        <v>1</v>
      </c>
      <c r="D40" s="426" t="s">
        <v>379</v>
      </c>
      <c r="E40" s="427" t="s">
        <v>46</v>
      </c>
      <c r="F40" s="428">
        <v>15</v>
      </c>
      <c r="G40" s="428">
        <v>15</v>
      </c>
      <c r="H40" s="428">
        <v>15</v>
      </c>
      <c r="I40" s="428">
        <v>15</v>
      </c>
      <c r="J40" s="428">
        <v>15</v>
      </c>
      <c r="K40" s="428">
        <v>15</v>
      </c>
      <c r="L40" s="428">
        <v>10</v>
      </c>
      <c r="M40" s="429" t="s">
        <v>158</v>
      </c>
      <c r="N40" s="430"/>
      <c r="O40" s="431">
        <f t="shared" si="13"/>
        <v>90</v>
      </c>
      <c r="P40" s="432">
        <f t="shared" si="1"/>
        <v>1</v>
      </c>
      <c r="Q40" s="164" t="str">
        <f t="shared" si="2"/>
        <v>Fuerte</v>
      </c>
      <c r="R40" s="470">
        <f>ROUNDUP(AVERAGEIF(P40:P55,"&gt;0"),1)</f>
        <v>1</v>
      </c>
      <c r="S40" s="166" t="str">
        <f>IF(R40&gt;96%,"Fuerte",IF(R40&lt;50%,"Débil","Moderada"))</f>
        <v>Fuerte</v>
      </c>
      <c r="T40" s="167"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168" t="str">
        <f t="shared" si="23"/>
        <v>Fuerte</v>
      </c>
      <c r="V40" s="168" t="str">
        <f t="shared" si="24"/>
        <v/>
      </c>
      <c r="W40" s="168" t="str">
        <f t="shared" si="25"/>
        <v/>
      </c>
      <c r="X40" s="169" t="str">
        <f t="shared" si="26"/>
        <v>Control fuerte pero si el riesgo residual lo requiere y según la opción de manejo escogida, cada responsable involucrado debe liderar acciones adicionales</v>
      </c>
      <c r="Y40" s="170">
        <f t="shared" si="7"/>
        <v>2</v>
      </c>
      <c r="Z40" s="472">
        <f>IFERROR(ROUND(AVERAGE(Y40:Y55),0),0)</f>
        <v>2</v>
      </c>
      <c r="AA40" s="433">
        <f>IF(OR(W40="Débil",Z40=0),0,IF(Z40=1,1,IF(AND(U40="Fuerte",Z40=2),2,1)))</f>
        <v>2</v>
      </c>
      <c r="AB40" s="172" t="str">
        <f t="shared" si="8"/>
        <v/>
      </c>
      <c r="AC40" s="472">
        <f>IFERROR(ROUND(AVERAGE(AB40:AB55),0),0)</f>
        <v>2</v>
      </c>
      <c r="AD40" s="433">
        <f>IF(OR(W40="Débil",AC40=0),0,IF(AC40=1,1,IF(AND(U40="Fuerte",AC40=2),2,1)))</f>
        <v>2</v>
      </c>
    </row>
    <row r="41" spans="1:43" s="436" customFormat="1" ht="114.75" x14ac:dyDescent="0.2">
      <c r="A41" s="442"/>
      <c r="B41" s="442"/>
      <c r="C41" s="460" t="s">
        <v>492</v>
      </c>
      <c r="D41" s="426" t="s">
        <v>359</v>
      </c>
      <c r="E41" s="427" t="s">
        <v>46</v>
      </c>
      <c r="F41" s="428">
        <v>15</v>
      </c>
      <c r="G41" s="428">
        <v>15</v>
      </c>
      <c r="H41" s="428">
        <v>15</v>
      </c>
      <c r="I41" s="428">
        <v>15</v>
      </c>
      <c r="J41" s="428">
        <v>15</v>
      </c>
      <c r="K41" s="428">
        <v>15</v>
      </c>
      <c r="L41" s="428">
        <v>10</v>
      </c>
      <c r="M41" s="429" t="s">
        <v>159</v>
      </c>
      <c r="N41" s="430"/>
      <c r="O41" s="431">
        <f t="shared" si="13"/>
        <v>90</v>
      </c>
      <c r="P41" s="432">
        <f t="shared" si="1"/>
        <v>1</v>
      </c>
      <c r="Q41" s="164" t="str">
        <f t="shared" si="2"/>
        <v>Fuerte</v>
      </c>
      <c r="R41" s="444"/>
      <c r="S41" s="445"/>
      <c r="T41" s="446"/>
      <c r="U41" s="168" t="str">
        <f t="shared" si="23"/>
        <v/>
      </c>
      <c r="V41" s="168" t="str">
        <f t="shared" si="24"/>
        <v>Moderada</v>
      </c>
      <c r="W41" s="168" t="str">
        <f t="shared" si="25"/>
        <v/>
      </c>
      <c r="X41" s="169" t="str">
        <f t="shared" si="26"/>
        <v>Requiere plan de acción para fortalecer el control</v>
      </c>
      <c r="Y41" s="170">
        <f t="shared" si="7"/>
        <v>1</v>
      </c>
      <c r="Z41" s="447"/>
      <c r="AA41" s="444"/>
      <c r="AB41" s="172" t="str">
        <f t="shared" si="8"/>
        <v/>
      </c>
      <c r="AC41" s="448"/>
      <c r="AD41" s="445"/>
    </row>
    <row r="42" spans="1:43" s="436" customFormat="1" ht="38.25" x14ac:dyDescent="0.2">
      <c r="A42" s="442"/>
      <c r="B42" s="442"/>
      <c r="C42" s="425">
        <v>1.3</v>
      </c>
      <c r="D42" s="426" t="s">
        <v>426</v>
      </c>
      <c r="E42" s="427" t="s">
        <v>46</v>
      </c>
      <c r="F42" s="428">
        <v>15</v>
      </c>
      <c r="G42" s="428">
        <v>15</v>
      </c>
      <c r="H42" s="428">
        <v>15</v>
      </c>
      <c r="I42" s="428">
        <v>15</v>
      </c>
      <c r="J42" s="428">
        <v>15</v>
      </c>
      <c r="K42" s="428">
        <v>15</v>
      </c>
      <c r="L42" s="428">
        <v>10</v>
      </c>
      <c r="M42" s="429" t="s">
        <v>158</v>
      </c>
      <c r="N42" s="430"/>
      <c r="O42" s="431">
        <f t="shared" si="13"/>
        <v>90</v>
      </c>
      <c r="P42" s="432">
        <f t="shared" si="1"/>
        <v>1</v>
      </c>
      <c r="Q42" s="164" t="str">
        <f t="shared" si="2"/>
        <v>Fuerte</v>
      </c>
      <c r="R42" s="444"/>
      <c r="S42" s="445"/>
      <c r="T42" s="446"/>
      <c r="U42" s="168" t="str">
        <f t="shared" si="23"/>
        <v>Fuerte</v>
      </c>
      <c r="V42" s="168" t="str">
        <f t="shared" si="24"/>
        <v/>
      </c>
      <c r="W42" s="168" t="str">
        <f t="shared" si="25"/>
        <v/>
      </c>
      <c r="X42" s="169" t="str">
        <f t="shared" si="26"/>
        <v>Control fuerte pero si el riesgo residual lo requiere y según la opción de manejo escogida, cada responsable involucrado debe liderar acciones adicionales</v>
      </c>
      <c r="Y42" s="170">
        <f t="shared" si="7"/>
        <v>2</v>
      </c>
      <c r="Z42" s="447"/>
      <c r="AA42" s="444"/>
      <c r="AB42" s="172" t="str">
        <f t="shared" si="8"/>
        <v/>
      </c>
      <c r="AC42" s="448"/>
      <c r="AD42" s="445"/>
    </row>
    <row r="43" spans="1:43" s="436" customFormat="1" ht="51" x14ac:dyDescent="0.2">
      <c r="A43" s="442"/>
      <c r="B43" s="442"/>
      <c r="C43" s="425" t="s">
        <v>427</v>
      </c>
      <c r="D43" s="426" t="s">
        <v>499</v>
      </c>
      <c r="E43" s="524" t="s">
        <v>46</v>
      </c>
      <c r="F43" s="525">
        <v>15</v>
      </c>
      <c r="G43" s="525">
        <v>15</v>
      </c>
      <c r="H43" s="525">
        <v>15</v>
      </c>
      <c r="I43" s="525">
        <v>10</v>
      </c>
      <c r="J43" s="525">
        <v>15</v>
      </c>
      <c r="K43" s="525">
        <v>15</v>
      </c>
      <c r="L43" s="525">
        <v>10</v>
      </c>
      <c r="M43" s="526" t="s">
        <v>158</v>
      </c>
      <c r="N43" s="430"/>
      <c r="O43" s="431">
        <f t="shared" si="13"/>
        <v>85</v>
      </c>
      <c r="P43" s="432">
        <f t="shared" si="1"/>
        <v>0.94444444444444442</v>
      </c>
      <c r="Q43" s="164" t="str">
        <f t="shared" si="2"/>
        <v>Moderado</v>
      </c>
      <c r="R43" s="444"/>
      <c r="S43" s="445"/>
      <c r="T43" s="446"/>
      <c r="U43" s="168" t="str">
        <f t="shared" si="23"/>
        <v/>
      </c>
      <c r="V43" s="168" t="str">
        <f t="shared" si="24"/>
        <v>Moderada</v>
      </c>
      <c r="W43" s="168"/>
      <c r="X43" s="169" t="str">
        <f t="shared" si="26"/>
        <v>Requiere plan de acción para fortalecer el control</v>
      </c>
      <c r="Y43" s="170">
        <f t="shared" si="7"/>
        <v>1</v>
      </c>
      <c r="Z43" s="447"/>
      <c r="AA43" s="444"/>
      <c r="AB43" s="172"/>
      <c r="AC43" s="448"/>
      <c r="AD43" s="445"/>
    </row>
    <row r="44" spans="1:43" s="436" customFormat="1" ht="38.25" x14ac:dyDescent="0.2">
      <c r="A44" s="442"/>
      <c r="B44" s="442"/>
      <c r="C44" s="425" t="s">
        <v>354</v>
      </c>
      <c r="D44" s="426" t="s">
        <v>516</v>
      </c>
      <c r="E44" s="427" t="s">
        <v>46</v>
      </c>
      <c r="F44" s="428">
        <v>15</v>
      </c>
      <c r="G44" s="428">
        <v>15</v>
      </c>
      <c r="H44" s="428">
        <v>15</v>
      </c>
      <c r="I44" s="428">
        <v>15</v>
      </c>
      <c r="J44" s="428">
        <v>15</v>
      </c>
      <c r="K44" s="428">
        <v>15</v>
      </c>
      <c r="L44" s="428">
        <v>10</v>
      </c>
      <c r="M44" s="429" t="s">
        <v>158</v>
      </c>
      <c r="N44" s="430"/>
      <c r="O44" s="431">
        <f t="shared" si="13"/>
        <v>90</v>
      </c>
      <c r="P44" s="432">
        <f t="shared" si="1"/>
        <v>1</v>
      </c>
      <c r="Q44" s="164" t="str">
        <f t="shared" si="2"/>
        <v>Fuerte</v>
      </c>
      <c r="R44" s="444"/>
      <c r="S44" s="445"/>
      <c r="T44" s="446"/>
      <c r="U44" s="168" t="str">
        <f t="shared" si="23"/>
        <v>Fuerte</v>
      </c>
      <c r="V44" s="168" t="str">
        <f t="shared" si="24"/>
        <v/>
      </c>
      <c r="W44" s="168" t="str">
        <f t="shared" si="25"/>
        <v/>
      </c>
      <c r="X44" s="169" t="str">
        <f t="shared" si="26"/>
        <v>Control fuerte pero si el riesgo residual lo requiere y según la opción de manejo escogida, cada responsable involucrado debe liderar acciones adicionales</v>
      </c>
      <c r="Y44" s="170">
        <f t="shared" si="7"/>
        <v>2</v>
      </c>
      <c r="Z44" s="447"/>
      <c r="AA44" s="444"/>
      <c r="AB44" s="172" t="str">
        <f t="shared" si="8"/>
        <v/>
      </c>
      <c r="AC44" s="448"/>
      <c r="AD44" s="445"/>
    </row>
    <row r="45" spans="1:43" s="436" customFormat="1" ht="38.25" x14ac:dyDescent="0.2">
      <c r="A45" s="442"/>
      <c r="B45" s="442"/>
      <c r="C45" s="425" t="s">
        <v>514</v>
      </c>
      <c r="D45" s="528" t="s">
        <v>515</v>
      </c>
      <c r="E45" s="524" t="s">
        <v>46</v>
      </c>
      <c r="F45" s="525">
        <v>15</v>
      </c>
      <c r="G45" s="525">
        <v>15</v>
      </c>
      <c r="H45" s="525">
        <v>15</v>
      </c>
      <c r="I45" s="525">
        <v>15</v>
      </c>
      <c r="J45" s="525">
        <v>15</v>
      </c>
      <c r="K45" s="525">
        <v>15</v>
      </c>
      <c r="L45" s="525">
        <v>10</v>
      </c>
      <c r="M45" s="526" t="s">
        <v>158</v>
      </c>
      <c r="N45" s="430"/>
      <c r="O45" s="431">
        <f t="shared" ref="O45" si="38">SUM(F45:K45)</f>
        <v>90</v>
      </c>
      <c r="P45" s="432">
        <f t="shared" ref="P45" si="39">(O45*1)/90</f>
        <v>1</v>
      </c>
      <c r="Q45" s="164" t="str">
        <f t="shared" ref="Q45" si="40">IF(P45&gt;=96%,"Fuerte",(IF(P45&lt;=85%,"Débil","Moderado")))</f>
        <v>Fuerte</v>
      </c>
      <c r="R45" s="444"/>
      <c r="S45" s="445"/>
      <c r="T45" s="446"/>
      <c r="U45" s="168" t="str">
        <f t="shared" ref="U45" si="41">IF(AND(Q45="Fuerte",M45="Fuerte"),"Fuerte","")</f>
        <v>Fuerte</v>
      </c>
      <c r="V45" s="168" t="str">
        <f t="shared" ref="V45" si="42">IF(U45="Fuerte","",IF(OR(Q45="Débil",M45="Débil"),"","Moderada"))</f>
        <v/>
      </c>
      <c r="W45" s="168" t="str">
        <f t="shared" ref="W45" si="43">IF(OR(U45="Fuerte",V45="Moderada"),"","Débil")</f>
        <v/>
      </c>
      <c r="X45" s="169" t="str">
        <f t="shared" ref="X45" si="44">IF(AND(Q45="Fuerte",M45="Fuerte"),"Control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5" s="170">
        <f t="shared" ref="Y45" si="45">IF(E45="Preventivo",IF(U45="Fuerte",2,IF(V45="Moderada",1,"")),"")</f>
        <v>2</v>
      </c>
      <c r="Z45" s="447"/>
      <c r="AA45" s="444"/>
      <c r="AB45" s="172" t="str">
        <f t="shared" si="8"/>
        <v/>
      </c>
      <c r="AC45" s="448"/>
      <c r="AD45" s="445"/>
    </row>
    <row r="46" spans="1:43" s="436" customFormat="1" ht="51" x14ac:dyDescent="0.2">
      <c r="A46" s="442"/>
      <c r="B46" s="442"/>
      <c r="C46" s="443" t="s">
        <v>386</v>
      </c>
      <c r="D46" s="450" t="s">
        <v>420</v>
      </c>
      <c r="E46" s="427" t="s">
        <v>46</v>
      </c>
      <c r="F46" s="428">
        <v>15</v>
      </c>
      <c r="G46" s="428">
        <v>15</v>
      </c>
      <c r="H46" s="428">
        <v>15</v>
      </c>
      <c r="I46" s="428">
        <v>15</v>
      </c>
      <c r="J46" s="428">
        <v>15</v>
      </c>
      <c r="K46" s="428">
        <v>15</v>
      </c>
      <c r="L46" s="428">
        <v>10</v>
      </c>
      <c r="M46" s="429" t="s">
        <v>158</v>
      </c>
      <c r="N46" s="430"/>
      <c r="O46" s="431">
        <f t="shared" si="13"/>
        <v>90</v>
      </c>
      <c r="P46" s="432">
        <f t="shared" si="1"/>
        <v>1</v>
      </c>
      <c r="Q46" s="164" t="str">
        <f t="shared" si="2"/>
        <v>Fuerte</v>
      </c>
      <c r="R46" s="444"/>
      <c r="S46" s="445"/>
      <c r="T46" s="446"/>
      <c r="U46" s="168" t="str">
        <f t="shared" si="23"/>
        <v>Fuerte</v>
      </c>
      <c r="V46" s="168" t="str">
        <f t="shared" si="24"/>
        <v/>
      </c>
      <c r="W46" s="168" t="str">
        <f t="shared" si="25"/>
        <v/>
      </c>
      <c r="X46" s="169" t="str">
        <f t="shared" si="26"/>
        <v>Control fuerte pero si el riesgo residual lo requiere y según la opción de manejo escogida, cada responsable involucrado debe liderar acciones adicionales</v>
      </c>
      <c r="Y46" s="170">
        <f t="shared" si="7"/>
        <v>2</v>
      </c>
      <c r="Z46" s="447"/>
      <c r="AA46" s="444"/>
      <c r="AB46" s="172" t="str">
        <f t="shared" si="8"/>
        <v/>
      </c>
      <c r="AC46" s="448"/>
      <c r="AD46" s="445"/>
    </row>
    <row r="47" spans="1:43" s="436" customFormat="1" ht="38.25" x14ac:dyDescent="0.2">
      <c r="A47" s="442"/>
      <c r="B47" s="442"/>
      <c r="C47" s="443" t="s">
        <v>387</v>
      </c>
      <c r="D47" s="450" t="s">
        <v>425</v>
      </c>
      <c r="E47" s="427" t="s">
        <v>72</v>
      </c>
      <c r="F47" s="428">
        <v>15</v>
      </c>
      <c r="G47" s="428">
        <v>15</v>
      </c>
      <c r="H47" s="428">
        <v>15</v>
      </c>
      <c r="I47" s="428">
        <v>15</v>
      </c>
      <c r="J47" s="428">
        <v>15</v>
      </c>
      <c r="K47" s="428">
        <v>15</v>
      </c>
      <c r="L47" s="428">
        <v>10</v>
      </c>
      <c r="M47" s="429" t="s">
        <v>158</v>
      </c>
      <c r="N47" s="430"/>
      <c r="O47" s="431">
        <f t="shared" si="13"/>
        <v>90</v>
      </c>
      <c r="P47" s="432">
        <f t="shared" si="1"/>
        <v>1</v>
      </c>
      <c r="Q47" s="164" t="str">
        <f t="shared" si="2"/>
        <v>Fuerte</v>
      </c>
      <c r="R47" s="444"/>
      <c r="S47" s="445"/>
      <c r="T47" s="446"/>
      <c r="U47" s="168" t="str">
        <f t="shared" si="23"/>
        <v>Fuerte</v>
      </c>
      <c r="V47" s="168" t="str">
        <f t="shared" si="24"/>
        <v/>
      </c>
      <c r="W47" s="168" t="str">
        <f t="shared" si="25"/>
        <v/>
      </c>
      <c r="X47" s="169" t="str">
        <f t="shared" si="26"/>
        <v>Control fuerte pero si el riesgo residual lo requiere y según la opción de manejo escogida, cada responsable involucrado debe liderar acciones adicionales</v>
      </c>
      <c r="Y47" s="170" t="str">
        <f t="shared" si="7"/>
        <v/>
      </c>
      <c r="Z47" s="447"/>
      <c r="AA47" s="444"/>
      <c r="AB47" s="172">
        <f t="shared" si="8"/>
        <v>2</v>
      </c>
      <c r="AC47" s="448"/>
      <c r="AD47" s="445"/>
    </row>
    <row r="48" spans="1:43" s="436" customFormat="1" ht="51" x14ac:dyDescent="0.2">
      <c r="A48" s="442"/>
      <c r="B48" s="442"/>
      <c r="C48" s="443" t="s">
        <v>519</v>
      </c>
      <c r="D48" s="529" t="s">
        <v>520</v>
      </c>
      <c r="E48" s="524" t="s">
        <v>72</v>
      </c>
      <c r="F48" s="525">
        <v>15</v>
      </c>
      <c r="G48" s="525">
        <v>15</v>
      </c>
      <c r="H48" s="525">
        <v>15</v>
      </c>
      <c r="I48" s="525">
        <v>15</v>
      </c>
      <c r="J48" s="525">
        <v>15</v>
      </c>
      <c r="K48" s="525">
        <v>15</v>
      </c>
      <c r="L48" s="525">
        <v>10</v>
      </c>
      <c r="M48" s="526" t="s">
        <v>158</v>
      </c>
      <c r="N48" s="430"/>
      <c r="O48" s="431">
        <f t="shared" ref="O48" si="46">SUM(F48:K48)</f>
        <v>90</v>
      </c>
      <c r="P48" s="432">
        <f t="shared" ref="P48" si="47">(O48*1)/90</f>
        <v>1</v>
      </c>
      <c r="Q48" s="164" t="str">
        <f t="shared" ref="Q48" si="48">IF(P48&gt;=96%,"Fuerte",(IF(P48&lt;=85%,"Débil","Moderado")))</f>
        <v>Fuerte</v>
      </c>
      <c r="R48" s="444"/>
      <c r="S48" s="445"/>
      <c r="T48" s="446"/>
      <c r="U48" s="168" t="str">
        <f t="shared" ref="U48:U49" si="49">IF(AND(Q48="Fuerte",M48="Fuerte"),"Fuerte","")</f>
        <v>Fuerte</v>
      </c>
      <c r="V48" s="168" t="str">
        <f t="shared" ref="V48:V49" si="50">IF(U48="Fuerte","",IF(OR(Q48="Débil",M48="Débil"),"","Moderada"))</f>
        <v/>
      </c>
      <c r="W48" s="168" t="str">
        <f t="shared" ref="W48:W49" si="51">IF(OR(U48="Fuerte",V48="Moderada"),"","Débil")</f>
        <v/>
      </c>
      <c r="X48" s="169" t="str">
        <f t="shared" ref="X48:X49" si="52">IF(AND(Q48="Fuerte",M48="Fuerte"),"Control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8" s="170" t="str">
        <f t="shared" ref="Y48:Y49" si="53">IF(E48="Preventivo",IF(U48="Fuerte",2,IF(V48="Moderada",1,"")),"")</f>
        <v/>
      </c>
      <c r="Z48" s="447"/>
      <c r="AA48" s="444"/>
      <c r="AB48" s="172">
        <f t="shared" si="8"/>
        <v>2</v>
      </c>
      <c r="AC48" s="448"/>
      <c r="AD48" s="445"/>
    </row>
    <row r="49" spans="1:43" s="436" customFormat="1" ht="25.5" x14ac:dyDescent="0.2">
      <c r="A49" s="442"/>
      <c r="B49" s="442"/>
      <c r="C49" s="443" t="s">
        <v>434</v>
      </c>
      <c r="D49" s="450" t="s">
        <v>510</v>
      </c>
      <c r="E49" s="427" t="s">
        <v>46</v>
      </c>
      <c r="F49" s="525">
        <v>15</v>
      </c>
      <c r="G49" s="525">
        <v>15</v>
      </c>
      <c r="H49" s="525">
        <v>0</v>
      </c>
      <c r="I49" s="525">
        <v>15</v>
      </c>
      <c r="J49" s="525">
        <v>15</v>
      </c>
      <c r="K49" s="525">
        <v>0</v>
      </c>
      <c r="L49" s="525">
        <v>10</v>
      </c>
      <c r="M49" s="526" t="s">
        <v>158</v>
      </c>
      <c r="N49" s="430"/>
      <c r="O49" s="431">
        <f t="shared" si="13"/>
        <v>60</v>
      </c>
      <c r="P49" s="432">
        <f t="shared" si="1"/>
        <v>0.66666666666666663</v>
      </c>
      <c r="Q49" s="164" t="str">
        <f t="shared" si="2"/>
        <v>Débil</v>
      </c>
      <c r="R49" s="444"/>
      <c r="S49" s="445"/>
      <c r="T49" s="446"/>
      <c r="U49" s="168" t="str">
        <f t="shared" si="49"/>
        <v/>
      </c>
      <c r="V49" s="168" t="str">
        <f t="shared" si="50"/>
        <v/>
      </c>
      <c r="W49" s="168" t="str">
        <f t="shared" si="51"/>
        <v>Débil</v>
      </c>
      <c r="X49" s="169" t="str">
        <f t="shared" si="52"/>
        <v>Requiere plan de acción para fortalecer el control</v>
      </c>
      <c r="Y49" s="170" t="str">
        <f t="shared" si="53"/>
        <v/>
      </c>
      <c r="Z49" s="447"/>
      <c r="AA49" s="444"/>
      <c r="AB49" s="172" t="str">
        <f t="shared" si="8"/>
        <v/>
      </c>
      <c r="AC49" s="448"/>
      <c r="AD49" s="445"/>
    </row>
    <row r="50" spans="1:43" s="436" customFormat="1" ht="38.25" x14ac:dyDescent="0.2">
      <c r="A50" s="442"/>
      <c r="B50" s="442"/>
      <c r="C50" s="443" t="s">
        <v>435</v>
      </c>
      <c r="D50" s="451" t="s">
        <v>511</v>
      </c>
      <c r="E50" s="524" t="s">
        <v>46</v>
      </c>
      <c r="F50" s="525">
        <v>15</v>
      </c>
      <c r="G50" s="525">
        <v>15</v>
      </c>
      <c r="H50" s="525">
        <v>15</v>
      </c>
      <c r="I50" s="525">
        <v>15</v>
      </c>
      <c r="J50" s="525">
        <v>15</v>
      </c>
      <c r="K50" s="525">
        <v>15</v>
      </c>
      <c r="L50" s="525">
        <v>10</v>
      </c>
      <c r="M50" s="526" t="s">
        <v>158</v>
      </c>
      <c r="N50" s="430"/>
      <c r="O50" s="431">
        <f t="shared" si="13"/>
        <v>90</v>
      </c>
      <c r="P50" s="432">
        <f t="shared" si="1"/>
        <v>1</v>
      </c>
      <c r="Q50" s="164" t="str">
        <f t="shared" si="2"/>
        <v>Fuerte</v>
      </c>
      <c r="R50" s="444"/>
      <c r="S50" s="445"/>
      <c r="T50" s="446"/>
      <c r="U50" s="168" t="str">
        <f t="shared" si="23"/>
        <v>Fuerte</v>
      </c>
      <c r="V50" s="168" t="str">
        <f t="shared" si="24"/>
        <v/>
      </c>
      <c r="W50" s="168" t="str">
        <f t="shared" si="25"/>
        <v/>
      </c>
      <c r="X50" s="169" t="str">
        <f t="shared" si="26"/>
        <v>Control fuerte pero si el riesgo residual lo requiere y según la opción de manejo escogida, cada responsable involucrado debe liderar acciones adicionales</v>
      </c>
      <c r="Y50" s="170">
        <f t="shared" si="7"/>
        <v>2</v>
      </c>
      <c r="Z50" s="447"/>
      <c r="AA50" s="444"/>
      <c r="AB50" s="172" t="str">
        <f t="shared" si="8"/>
        <v/>
      </c>
      <c r="AC50" s="448"/>
      <c r="AD50" s="445"/>
    </row>
    <row r="51" spans="1:43" s="436" customFormat="1" x14ac:dyDescent="0.2">
      <c r="A51" s="442"/>
      <c r="B51" s="442"/>
      <c r="C51" s="443"/>
      <c r="D51" s="451"/>
      <c r="E51" s="427"/>
      <c r="F51" s="428"/>
      <c r="G51" s="428"/>
      <c r="H51" s="428"/>
      <c r="I51" s="428"/>
      <c r="J51" s="428"/>
      <c r="K51" s="428"/>
      <c r="L51" s="428"/>
      <c r="M51" s="429"/>
      <c r="N51" s="430"/>
      <c r="O51" s="431">
        <f t="shared" si="13"/>
        <v>0</v>
      </c>
      <c r="P51" s="432">
        <f t="shared" si="1"/>
        <v>0</v>
      </c>
      <c r="Q51" s="164" t="str">
        <f t="shared" si="2"/>
        <v>Débil</v>
      </c>
      <c r="R51" s="444"/>
      <c r="S51" s="445"/>
      <c r="T51" s="446"/>
      <c r="U51" s="168" t="str">
        <f t="shared" si="23"/>
        <v/>
      </c>
      <c r="V51" s="168" t="str">
        <f t="shared" si="24"/>
        <v/>
      </c>
      <c r="W51" s="168" t="str">
        <f t="shared" si="25"/>
        <v>Débil</v>
      </c>
      <c r="X51" s="169" t="str">
        <f t="shared" si="26"/>
        <v>Requiere plan de acción para fortalecer el control</v>
      </c>
      <c r="Y51" s="170" t="str">
        <f t="shared" si="7"/>
        <v/>
      </c>
      <c r="Z51" s="447"/>
      <c r="AA51" s="444"/>
      <c r="AB51" s="172" t="str">
        <f t="shared" si="8"/>
        <v/>
      </c>
      <c r="AC51" s="448"/>
      <c r="AD51" s="445"/>
    </row>
    <row r="52" spans="1:43" s="436" customFormat="1" x14ac:dyDescent="0.2">
      <c r="A52" s="442"/>
      <c r="B52" s="442"/>
      <c r="C52" s="443"/>
      <c r="D52" s="451"/>
      <c r="E52" s="427"/>
      <c r="F52" s="428"/>
      <c r="G52" s="428"/>
      <c r="H52" s="428"/>
      <c r="I52" s="428"/>
      <c r="J52" s="428"/>
      <c r="K52" s="428"/>
      <c r="L52" s="428"/>
      <c r="M52" s="429"/>
      <c r="N52" s="430"/>
      <c r="O52" s="431">
        <f t="shared" si="13"/>
        <v>0</v>
      </c>
      <c r="P52" s="432">
        <f t="shared" si="1"/>
        <v>0</v>
      </c>
      <c r="Q52" s="164" t="str">
        <f t="shared" si="2"/>
        <v>Débil</v>
      </c>
      <c r="R52" s="444"/>
      <c r="S52" s="445"/>
      <c r="T52" s="461"/>
      <c r="U52" s="168" t="str">
        <f t="shared" si="23"/>
        <v/>
      </c>
      <c r="V52" s="168" t="str">
        <f t="shared" si="24"/>
        <v/>
      </c>
      <c r="W52" s="168" t="str">
        <f t="shared" si="25"/>
        <v>Débil</v>
      </c>
      <c r="X52" s="169" t="str">
        <f t="shared" si="26"/>
        <v>Requiere plan de acción para fortalecer el control</v>
      </c>
      <c r="Y52" s="170" t="str">
        <f t="shared" si="7"/>
        <v/>
      </c>
      <c r="Z52" s="452"/>
      <c r="AA52" s="453"/>
      <c r="AB52" s="172" t="str">
        <f t="shared" si="8"/>
        <v/>
      </c>
      <c r="AC52" s="435"/>
      <c r="AD52" s="454"/>
    </row>
    <row r="53" spans="1:43" s="436" customFormat="1" ht="15.75" x14ac:dyDescent="0.25">
      <c r="A53" s="455"/>
      <c r="B53" s="455"/>
      <c r="C53" s="456"/>
      <c r="D53" s="457"/>
      <c r="E53" s="427"/>
      <c r="F53" s="428"/>
      <c r="G53" s="428"/>
      <c r="H53" s="428"/>
      <c r="I53" s="428"/>
      <c r="J53" s="428"/>
      <c r="K53" s="428"/>
      <c r="L53" s="428"/>
      <c r="M53" s="429"/>
      <c r="N53" s="430"/>
      <c r="O53" s="431">
        <f t="shared" si="13"/>
        <v>0</v>
      </c>
      <c r="P53" s="432">
        <f t="shared" si="1"/>
        <v>0</v>
      </c>
      <c r="Q53" s="164" t="str">
        <f t="shared" si="2"/>
        <v>Débil</v>
      </c>
      <c r="R53" s="444"/>
      <c r="S53" s="445"/>
      <c r="T53" s="446"/>
      <c r="U53" s="168" t="str">
        <f t="shared" si="23"/>
        <v/>
      </c>
      <c r="V53" s="168" t="str">
        <f t="shared" si="24"/>
        <v/>
      </c>
      <c r="W53" s="168" t="str">
        <f t="shared" si="25"/>
        <v>Débil</v>
      </c>
      <c r="X53" s="169" t="str">
        <f t="shared" si="26"/>
        <v>Requiere plan de acción para fortalecer el control</v>
      </c>
      <c r="Y53" s="170" t="str">
        <f t="shared" si="7"/>
        <v/>
      </c>
      <c r="Z53" s="434"/>
      <c r="AA53" s="433">
        <f>IF(OR(W53="Débil",Z53=0),0,IF(Z53=1,1,IF(AND(U53="Fuerte",Z53=2),2,1)))</f>
        <v>0</v>
      </c>
      <c r="AB53" s="172" t="str">
        <f t="shared" si="8"/>
        <v/>
      </c>
      <c r="AC53" s="434"/>
      <c r="AD53" s="433">
        <f>IF(OR(W53="Débil",AC53=0),0,IF(AC53=1,1,IF(AND(U53="Fuerte",AC53=2),2,1)))</f>
        <v>0</v>
      </c>
      <c r="AF53" s="437"/>
      <c r="AG53" s="449"/>
      <c r="AH53" s="449"/>
      <c r="AI53" s="449"/>
      <c r="AJ53" s="462"/>
      <c r="AK53" s="440"/>
      <c r="AL53" s="440"/>
      <c r="AM53" s="440"/>
      <c r="AN53" s="449"/>
      <c r="AO53" s="449"/>
      <c r="AP53" s="449"/>
      <c r="AQ53" s="462"/>
    </row>
    <row r="54" spans="1:43" s="436" customFormat="1" ht="15.75" x14ac:dyDescent="0.2">
      <c r="A54" s="442"/>
      <c r="B54" s="442"/>
      <c r="C54" s="443"/>
      <c r="D54" s="457"/>
      <c r="E54" s="427"/>
      <c r="F54" s="428"/>
      <c r="G54" s="428"/>
      <c r="H54" s="428"/>
      <c r="I54" s="428"/>
      <c r="J54" s="428"/>
      <c r="K54" s="428"/>
      <c r="L54" s="428"/>
      <c r="M54" s="429"/>
      <c r="N54" s="430"/>
      <c r="O54" s="431">
        <f t="shared" si="13"/>
        <v>0</v>
      </c>
      <c r="P54" s="432">
        <f t="shared" si="1"/>
        <v>0</v>
      </c>
      <c r="Q54" s="164" t="str">
        <f t="shared" si="2"/>
        <v>Débil</v>
      </c>
      <c r="R54" s="444"/>
      <c r="S54" s="445"/>
      <c r="T54" s="446"/>
      <c r="U54" s="168" t="str">
        <f t="shared" si="23"/>
        <v/>
      </c>
      <c r="V54" s="168" t="str">
        <f t="shared" si="24"/>
        <v/>
      </c>
      <c r="W54" s="168" t="str">
        <f t="shared" si="25"/>
        <v>Débil</v>
      </c>
      <c r="X54" s="169" t="str">
        <f t="shared" si="26"/>
        <v>Requiere plan de acción para fortalecer el control</v>
      </c>
      <c r="Y54" s="170" t="str">
        <f t="shared" si="7"/>
        <v/>
      </c>
      <c r="Z54" s="447"/>
      <c r="AA54" s="444"/>
      <c r="AB54" s="172" t="str">
        <f t="shared" si="8"/>
        <v/>
      </c>
      <c r="AC54" s="448"/>
      <c r="AD54" s="445"/>
      <c r="AF54" s="437"/>
      <c r="AG54" s="449"/>
      <c r="AH54" s="449"/>
      <c r="AI54" s="449"/>
      <c r="AJ54" s="462"/>
      <c r="AK54" s="440"/>
      <c r="AL54" s="440"/>
      <c r="AM54" s="440"/>
      <c r="AN54" s="449"/>
      <c r="AO54" s="449"/>
      <c r="AP54" s="449"/>
      <c r="AQ54" s="462"/>
    </row>
    <row r="55" spans="1:43" s="436" customFormat="1" ht="15.75" x14ac:dyDescent="0.2">
      <c r="A55" s="458"/>
      <c r="B55" s="458"/>
      <c r="C55" s="443"/>
      <c r="D55" s="457"/>
      <c r="E55" s="427"/>
      <c r="F55" s="428"/>
      <c r="G55" s="428"/>
      <c r="H55" s="428"/>
      <c r="I55" s="428"/>
      <c r="J55" s="428"/>
      <c r="K55" s="428"/>
      <c r="L55" s="428"/>
      <c r="M55" s="429"/>
      <c r="N55" s="430"/>
      <c r="O55" s="431">
        <f t="shared" si="13"/>
        <v>0</v>
      </c>
      <c r="P55" s="432">
        <f t="shared" si="1"/>
        <v>0</v>
      </c>
      <c r="Q55" s="164" t="str">
        <f t="shared" si="2"/>
        <v>Débil</v>
      </c>
      <c r="R55" s="444"/>
      <c r="S55" s="445"/>
      <c r="T55" s="446"/>
      <c r="U55" s="168" t="str">
        <f t="shared" si="23"/>
        <v/>
      </c>
      <c r="V55" s="168" t="str">
        <f t="shared" si="24"/>
        <v/>
      </c>
      <c r="W55" s="168" t="str">
        <f t="shared" si="25"/>
        <v>Débil</v>
      </c>
      <c r="X55" s="169" t="str">
        <f t="shared" si="26"/>
        <v>Requiere plan de acción para fortalecer el control</v>
      </c>
      <c r="Y55" s="170" t="str">
        <f t="shared" si="7"/>
        <v/>
      </c>
      <c r="Z55" s="447"/>
      <c r="AA55" s="444"/>
      <c r="AB55" s="172" t="str">
        <f t="shared" si="8"/>
        <v/>
      </c>
      <c r="AC55" s="448"/>
      <c r="AD55" s="445"/>
      <c r="AF55" s="437"/>
      <c r="AG55" s="449"/>
      <c r="AH55" s="449"/>
      <c r="AI55" s="449"/>
      <c r="AJ55" s="462"/>
      <c r="AK55" s="440"/>
      <c r="AL55" s="440"/>
      <c r="AM55" s="440"/>
      <c r="AN55" s="449"/>
      <c r="AO55" s="449"/>
      <c r="AP55" s="449"/>
      <c r="AQ55" s="462"/>
    </row>
    <row r="56" spans="1:43" s="173" customFormat="1" ht="105" x14ac:dyDescent="0.2">
      <c r="A56" s="362" t="str">
        <f>'2. MAPA DE RIESGOS '!C16</f>
        <v xml:space="preserve">5: Desviación en el uso de los bienes y servicios de la Entidad con la intención de favorecer intereses propios o de terceros.
</v>
      </c>
      <c r="B56" s="362"/>
      <c r="C56" s="395" t="s">
        <v>380</v>
      </c>
      <c r="D56" s="496" t="s">
        <v>384</v>
      </c>
      <c r="E56" s="161" t="s">
        <v>46</v>
      </c>
      <c r="F56" s="162">
        <v>15</v>
      </c>
      <c r="G56" s="162">
        <v>15</v>
      </c>
      <c r="H56" s="162">
        <v>15</v>
      </c>
      <c r="I56" s="162">
        <v>15</v>
      </c>
      <c r="J56" s="162">
        <v>15</v>
      </c>
      <c r="K56" s="162">
        <v>15</v>
      </c>
      <c r="L56" s="162">
        <v>10</v>
      </c>
      <c r="M56" s="382" t="s">
        <v>158</v>
      </c>
      <c r="N56" s="372"/>
      <c r="O56" s="163">
        <f t="shared" si="13"/>
        <v>90</v>
      </c>
      <c r="P56" s="423">
        <f t="shared" si="1"/>
        <v>1</v>
      </c>
      <c r="Q56" s="164" t="str">
        <f t="shared" si="2"/>
        <v>Fuerte</v>
      </c>
      <c r="R56" s="470">
        <f>ROUNDUP(AVERAGEIF(P56:P67,"&gt;0"),1)</f>
        <v>1</v>
      </c>
      <c r="S56" s="166" t="str">
        <f>IF(R56&gt;96%,"Fuerte",IF(R56&lt;50%,"Débil","Moderada"))</f>
        <v>Fuerte</v>
      </c>
      <c r="T56" s="167"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168" t="str">
        <f t="shared" si="23"/>
        <v>Fuerte</v>
      </c>
      <c r="V56" s="168" t="str">
        <f t="shared" si="24"/>
        <v/>
      </c>
      <c r="W56" s="168" t="str">
        <f t="shared" si="25"/>
        <v/>
      </c>
      <c r="X56" s="169" t="str">
        <f t="shared" si="26"/>
        <v>Control fuerte pero si el riesgo residual lo requiere y según la opción de manejo escogida, cada responsable involucrado debe liderar acciones adicionales</v>
      </c>
      <c r="Y56" s="170">
        <f t="shared" si="7"/>
        <v>2</v>
      </c>
      <c r="Z56" s="472">
        <f>IFERROR(ROUND(AVERAGE(Y56:Y67),0),0)</f>
        <v>2</v>
      </c>
      <c r="AA56" s="166">
        <f>IF(OR(W56="Débil",Z56=0),0,IF(Z56=1,1,IF(AND(U56="Fuerte",Z56=2),2,1)))</f>
        <v>2</v>
      </c>
      <c r="AB56" s="172" t="str">
        <f t="shared" si="8"/>
        <v/>
      </c>
      <c r="AC56" s="472">
        <f>IFERROR(ROUND(AVERAGE(AB56:AB67),0),0)</f>
        <v>1</v>
      </c>
      <c r="AD56" s="166">
        <f>IF(OR(W56="Débil",AC56=0),0,IF(AC56=1,1,IF(AND(U56="Fuerte",AC56=2),2,1)))</f>
        <v>1</v>
      </c>
    </row>
    <row r="57" spans="1:43" ht="63.75" x14ac:dyDescent="0.2">
      <c r="A57" s="414"/>
      <c r="B57" s="414"/>
      <c r="C57" s="395" t="s">
        <v>381</v>
      </c>
      <c r="D57" s="189" t="s">
        <v>360</v>
      </c>
      <c r="E57" s="161" t="s">
        <v>46</v>
      </c>
      <c r="F57" s="187">
        <v>15</v>
      </c>
      <c r="G57" s="187">
        <v>15</v>
      </c>
      <c r="H57" s="187">
        <v>15</v>
      </c>
      <c r="I57" s="187">
        <v>15</v>
      </c>
      <c r="J57" s="187">
        <v>15</v>
      </c>
      <c r="K57" s="187">
        <v>15</v>
      </c>
      <c r="L57" s="187">
        <v>10</v>
      </c>
      <c r="M57" s="383" t="s">
        <v>158</v>
      </c>
      <c r="N57" s="372"/>
      <c r="O57" s="163">
        <f t="shared" si="13"/>
        <v>90</v>
      </c>
      <c r="P57" s="423">
        <f t="shared" si="1"/>
        <v>1</v>
      </c>
      <c r="Q57" s="164" t="str">
        <f t="shared" si="2"/>
        <v>Fuerte</v>
      </c>
      <c r="R57" s="179"/>
      <c r="S57" s="185"/>
      <c r="T57" s="195"/>
      <c r="U57" s="168" t="str">
        <f t="shared" si="23"/>
        <v>Fuerte</v>
      </c>
      <c r="V57" s="168" t="str">
        <f t="shared" si="24"/>
        <v/>
      </c>
      <c r="W57" s="168" t="str">
        <f t="shared" si="25"/>
        <v/>
      </c>
      <c r="X57" s="169" t="str">
        <f t="shared" si="26"/>
        <v>Control fuerte pero si el riesgo residual lo requiere y según la opción de manejo escogida, cada responsable involucrado debe liderar acciones adicionales</v>
      </c>
      <c r="Y57" s="170">
        <f t="shared" si="7"/>
        <v>2</v>
      </c>
      <c r="Z57" s="182"/>
      <c r="AA57" s="183"/>
      <c r="AB57" s="172" t="str">
        <f t="shared" si="8"/>
        <v/>
      </c>
      <c r="AC57" s="184"/>
      <c r="AD57" s="185"/>
    </row>
    <row r="58" spans="1:43" ht="89.25" x14ac:dyDescent="0.2">
      <c r="A58" s="414"/>
      <c r="B58" s="414"/>
      <c r="C58" s="395" t="s">
        <v>397</v>
      </c>
      <c r="D58" s="413" t="s">
        <v>398</v>
      </c>
      <c r="E58" s="161" t="s">
        <v>46</v>
      </c>
      <c r="F58" s="187">
        <v>15</v>
      </c>
      <c r="G58" s="187">
        <v>15</v>
      </c>
      <c r="H58" s="187">
        <v>15</v>
      </c>
      <c r="I58" s="187">
        <v>15</v>
      </c>
      <c r="J58" s="187">
        <v>15</v>
      </c>
      <c r="K58" s="187">
        <v>15</v>
      </c>
      <c r="L58" s="187">
        <v>10</v>
      </c>
      <c r="M58" s="383" t="s">
        <v>158</v>
      </c>
      <c r="N58" s="372"/>
      <c r="O58" s="163">
        <f t="shared" si="13"/>
        <v>90</v>
      </c>
      <c r="P58" s="423">
        <f t="shared" si="1"/>
        <v>1</v>
      </c>
      <c r="Q58" s="164" t="str">
        <f t="shared" si="2"/>
        <v>Fuerte</v>
      </c>
      <c r="R58" s="179"/>
      <c r="S58" s="185"/>
      <c r="T58" s="195"/>
      <c r="U58" s="168" t="str">
        <f t="shared" si="23"/>
        <v>Fuerte</v>
      </c>
      <c r="V58" s="168" t="str">
        <f t="shared" si="24"/>
        <v/>
      </c>
      <c r="W58" s="168" t="str">
        <f t="shared" si="25"/>
        <v/>
      </c>
      <c r="X58" s="169" t="str">
        <f t="shared" si="26"/>
        <v>Control fuerte pero si el riesgo residual lo requiere y según la opción de manejo escogida, cada responsable involucrado debe liderar acciones adicionales</v>
      </c>
      <c r="Y58" s="170">
        <f t="shared" si="7"/>
        <v>2</v>
      </c>
      <c r="Z58" s="182"/>
      <c r="AA58" s="183"/>
      <c r="AB58" s="172" t="str">
        <f t="shared" si="8"/>
        <v/>
      </c>
      <c r="AC58" s="184"/>
      <c r="AD58" s="185"/>
    </row>
    <row r="59" spans="1:43" ht="36" customHeight="1" x14ac:dyDescent="0.2">
      <c r="A59" s="414"/>
      <c r="B59" s="414"/>
      <c r="C59" s="395" t="s">
        <v>427</v>
      </c>
      <c r="D59" s="189" t="s">
        <v>428</v>
      </c>
      <c r="E59" s="161" t="s">
        <v>72</v>
      </c>
      <c r="F59" s="187">
        <v>15</v>
      </c>
      <c r="G59" s="187">
        <v>15</v>
      </c>
      <c r="H59" s="187">
        <v>15</v>
      </c>
      <c r="I59" s="187">
        <v>15</v>
      </c>
      <c r="J59" s="187">
        <v>15</v>
      </c>
      <c r="K59" s="187">
        <v>15</v>
      </c>
      <c r="L59" s="187">
        <v>10</v>
      </c>
      <c r="M59" s="383" t="s">
        <v>158</v>
      </c>
      <c r="N59" s="372"/>
      <c r="O59" s="163">
        <f t="shared" si="13"/>
        <v>90</v>
      </c>
      <c r="P59" s="423">
        <f t="shared" si="1"/>
        <v>1</v>
      </c>
      <c r="Q59" s="164" t="str">
        <f t="shared" si="2"/>
        <v>Fuerte</v>
      </c>
      <c r="R59" s="179"/>
      <c r="S59" s="185"/>
      <c r="T59" s="195"/>
      <c r="U59" s="168" t="str">
        <f t="shared" si="23"/>
        <v>Fuerte</v>
      </c>
      <c r="V59" s="168" t="str">
        <f t="shared" si="24"/>
        <v/>
      </c>
      <c r="W59" s="168" t="str">
        <f t="shared" si="25"/>
        <v/>
      </c>
      <c r="X59" s="169" t="str">
        <f t="shared" si="26"/>
        <v>Control fuerte pero si el riesgo residual lo requiere y según la opción de manejo escogida, cada responsable involucrado debe liderar acciones adicionales</v>
      </c>
      <c r="Y59" s="170" t="str">
        <f t="shared" si="7"/>
        <v/>
      </c>
      <c r="Z59" s="182"/>
      <c r="AA59" s="183"/>
      <c r="AB59" s="172">
        <f t="shared" si="8"/>
        <v>2</v>
      </c>
      <c r="AC59" s="184"/>
      <c r="AD59" s="185"/>
    </row>
    <row r="60" spans="1:43" ht="38.25" x14ac:dyDescent="0.2">
      <c r="A60" s="414"/>
      <c r="B60" s="414"/>
      <c r="C60" s="395" t="s">
        <v>456</v>
      </c>
      <c r="D60" s="189" t="s">
        <v>464</v>
      </c>
      <c r="E60" s="161" t="s">
        <v>46</v>
      </c>
      <c r="F60" s="187">
        <v>15</v>
      </c>
      <c r="G60" s="187">
        <v>15</v>
      </c>
      <c r="H60" s="187">
        <v>15</v>
      </c>
      <c r="I60" s="187">
        <v>15</v>
      </c>
      <c r="J60" s="187">
        <v>15</v>
      </c>
      <c r="K60" s="187">
        <v>15</v>
      </c>
      <c r="L60" s="187">
        <v>10</v>
      </c>
      <c r="M60" s="383" t="s">
        <v>158</v>
      </c>
      <c r="N60" s="372"/>
      <c r="O60" s="163">
        <f t="shared" si="13"/>
        <v>90</v>
      </c>
      <c r="P60" s="423">
        <f t="shared" si="1"/>
        <v>1</v>
      </c>
      <c r="Q60" s="164" t="str">
        <f t="shared" si="2"/>
        <v>Fuerte</v>
      </c>
      <c r="R60" s="179"/>
      <c r="S60" s="185"/>
      <c r="T60" s="195"/>
      <c r="U60" s="168" t="str">
        <f t="shared" si="23"/>
        <v>Fuerte</v>
      </c>
      <c r="V60" s="168" t="str">
        <f t="shared" si="24"/>
        <v/>
      </c>
      <c r="W60" s="168" t="str">
        <f t="shared" si="25"/>
        <v/>
      </c>
      <c r="X60" s="169" t="str">
        <f t="shared" si="26"/>
        <v>Control fuerte pero si el riesgo residual lo requiere y según la opción de manejo escogida, cada responsable involucrado debe liderar acciones adicionales</v>
      </c>
      <c r="Y60" s="170">
        <f t="shared" si="7"/>
        <v>2</v>
      </c>
      <c r="Z60" s="182"/>
      <c r="AA60" s="183"/>
      <c r="AB60" s="172" t="str">
        <f t="shared" si="8"/>
        <v/>
      </c>
      <c r="AC60" s="184"/>
      <c r="AD60" s="185"/>
    </row>
    <row r="61" spans="1:43" ht="38.25" x14ac:dyDescent="0.2">
      <c r="A61" s="414"/>
      <c r="B61" s="414"/>
      <c r="C61" s="395" t="s">
        <v>396</v>
      </c>
      <c r="D61" s="189" t="s">
        <v>479</v>
      </c>
      <c r="E61" s="161" t="s">
        <v>72</v>
      </c>
      <c r="F61" s="187">
        <v>15</v>
      </c>
      <c r="G61" s="187">
        <v>15</v>
      </c>
      <c r="H61" s="187">
        <v>15</v>
      </c>
      <c r="I61" s="187">
        <v>10</v>
      </c>
      <c r="J61" s="187">
        <v>15</v>
      </c>
      <c r="K61" s="187">
        <v>15</v>
      </c>
      <c r="L61" s="187">
        <v>10</v>
      </c>
      <c r="M61" s="383" t="s">
        <v>158</v>
      </c>
      <c r="N61" s="372"/>
      <c r="O61" s="163">
        <f t="shared" si="13"/>
        <v>85</v>
      </c>
      <c r="P61" s="423">
        <f t="shared" si="1"/>
        <v>0.94444444444444442</v>
      </c>
      <c r="Q61" s="164" t="str">
        <f t="shared" si="2"/>
        <v>Moderado</v>
      </c>
      <c r="R61" s="179"/>
      <c r="S61" s="185"/>
      <c r="T61" s="195"/>
      <c r="U61" s="168" t="str">
        <f t="shared" si="23"/>
        <v/>
      </c>
      <c r="V61" s="168" t="str">
        <f t="shared" si="24"/>
        <v>Moderada</v>
      </c>
      <c r="W61" s="168" t="str">
        <f t="shared" si="25"/>
        <v/>
      </c>
      <c r="X61" s="169" t="str">
        <f t="shared" si="26"/>
        <v>Requiere plan de acción para fortalecer el control</v>
      </c>
      <c r="Y61" s="170" t="str">
        <f t="shared" si="7"/>
        <v/>
      </c>
      <c r="Z61" s="182"/>
      <c r="AA61" s="183"/>
      <c r="AB61" s="172">
        <f t="shared" si="8"/>
        <v>1</v>
      </c>
      <c r="AC61" s="184"/>
      <c r="AD61" s="185"/>
    </row>
    <row r="62" spans="1:43" ht="51" x14ac:dyDescent="0.2">
      <c r="A62" s="414"/>
      <c r="B62" s="414"/>
      <c r="C62" s="395" t="s">
        <v>391</v>
      </c>
      <c r="D62" s="189" t="s">
        <v>521</v>
      </c>
      <c r="E62" s="161" t="s">
        <v>46</v>
      </c>
      <c r="F62" s="187">
        <v>15</v>
      </c>
      <c r="G62" s="187">
        <v>15</v>
      </c>
      <c r="H62" s="187">
        <v>15</v>
      </c>
      <c r="I62" s="187">
        <v>15</v>
      </c>
      <c r="J62" s="187">
        <v>15</v>
      </c>
      <c r="K62" s="187">
        <v>15</v>
      </c>
      <c r="L62" s="187">
        <v>10</v>
      </c>
      <c r="M62" s="383" t="s">
        <v>158</v>
      </c>
      <c r="N62" s="372"/>
      <c r="O62" s="163">
        <f t="shared" ref="O62" si="54">SUM(F62:K62)</f>
        <v>90</v>
      </c>
      <c r="P62" s="423">
        <f t="shared" ref="P62" si="55">(O62*1)/90</f>
        <v>1</v>
      </c>
      <c r="Q62" s="164" t="str">
        <f t="shared" ref="Q62" si="56">IF(P62&gt;=96%,"Fuerte",(IF(P62&lt;=85%,"Débil","Moderado")))</f>
        <v>Fuerte</v>
      </c>
      <c r="R62" s="179"/>
      <c r="S62" s="185"/>
      <c r="T62" s="195"/>
      <c r="U62" s="168" t="str">
        <f t="shared" ref="U62" si="57">IF(AND(Q62="Fuerte",M62="Fuerte"),"Fuerte","")</f>
        <v>Fuerte</v>
      </c>
      <c r="V62" s="168" t="str">
        <f t="shared" ref="V62" si="58">IF(U62="Fuerte","",IF(OR(Q62="Débil",M62="Débil"),"","Moderada"))</f>
        <v/>
      </c>
      <c r="W62" s="168" t="str">
        <f t="shared" ref="W62" si="59">IF(OR(U62="Fuerte",V62="Moderada"),"","Débil")</f>
        <v/>
      </c>
      <c r="X62" s="169" t="str">
        <f t="shared" ref="X62" si="60">IF(AND(Q62="Fuerte",M62="Fuerte"),"Control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2" s="170">
        <f t="shared" si="7"/>
        <v>2</v>
      </c>
      <c r="Z62" s="182"/>
      <c r="AA62" s="183"/>
      <c r="AB62" s="172" t="str">
        <f t="shared" si="8"/>
        <v/>
      </c>
      <c r="AC62" s="184"/>
      <c r="AD62" s="185"/>
    </row>
    <row r="63" spans="1:43" ht="51" x14ac:dyDescent="0.2">
      <c r="A63" s="414"/>
      <c r="B63" s="414"/>
      <c r="C63" s="395">
        <v>3</v>
      </c>
      <c r="D63" s="529" t="s">
        <v>520</v>
      </c>
      <c r="E63" s="524" t="s">
        <v>72</v>
      </c>
      <c r="F63" s="525">
        <v>15</v>
      </c>
      <c r="G63" s="525">
        <v>15</v>
      </c>
      <c r="H63" s="525">
        <v>15</v>
      </c>
      <c r="I63" s="525">
        <v>10</v>
      </c>
      <c r="J63" s="525">
        <v>15</v>
      </c>
      <c r="K63" s="525">
        <v>15</v>
      </c>
      <c r="L63" s="525">
        <v>10</v>
      </c>
      <c r="M63" s="526" t="s">
        <v>158</v>
      </c>
      <c r="N63" s="372"/>
      <c r="O63" s="163">
        <f t="shared" ref="O63" si="61">SUM(F63:K63)</f>
        <v>85</v>
      </c>
      <c r="P63" s="423">
        <f t="shared" ref="P63" si="62">(O63*1)/90</f>
        <v>0.94444444444444442</v>
      </c>
      <c r="Q63" s="164" t="str">
        <f t="shared" ref="Q63" si="63">IF(P63&gt;=96%,"Fuerte",(IF(P63&lt;=85%,"Débil","Moderado")))</f>
        <v>Moderado</v>
      </c>
      <c r="R63" s="179"/>
      <c r="S63" s="185"/>
      <c r="T63" s="195"/>
      <c r="U63" s="168" t="str">
        <f t="shared" ref="U63" si="64">IF(AND(Q63="Fuerte",M63="Fuerte"),"Fuerte","")</f>
        <v/>
      </c>
      <c r="V63" s="168" t="str">
        <f t="shared" ref="V63" si="65">IF(U63="Fuerte","",IF(OR(Q63="Débil",M63="Débil"),"","Moderada"))</f>
        <v>Moderada</v>
      </c>
      <c r="W63" s="168" t="str">
        <f t="shared" ref="W63" si="66">IF(OR(U63="Fuerte",V63="Moderada"),"","Débil")</f>
        <v/>
      </c>
      <c r="X63" s="169" t="str">
        <f t="shared" ref="X63" si="67">IF(AND(Q63="Fuerte",M63="Fuerte"),"Control fuerte pero si el riesgo residual lo requiere y según la opción de manejo escogida, cada responsable involucrado debe liderar acciones adicionales","Requiere plan de acción para fortalecer el control")</f>
        <v>Requiere plan de acción para fortalecer el control</v>
      </c>
      <c r="Y63" s="170" t="str">
        <f t="shared" ref="Y63" si="68">IF(E63="Preventivo",IF(U63="Fuerte",2,IF(V63="Moderada",1,"")),"")</f>
        <v/>
      </c>
      <c r="Z63" s="182"/>
      <c r="AA63" s="183"/>
      <c r="AB63" s="172">
        <f t="shared" si="8"/>
        <v>1</v>
      </c>
      <c r="AC63" s="184"/>
      <c r="AD63" s="185"/>
    </row>
    <row r="64" spans="1:43" s="173" customFormat="1" ht="38.25" x14ac:dyDescent="0.2">
      <c r="A64" s="190"/>
      <c r="B64" s="190"/>
      <c r="C64" s="398" t="s">
        <v>382</v>
      </c>
      <c r="D64" s="177" t="s">
        <v>384</v>
      </c>
      <c r="E64" s="161" t="s">
        <v>46</v>
      </c>
      <c r="F64" s="187">
        <v>15</v>
      </c>
      <c r="G64" s="187">
        <v>15</v>
      </c>
      <c r="H64" s="187">
        <v>15</v>
      </c>
      <c r="I64" s="187">
        <v>15</v>
      </c>
      <c r="J64" s="187">
        <v>15</v>
      </c>
      <c r="K64" s="187">
        <v>15</v>
      </c>
      <c r="L64" s="187">
        <v>10</v>
      </c>
      <c r="M64" s="383" t="s">
        <v>158</v>
      </c>
      <c r="N64" s="372"/>
      <c r="O64" s="163">
        <f t="shared" si="13"/>
        <v>90</v>
      </c>
      <c r="P64" s="423">
        <f t="shared" si="1"/>
        <v>1</v>
      </c>
      <c r="Q64" s="164" t="str">
        <f t="shared" si="2"/>
        <v>Fuerte</v>
      </c>
      <c r="R64" s="179"/>
      <c r="S64" s="180"/>
      <c r="T64" s="181"/>
      <c r="U64" s="168" t="str">
        <f t="shared" si="23"/>
        <v>Fuerte</v>
      </c>
      <c r="V64" s="168" t="str">
        <f t="shared" si="24"/>
        <v/>
      </c>
      <c r="W64" s="168" t="str">
        <f t="shared" si="25"/>
        <v/>
      </c>
      <c r="X64" s="169" t="str">
        <f t="shared" si="26"/>
        <v>Control fuerte pero si el riesgo residual lo requiere y según la opción de manejo escogida, cada responsable involucrado debe liderar acciones adicionales</v>
      </c>
      <c r="Y64" s="170">
        <f t="shared" si="7"/>
        <v>2</v>
      </c>
      <c r="Z64" s="182"/>
      <c r="AA64" s="183"/>
      <c r="AB64" s="172" t="str">
        <f t="shared" si="8"/>
        <v/>
      </c>
      <c r="AC64" s="184"/>
      <c r="AD64" s="185"/>
      <c r="AE64" s="141"/>
      <c r="AF64" s="141"/>
      <c r="AG64" s="141"/>
      <c r="AH64" s="141"/>
      <c r="AI64" s="141"/>
      <c r="AJ64" s="141"/>
      <c r="AK64" s="141"/>
      <c r="AL64" s="141"/>
      <c r="AM64" s="141"/>
      <c r="AN64" s="141"/>
      <c r="AO64" s="141"/>
      <c r="AP64" s="141"/>
      <c r="AQ64" s="141"/>
    </row>
    <row r="65" spans="1:43" s="173" customFormat="1" ht="114.75" x14ac:dyDescent="0.2">
      <c r="A65" s="190"/>
      <c r="B65" s="190"/>
      <c r="C65" s="395" t="s">
        <v>383</v>
      </c>
      <c r="D65" s="413" t="s">
        <v>362</v>
      </c>
      <c r="E65" s="161" t="s">
        <v>46</v>
      </c>
      <c r="F65" s="187">
        <v>15</v>
      </c>
      <c r="G65" s="187">
        <v>15</v>
      </c>
      <c r="H65" s="187">
        <v>15</v>
      </c>
      <c r="I65" s="187">
        <v>15</v>
      </c>
      <c r="J65" s="187">
        <v>15</v>
      </c>
      <c r="K65" s="187">
        <v>15</v>
      </c>
      <c r="L65" s="187">
        <v>10</v>
      </c>
      <c r="M65" s="383" t="s">
        <v>158</v>
      </c>
      <c r="N65" s="372"/>
      <c r="O65" s="163">
        <f t="shared" si="13"/>
        <v>90</v>
      </c>
      <c r="P65" s="423">
        <f t="shared" si="1"/>
        <v>1</v>
      </c>
      <c r="Q65" s="164" t="str">
        <f t="shared" si="2"/>
        <v>Fuerte</v>
      </c>
      <c r="R65" s="179"/>
      <c r="S65" s="180"/>
      <c r="T65" s="181"/>
      <c r="U65" s="168" t="str">
        <f t="shared" si="23"/>
        <v>Fuerte</v>
      </c>
      <c r="V65" s="168" t="str">
        <f t="shared" si="24"/>
        <v/>
      </c>
      <c r="W65" s="168" t="str">
        <f t="shared" si="25"/>
        <v/>
      </c>
      <c r="X65" s="169" t="str">
        <f t="shared" si="26"/>
        <v>Control fuerte pero si el riesgo residual lo requiere y según la opción de manejo escogida, cada responsable involucrado debe liderar acciones adicionales</v>
      </c>
      <c r="Y65" s="170">
        <f t="shared" si="7"/>
        <v>2</v>
      </c>
      <c r="Z65" s="182"/>
      <c r="AA65" s="183"/>
      <c r="AB65" s="172" t="str">
        <f t="shared" si="8"/>
        <v/>
      </c>
      <c r="AC65" s="184"/>
      <c r="AD65" s="185"/>
      <c r="AE65" s="141"/>
      <c r="AF65" s="141"/>
      <c r="AG65" s="141"/>
      <c r="AH65" s="141"/>
      <c r="AI65" s="141"/>
      <c r="AJ65" s="141"/>
      <c r="AK65" s="141"/>
      <c r="AL65" s="141"/>
      <c r="AM65" s="141"/>
      <c r="AN65" s="141"/>
      <c r="AO65" s="141"/>
      <c r="AP65" s="141"/>
      <c r="AQ65" s="141"/>
    </row>
    <row r="66" spans="1:43" s="173" customFormat="1" ht="76.5" x14ac:dyDescent="0.2">
      <c r="A66" s="190"/>
      <c r="B66" s="190"/>
      <c r="C66" s="398" t="s">
        <v>399</v>
      </c>
      <c r="D66" s="413" t="s">
        <v>400</v>
      </c>
      <c r="E66" s="161" t="s">
        <v>46</v>
      </c>
      <c r="F66" s="187">
        <v>15</v>
      </c>
      <c r="G66" s="187">
        <v>15</v>
      </c>
      <c r="H66" s="187">
        <v>15</v>
      </c>
      <c r="I66" s="187">
        <v>15</v>
      </c>
      <c r="J66" s="187">
        <v>15</v>
      </c>
      <c r="K66" s="187">
        <v>15</v>
      </c>
      <c r="L66" s="187">
        <v>10</v>
      </c>
      <c r="M66" s="383" t="s">
        <v>158</v>
      </c>
      <c r="N66" s="372"/>
      <c r="O66" s="163">
        <f t="shared" si="13"/>
        <v>90</v>
      </c>
      <c r="P66" s="423">
        <f t="shared" si="1"/>
        <v>1</v>
      </c>
      <c r="Q66" s="164" t="str">
        <f t="shared" si="2"/>
        <v>Fuerte</v>
      </c>
      <c r="R66" s="179"/>
      <c r="S66" s="180"/>
      <c r="T66" s="188"/>
      <c r="U66" s="168" t="str">
        <f t="shared" si="23"/>
        <v>Fuerte</v>
      </c>
      <c r="V66" s="168" t="str">
        <f t="shared" si="24"/>
        <v/>
      </c>
      <c r="W66" s="168" t="str">
        <f t="shared" si="25"/>
        <v/>
      </c>
      <c r="X66" s="169" t="str">
        <f t="shared" si="26"/>
        <v>Control fuerte pero si el riesgo residual lo requiere y según la opción de manejo escogida, cada responsable involucrado debe liderar acciones adicionales</v>
      </c>
      <c r="Y66" s="170">
        <f t="shared" si="7"/>
        <v>2</v>
      </c>
      <c r="Z66" s="191"/>
      <c r="AA66" s="192"/>
      <c r="AB66" s="172" t="str">
        <f t="shared" si="8"/>
        <v/>
      </c>
      <c r="AC66" s="172"/>
      <c r="AD66" s="193"/>
      <c r="AE66" s="141"/>
      <c r="AF66" s="141"/>
      <c r="AG66" s="141"/>
      <c r="AH66" s="141"/>
      <c r="AI66" s="141"/>
      <c r="AJ66" s="141"/>
      <c r="AK66" s="141"/>
      <c r="AL66" s="141"/>
      <c r="AM66" s="141"/>
      <c r="AN66" s="141"/>
      <c r="AO66" s="141"/>
      <c r="AP66" s="141"/>
      <c r="AQ66" s="141"/>
    </row>
    <row r="67" spans="1:43" s="173" customFormat="1" ht="38.25" x14ac:dyDescent="0.2">
      <c r="A67" s="190"/>
      <c r="B67" s="190"/>
      <c r="C67" s="398" t="s">
        <v>401</v>
      </c>
      <c r="D67" s="177" t="s">
        <v>402</v>
      </c>
      <c r="E67" s="161" t="s">
        <v>72</v>
      </c>
      <c r="F67" s="187">
        <v>15</v>
      </c>
      <c r="G67" s="187">
        <v>15</v>
      </c>
      <c r="H67" s="187">
        <v>15</v>
      </c>
      <c r="I67" s="187">
        <v>10</v>
      </c>
      <c r="J67" s="187">
        <v>15</v>
      </c>
      <c r="K67" s="187">
        <v>15</v>
      </c>
      <c r="L67" s="187">
        <v>5</v>
      </c>
      <c r="M67" s="383" t="s">
        <v>158</v>
      </c>
      <c r="N67" s="372"/>
      <c r="O67" s="163">
        <f t="shared" si="13"/>
        <v>85</v>
      </c>
      <c r="P67" s="423">
        <f t="shared" si="1"/>
        <v>0.94444444444444442</v>
      </c>
      <c r="Q67" s="164" t="str">
        <f t="shared" si="2"/>
        <v>Moderado</v>
      </c>
      <c r="R67" s="179"/>
      <c r="S67" s="180"/>
      <c r="T67" s="181"/>
      <c r="U67" s="168" t="str">
        <f t="shared" si="23"/>
        <v/>
      </c>
      <c r="V67" s="168" t="str">
        <f t="shared" si="24"/>
        <v>Moderada</v>
      </c>
      <c r="W67" s="168" t="str">
        <f t="shared" si="25"/>
        <v/>
      </c>
      <c r="X67" s="169" t="str">
        <f t="shared" si="26"/>
        <v>Requiere plan de acción para fortalecer el control</v>
      </c>
      <c r="Y67" s="170" t="str">
        <f t="shared" si="7"/>
        <v/>
      </c>
      <c r="Z67" s="182"/>
      <c r="AA67" s="183"/>
      <c r="AB67" s="172">
        <f t="shared" si="8"/>
        <v>1</v>
      </c>
      <c r="AC67" s="184"/>
      <c r="AD67" s="185"/>
      <c r="AE67" s="141"/>
      <c r="AF67" s="141"/>
      <c r="AG67" s="141"/>
      <c r="AH67" s="141"/>
      <c r="AI67" s="141"/>
      <c r="AJ67" s="141"/>
      <c r="AK67" s="141"/>
      <c r="AL67" s="141"/>
      <c r="AM67" s="141"/>
      <c r="AN67" s="141"/>
      <c r="AO67" s="141"/>
      <c r="AP67" s="141"/>
      <c r="AQ67" s="141"/>
    </row>
    <row r="68" spans="1:43" s="436" customFormat="1" ht="76.5" x14ac:dyDescent="0.2">
      <c r="A68" s="424" t="str">
        <f>'2. MAPA DE RIESGOS '!C17</f>
        <v>6: Manipulación de información pública que favorezca intereses particulares  o beneficie a terceros</v>
      </c>
      <c r="B68" s="424"/>
      <c r="C68" s="425" t="s">
        <v>380</v>
      </c>
      <c r="D68" s="426" t="s">
        <v>365</v>
      </c>
      <c r="E68" s="427" t="s">
        <v>46</v>
      </c>
      <c r="F68" s="428">
        <v>15</v>
      </c>
      <c r="G68" s="428">
        <v>15</v>
      </c>
      <c r="H68" s="428">
        <v>15</v>
      </c>
      <c r="I68" s="428">
        <v>15</v>
      </c>
      <c r="J68" s="428">
        <v>15</v>
      </c>
      <c r="K68" s="428">
        <v>15</v>
      </c>
      <c r="L68" s="428">
        <v>10</v>
      </c>
      <c r="M68" s="429" t="s">
        <v>158</v>
      </c>
      <c r="N68" s="430"/>
      <c r="O68" s="431">
        <f t="shared" si="13"/>
        <v>90</v>
      </c>
      <c r="P68" s="432">
        <f t="shared" si="1"/>
        <v>1</v>
      </c>
      <c r="Q68" s="164" t="str">
        <f t="shared" si="2"/>
        <v>Fuerte</v>
      </c>
      <c r="R68" s="470">
        <f>ROUNDUP(AVERAGEIF(P68:P83,"&gt;0"),1)</f>
        <v>1</v>
      </c>
      <c r="S68" s="166" t="str">
        <f>IF(R68&gt;96%,"Fuerte",IF(R68&lt;50%,"Débil","Moderada"))</f>
        <v>Fuerte</v>
      </c>
      <c r="T68" s="167" t="str">
        <f>IF(R68&lt;96%,"Se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8" s="168" t="str">
        <f t="shared" si="23"/>
        <v>Fuerte</v>
      </c>
      <c r="V68" s="168" t="str">
        <f t="shared" si="24"/>
        <v/>
      </c>
      <c r="W68" s="168" t="str">
        <f t="shared" si="25"/>
        <v/>
      </c>
      <c r="X68" s="169" t="str">
        <f t="shared" si="26"/>
        <v>Control fuerte pero si el riesgo residual lo requiere y según la opción de manejo escogida, cada responsable involucrado debe liderar acciones adicionales</v>
      </c>
      <c r="Y68" s="170">
        <f t="shared" si="7"/>
        <v>2</v>
      </c>
      <c r="Z68" s="472">
        <f>IFERROR(ROUND(AVERAGE(Y68:Y83),0),0)</f>
        <v>2</v>
      </c>
      <c r="AA68" s="433">
        <f>IF(OR(W68="Débil",Z68=0),0,IF(Z68=1,1,IF(AND(U68="Fuerte",Z68=2),2,1)))</f>
        <v>2</v>
      </c>
      <c r="AB68" s="172" t="str">
        <f t="shared" si="8"/>
        <v/>
      </c>
      <c r="AC68" s="472">
        <f>IFERROR(ROUND(AVERAGE(AB68:AB83),0),0)</f>
        <v>1</v>
      </c>
      <c r="AD68" s="433">
        <f>IF(OR(W68="Débil",AC68=0),0,IF(AC68=1,1,IF(AND(U68="Fuerte",AC68=2),2,1)))</f>
        <v>1</v>
      </c>
    </row>
    <row r="69" spans="1:43" s="436" customFormat="1" ht="63.75" x14ac:dyDescent="0.2">
      <c r="A69" s="463"/>
      <c r="B69" s="463"/>
      <c r="C69" s="425" t="s">
        <v>403</v>
      </c>
      <c r="D69" s="464" t="s">
        <v>404</v>
      </c>
      <c r="E69" s="427" t="s">
        <v>46</v>
      </c>
      <c r="F69" s="428">
        <v>15</v>
      </c>
      <c r="G69" s="428">
        <v>15</v>
      </c>
      <c r="H69" s="428">
        <v>15</v>
      </c>
      <c r="I69" s="428">
        <v>15</v>
      </c>
      <c r="J69" s="428">
        <v>15</v>
      </c>
      <c r="K69" s="428">
        <v>15</v>
      </c>
      <c r="L69" s="428">
        <v>10</v>
      </c>
      <c r="M69" s="429" t="s">
        <v>158</v>
      </c>
      <c r="N69" s="430"/>
      <c r="O69" s="431">
        <f t="shared" si="13"/>
        <v>90</v>
      </c>
      <c r="P69" s="432">
        <f t="shared" si="1"/>
        <v>1</v>
      </c>
      <c r="Q69" s="164" t="str">
        <f t="shared" si="2"/>
        <v>Fuerte</v>
      </c>
      <c r="R69" s="444"/>
      <c r="S69" s="445"/>
      <c r="T69" s="446"/>
      <c r="U69" s="168" t="str">
        <f t="shared" si="23"/>
        <v>Fuerte</v>
      </c>
      <c r="V69" s="168" t="str">
        <f t="shared" si="24"/>
        <v/>
      </c>
      <c r="W69" s="168" t="str">
        <f t="shared" si="25"/>
        <v/>
      </c>
      <c r="X69" s="169" t="str">
        <f t="shared" si="26"/>
        <v>Control fuerte pero si el riesgo residual lo requiere y según la opción de manejo escogida, cada responsable involucrado debe liderar acciones adicionales</v>
      </c>
      <c r="Y69" s="170">
        <f t="shared" si="7"/>
        <v>2</v>
      </c>
      <c r="Z69" s="447"/>
      <c r="AA69" s="444"/>
      <c r="AB69" s="172" t="str">
        <f t="shared" si="8"/>
        <v/>
      </c>
      <c r="AC69" s="448"/>
      <c r="AD69" s="445"/>
    </row>
    <row r="70" spans="1:43" s="436" customFormat="1" ht="102" x14ac:dyDescent="0.2">
      <c r="A70" s="463"/>
      <c r="B70" s="463"/>
      <c r="C70" s="425" t="s">
        <v>405</v>
      </c>
      <c r="D70" s="450" t="s">
        <v>406</v>
      </c>
      <c r="E70" s="427" t="s">
        <v>46</v>
      </c>
      <c r="F70" s="428">
        <v>15</v>
      </c>
      <c r="G70" s="428">
        <v>15</v>
      </c>
      <c r="H70" s="428">
        <v>15</v>
      </c>
      <c r="I70" s="428">
        <v>15</v>
      </c>
      <c r="J70" s="428">
        <v>15</v>
      </c>
      <c r="K70" s="428">
        <v>15</v>
      </c>
      <c r="L70" s="428">
        <v>10</v>
      </c>
      <c r="M70" s="429" t="s">
        <v>158</v>
      </c>
      <c r="N70" s="430"/>
      <c r="O70" s="431">
        <f t="shared" si="13"/>
        <v>90</v>
      </c>
      <c r="P70" s="432">
        <f t="shared" si="1"/>
        <v>1</v>
      </c>
      <c r="Q70" s="164" t="str">
        <f t="shared" si="2"/>
        <v>Fuerte</v>
      </c>
      <c r="R70" s="444"/>
      <c r="S70" s="445"/>
      <c r="T70" s="446"/>
      <c r="U70" s="168" t="str">
        <f t="shared" si="23"/>
        <v>Fuerte</v>
      </c>
      <c r="V70" s="168" t="str">
        <f t="shared" si="24"/>
        <v/>
      </c>
      <c r="W70" s="168" t="str">
        <f t="shared" si="25"/>
        <v/>
      </c>
      <c r="X70" s="169" t="str">
        <f t="shared" si="26"/>
        <v>Control fuerte pero si el riesgo residual lo requiere y según la opción de manejo escogida, cada responsable involucrado debe liderar acciones adicionales</v>
      </c>
      <c r="Y70" s="170">
        <f t="shared" si="7"/>
        <v>2</v>
      </c>
      <c r="Z70" s="447"/>
      <c r="AA70" s="444"/>
      <c r="AB70" s="172" t="str">
        <f t="shared" si="8"/>
        <v/>
      </c>
      <c r="AC70" s="448"/>
      <c r="AD70" s="445"/>
    </row>
    <row r="71" spans="1:43" s="436" customFormat="1" ht="38.25" x14ac:dyDescent="0.2">
      <c r="A71" s="463"/>
      <c r="B71" s="463"/>
      <c r="C71" s="443">
        <v>1.4</v>
      </c>
      <c r="D71" s="465" t="s">
        <v>429</v>
      </c>
      <c r="E71" s="427" t="s">
        <v>46</v>
      </c>
      <c r="F71" s="428">
        <v>15</v>
      </c>
      <c r="G71" s="428">
        <v>15</v>
      </c>
      <c r="H71" s="428">
        <v>15</v>
      </c>
      <c r="I71" s="428">
        <v>15</v>
      </c>
      <c r="J71" s="428">
        <v>15</v>
      </c>
      <c r="K71" s="428">
        <v>15</v>
      </c>
      <c r="L71" s="428">
        <v>10</v>
      </c>
      <c r="M71" s="429" t="s">
        <v>158</v>
      </c>
      <c r="N71" s="430"/>
      <c r="O71" s="431">
        <f t="shared" si="13"/>
        <v>90</v>
      </c>
      <c r="P71" s="432">
        <f t="shared" si="1"/>
        <v>1</v>
      </c>
      <c r="Q71" s="164" t="str">
        <f t="shared" si="2"/>
        <v>Fuerte</v>
      </c>
      <c r="R71" s="444"/>
      <c r="S71" s="445"/>
      <c r="T71" s="446"/>
      <c r="U71" s="168" t="str">
        <f t="shared" si="23"/>
        <v>Fuerte</v>
      </c>
      <c r="V71" s="168" t="str">
        <f t="shared" si="24"/>
        <v/>
      </c>
      <c r="W71" s="168" t="str">
        <f t="shared" si="25"/>
        <v/>
      </c>
      <c r="X71" s="169" t="str">
        <f t="shared" si="26"/>
        <v>Control fuerte pero si el riesgo residual lo requiere y según la opción de manejo escogida, cada responsable involucrado debe liderar acciones adicionales</v>
      </c>
      <c r="Y71" s="170">
        <f t="shared" si="7"/>
        <v>2</v>
      </c>
      <c r="Z71" s="447"/>
      <c r="AA71" s="444"/>
      <c r="AB71" s="172" t="str">
        <f t="shared" si="8"/>
        <v/>
      </c>
      <c r="AC71" s="448"/>
      <c r="AD71" s="445"/>
    </row>
    <row r="72" spans="1:43" s="436" customFormat="1" ht="51" x14ac:dyDescent="0.2">
      <c r="A72" s="463"/>
      <c r="B72" s="463"/>
      <c r="C72" s="443" t="s">
        <v>456</v>
      </c>
      <c r="D72" s="457" t="s">
        <v>457</v>
      </c>
      <c r="E72" s="427" t="s">
        <v>46</v>
      </c>
      <c r="F72" s="428">
        <v>15</v>
      </c>
      <c r="G72" s="428">
        <v>15</v>
      </c>
      <c r="H72" s="428">
        <v>15</v>
      </c>
      <c r="I72" s="428">
        <v>15</v>
      </c>
      <c r="J72" s="428">
        <v>15</v>
      </c>
      <c r="K72" s="428">
        <v>15</v>
      </c>
      <c r="L72" s="428">
        <v>10</v>
      </c>
      <c r="M72" s="429" t="s">
        <v>158</v>
      </c>
      <c r="N72" s="430"/>
      <c r="O72" s="431">
        <f t="shared" si="13"/>
        <v>90</v>
      </c>
      <c r="P72" s="432">
        <f t="shared" si="1"/>
        <v>1</v>
      </c>
      <c r="Q72" s="164" t="str">
        <f t="shared" si="2"/>
        <v>Fuerte</v>
      </c>
      <c r="R72" s="444"/>
      <c r="S72" s="445"/>
      <c r="T72" s="446"/>
      <c r="U72" s="168" t="str">
        <f t="shared" si="23"/>
        <v>Fuerte</v>
      </c>
      <c r="V72" s="168" t="str">
        <f t="shared" si="24"/>
        <v/>
      </c>
      <c r="W72" s="168" t="str">
        <f t="shared" si="25"/>
        <v/>
      </c>
      <c r="X72" s="169" t="str">
        <f t="shared" si="26"/>
        <v>Control fuerte pero si el riesgo residual lo requiere y según la opción de manejo escogida, cada responsable involucrado debe liderar acciones adicionales</v>
      </c>
      <c r="Y72" s="170">
        <f t="shared" si="7"/>
        <v>2</v>
      </c>
      <c r="Z72" s="447"/>
      <c r="AA72" s="444"/>
      <c r="AB72" s="172" t="str">
        <f t="shared" si="8"/>
        <v/>
      </c>
      <c r="AC72" s="448"/>
      <c r="AD72" s="445"/>
    </row>
    <row r="73" spans="1:43" s="436" customFormat="1" ht="63.75" x14ac:dyDescent="0.2">
      <c r="A73" s="463"/>
      <c r="B73" s="463"/>
      <c r="C73" s="443" t="s">
        <v>500</v>
      </c>
      <c r="D73" s="457" t="s">
        <v>501</v>
      </c>
      <c r="E73" s="524" t="s">
        <v>46</v>
      </c>
      <c r="F73" s="525">
        <v>15</v>
      </c>
      <c r="G73" s="525">
        <v>15</v>
      </c>
      <c r="H73" s="525">
        <v>15</v>
      </c>
      <c r="I73" s="525">
        <v>10</v>
      </c>
      <c r="J73" s="525">
        <v>15</v>
      </c>
      <c r="K73" s="525">
        <v>15</v>
      </c>
      <c r="L73" s="525">
        <v>10</v>
      </c>
      <c r="M73" s="526" t="s">
        <v>158</v>
      </c>
      <c r="N73" s="430"/>
      <c r="O73" s="431">
        <f t="shared" ref="O73" si="69">SUM(F73:K73)</f>
        <v>85</v>
      </c>
      <c r="P73" s="432">
        <f t="shared" ref="P73" si="70">(O73*1)/90</f>
        <v>0.94444444444444442</v>
      </c>
      <c r="Q73" s="164" t="str">
        <f t="shared" ref="Q73" si="71">IF(P73&gt;=96%,"Fuerte",(IF(P73&lt;=85%,"Débil","Moderado")))</f>
        <v>Moderado</v>
      </c>
      <c r="R73" s="444"/>
      <c r="S73" s="445"/>
      <c r="T73" s="446"/>
      <c r="U73" s="168" t="str">
        <f t="shared" ref="U73" si="72">IF(AND(Q73="Fuerte",M73="Fuerte"),"Fuerte","")</f>
        <v/>
      </c>
      <c r="V73" s="168" t="str">
        <f t="shared" ref="V73" si="73">IF(U73="Fuerte","",IF(OR(Q73="Débil",M73="Débil"),"","Moderada"))</f>
        <v>Moderada</v>
      </c>
      <c r="W73" s="168" t="str">
        <f t="shared" ref="W73" si="74">IF(OR(U73="Fuerte",V73="Moderada"),"","Débil")</f>
        <v/>
      </c>
      <c r="X73" s="169" t="str">
        <f t="shared" ref="X73" si="75">IF(AND(Q73="Fuerte",M73="Fuerte"),"Control fuerte pero si el riesgo residual lo requiere y según la opción de manejo escogida, cada responsable involucrado debe liderar acciones adicionales","Requiere plan de acción para fortalecer el control")</f>
        <v>Requiere plan de acción para fortalecer el control</v>
      </c>
      <c r="Y73" s="170">
        <f t="shared" ref="Y73" si="76">IF(E73="Preventivo",IF(U73="Fuerte",2,IF(V73="Moderada",1,"")),"")</f>
        <v>1</v>
      </c>
      <c r="Z73" s="447"/>
      <c r="AA73" s="444"/>
      <c r="AB73" s="172" t="str">
        <f t="shared" si="8"/>
        <v/>
      </c>
      <c r="AC73" s="448"/>
      <c r="AD73" s="445"/>
    </row>
    <row r="74" spans="1:43" s="436" customFormat="1" ht="76.5" x14ac:dyDescent="0.2">
      <c r="A74" s="442"/>
      <c r="B74" s="442"/>
      <c r="C74" s="443" t="s">
        <v>363</v>
      </c>
      <c r="D74" s="426" t="s">
        <v>364</v>
      </c>
      <c r="E74" s="427" t="s">
        <v>46</v>
      </c>
      <c r="F74" s="428">
        <v>15</v>
      </c>
      <c r="G74" s="428">
        <v>15</v>
      </c>
      <c r="H74" s="428">
        <v>15</v>
      </c>
      <c r="I74" s="428">
        <v>15</v>
      </c>
      <c r="J74" s="428">
        <v>15</v>
      </c>
      <c r="K74" s="428">
        <v>15</v>
      </c>
      <c r="L74" s="428">
        <v>10</v>
      </c>
      <c r="M74" s="429" t="s">
        <v>158</v>
      </c>
      <c r="N74" s="430"/>
      <c r="O74" s="431">
        <f t="shared" si="13"/>
        <v>90</v>
      </c>
      <c r="P74" s="432">
        <f t="shared" si="1"/>
        <v>1</v>
      </c>
      <c r="Q74" s="164" t="str">
        <f t="shared" si="2"/>
        <v>Fuerte</v>
      </c>
      <c r="R74" s="444"/>
      <c r="S74" s="445"/>
      <c r="T74" s="446"/>
      <c r="U74" s="168" t="str">
        <f t="shared" si="23"/>
        <v>Fuerte</v>
      </c>
      <c r="V74" s="168" t="str">
        <f t="shared" si="24"/>
        <v/>
      </c>
      <c r="W74" s="168" t="str">
        <f t="shared" si="25"/>
        <v/>
      </c>
      <c r="X74" s="169" t="str">
        <f t="shared" si="26"/>
        <v>Control fuerte pero si el riesgo residual lo requiere y según la opción de manejo escogida, cada responsable involucrado debe liderar acciones adicionales</v>
      </c>
      <c r="Y74" s="170">
        <f t="shared" si="7"/>
        <v>2</v>
      </c>
      <c r="Z74" s="447"/>
      <c r="AA74" s="444"/>
      <c r="AB74" s="172" t="str">
        <f t="shared" si="8"/>
        <v/>
      </c>
      <c r="AC74" s="448"/>
      <c r="AD74" s="445"/>
    </row>
    <row r="75" spans="1:43" s="436" customFormat="1" ht="89.25" x14ac:dyDescent="0.2">
      <c r="A75" s="442"/>
      <c r="B75" s="442"/>
      <c r="C75" s="443" t="s">
        <v>391</v>
      </c>
      <c r="D75" s="426" t="s">
        <v>458</v>
      </c>
      <c r="E75" s="427" t="s">
        <v>46</v>
      </c>
      <c r="F75" s="428">
        <v>15</v>
      </c>
      <c r="G75" s="428">
        <v>15</v>
      </c>
      <c r="H75" s="428">
        <v>0</v>
      </c>
      <c r="I75" s="428">
        <v>15</v>
      </c>
      <c r="J75" s="428">
        <v>15</v>
      </c>
      <c r="K75" s="428">
        <v>15</v>
      </c>
      <c r="L75" s="428">
        <v>10</v>
      </c>
      <c r="M75" s="429" t="s">
        <v>158</v>
      </c>
      <c r="N75" s="430"/>
      <c r="O75" s="431">
        <f t="shared" si="13"/>
        <v>75</v>
      </c>
      <c r="P75" s="432">
        <f t="shared" si="1"/>
        <v>0.83333333333333337</v>
      </c>
      <c r="Q75" s="164" t="str">
        <f t="shared" si="2"/>
        <v>Débil</v>
      </c>
      <c r="R75" s="444"/>
      <c r="S75" s="445"/>
      <c r="T75" s="446"/>
      <c r="U75" s="168" t="str">
        <f t="shared" si="23"/>
        <v/>
      </c>
      <c r="V75" s="168" t="str">
        <f t="shared" si="24"/>
        <v/>
      </c>
      <c r="W75" s="168" t="str">
        <f t="shared" si="25"/>
        <v>Débil</v>
      </c>
      <c r="X75" s="169" t="str">
        <f t="shared" si="26"/>
        <v>Requiere plan de acción para fortalecer el control</v>
      </c>
      <c r="Y75" s="170" t="str">
        <f t="shared" si="7"/>
        <v/>
      </c>
      <c r="Z75" s="447"/>
      <c r="AA75" s="444"/>
      <c r="AB75" s="172" t="str">
        <f t="shared" si="8"/>
        <v/>
      </c>
      <c r="AC75" s="448"/>
      <c r="AD75" s="445"/>
    </row>
    <row r="76" spans="1:43" s="436" customFormat="1" ht="102" x14ac:dyDescent="0.2">
      <c r="A76" s="442"/>
      <c r="B76" s="442"/>
      <c r="C76" s="443" t="s">
        <v>393</v>
      </c>
      <c r="D76" s="451" t="s">
        <v>407</v>
      </c>
      <c r="E76" s="427" t="s">
        <v>46</v>
      </c>
      <c r="F76" s="428">
        <v>15</v>
      </c>
      <c r="G76" s="428">
        <v>15</v>
      </c>
      <c r="H76" s="428">
        <v>15</v>
      </c>
      <c r="I76" s="428">
        <v>15</v>
      </c>
      <c r="J76" s="428">
        <v>15</v>
      </c>
      <c r="K76" s="428">
        <v>15</v>
      </c>
      <c r="L76" s="428">
        <v>10</v>
      </c>
      <c r="M76" s="429" t="s">
        <v>158</v>
      </c>
      <c r="N76" s="430"/>
      <c r="O76" s="431">
        <f t="shared" si="13"/>
        <v>90</v>
      </c>
      <c r="P76" s="432">
        <f t="shared" si="1"/>
        <v>1</v>
      </c>
      <c r="Q76" s="164" t="str">
        <f t="shared" si="2"/>
        <v>Fuerte</v>
      </c>
      <c r="R76" s="444"/>
      <c r="S76" s="445"/>
      <c r="T76" s="446"/>
      <c r="U76" s="168" t="str">
        <f t="shared" si="23"/>
        <v>Fuerte</v>
      </c>
      <c r="V76" s="168" t="str">
        <f t="shared" si="24"/>
        <v/>
      </c>
      <c r="W76" s="168" t="str">
        <f t="shared" si="25"/>
        <v/>
      </c>
      <c r="X76" s="169" t="str">
        <f t="shared" si="26"/>
        <v>Control fuerte pero si el riesgo residual lo requiere y según la opción de manejo escogida, cada responsable involucrado debe liderar acciones adicionales</v>
      </c>
      <c r="Y76" s="170">
        <f t="shared" si="7"/>
        <v>2</v>
      </c>
      <c r="Z76" s="447"/>
      <c r="AA76" s="444"/>
      <c r="AB76" s="172" t="str">
        <f t="shared" si="8"/>
        <v/>
      </c>
      <c r="AC76" s="448"/>
      <c r="AD76" s="445"/>
    </row>
    <row r="77" spans="1:43" s="436" customFormat="1" ht="38.25" x14ac:dyDescent="0.2">
      <c r="A77" s="442"/>
      <c r="B77" s="442"/>
      <c r="C77" s="443" t="s">
        <v>387</v>
      </c>
      <c r="D77" s="451" t="s">
        <v>525</v>
      </c>
      <c r="E77" s="524" t="s">
        <v>46</v>
      </c>
      <c r="F77" s="525">
        <v>15</v>
      </c>
      <c r="G77" s="525">
        <v>15</v>
      </c>
      <c r="H77" s="525">
        <v>15</v>
      </c>
      <c r="I77" s="525">
        <v>15</v>
      </c>
      <c r="J77" s="525">
        <v>15</v>
      </c>
      <c r="K77" s="525">
        <v>15</v>
      </c>
      <c r="L77" s="525">
        <v>10</v>
      </c>
      <c r="M77" s="526" t="s">
        <v>158</v>
      </c>
      <c r="N77" s="430"/>
      <c r="O77" s="431">
        <f t="shared" ref="O77:O78" si="77">SUM(F77:K77)</f>
        <v>90</v>
      </c>
      <c r="P77" s="432">
        <f t="shared" ref="P77:P78" si="78">(O77*1)/90</f>
        <v>1</v>
      </c>
      <c r="Q77" s="164" t="str">
        <f t="shared" si="2"/>
        <v>Fuerte</v>
      </c>
      <c r="R77" s="444"/>
      <c r="S77" s="445"/>
      <c r="T77" s="446"/>
      <c r="U77" s="168" t="str">
        <f t="shared" ref="U77" si="79">IF(AND(Q77="Fuerte",M77="Fuerte"),"Fuerte","")</f>
        <v>Fuerte</v>
      </c>
      <c r="V77" s="168" t="str">
        <f t="shared" ref="V77" si="80">IF(U77="Fuerte","",IF(OR(Q77="Débil",M77="Débil"),"","Moderada"))</f>
        <v/>
      </c>
      <c r="W77" s="168" t="str">
        <f t="shared" ref="W77" si="81">IF(OR(U77="Fuerte",V77="Moderada"),"","Débil")</f>
        <v/>
      </c>
      <c r="X77" s="169" t="str">
        <f t="shared" ref="X77" si="82">IF(AND(Q77="Fuerte",M77="Fuerte"),"Control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77" s="170">
        <f t="shared" si="7"/>
        <v>2</v>
      </c>
      <c r="Z77" s="447"/>
      <c r="AA77" s="444"/>
      <c r="AB77" s="172" t="str">
        <f t="shared" si="8"/>
        <v/>
      </c>
      <c r="AC77" s="448"/>
      <c r="AD77" s="445"/>
    </row>
    <row r="78" spans="1:43" s="436" customFormat="1" ht="51" x14ac:dyDescent="0.2">
      <c r="A78" s="442"/>
      <c r="B78" s="442"/>
      <c r="C78" s="443" t="s">
        <v>519</v>
      </c>
      <c r="D78" s="451" t="s">
        <v>526</v>
      </c>
      <c r="E78" s="524" t="s">
        <v>72</v>
      </c>
      <c r="F78" s="525">
        <v>15</v>
      </c>
      <c r="G78" s="525">
        <v>15</v>
      </c>
      <c r="H78" s="525">
        <v>15</v>
      </c>
      <c r="I78" s="525">
        <v>10</v>
      </c>
      <c r="J78" s="525">
        <v>15</v>
      </c>
      <c r="K78" s="525">
        <v>15</v>
      </c>
      <c r="L78" s="525">
        <v>10</v>
      </c>
      <c r="M78" s="526" t="s">
        <v>158</v>
      </c>
      <c r="N78" s="430"/>
      <c r="O78" s="431">
        <f t="shared" si="77"/>
        <v>85</v>
      </c>
      <c r="P78" s="432">
        <f t="shared" si="78"/>
        <v>0.94444444444444442</v>
      </c>
      <c r="Q78" s="164" t="str">
        <f t="shared" si="2"/>
        <v>Moderado</v>
      </c>
      <c r="R78" s="444"/>
      <c r="S78" s="445"/>
      <c r="T78" s="446"/>
      <c r="U78" s="168" t="str">
        <f t="shared" ref="U78" si="83">IF(AND(Q78="Fuerte",M78="Fuerte"),"Fuerte","")</f>
        <v/>
      </c>
      <c r="V78" s="168" t="str">
        <f t="shared" ref="V78" si="84">IF(U78="Fuerte","",IF(OR(Q78="Débil",M78="Débil"),"","Moderada"))</f>
        <v>Moderada</v>
      </c>
      <c r="W78" s="168" t="str">
        <f t="shared" ref="W78" si="85">IF(OR(U78="Fuerte",V78="Moderada"),"","Débil")</f>
        <v/>
      </c>
      <c r="X78" s="169" t="str">
        <f t="shared" ref="X78" si="86">IF(AND(Q78="Fuerte",M78="Fuerte"),"Control fuerte pero si el riesgo residual lo requiere y según la opción de manejo escogida, cada responsable involucrado debe liderar acciones adicionales","Requiere plan de acción para fortalecer el control")</f>
        <v>Requiere plan de acción para fortalecer el control</v>
      </c>
      <c r="Y78" s="170" t="str">
        <f t="shared" si="7"/>
        <v/>
      </c>
      <c r="Z78" s="447"/>
      <c r="AA78" s="444"/>
      <c r="AB78" s="172">
        <f t="shared" si="8"/>
        <v>1</v>
      </c>
      <c r="AC78" s="448"/>
      <c r="AD78" s="445"/>
    </row>
    <row r="79" spans="1:43" s="436" customFormat="1" ht="89.25" x14ac:dyDescent="0.2">
      <c r="A79" s="442"/>
      <c r="B79" s="442"/>
      <c r="C79" s="443" t="s">
        <v>408</v>
      </c>
      <c r="D79" s="451" t="s">
        <v>409</v>
      </c>
      <c r="E79" s="427" t="s">
        <v>46</v>
      </c>
      <c r="F79" s="428">
        <v>15</v>
      </c>
      <c r="G79" s="428">
        <v>15</v>
      </c>
      <c r="H79" s="428">
        <v>15</v>
      </c>
      <c r="I79" s="428">
        <v>0</v>
      </c>
      <c r="J79" s="428">
        <v>15</v>
      </c>
      <c r="K79" s="428">
        <v>0</v>
      </c>
      <c r="L79" s="428">
        <v>0</v>
      </c>
      <c r="M79" s="429" t="s">
        <v>158</v>
      </c>
      <c r="N79" s="430"/>
      <c r="O79" s="431">
        <f t="shared" si="13"/>
        <v>60</v>
      </c>
      <c r="P79" s="432">
        <f t="shared" si="1"/>
        <v>0.66666666666666663</v>
      </c>
      <c r="Q79" s="164" t="str">
        <f t="shared" si="2"/>
        <v>Débil</v>
      </c>
      <c r="R79" s="444"/>
      <c r="S79" s="445"/>
      <c r="T79" s="446"/>
      <c r="U79" s="168" t="str">
        <f t="shared" si="23"/>
        <v/>
      </c>
      <c r="V79" s="168" t="str">
        <f t="shared" si="24"/>
        <v/>
      </c>
      <c r="W79" s="168" t="str">
        <f t="shared" si="25"/>
        <v>Débil</v>
      </c>
      <c r="X79" s="169" t="str">
        <f t="shared" si="26"/>
        <v>Requiere plan de acción para fortalecer el control</v>
      </c>
      <c r="Y79" s="170" t="str">
        <f t="shared" si="7"/>
        <v/>
      </c>
      <c r="Z79" s="447"/>
      <c r="AA79" s="444"/>
      <c r="AB79" s="172" t="str">
        <f t="shared" si="8"/>
        <v/>
      </c>
      <c r="AC79" s="448"/>
      <c r="AD79" s="445"/>
    </row>
    <row r="80" spans="1:43" s="436" customFormat="1" x14ac:dyDescent="0.2">
      <c r="A80" s="442"/>
      <c r="B80" s="442"/>
      <c r="C80" s="443"/>
      <c r="D80" s="450"/>
      <c r="E80" s="427"/>
      <c r="F80" s="428"/>
      <c r="G80" s="428"/>
      <c r="H80" s="428"/>
      <c r="I80" s="428"/>
      <c r="J80" s="428"/>
      <c r="K80" s="428"/>
      <c r="L80" s="428"/>
      <c r="M80" s="429"/>
      <c r="N80" s="430"/>
      <c r="O80" s="431">
        <f t="shared" si="13"/>
        <v>0</v>
      </c>
      <c r="P80" s="432">
        <f t="shared" si="1"/>
        <v>0</v>
      </c>
      <c r="Q80" s="164" t="str">
        <f t="shared" si="2"/>
        <v>Débil</v>
      </c>
      <c r="R80" s="444"/>
      <c r="S80" s="445"/>
      <c r="T80" s="461"/>
      <c r="U80" s="168" t="str">
        <f t="shared" si="23"/>
        <v/>
      </c>
      <c r="V80" s="168" t="str">
        <f t="shared" si="24"/>
        <v/>
      </c>
      <c r="W80" s="168" t="str">
        <f t="shared" si="25"/>
        <v>Débil</v>
      </c>
      <c r="X80" s="169" t="str">
        <f t="shared" si="26"/>
        <v>Requiere plan de acción para fortalecer el control</v>
      </c>
      <c r="Y80" s="170" t="str">
        <f t="shared" si="7"/>
        <v/>
      </c>
      <c r="Z80" s="452"/>
      <c r="AA80" s="453"/>
      <c r="AB80" s="172" t="str">
        <f t="shared" si="8"/>
        <v/>
      </c>
      <c r="AC80" s="435"/>
      <c r="AD80" s="454"/>
    </row>
    <row r="81" spans="1:43" s="436" customFormat="1" ht="15.75" x14ac:dyDescent="0.25">
      <c r="A81" s="455"/>
      <c r="B81" s="455"/>
      <c r="C81" s="456"/>
      <c r="D81" s="457"/>
      <c r="E81" s="427"/>
      <c r="F81" s="428"/>
      <c r="G81" s="428"/>
      <c r="H81" s="428"/>
      <c r="I81" s="428"/>
      <c r="J81" s="428"/>
      <c r="K81" s="428"/>
      <c r="L81" s="428"/>
      <c r="M81" s="429"/>
      <c r="N81" s="430"/>
      <c r="O81" s="431">
        <f t="shared" si="13"/>
        <v>0</v>
      </c>
      <c r="P81" s="432">
        <f t="shared" si="1"/>
        <v>0</v>
      </c>
      <c r="Q81" s="164" t="str">
        <f t="shared" si="2"/>
        <v>Débil</v>
      </c>
      <c r="R81" s="444"/>
      <c r="S81" s="445"/>
      <c r="T81" s="446"/>
      <c r="U81" s="168" t="str">
        <f t="shared" si="23"/>
        <v/>
      </c>
      <c r="V81" s="168" t="str">
        <f t="shared" si="24"/>
        <v/>
      </c>
      <c r="W81" s="168" t="str">
        <f t="shared" si="25"/>
        <v>Débil</v>
      </c>
      <c r="X81" s="169" t="str">
        <f t="shared" si="26"/>
        <v>Requiere plan de acción para fortalecer el control</v>
      </c>
      <c r="Y81" s="170" t="str">
        <f t="shared" si="7"/>
        <v/>
      </c>
      <c r="Z81" s="434"/>
      <c r="AA81" s="433">
        <f>IF(OR(W81="Débil",Z81=0),0,IF(Z81=1,1,IF(AND(U81="Fuerte",Z81=2),2,1)))</f>
        <v>0</v>
      </c>
      <c r="AB81" s="172" t="str">
        <f t="shared" si="8"/>
        <v/>
      </c>
      <c r="AC81" s="434"/>
      <c r="AD81" s="433">
        <f>IF(OR(W81="Débil",AC81=0),0,IF(AC81=1,1,IF(AND(U81="Fuerte",AC81=2),2,1)))</f>
        <v>0</v>
      </c>
      <c r="AF81" s="437"/>
      <c r="AG81" s="449"/>
      <c r="AH81" s="449"/>
      <c r="AI81" s="449"/>
      <c r="AJ81" s="462"/>
      <c r="AK81" s="440"/>
      <c r="AL81" s="440"/>
      <c r="AM81" s="440"/>
      <c r="AN81" s="449"/>
      <c r="AO81" s="449"/>
      <c r="AP81" s="449"/>
      <c r="AQ81" s="462"/>
    </row>
    <row r="82" spans="1:43" s="436" customFormat="1" ht="15.75" x14ac:dyDescent="0.2">
      <c r="A82" s="442"/>
      <c r="B82" s="442"/>
      <c r="C82" s="443"/>
      <c r="D82" s="457"/>
      <c r="E82" s="427"/>
      <c r="F82" s="428"/>
      <c r="G82" s="428"/>
      <c r="H82" s="428"/>
      <c r="I82" s="428"/>
      <c r="J82" s="428"/>
      <c r="K82" s="428"/>
      <c r="L82" s="428"/>
      <c r="M82" s="429"/>
      <c r="N82" s="430"/>
      <c r="O82" s="431">
        <f t="shared" si="13"/>
        <v>0</v>
      </c>
      <c r="P82" s="432">
        <f t="shared" si="1"/>
        <v>0</v>
      </c>
      <c r="Q82" s="164" t="str">
        <f t="shared" si="2"/>
        <v>Débil</v>
      </c>
      <c r="R82" s="444"/>
      <c r="S82" s="445"/>
      <c r="T82" s="446"/>
      <c r="U82" s="168" t="str">
        <f t="shared" si="23"/>
        <v/>
      </c>
      <c r="V82" s="168" t="str">
        <f t="shared" si="24"/>
        <v/>
      </c>
      <c r="W82" s="168" t="str">
        <f t="shared" si="25"/>
        <v>Débil</v>
      </c>
      <c r="X82" s="169" t="str">
        <f t="shared" si="26"/>
        <v>Requiere plan de acción para fortalecer el control</v>
      </c>
      <c r="Y82" s="170" t="str">
        <f t="shared" si="7"/>
        <v/>
      </c>
      <c r="Z82" s="447"/>
      <c r="AA82" s="444"/>
      <c r="AB82" s="172" t="str">
        <f t="shared" si="8"/>
        <v/>
      </c>
      <c r="AC82" s="448"/>
      <c r="AD82" s="445"/>
      <c r="AF82" s="437"/>
      <c r="AG82" s="449"/>
      <c r="AH82" s="449"/>
      <c r="AI82" s="449"/>
      <c r="AJ82" s="462"/>
      <c r="AK82" s="440"/>
      <c r="AL82" s="440"/>
      <c r="AM82" s="440"/>
      <c r="AN82" s="449"/>
      <c r="AO82" s="449"/>
      <c r="AP82" s="449"/>
      <c r="AQ82" s="462"/>
    </row>
    <row r="83" spans="1:43" s="436" customFormat="1" ht="15.75" x14ac:dyDescent="0.2">
      <c r="A83" s="458"/>
      <c r="B83" s="458"/>
      <c r="C83" s="443"/>
      <c r="D83" s="457"/>
      <c r="E83" s="427"/>
      <c r="F83" s="428"/>
      <c r="G83" s="428"/>
      <c r="H83" s="428"/>
      <c r="I83" s="428"/>
      <c r="J83" s="428"/>
      <c r="K83" s="428"/>
      <c r="L83" s="428"/>
      <c r="M83" s="429"/>
      <c r="N83" s="430"/>
      <c r="O83" s="431">
        <f t="shared" ref="O83:O87" si="87">SUM(F83:K83)</f>
        <v>0</v>
      </c>
      <c r="P83" s="432">
        <f t="shared" ref="P83:P149" si="88">(O83*1)/90</f>
        <v>0</v>
      </c>
      <c r="Q83" s="164" t="str">
        <f t="shared" ref="Q83:Q149" si="89">IF(P83&gt;=96%,"Fuerte",(IF(P83&lt;=85%,"Débil","Moderado")))</f>
        <v>Débil</v>
      </c>
      <c r="R83" s="444"/>
      <c r="S83" s="445"/>
      <c r="T83" s="446"/>
      <c r="U83" s="168" t="str">
        <f t="shared" ref="U83:U87" si="90">IF(AND(Q83="Fuerte",M83="Fuerte"),"Fuerte","")</f>
        <v/>
      </c>
      <c r="V83" s="168" t="str">
        <f t="shared" ref="V83:V86" si="91">IF(U83="Fuerte","",IF(OR(Q83="Débil",M83="Débil"),"","Moderada"))</f>
        <v/>
      </c>
      <c r="W83" s="168" t="str">
        <f t="shared" ref="W83:W149" si="92">IF(OR(U83="Fuerte",V83="Moderada"),"","Débil")</f>
        <v>Débil</v>
      </c>
      <c r="X83" s="169" t="str">
        <f t="shared" ref="X83:X86" si="93">IF(AND(Q83="Fuerte",M83="Fuerte"),"Control fuerte pero si el riesgo residual lo requiere y según la opción de manejo escogida, cada responsable involucrado debe liderar acciones adicionales","Requiere plan de acción para fortalecer el control")</f>
        <v>Requiere plan de acción para fortalecer el control</v>
      </c>
      <c r="Y83" s="170" t="str">
        <f t="shared" ref="Y83" si="94">IF(E83="Preventivo",IF(U83="Fuerte",2,IF(V83="Moderada",1,"")),"")</f>
        <v/>
      </c>
      <c r="Z83" s="447"/>
      <c r="AA83" s="444"/>
      <c r="AB83" s="172" t="str">
        <f t="shared" ref="AB83" si="95">IF(E83="Detectivo",IF(U83="Fuerte",2,IF(V83="Moderada",1,"")),"")</f>
        <v/>
      </c>
      <c r="AC83" s="448"/>
      <c r="AD83" s="445"/>
      <c r="AF83" s="437"/>
      <c r="AG83" s="449"/>
      <c r="AH83" s="449"/>
      <c r="AI83" s="449"/>
      <c r="AJ83" s="462"/>
      <c r="AK83" s="440"/>
      <c r="AL83" s="440"/>
      <c r="AM83" s="440"/>
      <c r="AN83" s="449"/>
      <c r="AO83" s="449"/>
      <c r="AP83" s="449"/>
      <c r="AQ83" s="462"/>
    </row>
    <row r="84" spans="1:43" s="173" customFormat="1" ht="90" x14ac:dyDescent="0.2">
      <c r="A84" s="362" t="str">
        <f>'2. MAPA DE RIESGOS '!C18</f>
        <v>7: Inadecuada gestión contractual, incluida la celebración indebida de contratos, para favorecimiento propio o de terceros</v>
      </c>
      <c r="B84" s="362"/>
      <c r="C84" s="533" t="s">
        <v>410</v>
      </c>
      <c r="D84" s="359" t="s">
        <v>411</v>
      </c>
      <c r="E84" s="161" t="s">
        <v>46</v>
      </c>
      <c r="F84" s="162">
        <v>15</v>
      </c>
      <c r="G84" s="162">
        <v>15</v>
      </c>
      <c r="H84" s="162">
        <v>15</v>
      </c>
      <c r="I84" s="162">
        <v>15</v>
      </c>
      <c r="J84" s="162">
        <v>15</v>
      </c>
      <c r="K84" s="162">
        <v>15</v>
      </c>
      <c r="L84" s="162">
        <v>10</v>
      </c>
      <c r="M84" s="382" t="s">
        <v>158</v>
      </c>
      <c r="N84" s="372"/>
      <c r="O84" s="163">
        <f t="shared" si="87"/>
        <v>90</v>
      </c>
      <c r="P84" s="423">
        <f t="shared" si="88"/>
        <v>1</v>
      </c>
      <c r="Q84" s="164" t="str">
        <f t="shared" si="89"/>
        <v>Fuerte</v>
      </c>
      <c r="R84" s="470">
        <f>ROUNDUP(AVERAGEIF(P84:P96,"&gt;0"),1)</f>
        <v>1</v>
      </c>
      <c r="S84" s="166" t="str">
        <f>IF(R84&gt;96%,"Fuerte",IF(R84&lt;50%,"Débil","Moderada"))</f>
        <v>Fuerte</v>
      </c>
      <c r="T84" s="167" t="str">
        <f>IF(R84&lt;96%,"Se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4" s="168" t="str">
        <f t="shared" si="90"/>
        <v>Fuerte</v>
      </c>
      <c r="V84" s="168" t="str">
        <f t="shared" si="91"/>
        <v/>
      </c>
      <c r="W84" s="168" t="str">
        <f t="shared" si="92"/>
        <v/>
      </c>
      <c r="X84" s="169" t="str">
        <f t="shared" si="93"/>
        <v>Control fuerte pero si el riesgo residual lo requiere y según la opción de manejo escogida, cada responsable involucrado debe liderar acciones adicionales</v>
      </c>
      <c r="Y84" s="170">
        <f t="shared" ref="Y84:Y85" si="96">IF(E84="Preventivo",IF(U84="Fuerte",2,IF(V84="Moderada",1,"")),"")</f>
        <v>2</v>
      </c>
      <c r="Z84" s="472">
        <f>IFERROR(ROUND(AVERAGE(Y84:Y96),0),0)</f>
        <v>2</v>
      </c>
      <c r="AA84" s="166">
        <f>IF(OR(W84="Débil",Z84=0),0,IF(Z84=1,1,IF(AND(U84="Fuerte",Z84=2),2,1)))</f>
        <v>2</v>
      </c>
      <c r="AB84" s="172" t="str">
        <f t="shared" ref="AB84:AB85" si="97">IF(E84="Detectivo",IF(U84="Fuerte",2,IF(V84="Moderada",1,"")),"")</f>
        <v/>
      </c>
      <c r="AC84" s="472">
        <f>IFERROR(ROUND(AVERAGE(AB84:AB96),0),0)</f>
        <v>2</v>
      </c>
      <c r="AD84" s="166">
        <f>IF(OR(W84="Débil",AC84=0),0,IF(AC84=1,1,IF(AND(U84="Fuerte",AC84=2),2,1)))</f>
        <v>2</v>
      </c>
    </row>
    <row r="85" spans="1:43" s="173" customFormat="1" ht="57" x14ac:dyDescent="0.2">
      <c r="A85" s="366"/>
      <c r="B85" s="366"/>
      <c r="C85" s="532" t="s">
        <v>403</v>
      </c>
      <c r="D85" s="420" t="s">
        <v>459</v>
      </c>
      <c r="E85" s="161" t="s">
        <v>46</v>
      </c>
      <c r="F85" s="162">
        <v>15</v>
      </c>
      <c r="G85" s="162">
        <v>15</v>
      </c>
      <c r="H85" s="162">
        <v>15</v>
      </c>
      <c r="I85" s="162">
        <v>15</v>
      </c>
      <c r="J85" s="162">
        <v>15</v>
      </c>
      <c r="K85" s="162">
        <v>15</v>
      </c>
      <c r="L85" s="162">
        <v>10</v>
      </c>
      <c r="M85" s="382" t="s">
        <v>158</v>
      </c>
      <c r="N85" s="372"/>
      <c r="O85" s="163">
        <f t="shared" si="87"/>
        <v>90</v>
      </c>
      <c r="P85" s="423">
        <f t="shared" si="88"/>
        <v>1</v>
      </c>
      <c r="Q85" s="164" t="str">
        <f t="shared" si="89"/>
        <v>Fuerte</v>
      </c>
      <c r="R85" s="183"/>
      <c r="S85" s="185"/>
      <c r="T85" s="195"/>
      <c r="U85" s="168" t="str">
        <f t="shared" si="90"/>
        <v>Fuerte</v>
      </c>
      <c r="V85" s="168" t="str">
        <f t="shared" si="91"/>
        <v/>
      </c>
      <c r="W85" s="168" t="str">
        <f t="shared" si="92"/>
        <v/>
      </c>
      <c r="X85" s="537" t="str">
        <f t="shared" si="93"/>
        <v>Control fuerte pero si el riesgo residual lo requiere y según la opción de manejo escogida, cada responsable involucrado debe liderar acciones adicionales</v>
      </c>
      <c r="Y85" s="170">
        <f t="shared" si="96"/>
        <v>2</v>
      </c>
      <c r="Z85" s="182"/>
      <c r="AA85" s="183"/>
      <c r="AB85" s="172" t="str">
        <f t="shared" si="97"/>
        <v/>
      </c>
      <c r="AC85" s="184"/>
      <c r="AD85" s="185"/>
    </row>
    <row r="86" spans="1:43" s="173" customFormat="1" ht="51" x14ac:dyDescent="0.2">
      <c r="A86" s="366"/>
      <c r="B86" s="366"/>
      <c r="C86" s="532" t="s">
        <v>470</v>
      </c>
      <c r="D86" s="354" t="s">
        <v>469</v>
      </c>
      <c r="E86" s="161" t="s">
        <v>46</v>
      </c>
      <c r="F86" s="162">
        <v>15</v>
      </c>
      <c r="G86" s="162">
        <v>15</v>
      </c>
      <c r="H86" s="162">
        <v>15</v>
      </c>
      <c r="I86" s="162">
        <v>10</v>
      </c>
      <c r="J86" s="162">
        <v>15</v>
      </c>
      <c r="K86" s="162">
        <v>15</v>
      </c>
      <c r="L86" s="162">
        <v>10</v>
      </c>
      <c r="M86" s="382" t="s">
        <v>159</v>
      </c>
      <c r="N86" s="372"/>
      <c r="O86" s="163">
        <f t="shared" si="87"/>
        <v>85</v>
      </c>
      <c r="P86" s="423">
        <f t="shared" si="88"/>
        <v>0.94444444444444442</v>
      </c>
      <c r="Q86" s="164" t="str">
        <f t="shared" si="89"/>
        <v>Moderado</v>
      </c>
      <c r="R86" s="183"/>
      <c r="S86" s="185"/>
      <c r="T86" s="195"/>
      <c r="U86" s="168" t="str">
        <f t="shared" si="90"/>
        <v/>
      </c>
      <c r="V86" s="168" t="str">
        <f t="shared" si="91"/>
        <v>Moderada</v>
      </c>
      <c r="W86" s="168" t="str">
        <f t="shared" si="92"/>
        <v/>
      </c>
      <c r="X86" s="537" t="str">
        <f t="shared" si="93"/>
        <v>Requiere plan de acción para fortalecer el control</v>
      </c>
      <c r="Y86" s="170">
        <f>IF(E86="Preventivo",IF(U86="Fuerte",2,IF(V86="Moderada",1,"")),"")</f>
        <v>1</v>
      </c>
      <c r="Z86" s="182"/>
      <c r="AA86" s="183"/>
      <c r="AB86" s="172" t="str">
        <f>IF(E86="Detectivo",IF(U86="Fuerte",2,IF(V86="Moderada",1,"")),"")</f>
        <v/>
      </c>
      <c r="AC86" s="184"/>
      <c r="AD86" s="185"/>
    </row>
    <row r="87" spans="1:43" s="173" customFormat="1" ht="67.5" customHeight="1" x14ac:dyDescent="0.2">
      <c r="A87" s="366"/>
      <c r="B87" s="366"/>
      <c r="C87" s="533" t="s">
        <v>427</v>
      </c>
      <c r="D87" s="536" t="s">
        <v>537</v>
      </c>
      <c r="E87" s="161" t="s">
        <v>46</v>
      </c>
      <c r="F87" s="357">
        <v>15</v>
      </c>
      <c r="G87" s="357">
        <v>15</v>
      </c>
      <c r="H87" s="357">
        <v>15</v>
      </c>
      <c r="I87" s="357">
        <v>15</v>
      </c>
      <c r="J87" s="357">
        <v>15</v>
      </c>
      <c r="K87" s="357">
        <v>15</v>
      </c>
      <c r="L87" s="357">
        <v>10</v>
      </c>
      <c r="M87" s="534" t="s">
        <v>158</v>
      </c>
      <c r="N87" s="372"/>
      <c r="O87" s="163">
        <f t="shared" si="87"/>
        <v>90</v>
      </c>
      <c r="P87" s="423">
        <f t="shared" si="88"/>
        <v>1</v>
      </c>
      <c r="Q87" s="164" t="str">
        <f t="shared" si="89"/>
        <v>Fuerte</v>
      </c>
      <c r="R87" s="183"/>
      <c r="S87" s="185"/>
      <c r="T87" s="195"/>
      <c r="U87" s="168" t="str">
        <f t="shared" si="90"/>
        <v>Fuerte</v>
      </c>
      <c r="V87" s="168"/>
      <c r="W87" s="168"/>
      <c r="X87" s="537" t="str">
        <f t="shared" ref="X87:X118" si="98">IF(AND(Q87="Fuerte",M87="Fuerte"),"Control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87" s="170">
        <v>2</v>
      </c>
      <c r="Z87" s="182"/>
      <c r="AA87" s="183"/>
      <c r="AB87" s="172"/>
      <c r="AC87" s="184"/>
      <c r="AD87" s="185"/>
    </row>
    <row r="88" spans="1:43" s="173" customFormat="1" ht="38.25" x14ac:dyDescent="0.2">
      <c r="A88" s="535"/>
      <c r="B88" s="366"/>
      <c r="C88" s="533">
        <v>2</v>
      </c>
      <c r="D88" s="354" t="s">
        <v>425</v>
      </c>
      <c r="E88" s="161" t="s">
        <v>72</v>
      </c>
      <c r="F88" s="162">
        <v>15</v>
      </c>
      <c r="G88" s="162">
        <v>15</v>
      </c>
      <c r="H88" s="162">
        <v>15</v>
      </c>
      <c r="I88" s="162">
        <v>15</v>
      </c>
      <c r="J88" s="162">
        <v>15</v>
      </c>
      <c r="K88" s="162">
        <v>15</v>
      </c>
      <c r="L88" s="162">
        <v>10</v>
      </c>
      <c r="M88" s="382" t="s">
        <v>158</v>
      </c>
      <c r="N88" s="372"/>
      <c r="O88" s="163">
        <f t="shared" ref="O88:O119" si="99">SUM(F88:K88)</f>
        <v>90</v>
      </c>
      <c r="P88" s="423">
        <f t="shared" ref="P88:P89" si="100">(O88*1)/90</f>
        <v>1</v>
      </c>
      <c r="Q88" s="164" t="str">
        <f t="shared" ref="Q88:Q89" si="101">IF(P88&gt;=96%,"Fuerte",(IF(P88&lt;=85%,"Débil","Moderado")))</f>
        <v>Fuerte</v>
      </c>
      <c r="R88" s="183"/>
      <c r="S88" s="185"/>
      <c r="T88" s="195"/>
      <c r="U88" s="168" t="str">
        <f t="shared" ref="U88:U119" si="102">IF(AND(Q88="Fuerte",M88="Fuerte"),"Fuerte","")</f>
        <v>Fuerte</v>
      </c>
      <c r="V88" s="168" t="str">
        <f>IF(U88="Fuerte","",IF(OR(Q88="Débil",M88="Débil"),"","Moderada"))</f>
        <v/>
      </c>
      <c r="W88" s="168" t="str">
        <f t="shared" ref="W88" si="103">IF(OR(U88="Fuerte",V88="Moderada"),"","Débil")</f>
        <v/>
      </c>
      <c r="X88" s="537" t="str">
        <f t="shared" si="98"/>
        <v>Control fuerte pero si el riesgo residual lo requiere y según la opción de manejo escogida, cada responsable involucrado debe liderar acciones adicionales</v>
      </c>
      <c r="Y88" s="170" t="str">
        <f>IF(E88="Preventivo",IF(U88="Fuerte",2,IF(V88="Moderada",1,"")),"")</f>
        <v/>
      </c>
      <c r="Z88" s="182"/>
      <c r="AA88" s="183"/>
      <c r="AB88" s="172">
        <f t="shared" ref="AB88:AB101" si="104">IF(E88="Detectivo",IF(U88="Fuerte",2,IF(V88="Moderada",1,"")),"")</f>
        <v>2</v>
      </c>
      <c r="AC88" s="184"/>
      <c r="AD88" s="185"/>
    </row>
    <row r="89" spans="1:43" s="173" customFormat="1" ht="45.75" customHeight="1" x14ac:dyDescent="0.2">
      <c r="A89" s="366"/>
      <c r="B89" s="366"/>
      <c r="C89" s="532" t="s">
        <v>354</v>
      </c>
      <c r="D89" s="359" t="s">
        <v>538</v>
      </c>
      <c r="E89" s="161" t="s">
        <v>46</v>
      </c>
      <c r="F89" s="162">
        <v>15</v>
      </c>
      <c r="G89" s="162">
        <v>15</v>
      </c>
      <c r="H89" s="162">
        <v>15</v>
      </c>
      <c r="I89" s="162">
        <v>15</v>
      </c>
      <c r="J89" s="162">
        <v>15</v>
      </c>
      <c r="K89" s="162">
        <v>15</v>
      </c>
      <c r="L89" s="162">
        <v>10</v>
      </c>
      <c r="M89" s="382" t="s">
        <v>158</v>
      </c>
      <c r="N89" s="372"/>
      <c r="O89" s="163">
        <f t="shared" si="99"/>
        <v>90</v>
      </c>
      <c r="P89" s="423">
        <f t="shared" si="100"/>
        <v>1</v>
      </c>
      <c r="Q89" s="164" t="str">
        <f t="shared" si="101"/>
        <v>Fuerte</v>
      </c>
      <c r="R89" s="183"/>
      <c r="S89" s="185"/>
      <c r="T89" s="195"/>
      <c r="U89" s="168" t="str">
        <f t="shared" si="102"/>
        <v>Fuerte</v>
      </c>
      <c r="V89" s="168"/>
      <c r="W89" s="168"/>
      <c r="X89" s="537" t="str">
        <f t="shared" si="98"/>
        <v>Control fuerte pero si el riesgo residual lo requiere y según la opción de manejo escogida, cada responsable involucrado debe liderar acciones adicionales</v>
      </c>
      <c r="Y89" s="170">
        <v>2</v>
      </c>
      <c r="Z89" s="182"/>
      <c r="AA89" s="183"/>
      <c r="AB89" s="172" t="str">
        <f t="shared" si="104"/>
        <v/>
      </c>
      <c r="AC89" s="184"/>
      <c r="AD89" s="185"/>
    </row>
    <row r="90" spans="1:43" s="173" customFormat="1" ht="38.25" x14ac:dyDescent="0.2">
      <c r="A90" s="366"/>
      <c r="B90" s="366"/>
      <c r="C90" s="532" t="s">
        <v>367</v>
      </c>
      <c r="D90" s="189" t="s">
        <v>366</v>
      </c>
      <c r="E90" s="161" t="s">
        <v>46</v>
      </c>
      <c r="F90" s="187">
        <v>15</v>
      </c>
      <c r="G90" s="187">
        <v>15</v>
      </c>
      <c r="H90" s="187">
        <v>15</v>
      </c>
      <c r="I90" s="187">
        <v>15</v>
      </c>
      <c r="J90" s="187">
        <v>15</v>
      </c>
      <c r="K90" s="187">
        <v>15</v>
      </c>
      <c r="L90" s="187">
        <v>10</v>
      </c>
      <c r="M90" s="383" t="s">
        <v>158</v>
      </c>
      <c r="N90" s="372"/>
      <c r="O90" s="163">
        <f t="shared" si="99"/>
        <v>90</v>
      </c>
      <c r="P90" s="423">
        <f t="shared" ref="P90:P92" si="105">(O90*1)/90</f>
        <v>1</v>
      </c>
      <c r="Q90" s="164" t="str">
        <f t="shared" ref="Q90:Q93" si="106">IF(P90&gt;=96%,"Fuerte",(IF(P90&lt;=85%,"Débil","Moderado")))</f>
        <v>Fuerte</v>
      </c>
      <c r="R90" s="183"/>
      <c r="S90" s="185"/>
      <c r="T90" s="195"/>
      <c r="U90" s="168" t="str">
        <f t="shared" si="102"/>
        <v>Fuerte</v>
      </c>
      <c r="V90" s="168" t="str">
        <f t="shared" ref="V90:V121" si="107">IF(U90="Fuerte","",IF(OR(Q90="Débil",M90="Débil"),"","Moderada"))</f>
        <v/>
      </c>
      <c r="W90" s="168" t="str">
        <f t="shared" ref="W90:W92" si="108">IF(OR(U90="Fuerte",V90="Moderada"),"","Débil")</f>
        <v/>
      </c>
      <c r="X90" s="537" t="str">
        <f t="shared" si="98"/>
        <v>Control fuerte pero si el riesgo residual lo requiere y según la opción de manejo escogida, cada responsable involucrado debe liderar acciones adicionales</v>
      </c>
      <c r="Y90" s="170">
        <f t="shared" ref="Y90:Y121" si="109">IF(E90="Preventivo",IF(U90="Fuerte",2,IF(V90="Moderada",1,"")),"")</f>
        <v>2</v>
      </c>
      <c r="Z90" s="182"/>
      <c r="AA90" s="183"/>
      <c r="AB90" s="172" t="str">
        <f t="shared" si="104"/>
        <v/>
      </c>
      <c r="AC90" s="184"/>
      <c r="AD90" s="185"/>
    </row>
    <row r="91" spans="1:43" s="173" customFormat="1" ht="51" x14ac:dyDescent="0.2">
      <c r="A91" s="366"/>
      <c r="B91" s="366"/>
      <c r="C91" s="532" t="s">
        <v>369</v>
      </c>
      <c r="D91" s="177" t="s">
        <v>368</v>
      </c>
      <c r="E91" s="161" t="s">
        <v>46</v>
      </c>
      <c r="F91" s="187">
        <v>15</v>
      </c>
      <c r="G91" s="187">
        <v>15</v>
      </c>
      <c r="H91" s="187">
        <v>15</v>
      </c>
      <c r="I91" s="187">
        <v>15</v>
      </c>
      <c r="J91" s="187">
        <v>15</v>
      </c>
      <c r="K91" s="187">
        <v>15</v>
      </c>
      <c r="L91" s="187">
        <v>10</v>
      </c>
      <c r="M91" s="383" t="s">
        <v>158</v>
      </c>
      <c r="N91" s="372"/>
      <c r="O91" s="163">
        <f t="shared" si="99"/>
        <v>90</v>
      </c>
      <c r="P91" s="423">
        <f t="shared" si="105"/>
        <v>1</v>
      </c>
      <c r="Q91" s="164" t="str">
        <f t="shared" si="106"/>
        <v>Fuerte</v>
      </c>
      <c r="R91" s="183"/>
      <c r="S91" s="185"/>
      <c r="T91" s="195"/>
      <c r="U91" s="168" t="str">
        <f t="shared" si="102"/>
        <v>Fuerte</v>
      </c>
      <c r="V91" s="168" t="str">
        <f t="shared" si="107"/>
        <v/>
      </c>
      <c r="W91" s="168" t="str">
        <f t="shared" si="108"/>
        <v/>
      </c>
      <c r="X91" s="537" t="str">
        <f t="shared" si="98"/>
        <v>Control fuerte pero si el riesgo residual lo requiere y según la opción de manejo escogida, cada responsable involucrado debe liderar acciones adicionales</v>
      </c>
      <c r="Y91" s="170">
        <f t="shared" si="109"/>
        <v>2</v>
      </c>
      <c r="Z91" s="182"/>
      <c r="AA91" s="183"/>
      <c r="AB91" s="172" t="str">
        <f t="shared" si="104"/>
        <v/>
      </c>
      <c r="AC91" s="184"/>
      <c r="AD91" s="185"/>
    </row>
    <row r="92" spans="1:43" s="173" customFormat="1" ht="63.75" x14ac:dyDescent="0.2">
      <c r="A92" s="366"/>
      <c r="B92" s="366"/>
      <c r="C92" s="532" t="s">
        <v>412</v>
      </c>
      <c r="D92" s="359" t="s">
        <v>413</v>
      </c>
      <c r="E92" s="161" t="s">
        <v>46</v>
      </c>
      <c r="F92" s="162">
        <v>15</v>
      </c>
      <c r="G92" s="162">
        <v>15</v>
      </c>
      <c r="H92" s="162">
        <v>15</v>
      </c>
      <c r="I92" s="162">
        <v>15</v>
      </c>
      <c r="J92" s="162">
        <v>15</v>
      </c>
      <c r="K92" s="162">
        <v>15</v>
      </c>
      <c r="L92" s="162">
        <v>10</v>
      </c>
      <c r="M92" s="382" t="s">
        <v>158</v>
      </c>
      <c r="N92" s="372"/>
      <c r="O92" s="163">
        <f t="shared" si="99"/>
        <v>90</v>
      </c>
      <c r="P92" s="423">
        <f t="shared" si="105"/>
        <v>1</v>
      </c>
      <c r="Q92" s="164" t="str">
        <f t="shared" si="106"/>
        <v>Fuerte</v>
      </c>
      <c r="R92" s="183"/>
      <c r="S92" s="185"/>
      <c r="T92" s="195"/>
      <c r="U92" s="168" t="str">
        <f t="shared" si="102"/>
        <v>Fuerte</v>
      </c>
      <c r="V92" s="168" t="str">
        <f t="shared" si="107"/>
        <v/>
      </c>
      <c r="W92" s="168" t="str">
        <f t="shared" si="108"/>
        <v/>
      </c>
      <c r="X92" s="537" t="str">
        <f t="shared" si="98"/>
        <v>Control fuerte pero si el riesgo residual lo requiere y según la opción de manejo escogida, cada responsable involucrado debe liderar acciones adicionales</v>
      </c>
      <c r="Y92" s="170">
        <f t="shared" si="109"/>
        <v>2</v>
      </c>
      <c r="Z92" s="182"/>
      <c r="AA92" s="183"/>
      <c r="AB92" s="172" t="str">
        <f t="shared" si="104"/>
        <v/>
      </c>
      <c r="AC92" s="184"/>
      <c r="AD92" s="185"/>
    </row>
    <row r="93" spans="1:43" s="173" customFormat="1" x14ac:dyDescent="0.2">
      <c r="A93" s="366"/>
      <c r="B93" s="366"/>
      <c r="C93" s="398"/>
      <c r="D93" s="359"/>
      <c r="E93" s="161"/>
      <c r="F93" s="162"/>
      <c r="G93" s="162"/>
      <c r="H93" s="162"/>
      <c r="I93" s="162"/>
      <c r="J93" s="162"/>
      <c r="K93" s="162"/>
      <c r="L93" s="162"/>
      <c r="M93" s="382"/>
      <c r="N93" s="372"/>
      <c r="O93" s="163">
        <f t="shared" si="99"/>
        <v>0</v>
      </c>
      <c r="P93" s="423"/>
      <c r="Q93" s="164" t="str">
        <f t="shared" si="106"/>
        <v>Débil</v>
      </c>
      <c r="R93" s="183"/>
      <c r="S93" s="185"/>
      <c r="T93" s="196"/>
      <c r="U93" s="168" t="str">
        <f t="shared" si="102"/>
        <v/>
      </c>
      <c r="V93" s="168" t="str">
        <f t="shared" si="107"/>
        <v/>
      </c>
      <c r="W93" s="168" t="str">
        <f t="shared" si="92"/>
        <v>Débil</v>
      </c>
      <c r="X93" s="169" t="str">
        <f t="shared" si="98"/>
        <v>Requiere plan de acción para fortalecer el control</v>
      </c>
      <c r="Y93" s="170" t="str">
        <f t="shared" si="109"/>
        <v/>
      </c>
      <c r="Z93" s="191"/>
      <c r="AA93" s="192"/>
      <c r="AB93" s="172" t="str">
        <f t="shared" si="104"/>
        <v/>
      </c>
      <c r="AC93" s="172"/>
      <c r="AD93" s="193"/>
    </row>
    <row r="94" spans="1:43" s="173" customFormat="1" ht="15.75" x14ac:dyDescent="0.25">
      <c r="A94" s="364"/>
      <c r="B94" s="364"/>
      <c r="C94" s="397"/>
      <c r="D94" s="358"/>
      <c r="E94" s="161"/>
      <c r="F94" s="162"/>
      <c r="G94" s="162"/>
      <c r="H94" s="162"/>
      <c r="I94" s="162"/>
      <c r="J94" s="162"/>
      <c r="K94" s="162"/>
      <c r="L94" s="162"/>
      <c r="M94" s="382"/>
      <c r="N94" s="372"/>
      <c r="O94" s="163">
        <f t="shared" si="99"/>
        <v>0</v>
      </c>
      <c r="P94" s="423"/>
      <c r="Q94" s="164"/>
      <c r="R94" s="183"/>
      <c r="S94" s="185"/>
      <c r="T94" s="195"/>
      <c r="U94" s="168" t="str">
        <f t="shared" si="102"/>
        <v/>
      </c>
      <c r="V94" s="168" t="str">
        <f t="shared" si="107"/>
        <v>Moderada</v>
      </c>
      <c r="W94" s="168" t="str">
        <f t="shared" si="92"/>
        <v/>
      </c>
      <c r="X94" s="169" t="str">
        <f t="shared" si="98"/>
        <v>Requiere plan de acción para fortalecer el control</v>
      </c>
      <c r="Y94" s="170" t="str">
        <f t="shared" si="109"/>
        <v/>
      </c>
      <c r="Z94" s="171"/>
      <c r="AA94" s="166">
        <f>IF(OR(W94="Débil",Z94=0),0,IF(Z94=1,1,IF(AND(U94="Fuerte",Z94=2),2,1)))</f>
        <v>0</v>
      </c>
      <c r="AB94" s="172" t="str">
        <f t="shared" si="104"/>
        <v/>
      </c>
      <c r="AC94" s="171"/>
      <c r="AD94" s="166">
        <f>IF(OR(W94="Débil",AC94=0),0,IF(AC94=1,1,IF(AND(U94="Fuerte",AC94=2),2,1)))</f>
        <v>0</v>
      </c>
      <c r="AF94" s="174"/>
      <c r="AG94" s="175"/>
      <c r="AH94" s="175"/>
      <c r="AI94" s="175"/>
      <c r="AJ94" s="176"/>
      <c r="AK94" s="71"/>
      <c r="AL94" s="71"/>
      <c r="AM94" s="71"/>
      <c r="AN94" s="175"/>
      <c r="AO94" s="175"/>
      <c r="AP94" s="175"/>
      <c r="AQ94" s="176"/>
    </row>
    <row r="95" spans="1:43" s="173" customFormat="1" ht="15.75" x14ac:dyDescent="0.2">
      <c r="A95" s="366"/>
      <c r="B95" s="366"/>
      <c r="C95" s="398"/>
      <c r="D95" s="358"/>
      <c r="E95" s="161"/>
      <c r="F95" s="162"/>
      <c r="G95" s="162"/>
      <c r="H95" s="162"/>
      <c r="I95" s="162"/>
      <c r="J95" s="162"/>
      <c r="K95" s="162"/>
      <c r="L95" s="162"/>
      <c r="M95" s="382"/>
      <c r="N95" s="372"/>
      <c r="O95" s="163">
        <f t="shared" si="99"/>
        <v>0</v>
      </c>
      <c r="P95" s="423"/>
      <c r="Q95" s="164"/>
      <c r="R95" s="183"/>
      <c r="S95" s="185"/>
      <c r="T95" s="195"/>
      <c r="U95" s="168" t="str">
        <f t="shared" si="102"/>
        <v/>
      </c>
      <c r="V95" s="168" t="str">
        <f t="shared" si="107"/>
        <v>Moderada</v>
      </c>
      <c r="W95" s="168" t="str">
        <f t="shared" si="92"/>
        <v/>
      </c>
      <c r="X95" s="169" t="str">
        <f t="shared" si="98"/>
        <v>Requiere plan de acción para fortalecer el control</v>
      </c>
      <c r="Y95" s="170" t="str">
        <f t="shared" si="109"/>
        <v/>
      </c>
      <c r="Z95" s="182"/>
      <c r="AA95" s="183"/>
      <c r="AB95" s="172" t="str">
        <f t="shared" si="104"/>
        <v/>
      </c>
      <c r="AC95" s="184"/>
      <c r="AD95" s="185"/>
      <c r="AF95" s="174"/>
      <c r="AG95" s="175"/>
      <c r="AH95" s="175"/>
      <c r="AI95" s="175"/>
      <c r="AJ95" s="176"/>
      <c r="AK95" s="71"/>
      <c r="AL95" s="71"/>
      <c r="AM95" s="71"/>
      <c r="AN95" s="175"/>
      <c r="AO95" s="175"/>
      <c r="AP95" s="175"/>
      <c r="AQ95" s="176"/>
    </row>
    <row r="96" spans="1:43" s="173" customFormat="1" ht="15.75" x14ac:dyDescent="0.2">
      <c r="A96" s="367"/>
      <c r="B96" s="367"/>
      <c r="C96" s="398"/>
      <c r="D96" s="358"/>
      <c r="E96" s="161"/>
      <c r="F96" s="162"/>
      <c r="G96" s="162"/>
      <c r="H96" s="162"/>
      <c r="I96" s="162"/>
      <c r="J96" s="162"/>
      <c r="K96" s="162"/>
      <c r="L96" s="162"/>
      <c r="M96" s="382"/>
      <c r="N96" s="372"/>
      <c r="O96" s="163">
        <f t="shared" si="99"/>
        <v>0</v>
      </c>
      <c r="P96" s="423"/>
      <c r="Q96" s="164"/>
      <c r="R96" s="183"/>
      <c r="S96" s="185"/>
      <c r="T96" s="195"/>
      <c r="U96" s="168" t="str">
        <f t="shared" si="102"/>
        <v/>
      </c>
      <c r="V96" s="168" t="str">
        <f t="shared" si="107"/>
        <v>Moderada</v>
      </c>
      <c r="W96" s="168" t="str">
        <f t="shared" si="92"/>
        <v/>
      </c>
      <c r="X96" s="169" t="str">
        <f t="shared" si="98"/>
        <v>Requiere plan de acción para fortalecer el control</v>
      </c>
      <c r="Y96" s="170" t="str">
        <f t="shared" si="109"/>
        <v/>
      </c>
      <c r="Z96" s="182"/>
      <c r="AA96" s="183"/>
      <c r="AB96" s="172" t="str">
        <f t="shared" si="104"/>
        <v/>
      </c>
      <c r="AC96" s="184"/>
      <c r="AD96" s="185"/>
      <c r="AF96" s="174"/>
      <c r="AG96" s="175"/>
      <c r="AH96" s="175"/>
      <c r="AI96" s="175"/>
      <c r="AJ96" s="176"/>
      <c r="AK96" s="71"/>
      <c r="AL96" s="71"/>
      <c r="AM96" s="71"/>
      <c r="AN96" s="175"/>
      <c r="AO96" s="175"/>
      <c r="AP96" s="175"/>
      <c r="AQ96" s="176"/>
    </row>
    <row r="97" spans="1:43" s="436" customFormat="1" ht="76.5" x14ac:dyDescent="0.2">
      <c r="A97" s="424" t="str">
        <f>'2. MAPA DE RIESGOS '!C19</f>
        <v>8: Presencia de actos de cohecho (dar o recibir dádivas) para favorecimiento propio o de un tercero.</v>
      </c>
      <c r="B97" s="424"/>
      <c r="C97" s="425" t="s">
        <v>443</v>
      </c>
      <c r="D97" s="426" t="s">
        <v>384</v>
      </c>
      <c r="E97" s="427" t="s">
        <v>46</v>
      </c>
      <c r="F97" s="428">
        <v>15</v>
      </c>
      <c r="G97" s="428">
        <v>15</v>
      </c>
      <c r="H97" s="428">
        <v>15</v>
      </c>
      <c r="I97" s="428">
        <v>15</v>
      </c>
      <c r="J97" s="428">
        <v>15</v>
      </c>
      <c r="K97" s="428">
        <v>15</v>
      </c>
      <c r="L97" s="428">
        <v>10</v>
      </c>
      <c r="M97" s="429" t="s">
        <v>158</v>
      </c>
      <c r="N97" s="430"/>
      <c r="O97" s="431">
        <f t="shared" si="99"/>
        <v>90</v>
      </c>
      <c r="P97" s="432">
        <f t="shared" si="88"/>
        <v>1</v>
      </c>
      <c r="Q97" s="164" t="str">
        <f t="shared" si="89"/>
        <v>Fuerte</v>
      </c>
      <c r="R97" s="470">
        <f>ROUNDUP(AVERAGEIF(P97:P113,"&gt;0"),1)</f>
        <v>1</v>
      </c>
      <c r="S97" s="166" t="str">
        <f>IF(R97&gt;96%,"Fuerte",IF(R97&lt;50%,"Débil","Moderada"))</f>
        <v>Fuerte</v>
      </c>
      <c r="T97" s="167" t="str">
        <f>IF(R97&lt;96%,"Se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7" s="168" t="str">
        <f t="shared" si="102"/>
        <v>Fuerte</v>
      </c>
      <c r="V97" s="168" t="str">
        <f t="shared" si="107"/>
        <v/>
      </c>
      <c r="W97" s="168" t="str">
        <f t="shared" si="92"/>
        <v/>
      </c>
      <c r="X97" s="169" t="str">
        <f t="shared" si="98"/>
        <v>Control fuerte pero si el riesgo residual lo requiere y según la opción de manejo escogida, cada responsable involucrado debe liderar acciones adicionales</v>
      </c>
      <c r="Y97" s="170">
        <f t="shared" si="109"/>
        <v>2</v>
      </c>
      <c r="Z97" s="472">
        <f>IFERROR(ROUND(AVERAGE(Y97:Y113),0),0)</f>
        <v>2</v>
      </c>
      <c r="AA97" s="433">
        <f>IF(OR(W97="Débil",Z97=0),0,IF(Z97=1,1,IF(AND(U97="Fuerte",Z97=2),2,1)))</f>
        <v>2</v>
      </c>
      <c r="AB97" s="172" t="str">
        <f t="shared" si="104"/>
        <v/>
      </c>
      <c r="AC97" s="472">
        <f>IFERROR(ROUND(AVERAGE(AB97:AB113),0),0)</f>
        <v>2</v>
      </c>
      <c r="AD97" s="433">
        <f>IF(OR(W97="Débil",AC97=0),0,IF(AC97=1,1,IF(AND(U97="Fuerte",AC97=2),2,1)))</f>
        <v>2</v>
      </c>
    </row>
    <row r="98" spans="1:43" s="436" customFormat="1" ht="63.75" x14ac:dyDescent="0.2">
      <c r="A98" s="463"/>
      <c r="B98" s="463"/>
      <c r="C98" s="425" t="s">
        <v>442</v>
      </c>
      <c r="D98" s="426" t="s">
        <v>370</v>
      </c>
      <c r="E98" s="427" t="s">
        <v>46</v>
      </c>
      <c r="F98" s="428">
        <v>15</v>
      </c>
      <c r="G98" s="428">
        <v>15</v>
      </c>
      <c r="H98" s="428">
        <v>15</v>
      </c>
      <c r="I98" s="428">
        <v>15</v>
      </c>
      <c r="J98" s="428">
        <v>15</v>
      </c>
      <c r="K98" s="428">
        <v>15</v>
      </c>
      <c r="L98" s="428">
        <v>10</v>
      </c>
      <c r="M98" s="429" t="s">
        <v>158</v>
      </c>
      <c r="N98" s="430"/>
      <c r="O98" s="431">
        <f t="shared" si="99"/>
        <v>90</v>
      </c>
      <c r="P98" s="432">
        <f t="shared" si="88"/>
        <v>1</v>
      </c>
      <c r="Q98" s="164" t="str">
        <f t="shared" si="89"/>
        <v>Fuerte</v>
      </c>
      <c r="R98" s="444"/>
      <c r="S98" s="445"/>
      <c r="T98" s="446"/>
      <c r="U98" s="168" t="str">
        <f t="shared" si="102"/>
        <v>Fuerte</v>
      </c>
      <c r="V98" s="168" t="str">
        <f t="shared" si="107"/>
        <v/>
      </c>
      <c r="W98" s="168" t="str">
        <f t="shared" si="92"/>
        <v/>
      </c>
      <c r="X98" s="169" t="str">
        <f t="shared" si="98"/>
        <v>Control fuerte pero si el riesgo residual lo requiere y según la opción de manejo escogida, cada responsable involucrado debe liderar acciones adicionales</v>
      </c>
      <c r="Y98" s="170">
        <f t="shared" si="109"/>
        <v>2</v>
      </c>
      <c r="Z98" s="447"/>
      <c r="AA98" s="444"/>
      <c r="AB98" s="172" t="str">
        <f t="shared" si="104"/>
        <v/>
      </c>
      <c r="AC98" s="448"/>
      <c r="AD98" s="445"/>
    </row>
    <row r="99" spans="1:43" s="436" customFormat="1" ht="69" customHeight="1" x14ac:dyDescent="0.2">
      <c r="A99" s="463"/>
      <c r="B99" s="463"/>
      <c r="C99" s="425" t="s">
        <v>405</v>
      </c>
      <c r="D99" s="466" t="s">
        <v>414</v>
      </c>
      <c r="E99" s="427" t="s">
        <v>46</v>
      </c>
      <c r="F99" s="428">
        <v>15</v>
      </c>
      <c r="G99" s="428">
        <v>15</v>
      </c>
      <c r="H99" s="428">
        <v>15</v>
      </c>
      <c r="I99" s="428">
        <v>15</v>
      </c>
      <c r="J99" s="428">
        <v>15</v>
      </c>
      <c r="K99" s="428">
        <v>15</v>
      </c>
      <c r="L99" s="428">
        <v>10</v>
      </c>
      <c r="M99" s="429" t="s">
        <v>158</v>
      </c>
      <c r="N99" s="430"/>
      <c r="O99" s="431">
        <f t="shared" si="99"/>
        <v>90</v>
      </c>
      <c r="P99" s="432">
        <f t="shared" si="88"/>
        <v>1</v>
      </c>
      <c r="Q99" s="164" t="str">
        <f t="shared" si="89"/>
        <v>Fuerte</v>
      </c>
      <c r="R99" s="444"/>
      <c r="S99" s="445"/>
      <c r="T99" s="446"/>
      <c r="U99" s="168" t="str">
        <f t="shared" si="102"/>
        <v>Fuerte</v>
      </c>
      <c r="V99" s="168" t="str">
        <f t="shared" si="107"/>
        <v/>
      </c>
      <c r="W99" s="168" t="str">
        <f t="shared" si="92"/>
        <v/>
      </c>
      <c r="X99" s="169" t="str">
        <f t="shared" si="98"/>
        <v>Control fuerte pero si el riesgo residual lo requiere y según la opción de manejo escogida, cada responsable involucrado debe liderar acciones adicionales</v>
      </c>
      <c r="Y99" s="170">
        <f t="shared" si="109"/>
        <v>2</v>
      </c>
      <c r="Z99" s="447"/>
      <c r="AA99" s="444"/>
      <c r="AB99" s="172" t="str">
        <f t="shared" si="104"/>
        <v/>
      </c>
      <c r="AC99" s="448"/>
      <c r="AD99" s="445"/>
    </row>
    <row r="100" spans="1:43" s="436" customFormat="1" ht="69" customHeight="1" x14ac:dyDescent="0.2">
      <c r="A100" s="463"/>
      <c r="B100" s="463"/>
      <c r="C100" s="425">
        <v>1.4</v>
      </c>
      <c r="D100" s="465" t="s">
        <v>429</v>
      </c>
      <c r="E100" s="427" t="s">
        <v>46</v>
      </c>
      <c r="F100" s="428">
        <v>15</v>
      </c>
      <c r="G100" s="428">
        <v>15</v>
      </c>
      <c r="H100" s="428">
        <v>15</v>
      </c>
      <c r="I100" s="428">
        <v>15</v>
      </c>
      <c r="J100" s="428">
        <v>15</v>
      </c>
      <c r="K100" s="428">
        <v>15</v>
      </c>
      <c r="L100" s="428">
        <v>10</v>
      </c>
      <c r="M100" s="429" t="s">
        <v>158</v>
      </c>
      <c r="N100" s="430"/>
      <c r="O100" s="431">
        <f t="shared" si="99"/>
        <v>90</v>
      </c>
      <c r="P100" s="432">
        <f t="shared" si="88"/>
        <v>1</v>
      </c>
      <c r="Q100" s="164" t="str">
        <f t="shared" si="89"/>
        <v>Fuerte</v>
      </c>
      <c r="R100" s="444"/>
      <c r="S100" s="445"/>
      <c r="T100" s="446"/>
      <c r="U100" s="168" t="str">
        <f t="shared" si="102"/>
        <v>Fuerte</v>
      </c>
      <c r="V100" s="168" t="str">
        <f t="shared" si="107"/>
        <v/>
      </c>
      <c r="W100" s="168" t="str">
        <f t="shared" si="92"/>
        <v/>
      </c>
      <c r="X100" s="169" t="str">
        <f t="shared" si="98"/>
        <v>Control fuerte pero si el riesgo residual lo requiere y según la opción de manejo escogida, cada responsable involucrado debe liderar acciones adicionales</v>
      </c>
      <c r="Y100" s="170">
        <f t="shared" si="109"/>
        <v>2</v>
      </c>
      <c r="Z100" s="447"/>
      <c r="AA100" s="444"/>
      <c r="AB100" s="172" t="str">
        <f t="shared" si="104"/>
        <v/>
      </c>
      <c r="AC100" s="448"/>
      <c r="AD100" s="445"/>
    </row>
    <row r="101" spans="1:43" s="436" customFormat="1" ht="69" customHeight="1" x14ac:dyDescent="0.2">
      <c r="A101" s="463"/>
      <c r="B101" s="463"/>
      <c r="C101" s="425" t="s">
        <v>466</v>
      </c>
      <c r="D101" s="457" t="s">
        <v>465</v>
      </c>
      <c r="E101" s="427" t="s">
        <v>46</v>
      </c>
      <c r="F101" s="428">
        <v>15</v>
      </c>
      <c r="G101" s="428">
        <v>15</v>
      </c>
      <c r="H101" s="428">
        <v>15</v>
      </c>
      <c r="I101" s="428">
        <v>15</v>
      </c>
      <c r="J101" s="428">
        <v>15</v>
      </c>
      <c r="K101" s="428">
        <v>15</v>
      </c>
      <c r="L101" s="428">
        <v>10</v>
      </c>
      <c r="M101" s="429" t="s">
        <v>158</v>
      </c>
      <c r="N101" s="430"/>
      <c r="O101" s="431">
        <f t="shared" si="99"/>
        <v>90</v>
      </c>
      <c r="P101" s="432">
        <f t="shared" si="88"/>
        <v>1</v>
      </c>
      <c r="Q101" s="164" t="str">
        <f t="shared" si="89"/>
        <v>Fuerte</v>
      </c>
      <c r="R101" s="444"/>
      <c r="S101" s="445"/>
      <c r="T101" s="446"/>
      <c r="U101" s="168" t="str">
        <f t="shared" si="102"/>
        <v>Fuerte</v>
      </c>
      <c r="V101" s="168" t="str">
        <f t="shared" si="107"/>
        <v/>
      </c>
      <c r="W101" s="168" t="str">
        <f t="shared" si="92"/>
        <v/>
      </c>
      <c r="X101" s="169" t="str">
        <f t="shared" si="98"/>
        <v>Control fuerte pero si el riesgo residual lo requiere y según la opción de manejo escogida, cada responsable involucrado debe liderar acciones adicionales</v>
      </c>
      <c r="Y101" s="170">
        <f t="shared" si="109"/>
        <v>2</v>
      </c>
      <c r="Z101" s="447"/>
      <c r="AA101" s="444"/>
      <c r="AB101" s="172" t="str">
        <f t="shared" si="104"/>
        <v/>
      </c>
      <c r="AC101" s="448"/>
      <c r="AD101" s="445"/>
    </row>
    <row r="102" spans="1:43" s="436" customFormat="1" ht="69" customHeight="1" x14ac:dyDescent="0.2">
      <c r="A102" s="463"/>
      <c r="B102" s="463"/>
      <c r="C102" s="425" t="s">
        <v>500</v>
      </c>
      <c r="D102" s="527" t="s">
        <v>502</v>
      </c>
      <c r="E102" s="524" t="s">
        <v>46</v>
      </c>
      <c r="F102" s="525">
        <v>15</v>
      </c>
      <c r="G102" s="525">
        <v>15</v>
      </c>
      <c r="H102" s="525">
        <v>15</v>
      </c>
      <c r="I102" s="525">
        <v>10</v>
      </c>
      <c r="J102" s="525">
        <v>15</v>
      </c>
      <c r="K102" s="525">
        <v>15</v>
      </c>
      <c r="L102" s="525">
        <v>10</v>
      </c>
      <c r="M102" s="526" t="s">
        <v>158</v>
      </c>
      <c r="N102" s="430"/>
      <c r="O102" s="431">
        <f t="shared" si="99"/>
        <v>85</v>
      </c>
      <c r="P102" s="432">
        <f t="shared" ref="P102" si="110">(O102*1)/90</f>
        <v>0.94444444444444442</v>
      </c>
      <c r="Q102" s="164" t="str">
        <f t="shared" ref="Q102" si="111">IF(P102&gt;=96%,"Fuerte",(IF(P102&lt;=85%,"Débil","Moderado")))</f>
        <v>Moderado</v>
      </c>
      <c r="R102" s="444"/>
      <c r="S102" s="445"/>
      <c r="T102" s="446"/>
      <c r="U102" s="168" t="str">
        <f t="shared" si="102"/>
        <v/>
      </c>
      <c r="V102" s="168" t="str">
        <f t="shared" si="107"/>
        <v>Moderada</v>
      </c>
      <c r="W102" s="168" t="str">
        <f t="shared" ref="W102" si="112">IF(OR(U102="Fuerte",V102="Moderada"),"","Débil")</f>
        <v/>
      </c>
      <c r="X102" s="169" t="str">
        <f t="shared" si="98"/>
        <v>Requiere plan de acción para fortalecer el control</v>
      </c>
      <c r="Y102" s="170">
        <f t="shared" si="109"/>
        <v>1</v>
      </c>
      <c r="Z102" s="447"/>
      <c r="AA102" s="444"/>
      <c r="AB102" s="172"/>
      <c r="AC102" s="448"/>
      <c r="AD102" s="445"/>
    </row>
    <row r="103" spans="1:43" s="436" customFormat="1" ht="38.25" x14ac:dyDescent="0.2">
      <c r="A103" s="463"/>
      <c r="B103" s="463"/>
      <c r="C103" s="425">
        <v>2</v>
      </c>
      <c r="D103" s="426" t="s">
        <v>425</v>
      </c>
      <c r="E103" s="427" t="s">
        <v>72</v>
      </c>
      <c r="F103" s="428">
        <v>15</v>
      </c>
      <c r="G103" s="428">
        <v>15</v>
      </c>
      <c r="H103" s="428">
        <v>15</v>
      </c>
      <c r="I103" s="428">
        <v>15</v>
      </c>
      <c r="J103" s="428">
        <v>15</v>
      </c>
      <c r="K103" s="428">
        <v>15</v>
      </c>
      <c r="L103" s="428">
        <v>10</v>
      </c>
      <c r="M103" s="429" t="s">
        <v>158</v>
      </c>
      <c r="N103" s="430"/>
      <c r="O103" s="431">
        <f t="shared" si="99"/>
        <v>90</v>
      </c>
      <c r="P103" s="432">
        <f t="shared" si="88"/>
        <v>1</v>
      </c>
      <c r="Q103" s="164" t="str">
        <f t="shared" si="89"/>
        <v>Fuerte</v>
      </c>
      <c r="R103" s="444"/>
      <c r="S103" s="445"/>
      <c r="T103" s="446"/>
      <c r="U103" s="168" t="str">
        <f t="shared" si="102"/>
        <v>Fuerte</v>
      </c>
      <c r="V103" s="168" t="str">
        <f t="shared" si="107"/>
        <v/>
      </c>
      <c r="W103" s="168" t="str">
        <f t="shared" si="92"/>
        <v/>
      </c>
      <c r="X103" s="169" t="str">
        <f t="shared" si="98"/>
        <v>Control fuerte pero si el riesgo residual lo requiere y según la opción de manejo escogida, cada responsable involucrado debe liderar acciones adicionales</v>
      </c>
      <c r="Y103" s="170" t="str">
        <f t="shared" si="109"/>
        <v/>
      </c>
      <c r="Z103" s="447"/>
      <c r="AA103" s="444"/>
      <c r="AB103" s="172">
        <f t="shared" ref="AB103:AB130" si="113">IF(E103="Detectivo",IF(U103="Fuerte",2,IF(V103="Moderada",1,"")),"")</f>
        <v>2</v>
      </c>
      <c r="AC103" s="448"/>
      <c r="AD103" s="445"/>
    </row>
    <row r="104" spans="1:43" s="436" customFormat="1" ht="76.5" x14ac:dyDescent="0.2">
      <c r="A104" s="463"/>
      <c r="B104" s="463"/>
      <c r="C104" s="425" t="s">
        <v>386</v>
      </c>
      <c r="D104" s="451" t="s">
        <v>446</v>
      </c>
      <c r="E104" s="427" t="s">
        <v>46</v>
      </c>
      <c r="F104" s="428">
        <v>15</v>
      </c>
      <c r="G104" s="428">
        <v>15</v>
      </c>
      <c r="H104" s="428">
        <v>15</v>
      </c>
      <c r="I104" s="428">
        <v>15</v>
      </c>
      <c r="J104" s="428">
        <v>15</v>
      </c>
      <c r="K104" s="428">
        <v>15</v>
      </c>
      <c r="L104" s="428">
        <v>10</v>
      </c>
      <c r="M104" s="429" t="s">
        <v>158</v>
      </c>
      <c r="N104" s="430"/>
      <c r="O104" s="431">
        <f t="shared" si="99"/>
        <v>90</v>
      </c>
      <c r="P104" s="432">
        <f t="shared" si="88"/>
        <v>1</v>
      </c>
      <c r="Q104" s="164" t="str">
        <f t="shared" si="89"/>
        <v>Fuerte</v>
      </c>
      <c r="R104" s="444"/>
      <c r="S104" s="445"/>
      <c r="T104" s="446"/>
      <c r="U104" s="168" t="str">
        <f t="shared" si="102"/>
        <v>Fuerte</v>
      </c>
      <c r="V104" s="168" t="str">
        <f t="shared" si="107"/>
        <v/>
      </c>
      <c r="W104" s="168" t="str">
        <f t="shared" si="92"/>
        <v/>
      </c>
      <c r="X104" s="169" t="str">
        <f t="shared" si="98"/>
        <v>Control fuerte pero si el riesgo residual lo requiere y según la opción de manejo escogida, cada responsable involucrado debe liderar acciones adicionales</v>
      </c>
      <c r="Y104" s="170">
        <f t="shared" si="109"/>
        <v>2</v>
      </c>
      <c r="Z104" s="447"/>
      <c r="AA104" s="444"/>
      <c r="AB104" s="172" t="str">
        <f t="shared" si="113"/>
        <v/>
      </c>
      <c r="AC104" s="448"/>
      <c r="AD104" s="445"/>
    </row>
    <row r="105" spans="1:43" s="436" customFormat="1" ht="51" x14ac:dyDescent="0.2">
      <c r="A105" s="442"/>
      <c r="B105" s="442"/>
      <c r="C105" s="443" t="s">
        <v>387</v>
      </c>
      <c r="D105" s="426" t="s">
        <v>447</v>
      </c>
      <c r="E105" s="427" t="s">
        <v>72</v>
      </c>
      <c r="F105" s="428">
        <v>15</v>
      </c>
      <c r="G105" s="428">
        <v>15</v>
      </c>
      <c r="H105" s="428">
        <v>15</v>
      </c>
      <c r="I105" s="428">
        <v>15</v>
      </c>
      <c r="J105" s="428">
        <v>15</v>
      </c>
      <c r="K105" s="428">
        <v>15</v>
      </c>
      <c r="L105" s="428">
        <v>10</v>
      </c>
      <c r="M105" s="429" t="s">
        <v>158</v>
      </c>
      <c r="N105" s="430"/>
      <c r="O105" s="431">
        <f t="shared" si="99"/>
        <v>90</v>
      </c>
      <c r="P105" s="432">
        <f t="shared" si="88"/>
        <v>1</v>
      </c>
      <c r="Q105" s="164" t="str">
        <f t="shared" si="89"/>
        <v>Fuerte</v>
      </c>
      <c r="R105" s="444"/>
      <c r="S105" s="445"/>
      <c r="T105" s="446"/>
      <c r="U105" s="168" t="str">
        <f t="shared" si="102"/>
        <v>Fuerte</v>
      </c>
      <c r="V105" s="168" t="str">
        <f t="shared" si="107"/>
        <v/>
      </c>
      <c r="W105" s="168" t="str">
        <f t="shared" si="92"/>
        <v/>
      </c>
      <c r="X105" s="169" t="str">
        <f t="shared" si="98"/>
        <v>Control fuerte pero si el riesgo residual lo requiere y según la opción de manejo escogida, cada responsable involucrado debe liderar acciones adicionales</v>
      </c>
      <c r="Y105" s="170" t="str">
        <f t="shared" si="109"/>
        <v/>
      </c>
      <c r="Z105" s="447"/>
      <c r="AA105" s="444"/>
      <c r="AB105" s="172">
        <f t="shared" si="113"/>
        <v>2</v>
      </c>
      <c r="AC105" s="448"/>
      <c r="AD105" s="445"/>
    </row>
    <row r="106" spans="1:43" s="436" customFormat="1" ht="89.25" x14ac:dyDescent="0.2">
      <c r="A106" s="442"/>
      <c r="B106" s="442"/>
      <c r="C106" s="443" t="s">
        <v>444</v>
      </c>
      <c r="D106" s="426" t="s">
        <v>448</v>
      </c>
      <c r="E106" s="427" t="s">
        <v>46</v>
      </c>
      <c r="F106" s="428">
        <v>15</v>
      </c>
      <c r="G106" s="428">
        <v>15</v>
      </c>
      <c r="H106" s="428">
        <v>15</v>
      </c>
      <c r="I106" s="428">
        <v>15</v>
      </c>
      <c r="J106" s="428">
        <v>15</v>
      </c>
      <c r="K106" s="428">
        <v>15</v>
      </c>
      <c r="L106" s="428">
        <v>10</v>
      </c>
      <c r="M106" s="429" t="s">
        <v>158</v>
      </c>
      <c r="N106" s="430"/>
      <c r="O106" s="431">
        <f t="shared" si="99"/>
        <v>90</v>
      </c>
      <c r="P106" s="432">
        <f t="shared" si="88"/>
        <v>1</v>
      </c>
      <c r="Q106" s="164" t="str">
        <f t="shared" si="89"/>
        <v>Fuerte</v>
      </c>
      <c r="R106" s="444"/>
      <c r="S106" s="445"/>
      <c r="T106" s="446"/>
      <c r="U106" s="168" t="str">
        <f t="shared" si="102"/>
        <v>Fuerte</v>
      </c>
      <c r="V106" s="168" t="str">
        <f t="shared" si="107"/>
        <v/>
      </c>
      <c r="W106" s="168" t="str">
        <f t="shared" si="92"/>
        <v/>
      </c>
      <c r="X106" s="169" t="str">
        <f t="shared" si="98"/>
        <v>Control fuerte pero si el riesgo residual lo requiere y según la opción de manejo escogida, cada responsable involucrado debe liderar acciones adicionales</v>
      </c>
      <c r="Y106" s="170">
        <f t="shared" si="109"/>
        <v>2</v>
      </c>
      <c r="Z106" s="447"/>
      <c r="AA106" s="444"/>
      <c r="AB106" s="172" t="str">
        <f t="shared" si="113"/>
        <v/>
      </c>
      <c r="AC106" s="448"/>
      <c r="AD106" s="445"/>
    </row>
    <row r="107" spans="1:43" s="436" customFormat="1" ht="76.5" x14ac:dyDescent="0.2">
      <c r="A107" s="442"/>
      <c r="B107" s="442"/>
      <c r="C107" s="443" t="s">
        <v>445</v>
      </c>
      <c r="D107" s="426" t="s">
        <v>449</v>
      </c>
      <c r="E107" s="427" t="s">
        <v>72</v>
      </c>
      <c r="F107" s="428">
        <v>15</v>
      </c>
      <c r="G107" s="428">
        <v>15</v>
      </c>
      <c r="H107" s="428">
        <v>15</v>
      </c>
      <c r="I107" s="428">
        <v>10</v>
      </c>
      <c r="J107" s="428">
        <v>15</v>
      </c>
      <c r="K107" s="428">
        <v>15</v>
      </c>
      <c r="L107" s="428">
        <v>10</v>
      </c>
      <c r="M107" s="429" t="s">
        <v>159</v>
      </c>
      <c r="N107" s="430"/>
      <c r="O107" s="431">
        <f t="shared" si="99"/>
        <v>85</v>
      </c>
      <c r="P107" s="432">
        <f t="shared" si="88"/>
        <v>0.94444444444444442</v>
      </c>
      <c r="Q107" s="164" t="str">
        <f t="shared" si="89"/>
        <v>Moderado</v>
      </c>
      <c r="R107" s="444"/>
      <c r="S107" s="445"/>
      <c r="T107" s="446"/>
      <c r="U107" s="168" t="str">
        <f t="shared" si="102"/>
        <v/>
      </c>
      <c r="V107" s="168" t="str">
        <f t="shared" si="107"/>
        <v>Moderada</v>
      </c>
      <c r="W107" s="168" t="str">
        <f t="shared" si="92"/>
        <v/>
      </c>
      <c r="X107" s="169" t="str">
        <f t="shared" si="98"/>
        <v>Requiere plan de acción para fortalecer el control</v>
      </c>
      <c r="Y107" s="170" t="str">
        <f t="shared" si="109"/>
        <v/>
      </c>
      <c r="Z107" s="447"/>
      <c r="AA107" s="444"/>
      <c r="AB107" s="172">
        <f t="shared" si="113"/>
        <v>1</v>
      </c>
      <c r="AC107" s="448"/>
      <c r="AD107" s="445"/>
    </row>
    <row r="108" spans="1:43" s="436" customFormat="1" ht="15" x14ac:dyDescent="0.2">
      <c r="A108" s="463"/>
      <c r="B108" s="463"/>
      <c r="C108" s="425"/>
      <c r="N108" s="430"/>
      <c r="O108" s="431">
        <f t="shared" si="99"/>
        <v>0</v>
      </c>
      <c r="P108" s="432">
        <f t="shared" si="88"/>
        <v>0</v>
      </c>
      <c r="Q108" s="164" t="str">
        <f t="shared" si="89"/>
        <v>Débil</v>
      </c>
      <c r="R108" s="444"/>
      <c r="S108" s="445"/>
      <c r="T108" s="446"/>
      <c r="U108" s="168" t="str">
        <f t="shared" si="102"/>
        <v/>
      </c>
      <c r="V108" s="168" t="str">
        <f t="shared" si="107"/>
        <v/>
      </c>
      <c r="W108" s="168" t="str">
        <f t="shared" si="92"/>
        <v>Débil</v>
      </c>
      <c r="X108" s="169" t="str">
        <f t="shared" si="98"/>
        <v>Requiere plan de acción para fortalecer el control</v>
      </c>
      <c r="Y108" s="170" t="str">
        <f t="shared" si="109"/>
        <v/>
      </c>
      <c r="Z108" s="447"/>
      <c r="AA108" s="444"/>
      <c r="AB108" s="172" t="str">
        <f t="shared" si="113"/>
        <v/>
      </c>
      <c r="AC108" s="448"/>
      <c r="AD108" s="445"/>
    </row>
    <row r="109" spans="1:43" s="436" customFormat="1" x14ac:dyDescent="0.2">
      <c r="A109" s="442"/>
      <c r="B109" s="442"/>
      <c r="C109" s="443"/>
      <c r="D109" s="451"/>
      <c r="E109" s="427"/>
      <c r="F109" s="428"/>
      <c r="G109" s="428"/>
      <c r="H109" s="428"/>
      <c r="I109" s="428"/>
      <c r="J109" s="428"/>
      <c r="K109" s="428"/>
      <c r="L109" s="428"/>
      <c r="M109" s="429"/>
      <c r="N109" s="430"/>
      <c r="O109" s="431">
        <f t="shared" si="99"/>
        <v>0</v>
      </c>
      <c r="P109" s="432">
        <f t="shared" si="88"/>
        <v>0</v>
      </c>
      <c r="Q109" s="164" t="str">
        <f t="shared" si="89"/>
        <v>Débil</v>
      </c>
      <c r="R109" s="444"/>
      <c r="S109" s="445"/>
      <c r="T109" s="446"/>
      <c r="U109" s="168" t="str">
        <f t="shared" si="102"/>
        <v/>
      </c>
      <c r="V109" s="168" t="str">
        <f t="shared" si="107"/>
        <v/>
      </c>
      <c r="W109" s="168" t="str">
        <f t="shared" si="92"/>
        <v>Débil</v>
      </c>
      <c r="X109" s="169" t="str">
        <f t="shared" si="98"/>
        <v>Requiere plan de acción para fortalecer el control</v>
      </c>
      <c r="Y109" s="170" t="str">
        <f t="shared" si="109"/>
        <v/>
      </c>
      <c r="Z109" s="447"/>
      <c r="AA109" s="444"/>
      <c r="AB109" s="172" t="str">
        <f t="shared" si="113"/>
        <v/>
      </c>
      <c r="AC109" s="448"/>
      <c r="AD109" s="445"/>
    </row>
    <row r="110" spans="1:43" s="436" customFormat="1" ht="51" x14ac:dyDescent="0.2">
      <c r="A110" s="442"/>
      <c r="B110" s="442"/>
      <c r="C110" s="443" t="s">
        <v>357</v>
      </c>
      <c r="D110" s="451" t="s">
        <v>371</v>
      </c>
      <c r="E110" s="427" t="s">
        <v>46</v>
      </c>
      <c r="F110" s="428">
        <v>15</v>
      </c>
      <c r="G110" s="428">
        <v>15</v>
      </c>
      <c r="H110" s="428">
        <v>15</v>
      </c>
      <c r="I110" s="428">
        <v>15</v>
      </c>
      <c r="J110" s="428">
        <v>15</v>
      </c>
      <c r="K110" s="428">
        <v>15</v>
      </c>
      <c r="L110" s="467">
        <v>10</v>
      </c>
      <c r="M110" s="429" t="s">
        <v>158</v>
      </c>
      <c r="N110" s="430"/>
      <c r="O110" s="431">
        <f t="shared" si="99"/>
        <v>90</v>
      </c>
      <c r="P110" s="432">
        <f t="shared" si="88"/>
        <v>1</v>
      </c>
      <c r="Q110" s="164" t="str">
        <f t="shared" si="89"/>
        <v>Fuerte</v>
      </c>
      <c r="R110" s="444"/>
      <c r="S110" s="445"/>
      <c r="T110" s="461"/>
      <c r="U110" s="168" t="str">
        <f t="shared" si="102"/>
        <v>Fuerte</v>
      </c>
      <c r="V110" s="168" t="str">
        <f t="shared" si="107"/>
        <v/>
      </c>
      <c r="W110" s="168" t="str">
        <f t="shared" si="92"/>
        <v/>
      </c>
      <c r="X110" s="169" t="str">
        <f t="shared" si="98"/>
        <v>Control fuerte pero si el riesgo residual lo requiere y según la opción de manejo escogida, cada responsable involucrado debe liderar acciones adicionales</v>
      </c>
      <c r="Y110" s="170">
        <f t="shared" si="109"/>
        <v>2</v>
      </c>
      <c r="Z110" s="452"/>
      <c r="AA110" s="453"/>
      <c r="AB110" s="172" t="str">
        <f t="shared" si="113"/>
        <v/>
      </c>
      <c r="AC110" s="435"/>
      <c r="AD110" s="454"/>
    </row>
    <row r="111" spans="1:43" s="436" customFormat="1" ht="15.75" x14ac:dyDescent="0.25">
      <c r="A111" s="455"/>
      <c r="B111" s="455"/>
      <c r="C111" s="456"/>
      <c r="D111" s="457"/>
      <c r="E111" s="427"/>
      <c r="F111" s="428"/>
      <c r="G111" s="428"/>
      <c r="H111" s="428"/>
      <c r="I111" s="428"/>
      <c r="J111" s="428"/>
      <c r="K111" s="428"/>
      <c r="L111" s="428"/>
      <c r="M111" s="429"/>
      <c r="N111" s="430"/>
      <c r="O111" s="431">
        <f t="shared" si="99"/>
        <v>0</v>
      </c>
      <c r="P111" s="432">
        <f t="shared" si="88"/>
        <v>0</v>
      </c>
      <c r="Q111" s="164" t="str">
        <f t="shared" si="89"/>
        <v>Débil</v>
      </c>
      <c r="R111" s="444"/>
      <c r="S111" s="445"/>
      <c r="T111" s="446"/>
      <c r="U111" s="168" t="str">
        <f t="shared" si="102"/>
        <v/>
      </c>
      <c r="V111" s="168" t="str">
        <f t="shared" si="107"/>
        <v/>
      </c>
      <c r="W111" s="168" t="str">
        <f t="shared" si="92"/>
        <v>Débil</v>
      </c>
      <c r="X111" s="169" t="str">
        <f t="shared" si="98"/>
        <v>Requiere plan de acción para fortalecer el control</v>
      </c>
      <c r="Y111" s="170" t="str">
        <f t="shared" si="109"/>
        <v/>
      </c>
      <c r="Z111" s="434"/>
      <c r="AA111" s="433">
        <f>IF(OR(W111="Débil",Z111=0),0,IF(Z111=1,1,IF(AND(U111="Fuerte",Z111=2),2,1)))</f>
        <v>0</v>
      </c>
      <c r="AB111" s="172" t="str">
        <f t="shared" si="113"/>
        <v/>
      </c>
      <c r="AC111" s="434"/>
      <c r="AD111" s="433">
        <f>IF(OR(W111="Débil",AC111=0),0,IF(AC111=1,1,IF(AND(U111="Fuerte",AC111=2),2,1)))</f>
        <v>0</v>
      </c>
      <c r="AF111" s="437"/>
      <c r="AG111" s="449"/>
      <c r="AH111" s="449"/>
      <c r="AI111" s="449"/>
      <c r="AJ111" s="462"/>
      <c r="AK111" s="440"/>
      <c r="AL111" s="440"/>
      <c r="AM111" s="440"/>
      <c r="AN111" s="449"/>
      <c r="AO111" s="449"/>
      <c r="AP111" s="449"/>
      <c r="AQ111" s="462"/>
    </row>
    <row r="112" spans="1:43" s="436" customFormat="1" ht="15.75" x14ac:dyDescent="0.2">
      <c r="A112" s="442"/>
      <c r="B112" s="442"/>
      <c r="C112" s="443"/>
      <c r="D112" s="457"/>
      <c r="E112" s="427"/>
      <c r="F112" s="428"/>
      <c r="G112" s="428"/>
      <c r="H112" s="428"/>
      <c r="I112" s="428"/>
      <c r="J112" s="428"/>
      <c r="K112" s="428"/>
      <c r="L112" s="428"/>
      <c r="M112" s="429"/>
      <c r="N112" s="430"/>
      <c r="O112" s="431">
        <f t="shared" si="99"/>
        <v>0</v>
      </c>
      <c r="P112" s="432">
        <f t="shared" si="88"/>
        <v>0</v>
      </c>
      <c r="Q112" s="164" t="str">
        <f t="shared" si="89"/>
        <v>Débil</v>
      </c>
      <c r="R112" s="444"/>
      <c r="S112" s="445"/>
      <c r="T112" s="446"/>
      <c r="U112" s="168" t="str">
        <f t="shared" si="102"/>
        <v/>
      </c>
      <c r="V112" s="168" t="str">
        <f t="shared" si="107"/>
        <v/>
      </c>
      <c r="W112" s="168" t="str">
        <f t="shared" si="92"/>
        <v>Débil</v>
      </c>
      <c r="X112" s="169" t="str">
        <f t="shared" si="98"/>
        <v>Requiere plan de acción para fortalecer el control</v>
      </c>
      <c r="Y112" s="170" t="str">
        <f t="shared" si="109"/>
        <v/>
      </c>
      <c r="Z112" s="447"/>
      <c r="AA112" s="444"/>
      <c r="AB112" s="172" t="str">
        <f t="shared" si="113"/>
        <v/>
      </c>
      <c r="AC112" s="448"/>
      <c r="AD112" s="445"/>
      <c r="AF112" s="437"/>
      <c r="AG112" s="449"/>
      <c r="AH112" s="449"/>
      <c r="AI112" s="449"/>
      <c r="AJ112" s="462"/>
      <c r="AK112" s="440"/>
      <c r="AL112" s="440"/>
      <c r="AM112" s="440"/>
      <c r="AN112" s="449"/>
      <c r="AO112" s="449"/>
      <c r="AP112" s="449"/>
      <c r="AQ112" s="462"/>
    </row>
    <row r="113" spans="1:43" s="436" customFormat="1" ht="15.75" x14ac:dyDescent="0.2">
      <c r="A113" s="458"/>
      <c r="B113" s="458"/>
      <c r="C113" s="443"/>
      <c r="D113" s="457"/>
      <c r="E113" s="427"/>
      <c r="F113" s="428"/>
      <c r="G113" s="428"/>
      <c r="H113" s="428"/>
      <c r="I113" s="428"/>
      <c r="J113" s="428"/>
      <c r="K113" s="428"/>
      <c r="L113" s="428"/>
      <c r="M113" s="429"/>
      <c r="N113" s="430"/>
      <c r="O113" s="431">
        <f t="shared" si="99"/>
        <v>0</v>
      </c>
      <c r="P113" s="432">
        <f t="shared" si="88"/>
        <v>0</v>
      </c>
      <c r="Q113" s="164" t="str">
        <f t="shared" si="89"/>
        <v>Débil</v>
      </c>
      <c r="R113" s="444"/>
      <c r="S113" s="445"/>
      <c r="T113" s="446"/>
      <c r="U113" s="168" t="str">
        <f t="shared" si="102"/>
        <v/>
      </c>
      <c r="V113" s="168" t="str">
        <f t="shared" si="107"/>
        <v/>
      </c>
      <c r="W113" s="168" t="str">
        <f t="shared" si="92"/>
        <v>Débil</v>
      </c>
      <c r="X113" s="169" t="str">
        <f t="shared" si="98"/>
        <v>Requiere plan de acción para fortalecer el control</v>
      </c>
      <c r="Y113" s="170" t="str">
        <f t="shared" si="109"/>
        <v/>
      </c>
      <c r="Z113" s="447"/>
      <c r="AA113" s="444"/>
      <c r="AB113" s="172" t="str">
        <f t="shared" si="113"/>
        <v/>
      </c>
      <c r="AC113" s="448"/>
      <c r="AD113" s="445"/>
      <c r="AF113" s="437"/>
      <c r="AG113" s="449"/>
      <c r="AH113" s="449"/>
      <c r="AI113" s="449"/>
      <c r="AJ113" s="462"/>
      <c r="AK113" s="440"/>
      <c r="AL113" s="440"/>
      <c r="AM113" s="440"/>
      <c r="AN113" s="449"/>
      <c r="AO113" s="449"/>
      <c r="AP113" s="449"/>
      <c r="AQ113" s="462"/>
    </row>
    <row r="114" spans="1:43" s="173" customFormat="1" ht="114.75" x14ac:dyDescent="0.2">
      <c r="A114" s="362" t="str">
        <f>'2. MAPA DE RIESGOS '!C20</f>
        <v>9. Discriminación y restricción a la participación de los ciudadanos que requieren atención y respuesta por parte de la SDM.</v>
      </c>
      <c r="B114" s="362"/>
      <c r="C114" s="395" t="s">
        <v>361</v>
      </c>
      <c r="D114" s="354" t="s">
        <v>372</v>
      </c>
      <c r="E114" s="161" t="s">
        <v>46</v>
      </c>
      <c r="F114" s="162">
        <v>15</v>
      </c>
      <c r="G114" s="162">
        <v>15</v>
      </c>
      <c r="H114" s="162">
        <v>15</v>
      </c>
      <c r="I114" s="162">
        <v>15</v>
      </c>
      <c r="J114" s="162">
        <v>15</v>
      </c>
      <c r="K114" s="162">
        <v>15</v>
      </c>
      <c r="L114" s="162">
        <v>10</v>
      </c>
      <c r="M114" s="382" t="s">
        <v>159</v>
      </c>
      <c r="N114" s="372"/>
      <c r="O114" s="163">
        <f t="shared" si="99"/>
        <v>90</v>
      </c>
      <c r="P114" s="423">
        <f t="shared" si="88"/>
        <v>1</v>
      </c>
      <c r="Q114" s="164" t="str">
        <f t="shared" si="89"/>
        <v>Fuerte</v>
      </c>
      <c r="R114" s="470">
        <f>ROUNDUP(AVERAGEIF(P114:P125,"&gt;0"),1)</f>
        <v>1</v>
      </c>
      <c r="S114" s="166" t="str">
        <f>IF(R114&gt;96%,"Fuerte",IF(R114&lt;50%,"Débil","Moderada"))</f>
        <v>Fuerte</v>
      </c>
      <c r="T114" s="167" t="str">
        <f>IF(R114&lt;96%,"Se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4" s="168" t="str">
        <f t="shared" si="102"/>
        <v/>
      </c>
      <c r="V114" s="168" t="str">
        <f t="shared" si="107"/>
        <v>Moderada</v>
      </c>
      <c r="W114" s="168" t="str">
        <f t="shared" si="92"/>
        <v/>
      </c>
      <c r="X114" s="169" t="str">
        <f t="shared" si="98"/>
        <v>Requiere plan de acción para fortalecer el control</v>
      </c>
      <c r="Y114" s="170">
        <f t="shared" si="109"/>
        <v>1</v>
      </c>
      <c r="Z114" s="472">
        <f>IFERROR(ROUND(AVERAGE(Y114:Y125),0),0)</f>
        <v>1</v>
      </c>
      <c r="AA114" s="166">
        <f>IF(OR(W114="Débil",Z114=0),0,IF(Z114=1,1,IF(AND(U114="Fuerte",Z114=2),2,1)))</f>
        <v>1</v>
      </c>
      <c r="AB114" s="172" t="str">
        <f t="shared" si="113"/>
        <v/>
      </c>
      <c r="AC114" s="472">
        <f>IFERROR(ROUND(AVERAGE(AB114:AB125),0),0)</f>
        <v>2</v>
      </c>
      <c r="AD114" s="166">
        <f>IF(OR(W114="Débil",AC114=0),0,IF(AC114=1,1,IF(AND(U114="Fuerte",AC114=2),2,1)))</f>
        <v>1</v>
      </c>
    </row>
    <row r="115" spans="1:43" s="173" customFormat="1" ht="38.25" x14ac:dyDescent="0.2">
      <c r="A115" s="368"/>
      <c r="B115" s="368"/>
      <c r="C115" s="395" t="s">
        <v>403</v>
      </c>
      <c r="D115" s="354" t="s">
        <v>430</v>
      </c>
      <c r="E115" s="161" t="s">
        <v>72</v>
      </c>
      <c r="F115" s="162">
        <v>15</v>
      </c>
      <c r="G115" s="162">
        <v>15</v>
      </c>
      <c r="H115" s="162">
        <v>15</v>
      </c>
      <c r="I115" s="162">
        <v>15</v>
      </c>
      <c r="J115" s="162">
        <v>15</v>
      </c>
      <c r="K115" s="162">
        <v>15</v>
      </c>
      <c r="L115" s="162">
        <v>10</v>
      </c>
      <c r="M115" s="382" t="s">
        <v>158</v>
      </c>
      <c r="N115" s="372"/>
      <c r="O115" s="163">
        <f t="shared" si="99"/>
        <v>90</v>
      </c>
      <c r="P115" s="423">
        <f t="shared" si="88"/>
        <v>1</v>
      </c>
      <c r="Q115" s="164" t="str">
        <f t="shared" si="89"/>
        <v>Fuerte</v>
      </c>
      <c r="R115" s="183"/>
      <c r="S115" s="185"/>
      <c r="T115" s="195"/>
      <c r="U115" s="168" t="str">
        <f t="shared" si="102"/>
        <v>Fuerte</v>
      </c>
      <c r="V115" s="168" t="str">
        <f t="shared" si="107"/>
        <v/>
      </c>
      <c r="W115" s="168" t="str">
        <f t="shared" si="92"/>
        <v/>
      </c>
      <c r="X115" s="169" t="str">
        <f t="shared" si="98"/>
        <v>Control fuerte pero si el riesgo residual lo requiere y según la opción de manejo escogida, cada responsable involucrado debe liderar acciones adicionales</v>
      </c>
      <c r="Y115" s="170" t="str">
        <f t="shared" si="109"/>
        <v/>
      </c>
      <c r="Z115" s="182"/>
      <c r="AA115" s="183"/>
      <c r="AB115" s="172">
        <f t="shared" si="113"/>
        <v>2</v>
      </c>
      <c r="AC115" s="184"/>
      <c r="AD115" s="185"/>
    </row>
    <row r="116" spans="1:43" s="173" customFormat="1" ht="89.25" x14ac:dyDescent="0.2">
      <c r="A116" s="366"/>
      <c r="B116" s="366"/>
      <c r="C116" s="398" t="s">
        <v>363</v>
      </c>
      <c r="D116" s="354" t="s">
        <v>415</v>
      </c>
      <c r="E116" s="161" t="s">
        <v>72</v>
      </c>
      <c r="F116" s="162">
        <v>15</v>
      </c>
      <c r="G116" s="162">
        <v>15</v>
      </c>
      <c r="H116" s="162">
        <v>15</v>
      </c>
      <c r="I116" s="162">
        <v>10</v>
      </c>
      <c r="J116" s="162">
        <v>15</v>
      </c>
      <c r="K116" s="162">
        <v>15</v>
      </c>
      <c r="L116" s="162">
        <v>10</v>
      </c>
      <c r="M116" s="382" t="s">
        <v>158</v>
      </c>
      <c r="N116" s="372"/>
      <c r="O116" s="163">
        <f t="shared" si="99"/>
        <v>85</v>
      </c>
      <c r="P116" s="423">
        <f t="shared" si="88"/>
        <v>0.94444444444444442</v>
      </c>
      <c r="Q116" s="164" t="str">
        <f t="shared" si="89"/>
        <v>Moderado</v>
      </c>
      <c r="R116" s="183"/>
      <c r="S116" s="185"/>
      <c r="T116" s="195"/>
      <c r="U116" s="168" t="str">
        <f t="shared" si="102"/>
        <v/>
      </c>
      <c r="V116" s="168" t="str">
        <f t="shared" si="107"/>
        <v>Moderada</v>
      </c>
      <c r="W116" s="168" t="str">
        <f t="shared" si="92"/>
        <v/>
      </c>
      <c r="X116" s="169" t="str">
        <f t="shared" si="98"/>
        <v>Requiere plan de acción para fortalecer el control</v>
      </c>
      <c r="Y116" s="170" t="str">
        <f t="shared" si="109"/>
        <v/>
      </c>
      <c r="Z116" s="182"/>
      <c r="AA116" s="183"/>
      <c r="AB116" s="172">
        <f t="shared" si="113"/>
        <v>1</v>
      </c>
      <c r="AC116" s="184"/>
      <c r="AD116" s="185"/>
    </row>
    <row r="117" spans="1:43" s="173" customFormat="1" x14ac:dyDescent="0.2">
      <c r="A117" s="366"/>
      <c r="B117" s="366"/>
      <c r="C117" s="398"/>
      <c r="D117" s="360"/>
      <c r="E117" s="161"/>
      <c r="F117" s="162"/>
      <c r="G117" s="162"/>
      <c r="H117" s="162"/>
      <c r="I117" s="162"/>
      <c r="J117" s="162"/>
      <c r="K117" s="162"/>
      <c r="L117" s="162"/>
      <c r="M117" s="382"/>
      <c r="N117" s="372"/>
      <c r="O117" s="163">
        <f t="shared" si="99"/>
        <v>0</v>
      </c>
      <c r="P117" s="423">
        <f t="shared" si="88"/>
        <v>0</v>
      </c>
      <c r="Q117" s="164" t="str">
        <f t="shared" si="89"/>
        <v>Débil</v>
      </c>
      <c r="R117" s="183"/>
      <c r="S117" s="185"/>
      <c r="T117" s="195"/>
      <c r="U117" s="168" t="str">
        <f t="shared" si="102"/>
        <v/>
      </c>
      <c r="V117" s="168" t="str">
        <f t="shared" si="107"/>
        <v/>
      </c>
      <c r="W117" s="168" t="str">
        <f t="shared" si="92"/>
        <v>Débil</v>
      </c>
      <c r="X117" s="169" t="str">
        <f t="shared" si="98"/>
        <v>Requiere plan de acción para fortalecer el control</v>
      </c>
      <c r="Y117" s="170" t="str">
        <f t="shared" si="109"/>
        <v/>
      </c>
      <c r="Z117" s="182"/>
      <c r="AA117" s="183"/>
      <c r="AB117" s="172" t="str">
        <f t="shared" si="113"/>
        <v/>
      </c>
      <c r="AC117" s="184"/>
      <c r="AD117" s="185"/>
    </row>
    <row r="118" spans="1:43" s="173" customFormat="1" x14ac:dyDescent="0.2">
      <c r="A118" s="366"/>
      <c r="B118" s="366"/>
      <c r="C118" s="398"/>
      <c r="D118" s="360"/>
      <c r="E118" s="161"/>
      <c r="F118" s="162"/>
      <c r="G118" s="162"/>
      <c r="H118" s="162"/>
      <c r="I118" s="162"/>
      <c r="J118" s="162"/>
      <c r="K118" s="162"/>
      <c r="L118" s="162"/>
      <c r="M118" s="382"/>
      <c r="N118" s="372"/>
      <c r="O118" s="163">
        <f t="shared" si="99"/>
        <v>0</v>
      </c>
      <c r="P118" s="423">
        <f t="shared" si="88"/>
        <v>0</v>
      </c>
      <c r="Q118" s="164" t="str">
        <f t="shared" si="89"/>
        <v>Débil</v>
      </c>
      <c r="R118" s="183"/>
      <c r="S118" s="185"/>
      <c r="T118" s="195"/>
      <c r="U118" s="168" t="str">
        <f t="shared" si="102"/>
        <v/>
      </c>
      <c r="V118" s="168" t="str">
        <f t="shared" si="107"/>
        <v/>
      </c>
      <c r="W118" s="168" t="str">
        <f t="shared" si="92"/>
        <v>Débil</v>
      </c>
      <c r="X118" s="169" t="str">
        <f t="shared" si="98"/>
        <v>Requiere plan de acción para fortalecer el control</v>
      </c>
      <c r="Y118" s="170" t="str">
        <f t="shared" si="109"/>
        <v/>
      </c>
      <c r="Z118" s="182"/>
      <c r="AA118" s="183"/>
      <c r="AB118" s="172" t="str">
        <f t="shared" si="113"/>
        <v/>
      </c>
      <c r="AC118" s="184"/>
      <c r="AD118" s="185"/>
    </row>
    <row r="119" spans="1:43" s="173" customFormat="1" x14ac:dyDescent="0.2">
      <c r="A119" s="366"/>
      <c r="B119" s="366"/>
      <c r="C119" s="398"/>
      <c r="D119" s="360"/>
      <c r="E119" s="161"/>
      <c r="F119" s="162"/>
      <c r="G119" s="162"/>
      <c r="H119" s="162"/>
      <c r="I119" s="162"/>
      <c r="J119" s="162"/>
      <c r="K119" s="162"/>
      <c r="L119" s="162"/>
      <c r="M119" s="382"/>
      <c r="N119" s="372"/>
      <c r="O119" s="163">
        <f t="shared" si="99"/>
        <v>0</v>
      </c>
      <c r="P119" s="423">
        <f t="shared" si="88"/>
        <v>0</v>
      </c>
      <c r="Q119" s="164" t="str">
        <f t="shared" si="89"/>
        <v>Débil</v>
      </c>
      <c r="R119" s="183"/>
      <c r="S119" s="185"/>
      <c r="T119" s="195"/>
      <c r="U119" s="168" t="str">
        <f t="shared" si="102"/>
        <v/>
      </c>
      <c r="V119" s="168" t="str">
        <f t="shared" si="107"/>
        <v/>
      </c>
      <c r="W119" s="168" t="str">
        <f t="shared" si="92"/>
        <v>Débil</v>
      </c>
      <c r="X119" s="169" t="str">
        <f t="shared" ref="X119:X145" si="114">IF(AND(Q119="Fuerte",M119="Fuerte"),"Control fuerte pero si el riesgo residual lo requiere y según la opción de manejo escogida, cada responsable involucrado debe liderar acciones adicionales","Requiere plan de acción para fortalecer el control")</f>
        <v>Requiere plan de acción para fortalecer el control</v>
      </c>
      <c r="Y119" s="170" t="str">
        <f t="shared" si="109"/>
        <v/>
      </c>
      <c r="Z119" s="182"/>
      <c r="AA119" s="183"/>
      <c r="AB119" s="172" t="str">
        <f t="shared" si="113"/>
        <v/>
      </c>
      <c r="AC119" s="184"/>
      <c r="AD119" s="185"/>
    </row>
    <row r="120" spans="1:43" s="173" customFormat="1" x14ac:dyDescent="0.2">
      <c r="A120" s="366"/>
      <c r="B120" s="366"/>
      <c r="C120" s="398"/>
      <c r="D120" s="360"/>
      <c r="E120" s="161"/>
      <c r="F120" s="162"/>
      <c r="G120" s="162"/>
      <c r="H120" s="162"/>
      <c r="I120" s="162"/>
      <c r="J120" s="162"/>
      <c r="K120" s="162"/>
      <c r="L120" s="162"/>
      <c r="M120" s="382"/>
      <c r="N120" s="372"/>
      <c r="O120" s="163">
        <f t="shared" ref="O120:O145" si="115">SUM(F120:K120)</f>
        <v>0</v>
      </c>
      <c r="P120" s="423">
        <f t="shared" si="88"/>
        <v>0</v>
      </c>
      <c r="Q120" s="164" t="str">
        <f t="shared" si="89"/>
        <v>Débil</v>
      </c>
      <c r="R120" s="183"/>
      <c r="S120" s="185"/>
      <c r="T120" s="195"/>
      <c r="U120" s="168" t="str">
        <f t="shared" ref="U120:U145" si="116">IF(AND(Q120="Fuerte",M120="Fuerte"),"Fuerte","")</f>
        <v/>
      </c>
      <c r="V120" s="168" t="str">
        <f t="shared" si="107"/>
        <v/>
      </c>
      <c r="W120" s="168" t="str">
        <f t="shared" si="92"/>
        <v>Débil</v>
      </c>
      <c r="X120" s="169" t="str">
        <f t="shared" si="114"/>
        <v>Requiere plan de acción para fortalecer el control</v>
      </c>
      <c r="Y120" s="170" t="str">
        <f t="shared" si="109"/>
        <v/>
      </c>
      <c r="Z120" s="182"/>
      <c r="AA120" s="183"/>
      <c r="AB120" s="172" t="str">
        <f t="shared" si="113"/>
        <v/>
      </c>
      <c r="AC120" s="184"/>
      <c r="AD120" s="185"/>
    </row>
    <row r="121" spans="1:43" s="173" customFormat="1" x14ac:dyDescent="0.2">
      <c r="A121" s="366"/>
      <c r="B121" s="366"/>
      <c r="C121" s="398"/>
      <c r="D121" s="360"/>
      <c r="E121" s="161"/>
      <c r="F121" s="162"/>
      <c r="G121" s="162"/>
      <c r="H121" s="162"/>
      <c r="I121" s="162"/>
      <c r="J121" s="162"/>
      <c r="K121" s="162"/>
      <c r="L121" s="162"/>
      <c r="M121" s="382"/>
      <c r="N121" s="372"/>
      <c r="O121" s="163">
        <f t="shared" si="115"/>
        <v>0</v>
      </c>
      <c r="P121" s="423">
        <f t="shared" si="88"/>
        <v>0</v>
      </c>
      <c r="Q121" s="164" t="str">
        <f t="shared" si="89"/>
        <v>Débil</v>
      </c>
      <c r="R121" s="183"/>
      <c r="S121" s="185"/>
      <c r="T121" s="195"/>
      <c r="U121" s="168" t="str">
        <f t="shared" si="116"/>
        <v/>
      </c>
      <c r="V121" s="168" t="str">
        <f t="shared" si="107"/>
        <v/>
      </c>
      <c r="W121" s="168" t="str">
        <f t="shared" si="92"/>
        <v>Débil</v>
      </c>
      <c r="X121" s="169" t="str">
        <f t="shared" si="114"/>
        <v>Requiere plan de acción para fortalecer el control</v>
      </c>
      <c r="Y121" s="170" t="str">
        <f t="shared" si="109"/>
        <v/>
      </c>
      <c r="Z121" s="182"/>
      <c r="AA121" s="183"/>
      <c r="AB121" s="172" t="str">
        <f t="shared" si="113"/>
        <v/>
      </c>
      <c r="AC121" s="184"/>
      <c r="AD121" s="185"/>
    </row>
    <row r="122" spans="1:43" s="173" customFormat="1" x14ac:dyDescent="0.2">
      <c r="A122" s="366"/>
      <c r="B122" s="366"/>
      <c r="C122" s="398"/>
      <c r="D122" s="360"/>
      <c r="E122" s="161"/>
      <c r="F122" s="162"/>
      <c r="G122" s="162"/>
      <c r="H122" s="162"/>
      <c r="I122" s="162"/>
      <c r="J122" s="162"/>
      <c r="K122" s="162"/>
      <c r="L122" s="162"/>
      <c r="M122" s="382"/>
      <c r="N122" s="372"/>
      <c r="O122" s="163">
        <f t="shared" si="115"/>
        <v>0</v>
      </c>
      <c r="P122" s="423">
        <f t="shared" si="88"/>
        <v>0</v>
      </c>
      <c r="Q122" s="164" t="str">
        <f t="shared" si="89"/>
        <v>Débil</v>
      </c>
      <c r="R122" s="183"/>
      <c r="S122" s="185"/>
      <c r="T122" s="196"/>
      <c r="U122" s="168" t="str">
        <f t="shared" si="116"/>
        <v/>
      </c>
      <c r="V122" s="168" t="str">
        <f t="shared" ref="V122:V145" si="117">IF(U122="Fuerte","",IF(OR(Q122="Débil",M122="Débil"),"","Moderada"))</f>
        <v/>
      </c>
      <c r="W122" s="168" t="str">
        <f t="shared" si="92"/>
        <v>Débil</v>
      </c>
      <c r="X122" s="169" t="str">
        <f t="shared" si="114"/>
        <v>Requiere plan de acción para fortalecer el control</v>
      </c>
      <c r="Y122" s="170" t="str">
        <f t="shared" ref="Y122:Y145" si="118">IF(E122="Preventivo",IF(U122="Fuerte",2,IF(V122="Moderada",1,"")),"")</f>
        <v/>
      </c>
      <c r="Z122" s="191"/>
      <c r="AA122" s="192"/>
      <c r="AB122" s="172" t="str">
        <f t="shared" si="113"/>
        <v/>
      </c>
      <c r="AC122" s="172"/>
      <c r="AD122" s="193"/>
    </row>
    <row r="123" spans="1:43" s="173" customFormat="1" ht="15.75" x14ac:dyDescent="0.25">
      <c r="A123" s="364"/>
      <c r="B123" s="364"/>
      <c r="C123" s="397"/>
      <c r="D123" s="358"/>
      <c r="E123" s="161"/>
      <c r="F123" s="162"/>
      <c r="G123" s="162"/>
      <c r="H123" s="162"/>
      <c r="I123" s="162"/>
      <c r="J123" s="162"/>
      <c r="K123" s="162"/>
      <c r="L123" s="162"/>
      <c r="M123" s="382"/>
      <c r="N123" s="372"/>
      <c r="O123" s="163">
        <f t="shared" si="115"/>
        <v>0</v>
      </c>
      <c r="P123" s="423">
        <f t="shared" si="88"/>
        <v>0</v>
      </c>
      <c r="Q123" s="164" t="str">
        <f t="shared" si="89"/>
        <v>Débil</v>
      </c>
      <c r="R123" s="183"/>
      <c r="S123" s="185"/>
      <c r="T123" s="195"/>
      <c r="U123" s="168" t="str">
        <f t="shared" si="116"/>
        <v/>
      </c>
      <c r="V123" s="168" t="str">
        <f t="shared" si="117"/>
        <v/>
      </c>
      <c r="W123" s="168" t="str">
        <f t="shared" si="92"/>
        <v>Débil</v>
      </c>
      <c r="X123" s="169" t="str">
        <f t="shared" si="114"/>
        <v>Requiere plan de acción para fortalecer el control</v>
      </c>
      <c r="Y123" s="170" t="str">
        <f t="shared" si="118"/>
        <v/>
      </c>
      <c r="Z123" s="171"/>
      <c r="AA123" s="166">
        <f>IF(OR(W123="Débil",Z123=0),0,IF(Z123=1,1,IF(AND(U123="Fuerte",Z123=2),2,1)))</f>
        <v>0</v>
      </c>
      <c r="AB123" s="172" t="str">
        <f t="shared" si="113"/>
        <v/>
      </c>
      <c r="AC123" s="171"/>
      <c r="AD123" s="166">
        <f>IF(OR(W123="Débil",AC123=0),0,IF(AC123=1,1,IF(AND(U123="Fuerte",AC123=2),2,1)))</f>
        <v>0</v>
      </c>
      <c r="AF123" s="174"/>
      <c r="AG123" s="175"/>
      <c r="AH123" s="175"/>
      <c r="AI123" s="175"/>
      <c r="AJ123" s="176"/>
      <c r="AK123" s="71"/>
      <c r="AL123" s="71"/>
      <c r="AM123" s="71"/>
      <c r="AN123" s="175"/>
      <c r="AO123" s="175"/>
      <c r="AP123" s="175"/>
      <c r="AQ123" s="176"/>
    </row>
    <row r="124" spans="1:43" s="173" customFormat="1" ht="15.75" x14ac:dyDescent="0.2">
      <c r="A124" s="366"/>
      <c r="B124" s="366"/>
      <c r="C124" s="398"/>
      <c r="D124" s="358"/>
      <c r="E124" s="161"/>
      <c r="F124" s="162"/>
      <c r="G124" s="162"/>
      <c r="H124" s="162"/>
      <c r="I124" s="162"/>
      <c r="J124" s="162"/>
      <c r="K124" s="162"/>
      <c r="L124" s="162"/>
      <c r="M124" s="382"/>
      <c r="N124" s="372"/>
      <c r="O124" s="163">
        <f t="shared" si="115"/>
        <v>0</v>
      </c>
      <c r="P124" s="423">
        <f t="shared" si="88"/>
        <v>0</v>
      </c>
      <c r="Q124" s="164" t="str">
        <f t="shared" si="89"/>
        <v>Débil</v>
      </c>
      <c r="R124" s="183"/>
      <c r="S124" s="185"/>
      <c r="T124" s="195"/>
      <c r="U124" s="168" t="str">
        <f t="shared" si="116"/>
        <v/>
      </c>
      <c r="V124" s="168" t="str">
        <f t="shared" si="117"/>
        <v/>
      </c>
      <c r="W124" s="168" t="str">
        <f t="shared" si="92"/>
        <v>Débil</v>
      </c>
      <c r="X124" s="169" t="str">
        <f t="shared" si="114"/>
        <v>Requiere plan de acción para fortalecer el control</v>
      </c>
      <c r="Y124" s="170" t="str">
        <f t="shared" si="118"/>
        <v/>
      </c>
      <c r="Z124" s="182"/>
      <c r="AA124" s="183"/>
      <c r="AB124" s="172" t="str">
        <f t="shared" si="113"/>
        <v/>
      </c>
      <c r="AC124" s="184"/>
      <c r="AD124" s="185"/>
      <c r="AF124" s="174"/>
      <c r="AG124" s="175"/>
      <c r="AH124" s="175"/>
      <c r="AI124" s="175"/>
      <c r="AJ124" s="176"/>
      <c r="AK124" s="71"/>
      <c r="AL124" s="71"/>
      <c r="AM124" s="71"/>
      <c r="AN124" s="175"/>
      <c r="AO124" s="175"/>
      <c r="AP124" s="175"/>
      <c r="AQ124" s="176"/>
    </row>
    <row r="125" spans="1:43" s="173" customFormat="1" ht="15.75" x14ac:dyDescent="0.2">
      <c r="A125" s="367"/>
      <c r="B125" s="367"/>
      <c r="C125" s="398"/>
      <c r="D125" s="358"/>
      <c r="E125" s="161"/>
      <c r="F125" s="162"/>
      <c r="G125" s="162"/>
      <c r="H125" s="162"/>
      <c r="I125" s="162"/>
      <c r="J125" s="162"/>
      <c r="K125" s="162"/>
      <c r="L125" s="162"/>
      <c r="M125" s="382"/>
      <c r="N125" s="372"/>
      <c r="O125" s="163">
        <f t="shared" si="115"/>
        <v>0</v>
      </c>
      <c r="P125" s="423">
        <f t="shared" si="88"/>
        <v>0</v>
      </c>
      <c r="Q125" s="164" t="str">
        <f t="shared" si="89"/>
        <v>Débil</v>
      </c>
      <c r="R125" s="183"/>
      <c r="S125" s="185"/>
      <c r="T125" s="195"/>
      <c r="U125" s="168" t="str">
        <f t="shared" si="116"/>
        <v/>
      </c>
      <c r="V125" s="168" t="str">
        <f t="shared" si="117"/>
        <v/>
      </c>
      <c r="W125" s="168" t="str">
        <f t="shared" si="92"/>
        <v>Débil</v>
      </c>
      <c r="X125" s="169" t="str">
        <f t="shared" si="114"/>
        <v>Requiere plan de acción para fortalecer el control</v>
      </c>
      <c r="Y125" s="170" t="str">
        <f t="shared" si="118"/>
        <v/>
      </c>
      <c r="Z125" s="182"/>
      <c r="AA125" s="183"/>
      <c r="AB125" s="172" t="str">
        <f t="shared" si="113"/>
        <v/>
      </c>
      <c r="AC125" s="184"/>
      <c r="AD125" s="185"/>
      <c r="AF125" s="174"/>
      <c r="AG125" s="175"/>
      <c r="AH125" s="175"/>
      <c r="AI125" s="175"/>
      <c r="AJ125" s="176"/>
      <c r="AK125" s="71"/>
      <c r="AL125" s="71"/>
      <c r="AM125" s="71"/>
      <c r="AN125" s="175"/>
      <c r="AO125" s="175"/>
      <c r="AP125" s="175"/>
      <c r="AQ125" s="176"/>
    </row>
    <row r="126" spans="1:43" s="436" customFormat="1" ht="127.5" x14ac:dyDescent="0.2">
      <c r="A126" s="424" t="str">
        <f>'2. MAPA DE RIESGOS '!C21</f>
        <v>10. Implementación de la Política de Seguridad Digital deficiente e ineficaz para las características y condiciones de la Entidad.</v>
      </c>
      <c r="B126" s="424"/>
      <c r="C126" s="425">
        <v>1</v>
      </c>
      <c r="D126" s="451" t="s">
        <v>432</v>
      </c>
      <c r="E126" s="427" t="s">
        <v>46</v>
      </c>
      <c r="F126" s="428">
        <v>15</v>
      </c>
      <c r="G126" s="428">
        <v>15</v>
      </c>
      <c r="H126" s="428">
        <v>15</v>
      </c>
      <c r="I126" s="428">
        <v>15</v>
      </c>
      <c r="J126" s="428">
        <v>15</v>
      </c>
      <c r="K126" s="428">
        <v>15</v>
      </c>
      <c r="L126" s="428">
        <v>10</v>
      </c>
      <c r="M126" s="429" t="s">
        <v>158</v>
      </c>
      <c r="N126" s="430"/>
      <c r="O126" s="431">
        <f t="shared" si="115"/>
        <v>90</v>
      </c>
      <c r="P126" s="432">
        <f t="shared" si="88"/>
        <v>1</v>
      </c>
      <c r="Q126" s="164" t="str">
        <f t="shared" si="89"/>
        <v>Fuerte</v>
      </c>
      <c r="R126" s="470">
        <f>ROUNDUP(AVERAGEIF(P126:P137,"&gt;0"),1)</f>
        <v>1</v>
      </c>
      <c r="S126" s="166" t="str">
        <f>IF(R126&gt;96%,"Fuerte",IF(R126&lt;50%,"Débil","Moderada"))</f>
        <v>Fuerte</v>
      </c>
      <c r="T126" s="167" t="str">
        <f>IF(R126&lt;96%,"Se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6" s="168" t="str">
        <f t="shared" si="116"/>
        <v>Fuerte</v>
      </c>
      <c r="V126" s="168" t="str">
        <f t="shared" si="117"/>
        <v/>
      </c>
      <c r="W126" s="168" t="str">
        <f t="shared" si="92"/>
        <v/>
      </c>
      <c r="X126" s="169" t="str">
        <f t="shared" si="114"/>
        <v>Control fuerte pero si el riesgo residual lo requiere y según la opción de manejo escogida, cada responsable involucrado debe liderar acciones adicionales</v>
      </c>
      <c r="Y126" s="170">
        <f t="shared" si="118"/>
        <v>2</v>
      </c>
      <c r="Z126" s="472">
        <f>IFERROR(ROUND(AVERAGE(Y126:Y137),0),0)</f>
        <v>2</v>
      </c>
      <c r="AA126" s="433">
        <f>IF(OR(W126="Débil",Z126=0),0,IF(Z126=1,1,IF(AND(U126="Fuerte",Z126=2),2,1)))</f>
        <v>2</v>
      </c>
      <c r="AB126" s="172" t="str">
        <f t="shared" si="113"/>
        <v/>
      </c>
      <c r="AC126" s="472">
        <f>IFERROR(ROUND(AVERAGE(AB126:AB137),0),0)</f>
        <v>2</v>
      </c>
      <c r="AD126" s="433">
        <f>IF(OR(W126="Débil",AC126=0),0,IF(AC126=1,1,IF(AND(U126="Fuerte",AC126=2),2,1)))</f>
        <v>2</v>
      </c>
    </row>
    <row r="127" spans="1:43" s="436" customFormat="1" ht="89.25" x14ac:dyDescent="0.2">
      <c r="A127" s="442"/>
      <c r="B127" s="442"/>
      <c r="C127" s="468" t="s">
        <v>433</v>
      </c>
      <c r="D127" s="450" t="s">
        <v>431</v>
      </c>
      <c r="E127" s="427" t="s">
        <v>72</v>
      </c>
      <c r="F127" s="428">
        <v>15</v>
      </c>
      <c r="G127" s="428">
        <v>15</v>
      </c>
      <c r="H127" s="428">
        <v>15</v>
      </c>
      <c r="I127" s="428">
        <v>15</v>
      </c>
      <c r="J127" s="428">
        <v>15</v>
      </c>
      <c r="K127" s="428">
        <v>15</v>
      </c>
      <c r="L127" s="428">
        <v>0</v>
      </c>
      <c r="M127" s="429" t="s">
        <v>158</v>
      </c>
      <c r="N127" s="430"/>
      <c r="O127" s="431">
        <f t="shared" si="115"/>
        <v>90</v>
      </c>
      <c r="P127" s="432">
        <f t="shared" si="88"/>
        <v>1</v>
      </c>
      <c r="Q127" s="164" t="str">
        <f t="shared" si="89"/>
        <v>Fuerte</v>
      </c>
      <c r="R127" s="444"/>
      <c r="S127" s="445"/>
      <c r="T127" s="446"/>
      <c r="U127" s="168" t="str">
        <f t="shared" si="116"/>
        <v>Fuerte</v>
      </c>
      <c r="V127" s="168" t="str">
        <f t="shared" si="117"/>
        <v/>
      </c>
      <c r="W127" s="168" t="str">
        <f t="shared" si="92"/>
        <v/>
      </c>
      <c r="X127" s="169" t="str">
        <f t="shared" si="114"/>
        <v>Control fuerte pero si el riesgo residual lo requiere y según la opción de manejo escogida, cada responsable involucrado debe liderar acciones adicionales</v>
      </c>
      <c r="Y127" s="170" t="str">
        <f t="shared" si="118"/>
        <v/>
      </c>
      <c r="Z127" s="447"/>
      <c r="AA127" s="444"/>
      <c r="AB127" s="172">
        <f t="shared" si="113"/>
        <v>2</v>
      </c>
      <c r="AC127" s="448"/>
      <c r="AD127" s="445"/>
    </row>
    <row r="128" spans="1:43" s="436" customFormat="1" ht="86.25" customHeight="1" x14ac:dyDescent="0.2">
      <c r="A128" s="442"/>
      <c r="B128" s="442"/>
      <c r="C128" s="468">
        <v>2</v>
      </c>
      <c r="D128" s="451" t="s">
        <v>436</v>
      </c>
      <c r="E128" s="427" t="s">
        <v>46</v>
      </c>
      <c r="F128" s="428">
        <v>15</v>
      </c>
      <c r="G128" s="428">
        <v>15</v>
      </c>
      <c r="H128" s="428">
        <v>15</v>
      </c>
      <c r="I128" s="428">
        <v>15</v>
      </c>
      <c r="J128" s="428">
        <v>15</v>
      </c>
      <c r="K128" s="428">
        <v>15</v>
      </c>
      <c r="L128" s="428">
        <v>10</v>
      </c>
      <c r="M128" s="429" t="s">
        <v>158</v>
      </c>
      <c r="N128" s="430"/>
      <c r="O128" s="431">
        <f t="shared" si="115"/>
        <v>90</v>
      </c>
      <c r="P128" s="432">
        <f t="shared" si="88"/>
        <v>1</v>
      </c>
      <c r="Q128" s="164" t="str">
        <f t="shared" si="89"/>
        <v>Fuerte</v>
      </c>
      <c r="R128" s="444"/>
      <c r="S128" s="445"/>
      <c r="T128" s="446"/>
      <c r="U128" s="168" t="str">
        <f t="shared" si="116"/>
        <v>Fuerte</v>
      </c>
      <c r="V128" s="168" t="str">
        <f t="shared" si="117"/>
        <v/>
      </c>
      <c r="W128" s="168" t="str">
        <f t="shared" si="92"/>
        <v/>
      </c>
      <c r="X128" s="169" t="str">
        <f t="shared" si="114"/>
        <v>Control fuerte pero si el riesgo residual lo requiere y según la opción de manejo escogida, cada responsable involucrado debe liderar acciones adicionales</v>
      </c>
      <c r="Y128" s="170">
        <f t="shared" si="118"/>
        <v>2</v>
      </c>
      <c r="Z128" s="447"/>
      <c r="AA128" s="444"/>
      <c r="AB128" s="172" t="str">
        <f t="shared" si="113"/>
        <v/>
      </c>
      <c r="AC128" s="448"/>
      <c r="AD128" s="445"/>
    </row>
    <row r="129" spans="1:43" s="436" customFormat="1" ht="63.75" x14ac:dyDescent="0.2">
      <c r="A129" s="442"/>
      <c r="B129" s="442"/>
      <c r="C129" s="443" t="s">
        <v>386</v>
      </c>
      <c r="D129" s="451" t="s">
        <v>349</v>
      </c>
      <c r="E129" s="427" t="s">
        <v>46</v>
      </c>
      <c r="F129" s="428">
        <v>15</v>
      </c>
      <c r="G129" s="428">
        <v>15</v>
      </c>
      <c r="H129" s="428">
        <v>15</v>
      </c>
      <c r="I129" s="428">
        <v>15</v>
      </c>
      <c r="J129" s="428">
        <v>15</v>
      </c>
      <c r="K129" s="428">
        <v>15</v>
      </c>
      <c r="L129" s="428">
        <v>10</v>
      </c>
      <c r="M129" s="429" t="s">
        <v>158</v>
      </c>
      <c r="N129" s="430"/>
      <c r="O129" s="431">
        <f t="shared" si="115"/>
        <v>90</v>
      </c>
      <c r="P129" s="432">
        <f t="shared" si="88"/>
        <v>1</v>
      </c>
      <c r="Q129" s="164" t="str">
        <f t="shared" si="89"/>
        <v>Fuerte</v>
      </c>
      <c r="R129" s="444"/>
      <c r="S129" s="445"/>
      <c r="T129" s="446"/>
      <c r="U129" s="168" t="str">
        <f t="shared" si="116"/>
        <v>Fuerte</v>
      </c>
      <c r="V129" s="168" t="str">
        <f t="shared" si="117"/>
        <v/>
      </c>
      <c r="W129" s="168" t="str">
        <f t="shared" si="92"/>
        <v/>
      </c>
      <c r="X129" s="169" t="str">
        <f t="shared" si="114"/>
        <v>Control fuerte pero si el riesgo residual lo requiere y según la opción de manejo escogida, cada responsable involucrado debe liderar acciones adicionales</v>
      </c>
      <c r="Y129" s="170">
        <f t="shared" si="118"/>
        <v>2</v>
      </c>
      <c r="Z129" s="447"/>
      <c r="AA129" s="444"/>
      <c r="AB129" s="172" t="str">
        <f t="shared" si="113"/>
        <v/>
      </c>
      <c r="AC129" s="448"/>
      <c r="AD129" s="445"/>
    </row>
    <row r="130" spans="1:43" s="436" customFormat="1" ht="76.5" x14ac:dyDescent="0.2">
      <c r="A130" s="442"/>
      <c r="B130" s="442"/>
      <c r="C130" s="443" t="s">
        <v>387</v>
      </c>
      <c r="D130" s="451" t="s">
        <v>437</v>
      </c>
      <c r="E130" s="427" t="s">
        <v>46</v>
      </c>
      <c r="F130" s="428">
        <v>15</v>
      </c>
      <c r="G130" s="428">
        <v>15</v>
      </c>
      <c r="H130" s="428">
        <v>15</v>
      </c>
      <c r="I130" s="428">
        <v>15</v>
      </c>
      <c r="J130" s="428">
        <v>15</v>
      </c>
      <c r="K130" s="428">
        <v>15</v>
      </c>
      <c r="L130" s="428">
        <v>10</v>
      </c>
      <c r="M130" s="429" t="s">
        <v>158</v>
      </c>
      <c r="N130" s="430"/>
      <c r="O130" s="431">
        <f t="shared" si="115"/>
        <v>90</v>
      </c>
      <c r="P130" s="432">
        <f t="shared" si="88"/>
        <v>1</v>
      </c>
      <c r="Q130" s="164" t="str">
        <f t="shared" si="89"/>
        <v>Fuerte</v>
      </c>
      <c r="R130" s="444"/>
      <c r="S130" s="445"/>
      <c r="T130" s="446"/>
      <c r="U130" s="168" t="str">
        <f t="shared" si="116"/>
        <v>Fuerte</v>
      </c>
      <c r="V130" s="168" t="str">
        <f t="shared" si="117"/>
        <v/>
      </c>
      <c r="W130" s="168" t="str">
        <f t="shared" si="92"/>
        <v/>
      </c>
      <c r="X130" s="169" t="str">
        <f t="shared" si="114"/>
        <v>Control fuerte pero si el riesgo residual lo requiere y según la opción de manejo escogida, cada responsable involucrado debe liderar acciones adicionales</v>
      </c>
      <c r="Y130" s="170">
        <f t="shared" si="118"/>
        <v>2</v>
      </c>
      <c r="Z130" s="447"/>
      <c r="AA130" s="444"/>
      <c r="AB130" s="172" t="str">
        <f t="shared" si="113"/>
        <v/>
      </c>
      <c r="AC130" s="448"/>
      <c r="AD130" s="445"/>
    </row>
    <row r="131" spans="1:43" s="436" customFormat="1" ht="51" x14ac:dyDescent="0.2">
      <c r="A131" s="442"/>
      <c r="B131" s="442"/>
      <c r="C131" s="468" t="s">
        <v>412</v>
      </c>
      <c r="D131" s="527" t="s">
        <v>503</v>
      </c>
      <c r="E131" s="524" t="s">
        <v>46</v>
      </c>
      <c r="F131" s="525">
        <v>15</v>
      </c>
      <c r="G131" s="525">
        <v>15</v>
      </c>
      <c r="H131" s="525">
        <v>15</v>
      </c>
      <c r="I131" s="525">
        <v>10</v>
      </c>
      <c r="J131" s="525">
        <v>15</v>
      </c>
      <c r="K131" s="525">
        <v>15</v>
      </c>
      <c r="L131" s="525">
        <v>10</v>
      </c>
      <c r="M131" s="526" t="s">
        <v>158</v>
      </c>
      <c r="N131" s="430"/>
      <c r="O131" s="431">
        <f t="shared" si="115"/>
        <v>85</v>
      </c>
      <c r="P131" s="432">
        <f t="shared" ref="P131" si="119">(O131*1)/90</f>
        <v>0.94444444444444442</v>
      </c>
      <c r="Q131" s="164" t="str">
        <f t="shared" ref="Q131" si="120">IF(P131&gt;=96%,"Fuerte",(IF(P131&lt;=85%,"Débil","Moderado")))</f>
        <v>Moderado</v>
      </c>
      <c r="R131" s="444"/>
      <c r="S131" s="445"/>
      <c r="T131" s="446"/>
      <c r="U131" s="168" t="str">
        <f t="shared" si="116"/>
        <v/>
      </c>
      <c r="V131" s="168" t="str">
        <f t="shared" si="117"/>
        <v>Moderada</v>
      </c>
      <c r="W131" s="168" t="str">
        <f t="shared" ref="W131" si="121">IF(OR(U131="Fuerte",V131="Moderada"),"","Débil")</f>
        <v/>
      </c>
      <c r="X131" s="169" t="str">
        <f t="shared" si="114"/>
        <v>Requiere plan de acción para fortalecer el control</v>
      </c>
      <c r="Y131" s="170">
        <f t="shared" si="118"/>
        <v>1</v>
      </c>
      <c r="Z131" s="447"/>
      <c r="AA131" s="444"/>
      <c r="AB131" s="172"/>
      <c r="AC131" s="448"/>
      <c r="AD131" s="445"/>
    </row>
    <row r="132" spans="1:43" s="436" customFormat="1" ht="38.25" x14ac:dyDescent="0.2">
      <c r="A132" s="442"/>
      <c r="B132" s="442"/>
      <c r="C132" s="443" t="s">
        <v>434</v>
      </c>
      <c r="D132" s="451" t="s">
        <v>430</v>
      </c>
      <c r="E132" s="427" t="s">
        <v>72</v>
      </c>
      <c r="F132" s="428">
        <v>15</v>
      </c>
      <c r="G132" s="428">
        <v>15</v>
      </c>
      <c r="H132" s="428">
        <v>15</v>
      </c>
      <c r="I132" s="428">
        <v>15</v>
      </c>
      <c r="J132" s="428">
        <v>15</v>
      </c>
      <c r="K132" s="428">
        <v>15</v>
      </c>
      <c r="L132" s="428">
        <v>10</v>
      </c>
      <c r="M132" s="429" t="s">
        <v>158</v>
      </c>
      <c r="N132" s="430"/>
      <c r="O132" s="431">
        <f t="shared" si="115"/>
        <v>90</v>
      </c>
      <c r="P132" s="432">
        <f t="shared" si="88"/>
        <v>1</v>
      </c>
      <c r="Q132" s="164" t="str">
        <f t="shared" si="89"/>
        <v>Fuerte</v>
      </c>
      <c r="R132" s="444"/>
      <c r="S132" s="445"/>
      <c r="T132" s="446"/>
      <c r="U132" s="168" t="str">
        <f t="shared" si="116"/>
        <v>Fuerte</v>
      </c>
      <c r="V132" s="168" t="str">
        <f t="shared" si="117"/>
        <v/>
      </c>
      <c r="W132" s="168" t="str">
        <f t="shared" si="92"/>
        <v/>
      </c>
      <c r="X132" s="169" t="str">
        <f t="shared" si="114"/>
        <v>Control fuerte pero si el riesgo residual lo requiere y según la opción de manejo escogida, cada responsable involucrado debe liderar acciones adicionales</v>
      </c>
      <c r="Y132" s="170" t="str">
        <f t="shared" si="118"/>
        <v/>
      </c>
      <c r="Z132" s="447"/>
      <c r="AA132" s="444"/>
      <c r="AB132" s="172">
        <f t="shared" ref="AB132:AB145" si="122">IF(E132="Detectivo",IF(U132="Fuerte",2,IF(V132="Moderada",1,"")),"")</f>
        <v>2</v>
      </c>
      <c r="AC132" s="448"/>
      <c r="AD132" s="445"/>
    </row>
    <row r="133" spans="1:43" s="436" customFormat="1" ht="63.75" x14ac:dyDescent="0.2">
      <c r="A133" s="442"/>
      <c r="B133" s="442"/>
      <c r="C133" s="443" t="s">
        <v>435</v>
      </c>
      <c r="D133" s="451" t="s">
        <v>438</v>
      </c>
      <c r="E133" s="427" t="s">
        <v>72</v>
      </c>
      <c r="F133" s="428">
        <v>15</v>
      </c>
      <c r="G133" s="428">
        <v>15</v>
      </c>
      <c r="H133" s="428">
        <v>15</v>
      </c>
      <c r="I133" s="428">
        <v>15</v>
      </c>
      <c r="J133" s="428">
        <v>15</v>
      </c>
      <c r="K133" s="428">
        <v>15</v>
      </c>
      <c r="L133" s="428">
        <v>0</v>
      </c>
      <c r="M133" s="429" t="s">
        <v>158</v>
      </c>
      <c r="N133" s="430"/>
      <c r="O133" s="431">
        <f t="shared" si="115"/>
        <v>90</v>
      </c>
      <c r="P133" s="432">
        <f t="shared" si="88"/>
        <v>1</v>
      </c>
      <c r="Q133" s="164" t="str">
        <f t="shared" si="89"/>
        <v>Fuerte</v>
      </c>
      <c r="R133" s="444"/>
      <c r="S133" s="445"/>
      <c r="T133" s="446"/>
      <c r="U133" s="168" t="str">
        <f t="shared" si="116"/>
        <v>Fuerte</v>
      </c>
      <c r="V133" s="168" t="str">
        <f t="shared" si="117"/>
        <v/>
      </c>
      <c r="W133" s="168" t="str">
        <f t="shared" si="92"/>
        <v/>
      </c>
      <c r="X133" s="169" t="str">
        <f t="shared" si="114"/>
        <v>Control fuerte pero si el riesgo residual lo requiere y según la opción de manejo escogida, cada responsable involucrado debe liderar acciones adicionales</v>
      </c>
      <c r="Y133" s="170" t="str">
        <f t="shared" si="118"/>
        <v/>
      </c>
      <c r="Z133" s="447"/>
      <c r="AA133" s="444"/>
      <c r="AB133" s="172">
        <f t="shared" si="122"/>
        <v>2</v>
      </c>
      <c r="AC133" s="448"/>
      <c r="AD133" s="445"/>
    </row>
    <row r="134" spans="1:43" s="436" customFormat="1" ht="63.75" x14ac:dyDescent="0.2">
      <c r="A134" s="442"/>
      <c r="B134" s="442"/>
      <c r="C134" s="443">
        <v>5</v>
      </c>
      <c r="D134" s="451" t="s">
        <v>439</v>
      </c>
      <c r="E134" s="427" t="s">
        <v>46</v>
      </c>
      <c r="F134" s="428">
        <v>15</v>
      </c>
      <c r="G134" s="428">
        <v>15</v>
      </c>
      <c r="H134" s="428">
        <v>15</v>
      </c>
      <c r="I134" s="428">
        <v>15</v>
      </c>
      <c r="J134" s="428">
        <v>15</v>
      </c>
      <c r="K134" s="428">
        <v>15</v>
      </c>
      <c r="L134" s="428">
        <v>10</v>
      </c>
      <c r="M134" s="429" t="s">
        <v>158</v>
      </c>
      <c r="N134" s="430"/>
      <c r="O134" s="431">
        <f t="shared" si="115"/>
        <v>90</v>
      </c>
      <c r="P134" s="432">
        <f t="shared" si="88"/>
        <v>1</v>
      </c>
      <c r="Q134" s="164" t="str">
        <f t="shared" si="89"/>
        <v>Fuerte</v>
      </c>
      <c r="R134" s="444"/>
      <c r="S134" s="445"/>
      <c r="T134" s="446"/>
      <c r="U134" s="168" t="str">
        <f t="shared" si="116"/>
        <v>Fuerte</v>
      </c>
      <c r="V134" s="168" t="str">
        <f t="shared" si="117"/>
        <v/>
      </c>
      <c r="W134" s="168" t="str">
        <f t="shared" si="92"/>
        <v/>
      </c>
      <c r="X134" s="169" t="str">
        <f t="shared" si="114"/>
        <v>Control fuerte pero si el riesgo residual lo requiere y según la opción de manejo escogida, cada responsable involucrado debe liderar acciones adicionales</v>
      </c>
      <c r="Y134" s="170">
        <f t="shared" si="118"/>
        <v>2</v>
      </c>
      <c r="Z134" s="452"/>
      <c r="AA134" s="453"/>
      <c r="AB134" s="172" t="str">
        <f t="shared" si="122"/>
        <v/>
      </c>
      <c r="AC134" s="435"/>
      <c r="AD134" s="454"/>
    </row>
    <row r="135" spans="1:43" s="436" customFormat="1" ht="15.75" x14ac:dyDescent="0.2">
      <c r="A135" s="442"/>
      <c r="B135" s="442"/>
      <c r="C135" s="443"/>
      <c r="D135" s="469"/>
      <c r="E135" s="427"/>
      <c r="F135" s="428"/>
      <c r="G135" s="428"/>
      <c r="H135" s="428"/>
      <c r="I135" s="428"/>
      <c r="J135" s="428"/>
      <c r="K135" s="428"/>
      <c r="L135" s="428"/>
      <c r="M135" s="429"/>
      <c r="N135" s="430"/>
      <c r="O135" s="431">
        <f t="shared" si="115"/>
        <v>0</v>
      </c>
      <c r="P135" s="432">
        <f t="shared" si="88"/>
        <v>0</v>
      </c>
      <c r="Q135" s="164" t="str">
        <f t="shared" si="89"/>
        <v>Débil</v>
      </c>
      <c r="R135" s="444"/>
      <c r="S135" s="445"/>
      <c r="T135" s="446"/>
      <c r="U135" s="168" t="str">
        <f t="shared" si="116"/>
        <v/>
      </c>
      <c r="V135" s="168" t="str">
        <f t="shared" si="117"/>
        <v/>
      </c>
      <c r="W135" s="168" t="str">
        <f t="shared" si="92"/>
        <v>Débil</v>
      </c>
      <c r="X135" s="169" t="str">
        <f t="shared" si="114"/>
        <v>Requiere plan de acción para fortalecer el control</v>
      </c>
      <c r="Y135" s="170" t="str">
        <f t="shared" si="118"/>
        <v/>
      </c>
      <c r="Z135" s="447"/>
      <c r="AA135" s="444"/>
      <c r="AB135" s="172" t="str">
        <f t="shared" si="122"/>
        <v/>
      </c>
      <c r="AC135" s="448"/>
      <c r="AD135" s="445"/>
      <c r="AF135" s="437"/>
      <c r="AG135" s="449"/>
      <c r="AH135" s="449"/>
      <c r="AI135" s="449"/>
      <c r="AJ135" s="462"/>
      <c r="AK135" s="440"/>
      <c r="AL135" s="440"/>
      <c r="AM135" s="440"/>
      <c r="AN135" s="449"/>
      <c r="AO135" s="449"/>
      <c r="AP135" s="449"/>
      <c r="AQ135" s="462"/>
    </row>
    <row r="136" spans="1:43" s="436" customFormat="1" ht="15.75" x14ac:dyDescent="0.25">
      <c r="A136" s="455"/>
      <c r="B136" s="455"/>
      <c r="C136" s="456"/>
      <c r="D136" s="457"/>
      <c r="E136" s="427"/>
      <c r="F136" s="428"/>
      <c r="G136" s="428"/>
      <c r="H136" s="428"/>
      <c r="I136" s="428"/>
      <c r="J136" s="428"/>
      <c r="K136" s="428"/>
      <c r="L136" s="428"/>
      <c r="M136" s="429"/>
      <c r="N136" s="430"/>
      <c r="O136" s="431">
        <f t="shared" si="115"/>
        <v>0</v>
      </c>
      <c r="P136" s="432">
        <f t="shared" si="88"/>
        <v>0</v>
      </c>
      <c r="Q136" s="164" t="str">
        <f t="shared" si="89"/>
        <v>Débil</v>
      </c>
      <c r="R136" s="444"/>
      <c r="S136" s="445"/>
      <c r="T136" s="446"/>
      <c r="U136" s="168" t="str">
        <f t="shared" si="116"/>
        <v/>
      </c>
      <c r="V136" s="168" t="str">
        <f t="shared" si="117"/>
        <v/>
      </c>
      <c r="W136" s="168" t="str">
        <f t="shared" si="92"/>
        <v>Débil</v>
      </c>
      <c r="X136" s="169" t="str">
        <f t="shared" si="114"/>
        <v>Requiere plan de acción para fortalecer el control</v>
      </c>
      <c r="Y136" s="170" t="str">
        <f t="shared" si="118"/>
        <v/>
      </c>
      <c r="Z136" s="434"/>
      <c r="AA136" s="433">
        <f>IF(OR(W136="Débil",Z136=0),0,IF(Z136=1,1,IF(AND(U136="Fuerte",Z136=2),2,1)))</f>
        <v>0</v>
      </c>
      <c r="AB136" s="172" t="str">
        <f t="shared" si="122"/>
        <v/>
      </c>
      <c r="AC136" s="434"/>
      <c r="AD136" s="433">
        <f>IF(OR(W136="Débil",AC136=0),0,IF(AC136=1,1,IF(AND(U136="Fuerte",AC136=2),2,1)))</f>
        <v>0</v>
      </c>
      <c r="AF136" s="437"/>
      <c r="AG136" s="449"/>
      <c r="AH136" s="449"/>
      <c r="AI136" s="449"/>
      <c r="AJ136" s="462"/>
      <c r="AK136" s="440"/>
      <c r="AL136" s="440"/>
      <c r="AM136" s="440"/>
      <c r="AN136" s="449"/>
      <c r="AO136" s="449"/>
      <c r="AP136" s="449"/>
      <c r="AQ136" s="462"/>
    </row>
    <row r="137" spans="1:43" s="436" customFormat="1" ht="15.75" x14ac:dyDescent="0.2">
      <c r="A137" s="458"/>
      <c r="B137" s="458"/>
      <c r="C137" s="443"/>
      <c r="D137" s="457"/>
      <c r="E137" s="427"/>
      <c r="F137" s="428"/>
      <c r="G137" s="428"/>
      <c r="H137" s="428"/>
      <c r="I137" s="428"/>
      <c r="J137" s="428"/>
      <c r="K137" s="428"/>
      <c r="L137" s="428"/>
      <c r="M137" s="429"/>
      <c r="N137" s="430"/>
      <c r="O137" s="431">
        <f t="shared" si="115"/>
        <v>0</v>
      </c>
      <c r="P137" s="432">
        <f t="shared" si="88"/>
        <v>0</v>
      </c>
      <c r="Q137" s="164" t="str">
        <f t="shared" si="89"/>
        <v>Débil</v>
      </c>
      <c r="R137" s="444"/>
      <c r="S137" s="445"/>
      <c r="T137" s="446"/>
      <c r="U137" s="168" t="str">
        <f t="shared" si="116"/>
        <v/>
      </c>
      <c r="V137" s="168" t="str">
        <f t="shared" si="117"/>
        <v/>
      </c>
      <c r="W137" s="168" t="str">
        <f t="shared" si="92"/>
        <v>Débil</v>
      </c>
      <c r="X137" s="169" t="str">
        <f t="shared" si="114"/>
        <v>Requiere plan de acción para fortalecer el control</v>
      </c>
      <c r="Y137" s="170" t="str">
        <f t="shared" si="118"/>
        <v/>
      </c>
      <c r="Z137" s="447"/>
      <c r="AA137" s="444"/>
      <c r="AB137" s="172" t="str">
        <f t="shared" si="122"/>
        <v/>
      </c>
      <c r="AC137" s="448"/>
      <c r="AD137" s="445"/>
      <c r="AF137" s="437"/>
      <c r="AG137" s="449"/>
      <c r="AH137" s="449"/>
      <c r="AI137" s="449"/>
      <c r="AJ137" s="462"/>
      <c r="AK137" s="440"/>
      <c r="AL137" s="440"/>
      <c r="AM137" s="440"/>
      <c r="AN137" s="449"/>
      <c r="AO137" s="449"/>
      <c r="AP137" s="449"/>
      <c r="AQ137" s="462"/>
    </row>
    <row r="138" spans="1:43" s="173" customFormat="1" ht="330" x14ac:dyDescent="0.2">
      <c r="A138" s="362" t="str">
        <f>'2. MAPA DE RIESGOS '!C22</f>
        <v xml:space="preserve">11. Incumplimiento de requisitos al ejecutar un trámite o prestar un servicio a la ciudadanía con el propósito de obtener un beneficio propio o para un tercero.
</v>
      </c>
      <c r="B138" s="362"/>
      <c r="C138" s="395">
        <v>1</v>
      </c>
      <c r="D138" s="359" t="s">
        <v>384</v>
      </c>
      <c r="E138" s="161" t="s">
        <v>46</v>
      </c>
      <c r="F138" s="187">
        <v>15</v>
      </c>
      <c r="G138" s="187">
        <v>15</v>
      </c>
      <c r="H138" s="187">
        <v>15</v>
      </c>
      <c r="I138" s="187">
        <v>15</v>
      </c>
      <c r="J138" s="187">
        <v>15</v>
      </c>
      <c r="K138" s="187">
        <v>15</v>
      </c>
      <c r="L138" s="187">
        <v>10</v>
      </c>
      <c r="M138" s="383" t="s">
        <v>158</v>
      </c>
      <c r="N138" s="372"/>
      <c r="O138" s="163">
        <f t="shared" si="115"/>
        <v>90</v>
      </c>
      <c r="P138" s="423">
        <f t="shared" si="88"/>
        <v>1</v>
      </c>
      <c r="Q138" s="164" t="str">
        <f t="shared" si="89"/>
        <v>Fuerte</v>
      </c>
      <c r="R138" s="470">
        <f>ROUNDUP(AVERAGEIF(P138:P151,"&gt;0"),1)</f>
        <v>1</v>
      </c>
      <c r="S138" s="166" t="str">
        <f>IF(R138&gt;96%,"Fuerte",IF(R138&lt;50%,"Débil","Moderada"))</f>
        <v>Fuerte</v>
      </c>
      <c r="T138" s="167" t="str">
        <f>IF(R138&lt;96%,"Se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8" s="168" t="str">
        <f t="shared" si="116"/>
        <v>Fuerte</v>
      </c>
      <c r="V138" s="168" t="str">
        <f t="shared" si="117"/>
        <v/>
      </c>
      <c r="W138" s="168" t="str">
        <f t="shared" si="92"/>
        <v/>
      </c>
      <c r="X138" s="169" t="str">
        <f t="shared" si="114"/>
        <v>Control fuerte pero si el riesgo residual lo requiere y según la opción de manejo escogida, cada responsable involucrado debe liderar acciones adicionales</v>
      </c>
      <c r="Y138" s="170">
        <f t="shared" si="118"/>
        <v>2</v>
      </c>
      <c r="Z138" s="472">
        <f>IFERROR(ROUND(AVERAGE(Y138:Y151),0),0)</f>
        <v>2</v>
      </c>
      <c r="AA138" s="166">
        <f>IF(OR(W138="Débil",Z138=0),0,IF(Z138=1,1,IF(AND(U138="Fuerte",Z138=2),2,1)))</f>
        <v>2</v>
      </c>
      <c r="AB138" s="172" t="str">
        <f t="shared" si="122"/>
        <v/>
      </c>
      <c r="AC138" s="472">
        <f>IFERROR(ROUND(AVERAGE(AB138:AB151),0),0)</f>
        <v>1</v>
      </c>
      <c r="AD138" s="166">
        <f>IF(OR(W138="Débil",AC138=0),0,IF(AC138=1,1,IF(AND(U138="Fuerte",AC138=2),2,1)))</f>
        <v>1</v>
      </c>
    </row>
    <row r="139" spans="1:43" s="173" customFormat="1" ht="38.25" x14ac:dyDescent="0.2">
      <c r="A139" s="368"/>
      <c r="B139" s="368"/>
      <c r="C139" s="421" t="s">
        <v>467</v>
      </c>
      <c r="D139" s="354" t="s">
        <v>465</v>
      </c>
      <c r="E139" s="161" t="s">
        <v>46</v>
      </c>
      <c r="F139" s="162">
        <v>15</v>
      </c>
      <c r="G139" s="162">
        <v>15</v>
      </c>
      <c r="H139" s="162">
        <v>15</v>
      </c>
      <c r="I139" s="162">
        <v>15</v>
      </c>
      <c r="J139" s="162">
        <v>15</v>
      </c>
      <c r="K139" s="162">
        <v>15</v>
      </c>
      <c r="L139" s="162">
        <v>10</v>
      </c>
      <c r="M139" s="382" t="s">
        <v>158</v>
      </c>
      <c r="N139" s="372"/>
      <c r="O139" s="163">
        <f t="shared" si="115"/>
        <v>90</v>
      </c>
      <c r="P139" s="423">
        <f t="shared" si="88"/>
        <v>1</v>
      </c>
      <c r="Q139" s="164" t="str">
        <f t="shared" si="89"/>
        <v>Fuerte</v>
      </c>
      <c r="R139" s="183"/>
      <c r="S139" s="185"/>
      <c r="T139" s="195"/>
      <c r="U139" s="168" t="str">
        <f t="shared" si="116"/>
        <v>Fuerte</v>
      </c>
      <c r="V139" s="168" t="str">
        <f t="shared" si="117"/>
        <v/>
      </c>
      <c r="W139" s="168" t="str">
        <f t="shared" si="92"/>
        <v/>
      </c>
      <c r="X139" s="169" t="str">
        <f t="shared" si="114"/>
        <v>Control fuerte pero si el riesgo residual lo requiere y según la opción de manejo escogida, cada responsable involucrado debe liderar acciones adicionales</v>
      </c>
      <c r="Y139" s="170">
        <f t="shared" si="118"/>
        <v>2</v>
      </c>
      <c r="Z139" s="182"/>
      <c r="AA139" s="183"/>
      <c r="AB139" s="172" t="str">
        <f t="shared" si="122"/>
        <v/>
      </c>
      <c r="AC139" s="184"/>
      <c r="AD139" s="185"/>
    </row>
    <row r="140" spans="1:43" s="173" customFormat="1" ht="25.5" x14ac:dyDescent="0.2">
      <c r="A140" s="368"/>
      <c r="B140" s="368"/>
      <c r="C140" s="421" t="s">
        <v>472</v>
      </c>
      <c r="D140" s="354" t="s">
        <v>471</v>
      </c>
      <c r="E140" s="161" t="s">
        <v>72</v>
      </c>
      <c r="F140" s="162">
        <v>15</v>
      </c>
      <c r="G140" s="162">
        <v>15</v>
      </c>
      <c r="H140" s="162">
        <v>15</v>
      </c>
      <c r="I140" s="162">
        <v>10</v>
      </c>
      <c r="J140" s="162">
        <v>15</v>
      </c>
      <c r="K140" s="162">
        <v>15</v>
      </c>
      <c r="L140" s="162">
        <v>5</v>
      </c>
      <c r="M140" s="382" t="s">
        <v>159</v>
      </c>
      <c r="N140" s="372"/>
      <c r="O140" s="163">
        <f t="shared" si="115"/>
        <v>85</v>
      </c>
      <c r="P140" s="423">
        <f t="shared" si="88"/>
        <v>0.94444444444444442</v>
      </c>
      <c r="Q140" s="164" t="str">
        <f t="shared" si="89"/>
        <v>Moderado</v>
      </c>
      <c r="R140" s="183"/>
      <c r="S140" s="185"/>
      <c r="T140" s="195"/>
      <c r="U140" s="168" t="str">
        <f t="shared" si="116"/>
        <v/>
      </c>
      <c r="V140" s="168" t="str">
        <f t="shared" si="117"/>
        <v>Moderada</v>
      </c>
      <c r="W140" s="168" t="str">
        <f t="shared" si="92"/>
        <v/>
      </c>
      <c r="X140" s="169" t="str">
        <f t="shared" si="114"/>
        <v>Requiere plan de acción para fortalecer el control</v>
      </c>
      <c r="Y140" s="170" t="str">
        <f t="shared" si="118"/>
        <v/>
      </c>
      <c r="Z140" s="182"/>
      <c r="AA140" s="183"/>
      <c r="AB140" s="172">
        <f t="shared" si="122"/>
        <v>1</v>
      </c>
      <c r="AC140" s="184"/>
      <c r="AD140" s="185"/>
    </row>
    <row r="141" spans="1:43" s="173" customFormat="1" ht="38.25" x14ac:dyDescent="0.2">
      <c r="A141" s="368"/>
      <c r="B141" s="368"/>
      <c r="C141" s="395">
        <v>2</v>
      </c>
      <c r="D141" s="354" t="s">
        <v>430</v>
      </c>
      <c r="E141" s="161" t="s">
        <v>72</v>
      </c>
      <c r="F141" s="162">
        <v>15</v>
      </c>
      <c r="G141" s="162">
        <v>15</v>
      </c>
      <c r="H141" s="162">
        <v>15</v>
      </c>
      <c r="I141" s="162">
        <v>15</v>
      </c>
      <c r="J141" s="162">
        <v>15</v>
      </c>
      <c r="K141" s="162">
        <v>15</v>
      </c>
      <c r="L141" s="162">
        <v>10</v>
      </c>
      <c r="M141" s="382" t="s">
        <v>158</v>
      </c>
      <c r="N141" s="372"/>
      <c r="O141" s="163">
        <f t="shared" si="115"/>
        <v>90</v>
      </c>
      <c r="P141" s="423">
        <f t="shared" si="88"/>
        <v>1</v>
      </c>
      <c r="Q141" s="164" t="str">
        <f t="shared" si="89"/>
        <v>Fuerte</v>
      </c>
      <c r="R141" s="183"/>
      <c r="S141" s="185"/>
      <c r="T141" s="195"/>
      <c r="U141" s="168" t="str">
        <f t="shared" si="116"/>
        <v>Fuerte</v>
      </c>
      <c r="V141" s="168" t="str">
        <f t="shared" si="117"/>
        <v/>
      </c>
      <c r="W141" s="168" t="str">
        <f t="shared" si="92"/>
        <v/>
      </c>
      <c r="X141" s="169" t="str">
        <f t="shared" si="114"/>
        <v>Control fuerte pero si el riesgo residual lo requiere y según la opción de manejo escogida, cada responsable involucrado debe liderar acciones adicionales</v>
      </c>
      <c r="Y141" s="170" t="str">
        <f t="shared" si="118"/>
        <v/>
      </c>
      <c r="Z141" s="182"/>
      <c r="AA141" s="183"/>
      <c r="AB141" s="172">
        <f t="shared" si="122"/>
        <v>2</v>
      </c>
      <c r="AC141" s="184"/>
      <c r="AD141" s="185"/>
    </row>
    <row r="142" spans="1:43" s="173" customFormat="1" ht="51" x14ac:dyDescent="0.2">
      <c r="A142" s="368"/>
      <c r="B142" s="368"/>
      <c r="C142" s="395" t="s">
        <v>386</v>
      </c>
      <c r="D142" s="359" t="s">
        <v>389</v>
      </c>
      <c r="E142" s="161" t="s">
        <v>385</v>
      </c>
      <c r="F142" s="162">
        <v>15</v>
      </c>
      <c r="G142" s="162">
        <v>15</v>
      </c>
      <c r="H142" s="162">
        <v>15</v>
      </c>
      <c r="I142" s="162">
        <v>15</v>
      </c>
      <c r="J142" s="162">
        <v>15</v>
      </c>
      <c r="K142" s="162">
        <v>15</v>
      </c>
      <c r="L142" s="162">
        <v>10</v>
      </c>
      <c r="M142" s="382" t="s">
        <v>158</v>
      </c>
      <c r="N142" s="372"/>
      <c r="O142" s="163">
        <f t="shared" si="115"/>
        <v>90</v>
      </c>
      <c r="P142" s="423">
        <f t="shared" si="88"/>
        <v>1</v>
      </c>
      <c r="Q142" s="164" t="str">
        <f t="shared" si="89"/>
        <v>Fuerte</v>
      </c>
      <c r="R142" s="183"/>
      <c r="S142" s="185"/>
      <c r="T142" s="195"/>
      <c r="U142" s="168" t="str">
        <f t="shared" si="116"/>
        <v>Fuerte</v>
      </c>
      <c r="V142" s="168" t="str">
        <f t="shared" si="117"/>
        <v/>
      </c>
      <c r="W142" s="168" t="str">
        <f t="shared" si="92"/>
        <v/>
      </c>
      <c r="X142" s="169" t="str">
        <f t="shared" si="114"/>
        <v>Control fuerte pero si el riesgo residual lo requiere y según la opción de manejo escogida, cada responsable involucrado debe liderar acciones adicionales</v>
      </c>
      <c r="Y142" s="170">
        <f t="shared" si="118"/>
        <v>2</v>
      </c>
      <c r="Z142" s="182"/>
      <c r="AA142" s="183"/>
      <c r="AB142" s="172" t="str">
        <f t="shared" si="122"/>
        <v/>
      </c>
      <c r="AC142" s="184"/>
      <c r="AD142" s="185"/>
    </row>
    <row r="143" spans="1:43" s="173" customFormat="1" ht="43.5" customHeight="1" x14ac:dyDescent="0.2">
      <c r="A143" s="368"/>
      <c r="B143" s="368"/>
      <c r="C143" s="395" t="s">
        <v>387</v>
      </c>
      <c r="D143" s="354" t="s">
        <v>388</v>
      </c>
      <c r="E143" s="161" t="s">
        <v>46</v>
      </c>
      <c r="F143" s="162">
        <v>15</v>
      </c>
      <c r="G143" s="162">
        <v>15</v>
      </c>
      <c r="H143" s="162">
        <v>15</v>
      </c>
      <c r="I143" s="162">
        <v>15</v>
      </c>
      <c r="J143" s="162">
        <v>15</v>
      </c>
      <c r="K143" s="162">
        <v>15</v>
      </c>
      <c r="L143" s="162">
        <v>10</v>
      </c>
      <c r="M143" s="382" t="s">
        <v>158</v>
      </c>
      <c r="N143" s="372"/>
      <c r="O143" s="163">
        <f t="shared" si="115"/>
        <v>90</v>
      </c>
      <c r="P143" s="423">
        <f t="shared" si="88"/>
        <v>1</v>
      </c>
      <c r="Q143" s="164" t="str">
        <f t="shared" si="89"/>
        <v>Fuerte</v>
      </c>
      <c r="R143" s="183"/>
      <c r="S143" s="185"/>
      <c r="T143" s="195"/>
      <c r="U143" s="168" t="str">
        <f t="shared" si="116"/>
        <v>Fuerte</v>
      </c>
      <c r="V143" s="168" t="str">
        <f t="shared" si="117"/>
        <v/>
      </c>
      <c r="W143" s="168" t="str">
        <f t="shared" si="92"/>
        <v/>
      </c>
      <c r="X143" s="169" t="str">
        <f t="shared" si="114"/>
        <v>Control fuerte pero si el riesgo residual lo requiere y según la opción de manejo escogida, cada responsable involucrado debe liderar acciones adicionales</v>
      </c>
      <c r="Y143" s="170">
        <f t="shared" si="118"/>
        <v>2</v>
      </c>
      <c r="Z143" s="182"/>
      <c r="AA143" s="183"/>
      <c r="AB143" s="172" t="str">
        <f t="shared" si="122"/>
        <v/>
      </c>
      <c r="AC143" s="184"/>
      <c r="AD143" s="185"/>
    </row>
    <row r="144" spans="1:43" s="173" customFormat="1" ht="76.5" x14ac:dyDescent="0.2">
      <c r="A144" s="366"/>
      <c r="B144" s="366"/>
      <c r="C144" s="398" t="s">
        <v>412</v>
      </c>
      <c r="D144" s="189" t="s">
        <v>450</v>
      </c>
      <c r="E144" s="161" t="s">
        <v>72</v>
      </c>
      <c r="F144" s="187">
        <v>15</v>
      </c>
      <c r="G144" s="187">
        <v>15</v>
      </c>
      <c r="H144" s="187">
        <v>15</v>
      </c>
      <c r="I144" s="187">
        <v>10</v>
      </c>
      <c r="J144" s="187">
        <v>15</v>
      </c>
      <c r="K144" s="187">
        <v>15</v>
      </c>
      <c r="L144" s="187">
        <v>10</v>
      </c>
      <c r="M144" s="382" t="s">
        <v>158</v>
      </c>
      <c r="N144" s="372"/>
      <c r="O144" s="163">
        <f t="shared" si="115"/>
        <v>85</v>
      </c>
      <c r="P144" s="423">
        <f t="shared" si="88"/>
        <v>0.94444444444444442</v>
      </c>
      <c r="Q144" s="164" t="str">
        <f t="shared" si="89"/>
        <v>Moderado</v>
      </c>
      <c r="R144" s="183"/>
      <c r="S144" s="185"/>
      <c r="T144" s="195"/>
      <c r="U144" s="168" t="str">
        <f t="shared" si="116"/>
        <v/>
      </c>
      <c r="V144" s="168" t="str">
        <f t="shared" si="117"/>
        <v>Moderada</v>
      </c>
      <c r="W144" s="168" t="str">
        <f t="shared" si="92"/>
        <v/>
      </c>
      <c r="X144" s="169" t="str">
        <f t="shared" si="114"/>
        <v>Requiere plan de acción para fortalecer el control</v>
      </c>
      <c r="Y144" s="170" t="str">
        <f t="shared" si="118"/>
        <v/>
      </c>
      <c r="Z144" s="182"/>
      <c r="AA144" s="183"/>
      <c r="AB144" s="172">
        <f t="shared" si="122"/>
        <v>1</v>
      </c>
      <c r="AC144" s="184"/>
      <c r="AD144" s="185"/>
    </row>
    <row r="145" spans="1:43" s="173" customFormat="1" x14ac:dyDescent="0.2">
      <c r="A145" s="366"/>
      <c r="B145" s="366"/>
      <c r="C145" s="398"/>
      <c r="D145" s="356"/>
      <c r="E145" s="161"/>
      <c r="F145" s="187"/>
      <c r="G145" s="187"/>
      <c r="H145" s="187"/>
      <c r="I145" s="187"/>
      <c r="J145" s="187"/>
      <c r="K145" s="187"/>
      <c r="L145" s="187"/>
      <c r="M145" s="382"/>
      <c r="N145" s="372"/>
      <c r="O145" s="163">
        <f t="shared" si="115"/>
        <v>0</v>
      </c>
      <c r="P145" s="423">
        <f t="shared" si="88"/>
        <v>0</v>
      </c>
      <c r="Q145" s="164" t="str">
        <f t="shared" si="89"/>
        <v>Débil</v>
      </c>
      <c r="R145" s="183"/>
      <c r="S145" s="185"/>
      <c r="T145" s="195"/>
      <c r="U145" s="168" t="str">
        <f t="shared" si="116"/>
        <v/>
      </c>
      <c r="V145" s="168" t="str">
        <f t="shared" si="117"/>
        <v/>
      </c>
      <c r="W145" s="168" t="str">
        <f t="shared" si="92"/>
        <v>Débil</v>
      </c>
      <c r="X145" s="169" t="str">
        <f t="shared" si="114"/>
        <v>Requiere plan de acción para fortalecer el control</v>
      </c>
      <c r="Y145" s="170" t="str">
        <f t="shared" si="118"/>
        <v/>
      </c>
      <c r="Z145" s="182"/>
      <c r="AA145" s="183"/>
      <c r="AB145" s="172" t="str">
        <f t="shared" si="122"/>
        <v/>
      </c>
      <c r="AC145" s="184"/>
      <c r="AD145" s="185"/>
    </row>
    <row r="146" spans="1:43" s="173" customFormat="1" x14ac:dyDescent="0.2">
      <c r="A146" s="366"/>
      <c r="B146" s="366"/>
      <c r="C146" s="398"/>
      <c r="D146" s="356"/>
      <c r="E146" s="161"/>
      <c r="F146" s="187"/>
      <c r="G146" s="187"/>
      <c r="H146" s="187"/>
      <c r="I146" s="187"/>
      <c r="J146" s="187"/>
      <c r="K146" s="187"/>
      <c r="L146" s="187"/>
      <c r="M146" s="382"/>
      <c r="N146" s="372"/>
      <c r="O146" s="163"/>
      <c r="P146" s="423"/>
      <c r="Q146" s="164"/>
      <c r="R146" s="183"/>
      <c r="S146" s="185"/>
      <c r="T146" s="195"/>
      <c r="U146" s="168"/>
      <c r="V146" s="168"/>
      <c r="W146" s="168"/>
      <c r="X146" s="169"/>
      <c r="Y146" s="170"/>
      <c r="Z146" s="182"/>
      <c r="AA146" s="183"/>
      <c r="AB146" s="172"/>
      <c r="AC146" s="184"/>
      <c r="AD146" s="185"/>
    </row>
    <row r="147" spans="1:43" s="173" customFormat="1" ht="63.75" x14ac:dyDescent="0.2">
      <c r="A147" s="366"/>
      <c r="B147" s="366"/>
      <c r="C147" s="398" t="s">
        <v>401</v>
      </c>
      <c r="D147" s="354" t="s">
        <v>416</v>
      </c>
      <c r="E147" s="161" t="s">
        <v>72</v>
      </c>
      <c r="F147" s="162">
        <v>15</v>
      </c>
      <c r="G147" s="162">
        <v>15</v>
      </c>
      <c r="H147" s="162">
        <v>15</v>
      </c>
      <c r="I147" s="162">
        <v>15</v>
      </c>
      <c r="J147" s="162">
        <v>15</v>
      </c>
      <c r="K147" s="162">
        <v>15</v>
      </c>
      <c r="L147" s="162">
        <v>10</v>
      </c>
      <c r="M147" s="382" t="s">
        <v>158</v>
      </c>
      <c r="N147" s="372"/>
      <c r="O147" s="163">
        <f t="shared" ref="O147:O183" si="123">SUM(F147:K147)</f>
        <v>90</v>
      </c>
      <c r="P147" s="423">
        <f t="shared" si="88"/>
        <v>1</v>
      </c>
      <c r="Q147" s="164" t="str">
        <f t="shared" si="89"/>
        <v>Fuerte</v>
      </c>
      <c r="R147" s="183"/>
      <c r="S147" s="185"/>
      <c r="T147" s="195"/>
      <c r="U147" s="168" t="str">
        <f t="shared" ref="U147:U183" si="124">IF(AND(Q147="Fuerte",M147="Fuerte"),"Fuerte","")</f>
        <v>Fuerte</v>
      </c>
      <c r="V147" s="168" t="str">
        <f t="shared" ref="V147:V183" si="125">IF(U147="Fuerte","",IF(OR(Q147="Débil",M147="Débil"),"","Moderada"))</f>
        <v/>
      </c>
      <c r="W147" s="168" t="str">
        <f t="shared" si="92"/>
        <v/>
      </c>
      <c r="X147" s="169" t="str">
        <f t="shared" ref="X147:X183" si="126">IF(AND(Q147="Fuerte",M147="Fuerte"),"Control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7" s="170" t="str">
        <f t="shared" ref="Y147:Y183" si="127">IF(E147="Preventivo",IF(U147="Fuerte",2,IF(V147="Moderada",1,"")),"")</f>
        <v/>
      </c>
      <c r="Z147" s="191"/>
      <c r="AA147" s="192"/>
      <c r="AB147" s="172">
        <f t="shared" ref="AB147:AB183" si="128">IF(E147="Detectivo",IF(U147="Fuerte",2,IF(V147="Moderada",1,"")),"")</f>
        <v>2</v>
      </c>
      <c r="AC147" s="172"/>
      <c r="AD147" s="193"/>
    </row>
    <row r="148" spans="1:43" s="173" customFormat="1" ht="38.25" x14ac:dyDescent="0.2">
      <c r="A148" s="366"/>
      <c r="B148" s="366"/>
      <c r="C148" s="398" t="s">
        <v>357</v>
      </c>
      <c r="D148" s="177" t="s">
        <v>417</v>
      </c>
      <c r="E148" s="161" t="s">
        <v>72</v>
      </c>
      <c r="F148" s="187">
        <v>15</v>
      </c>
      <c r="G148" s="187">
        <v>15</v>
      </c>
      <c r="H148" s="187">
        <v>15</v>
      </c>
      <c r="I148" s="187">
        <v>10</v>
      </c>
      <c r="J148" s="187">
        <v>15</v>
      </c>
      <c r="K148" s="187">
        <v>15</v>
      </c>
      <c r="L148" s="187">
        <v>5</v>
      </c>
      <c r="M148" s="382" t="s">
        <v>158</v>
      </c>
      <c r="N148" s="372"/>
      <c r="O148" s="163">
        <f t="shared" si="123"/>
        <v>85</v>
      </c>
      <c r="P148" s="423">
        <f t="shared" si="88"/>
        <v>0.94444444444444442</v>
      </c>
      <c r="Q148" s="164" t="str">
        <f t="shared" si="89"/>
        <v>Moderado</v>
      </c>
      <c r="R148" s="183"/>
      <c r="S148" s="185"/>
      <c r="T148" s="195"/>
      <c r="U148" s="168" t="str">
        <f t="shared" si="124"/>
        <v/>
      </c>
      <c r="V148" s="168" t="str">
        <f t="shared" si="125"/>
        <v>Moderada</v>
      </c>
      <c r="W148" s="168" t="str">
        <f t="shared" si="92"/>
        <v/>
      </c>
      <c r="X148" s="169" t="str">
        <f t="shared" si="126"/>
        <v>Requiere plan de acción para fortalecer el control</v>
      </c>
      <c r="Y148" s="170" t="str">
        <f t="shared" si="127"/>
        <v/>
      </c>
      <c r="Z148" s="191"/>
      <c r="AA148" s="192"/>
      <c r="AB148" s="172">
        <f t="shared" si="128"/>
        <v>1</v>
      </c>
      <c r="AC148" s="184"/>
      <c r="AD148" s="185"/>
    </row>
    <row r="149" spans="1:43" s="173" customFormat="1" ht="89.25" x14ac:dyDescent="0.25">
      <c r="A149" s="364"/>
      <c r="B149" s="364"/>
      <c r="C149" s="397" t="s">
        <v>374</v>
      </c>
      <c r="D149" s="359" t="s">
        <v>373</v>
      </c>
      <c r="E149" s="161" t="s">
        <v>46</v>
      </c>
      <c r="F149" s="162">
        <v>15</v>
      </c>
      <c r="G149" s="162">
        <v>15</v>
      </c>
      <c r="H149" s="162">
        <v>15</v>
      </c>
      <c r="I149" s="162">
        <v>15</v>
      </c>
      <c r="J149" s="162">
        <v>15</v>
      </c>
      <c r="K149" s="162">
        <v>15</v>
      </c>
      <c r="L149" s="162">
        <v>10</v>
      </c>
      <c r="M149" s="382" t="s">
        <v>159</v>
      </c>
      <c r="N149" s="372"/>
      <c r="O149" s="163">
        <f t="shared" si="123"/>
        <v>90</v>
      </c>
      <c r="P149" s="423">
        <f t="shared" si="88"/>
        <v>1</v>
      </c>
      <c r="Q149" s="164" t="str">
        <f t="shared" si="89"/>
        <v>Fuerte</v>
      </c>
      <c r="R149" s="183"/>
      <c r="S149" s="185"/>
      <c r="T149" s="195"/>
      <c r="U149" s="168" t="str">
        <f t="shared" si="124"/>
        <v/>
      </c>
      <c r="V149" s="168" t="str">
        <f t="shared" si="125"/>
        <v>Moderada</v>
      </c>
      <c r="W149" s="168" t="str">
        <f t="shared" si="92"/>
        <v/>
      </c>
      <c r="X149" s="169" t="str">
        <f t="shared" si="126"/>
        <v>Requiere plan de acción para fortalecer el control</v>
      </c>
      <c r="Y149" s="170">
        <f t="shared" si="127"/>
        <v>1</v>
      </c>
      <c r="Z149" s="191"/>
      <c r="AA149" s="192"/>
      <c r="AB149" s="172" t="str">
        <f t="shared" si="128"/>
        <v/>
      </c>
      <c r="AC149" s="171">
        <f>IFERROR(ROUND(AVERAGE(AB149:AB155),0),0)</f>
        <v>0</v>
      </c>
      <c r="AD149" s="166">
        <f>IF(OR(W149="Débil",AC149=0),0,IF(AC149=1,1,IF(AND(U149="Fuerte",AC149=2),2,1)))</f>
        <v>0</v>
      </c>
      <c r="AF149" s="174"/>
      <c r="AG149" s="175"/>
      <c r="AH149" s="175"/>
      <c r="AI149" s="175"/>
      <c r="AJ149" s="176"/>
      <c r="AK149" s="71"/>
      <c r="AL149" s="71"/>
      <c r="AM149" s="71"/>
      <c r="AN149" s="175"/>
      <c r="AO149" s="175"/>
      <c r="AP149" s="175"/>
      <c r="AQ149" s="176"/>
    </row>
    <row r="150" spans="1:43" s="173" customFormat="1" ht="38.25" x14ac:dyDescent="0.2">
      <c r="A150" s="366"/>
      <c r="B150" s="366"/>
      <c r="C150" s="398" t="s">
        <v>376</v>
      </c>
      <c r="D150" s="354" t="s">
        <v>375</v>
      </c>
      <c r="E150" s="161" t="s">
        <v>46</v>
      </c>
      <c r="F150" s="162">
        <v>15</v>
      </c>
      <c r="G150" s="162">
        <v>15</v>
      </c>
      <c r="H150" s="162">
        <v>15</v>
      </c>
      <c r="I150" s="162">
        <v>15</v>
      </c>
      <c r="J150" s="162">
        <v>15</v>
      </c>
      <c r="K150" s="162">
        <v>15</v>
      </c>
      <c r="L150" s="162">
        <v>10</v>
      </c>
      <c r="M150" s="382" t="s">
        <v>158</v>
      </c>
      <c r="N150" s="372"/>
      <c r="O150" s="163">
        <f t="shared" si="123"/>
        <v>90</v>
      </c>
      <c r="P150" s="423">
        <f t="shared" ref="P150:P183" si="129">(O150*1)/90</f>
        <v>1</v>
      </c>
      <c r="Q150" s="164" t="str">
        <f t="shared" ref="Q150:Q183" si="130">IF(P150&gt;=96%,"Fuerte",(IF(P150&lt;=85%,"Débil","Moderado")))</f>
        <v>Fuerte</v>
      </c>
      <c r="R150" s="183"/>
      <c r="S150" s="185"/>
      <c r="T150" s="195"/>
      <c r="U150" s="168" t="str">
        <f t="shared" si="124"/>
        <v>Fuerte</v>
      </c>
      <c r="V150" s="168" t="str">
        <f t="shared" si="125"/>
        <v/>
      </c>
      <c r="W150" s="168" t="str">
        <f t="shared" ref="W150:W183" si="131">IF(OR(U150="Fuerte",V150="Moderada"),"","Débil")</f>
        <v/>
      </c>
      <c r="X150" s="169" t="str">
        <f t="shared" si="126"/>
        <v>Control fuerte pero si el riesgo residual lo requiere y según la opción de manejo escogida, cada responsable involucrado debe liderar acciones adicionales</v>
      </c>
      <c r="Y150" s="170">
        <f t="shared" si="127"/>
        <v>2</v>
      </c>
      <c r="Z150" s="182"/>
      <c r="AA150" s="183"/>
      <c r="AB150" s="172" t="str">
        <f t="shared" si="128"/>
        <v/>
      </c>
      <c r="AC150" s="184"/>
      <c r="AD150" s="185"/>
      <c r="AF150" s="174"/>
      <c r="AG150" s="175"/>
      <c r="AH150" s="175"/>
      <c r="AI150" s="175"/>
      <c r="AJ150" s="176"/>
      <c r="AK150" s="71"/>
      <c r="AL150" s="71"/>
      <c r="AM150" s="71"/>
      <c r="AN150" s="175"/>
      <c r="AO150" s="175"/>
      <c r="AP150" s="175"/>
      <c r="AQ150" s="176"/>
    </row>
    <row r="151" spans="1:43" s="173" customFormat="1" ht="15.75" x14ac:dyDescent="0.2">
      <c r="A151" s="367"/>
      <c r="B151" s="367"/>
      <c r="C151" s="398"/>
      <c r="D151" s="358"/>
      <c r="E151" s="161"/>
      <c r="F151" s="162"/>
      <c r="G151" s="162"/>
      <c r="H151" s="162"/>
      <c r="I151" s="162"/>
      <c r="J151" s="162"/>
      <c r="K151" s="162"/>
      <c r="L151" s="162"/>
      <c r="M151" s="382"/>
      <c r="N151" s="372"/>
      <c r="O151" s="163">
        <f t="shared" si="123"/>
        <v>0</v>
      </c>
      <c r="P151" s="423">
        <f t="shared" si="129"/>
        <v>0</v>
      </c>
      <c r="Q151" s="164" t="str">
        <f t="shared" si="130"/>
        <v>Débil</v>
      </c>
      <c r="R151" s="183"/>
      <c r="S151" s="185"/>
      <c r="T151" s="195"/>
      <c r="U151" s="168" t="str">
        <f t="shared" si="124"/>
        <v/>
      </c>
      <c r="V151" s="168" t="str">
        <f t="shared" si="125"/>
        <v/>
      </c>
      <c r="W151" s="168" t="str">
        <f t="shared" si="131"/>
        <v>Débil</v>
      </c>
      <c r="X151" s="169" t="str">
        <f t="shared" si="126"/>
        <v>Requiere plan de acción para fortalecer el control</v>
      </c>
      <c r="Y151" s="170" t="str">
        <f t="shared" si="127"/>
        <v/>
      </c>
      <c r="Z151" s="182"/>
      <c r="AA151" s="183"/>
      <c r="AB151" s="172" t="str">
        <f t="shared" si="128"/>
        <v/>
      </c>
      <c r="AC151" s="184"/>
      <c r="AD151" s="185"/>
      <c r="AF151" s="174"/>
      <c r="AG151" s="175"/>
      <c r="AH151" s="175"/>
      <c r="AI151" s="175"/>
      <c r="AJ151" s="176"/>
      <c r="AK151" s="71"/>
      <c r="AL151" s="71"/>
      <c r="AM151" s="71"/>
      <c r="AN151" s="175"/>
      <c r="AO151" s="175"/>
      <c r="AP151" s="175"/>
      <c r="AQ151" s="176"/>
    </row>
    <row r="152" spans="1:43" s="436" customFormat="1" ht="127.5" x14ac:dyDescent="0.2">
      <c r="A152" s="424" t="str">
        <f>'2. MAPA DE RIESGOS '!C23</f>
        <v>12. Designación de colaboradores no competentes o idóneos para el desarrollo de las actividades asignadas.</v>
      </c>
      <c r="B152" s="424"/>
      <c r="C152" s="425">
        <v>1</v>
      </c>
      <c r="D152" s="426" t="s">
        <v>418</v>
      </c>
      <c r="E152" s="427" t="s">
        <v>46</v>
      </c>
      <c r="F152" s="428">
        <v>15</v>
      </c>
      <c r="G152" s="428">
        <v>15</v>
      </c>
      <c r="H152" s="428">
        <v>15</v>
      </c>
      <c r="I152" s="428">
        <v>15</v>
      </c>
      <c r="J152" s="428">
        <v>15</v>
      </c>
      <c r="K152" s="428">
        <v>15</v>
      </c>
      <c r="L152" s="428">
        <v>10</v>
      </c>
      <c r="M152" s="429" t="s">
        <v>158</v>
      </c>
      <c r="N152" s="430"/>
      <c r="O152" s="431">
        <f t="shared" si="123"/>
        <v>90</v>
      </c>
      <c r="P152" s="432">
        <f t="shared" si="129"/>
        <v>1</v>
      </c>
      <c r="Q152" s="164" t="str">
        <f t="shared" si="130"/>
        <v>Fuerte</v>
      </c>
      <c r="R152" s="470">
        <f>ROUNDUP(AVERAGEIF(P152:P161,"&gt;0"),1)</f>
        <v>1</v>
      </c>
      <c r="S152" s="166" t="str">
        <f>IF(R152&gt;96%,"Fuerte",IF(R152&lt;50%,"Débil","Moderada"))</f>
        <v>Fuerte</v>
      </c>
      <c r="T152" s="167" t="str">
        <f>IF(R152&lt;96%,"Se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2" s="168" t="str">
        <f t="shared" si="124"/>
        <v>Fuerte</v>
      </c>
      <c r="V152" s="168" t="str">
        <f t="shared" si="125"/>
        <v/>
      </c>
      <c r="W152" s="168" t="str">
        <f t="shared" si="131"/>
        <v/>
      </c>
      <c r="X152" s="169" t="str">
        <f t="shared" si="126"/>
        <v>Control fuerte pero si el riesgo residual lo requiere y según la opción de manejo escogida, cada responsable involucrado debe liderar acciones adicionales</v>
      </c>
      <c r="Y152" s="170">
        <f t="shared" si="127"/>
        <v>2</v>
      </c>
      <c r="Z152" s="472">
        <f>IFERROR(ROUND(AVERAGE(Y152:Y161),0),0)</f>
        <v>2</v>
      </c>
      <c r="AA152" s="433">
        <f>IF(OR(W152="Débil",Z152=0),0,IF(Z152=1,1,IF(AND(U152="Fuerte",Z152=2),2,1)))</f>
        <v>2</v>
      </c>
      <c r="AB152" s="172" t="str">
        <f t="shared" si="128"/>
        <v/>
      </c>
      <c r="AC152" s="472">
        <f>IFERROR(ROUND(AVERAGE(AB152:AB161),0),0)</f>
        <v>0</v>
      </c>
      <c r="AD152" s="433">
        <f>IF(OR(W152="Débil",AC152=0),0,IF(AC152=1,1,IF(AND(U152="Fuerte",AC152=2),2,1)))</f>
        <v>0</v>
      </c>
    </row>
    <row r="153" spans="1:43" s="436" customFormat="1" ht="63.75" x14ac:dyDescent="0.2">
      <c r="A153" s="463"/>
      <c r="B153" s="463"/>
      <c r="C153" s="425" t="s">
        <v>461</v>
      </c>
      <c r="D153" s="426" t="s">
        <v>460</v>
      </c>
      <c r="E153" s="427" t="s">
        <v>46</v>
      </c>
      <c r="F153" s="428">
        <v>15</v>
      </c>
      <c r="G153" s="428">
        <v>15</v>
      </c>
      <c r="H153" s="428">
        <v>15</v>
      </c>
      <c r="I153" s="428">
        <v>15</v>
      </c>
      <c r="J153" s="428">
        <v>15</v>
      </c>
      <c r="K153" s="428">
        <v>15</v>
      </c>
      <c r="L153" s="428">
        <v>10</v>
      </c>
      <c r="M153" s="429" t="s">
        <v>158</v>
      </c>
      <c r="N153" s="430"/>
      <c r="O153" s="431">
        <f t="shared" si="123"/>
        <v>90</v>
      </c>
      <c r="P153" s="432">
        <f t="shared" si="129"/>
        <v>1</v>
      </c>
      <c r="Q153" s="164" t="str">
        <f t="shared" si="130"/>
        <v>Fuerte</v>
      </c>
      <c r="R153" s="444"/>
      <c r="S153" s="445"/>
      <c r="T153" s="446"/>
      <c r="U153" s="168" t="str">
        <f t="shared" si="124"/>
        <v>Fuerte</v>
      </c>
      <c r="V153" s="168" t="str">
        <f t="shared" si="125"/>
        <v/>
      </c>
      <c r="W153" s="168" t="str">
        <f t="shared" si="131"/>
        <v/>
      </c>
      <c r="X153" s="169" t="str">
        <f t="shared" si="126"/>
        <v>Control fuerte pero si el riesgo residual lo requiere y según la opción de manejo escogida, cada responsable involucrado debe liderar acciones adicionales</v>
      </c>
      <c r="Y153" s="170">
        <f t="shared" si="127"/>
        <v>2</v>
      </c>
      <c r="Z153" s="447"/>
      <c r="AA153" s="444"/>
      <c r="AB153" s="172" t="str">
        <f t="shared" si="128"/>
        <v/>
      </c>
      <c r="AC153" s="448"/>
      <c r="AD153" s="445"/>
    </row>
    <row r="154" spans="1:43" s="436" customFormat="1" ht="114.75" x14ac:dyDescent="0.2">
      <c r="A154" s="442"/>
      <c r="B154" s="442"/>
      <c r="C154" s="443">
        <v>3</v>
      </c>
      <c r="D154" s="451" t="s">
        <v>473</v>
      </c>
      <c r="E154" s="427" t="s">
        <v>46</v>
      </c>
      <c r="F154" s="428">
        <v>15</v>
      </c>
      <c r="G154" s="428">
        <v>15</v>
      </c>
      <c r="H154" s="428">
        <v>15</v>
      </c>
      <c r="I154" s="428">
        <v>15</v>
      </c>
      <c r="J154" s="428">
        <v>15</v>
      </c>
      <c r="K154" s="428">
        <v>15</v>
      </c>
      <c r="L154" s="428">
        <v>10</v>
      </c>
      <c r="M154" s="429" t="s">
        <v>158</v>
      </c>
      <c r="N154" s="430"/>
      <c r="O154" s="431">
        <f t="shared" si="123"/>
        <v>90</v>
      </c>
      <c r="P154" s="432">
        <f t="shared" si="129"/>
        <v>1</v>
      </c>
      <c r="Q154" s="164" t="str">
        <f t="shared" si="130"/>
        <v>Fuerte</v>
      </c>
      <c r="R154" s="444"/>
      <c r="S154" s="445"/>
      <c r="T154" s="446"/>
      <c r="U154" s="168" t="str">
        <f t="shared" si="124"/>
        <v>Fuerte</v>
      </c>
      <c r="V154" s="168" t="str">
        <f t="shared" si="125"/>
        <v/>
      </c>
      <c r="W154" s="168" t="str">
        <f t="shared" si="131"/>
        <v/>
      </c>
      <c r="X154" s="169" t="str">
        <f t="shared" si="126"/>
        <v>Control fuerte pero si el riesgo residual lo requiere y según la opción de manejo escogida, cada responsable involucrado debe liderar acciones adicionales</v>
      </c>
      <c r="Y154" s="170">
        <f t="shared" si="127"/>
        <v>2</v>
      </c>
      <c r="Z154" s="447"/>
      <c r="AA154" s="444"/>
      <c r="AB154" s="172" t="str">
        <f t="shared" si="128"/>
        <v/>
      </c>
      <c r="AC154" s="448"/>
      <c r="AD154" s="445"/>
    </row>
    <row r="155" spans="1:43" s="436" customFormat="1" x14ac:dyDescent="0.2">
      <c r="A155" s="442"/>
      <c r="B155" s="442"/>
      <c r="C155" s="443"/>
      <c r="D155" s="451"/>
      <c r="E155" s="427"/>
      <c r="F155" s="428"/>
      <c r="G155" s="428"/>
      <c r="H155" s="428"/>
      <c r="I155" s="428"/>
      <c r="J155" s="428"/>
      <c r="K155" s="428"/>
      <c r="L155" s="428"/>
      <c r="M155" s="429"/>
      <c r="N155" s="430"/>
      <c r="O155" s="431">
        <f t="shared" si="123"/>
        <v>0</v>
      </c>
      <c r="P155" s="432">
        <f t="shared" si="129"/>
        <v>0</v>
      </c>
      <c r="Q155" s="164" t="str">
        <f t="shared" si="130"/>
        <v>Débil</v>
      </c>
      <c r="R155" s="444"/>
      <c r="S155" s="445"/>
      <c r="T155" s="446"/>
      <c r="U155" s="168" t="str">
        <f t="shared" si="124"/>
        <v/>
      </c>
      <c r="V155" s="168" t="str">
        <f t="shared" si="125"/>
        <v/>
      </c>
      <c r="W155" s="168" t="str">
        <f t="shared" si="131"/>
        <v>Débil</v>
      </c>
      <c r="X155" s="169" t="str">
        <f t="shared" si="126"/>
        <v>Requiere plan de acción para fortalecer el control</v>
      </c>
      <c r="Y155" s="170" t="str">
        <f t="shared" si="127"/>
        <v/>
      </c>
      <c r="Z155" s="447"/>
      <c r="AA155" s="444"/>
      <c r="AB155" s="172" t="str">
        <f t="shared" si="128"/>
        <v/>
      </c>
      <c r="AC155" s="448"/>
      <c r="AD155" s="445"/>
    </row>
    <row r="156" spans="1:43" s="436" customFormat="1" x14ac:dyDescent="0.2">
      <c r="A156" s="442"/>
      <c r="B156" s="442"/>
      <c r="C156" s="443"/>
      <c r="D156" s="451"/>
      <c r="E156" s="427"/>
      <c r="F156" s="428"/>
      <c r="G156" s="428"/>
      <c r="H156" s="428"/>
      <c r="I156" s="428"/>
      <c r="J156" s="428"/>
      <c r="K156" s="428"/>
      <c r="L156" s="428"/>
      <c r="M156" s="429"/>
      <c r="N156" s="430"/>
      <c r="O156" s="431">
        <f t="shared" si="123"/>
        <v>0</v>
      </c>
      <c r="P156" s="432">
        <f t="shared" si="129"/>
        <v>0</v>
      </c>
      <c r="Q156" s="164" t="str">
        <f t="shared" si="130"/>
        <v>Débil</v>
      </c>
      <c r="R156" s="444"/>
      <c r="S156" s="445"/>
      <c r="T156" s="446"/>
      <c r="U156" s="168" t="str">
        <f t="shared" si="124"/>
        <v/>
      </c>
      <c r="V156" s="168" t="str">
        <f t="shared" si="125"/>
        <v/>
      </c>
      <c r="W156" s="168" t="str">
        <f t="shared" si="131"/>
        <v>Débil</v>
      </c>
      <c r="X156" s="169" t="str">
        <f t="shared" si="126"/>
        <v>Requiere plan de acción para fortalecer el control</v>
      </c>
      <c r="Y156" s="170" t="str">
        <f t="shared" si="127"/>
        <v/>
      </c>
      <c r="Z156" s="447"/>
      <c r="AA156" s="444"/>
      <c r="AB156" s="172" t="str">
        <f t="shared" si="128"/>
        <v/>
      </c>
      <c r="AC156" s="448"/>
      <c r="AD156" s="445"/>
    </row>
    <row r="157" spans="1:43" s="436" customFormat="1" x14ac:dyDescent="0.2">
      <c r="A157" s="442"/>
      <c r="B157" s="442"/>
      <c r="C157" s="443"/>
      <c r="D157" s="451"/>
      <c r="E157" s="427"/>
      <c r="F157" s="428"/>
      <c r="G157" s="428"/>
      <c r="H157" s="428"/>
      <c r="I157" s="428"/>
      <c r="J157" s="428"/>
      <c r="K157" s="428"/>
      <c r="L157" s="428"/>
      <c r="M157" s="429"/>
      <c r="N157" s="430"/>
      <c r="O157" s="431">
        <f t="shared" si="123"/>
        <v>0</v>
      </c>
      <c r="P157" s="432">
        <f t="shared" si="129"/>
        <v>0</v>
      </c>
      <c r="Q157" s="164" t="str">
        <f t="shared" si="130"/>
        <v>Débil</v>
      </c>
      <c r="R157" s="444"/>
      <c r="S157" s="445"/>
      <c r="T157" s="446"/>
      <c r="U157" s="168" t="str">
        <f t="shared" si="124"/>
        <v/>
      </c>
      <c r="V157" s="168" t="str">
        <f t="shared" si="125"/>
        <v/>
      </c>
      <c r="W157" s="168" t="str">
        <f t="shared" si="131"/>
        <v>Débil</v>
      </c>
      <c r="X157" s="169" t="str">
        <f t="shared" si="126"/>
        <v>Requiere plan de acción para fortalecer el control</v>
      </c>
      <c r="Y157" s="170" t="str">
        <f t="shared" si="127"/>
        <v/>
      </c>
      <c r="Z157" s="447"/>
      <c r="AA157" s="444"/>
      <c r="AB157" s="172" t="str">
        <f t="shared" si="128"/>
        <v/>
      </c>
      <c r="AC157" s="448"/>
      <c r="AD157" s="445"/>
    </row>
    <row r="158" spans="1:43" s="436" customFormat="1" x14ac:dyDescent="0.2">
      <c r="A158" s="442"/>
      <c r="B158" s="442"/>
      <c r="C158" s="443"/>
      <c r="D158" s="451"/>
      <c r="E158" s="427"/>
      <c r="F158" s="428"/>
      <c r="G158" s="428"/>
      <c r="H158" s="428"/>
      <c r="I158" s="428"/>
      <c r="J158" s="428"/>
      <c r="K158" s="428"/>
      <c r="L158" s="428"/>
      <c r="M158" s="429"/>
      <c r="N158" s="430"/>
      <c r="O158" s="431">
        <f t="shared" si="123"/>
        <v>0</v>
      </c>
      <c r="P158" s="432">
        <f t="shared" si="129"/>
        <v>0</v>
      </c>
      <c r="Q158" s="164" t="str">
        <f t="shared" si="130"/>
        <v>Débil</v>
      </c>
      <c r="R158" s="444"/>
      <c r="S158" s="445"/>
      <c r="T158" s="461"/>
      <c r="U158" s="168" t="str">
        <f t="shared" si="124"/>
        <v/>
      </c>
      <c r="V158" s="168" t="str">
        <f t="shared" si="125"/>
        <v/>
      </c>
      <c r="W158" s="168" t="str">
        <f t="shared" si="131"/>
        <v>Débil</v>
      </c>
      <c r="X158" s="169" t="str">
        <f t="shared" si="126"/>
        <v>Requiere plan de acción para fortalecer el control</v>
      </c>
      <c r="Y158" s="170" t="str">
        <f t="shared" si="127"/>
        <v/>
      </c>
      <c r="Z158" s="452"/>
      <c r="AA158" s="453"/>
      <c r="AB158" s="172" t="str">
        <f t="shared" si="128"/>
        <v/>
      </c>
      <c r="AC158" s="435"/>
      <c r="AD158" s="454"/>
    </row>
    <row r="159" spans="1:43" s="436" customFormat="1" ht="15.75" x14ac:dyDescent="0.25">
      <c r="A159" s="455"/>
      <c r="B159" s="455"/>
      <c r="C159" s="456"/>
      <c r="D159" s="457"/>
      <c r="E159" s="427"/>
      <c r="F159" s="428"/>
      <c r="G159" s="428"/>
      <c r="H159" s="428"/>
      <c r="I159" s="428"/>
      <c r="J159" s="428"/>
      <c r="K159" s="428"/>
      <c r="L159" s="428"/>
      <c r="M159" s="429"/>
      <c r="N159" s="430"/>
      <c r="O159" s="431">
        <f t="shared" si="123"/>
        <v>0</v>
      </c>
      <c r="P159" s="432">
        <f t="shared" si="129"/>
        <v>0</v>
      </c>
      <c r="Q159" s="164" t="str">
        <f t="shared" si="130"/>
        <v>Débil</v>
      </c>
      <c r="R159" s="444"/>
      <c r="S159" s="445"/>
      <c r="T159" s="446"/>
      <c r="U159" s="168" t="str">
        <f t="shared" si="124"/>
        <v/>
      </c>
      <c r="V159" s="168" t="str">
        <f t="shared" si="125"/>
        <v/>
      </c>
      <c r="W159" s="168" t="str">
        <f t="shared" si="131"/>
        <v>Débil</v>
      </c>
      <c r="X159" s="169" t="str">
        <f t="shared" si="126"/>
        <v>Requiere plan de acción para fortalecer el control</v>
      </c>
      <c r="Y159" s="170" t="str">
        <f t="shared" si="127"/>
        <v/>
      </c>
      <c r="Z159" s="434"/>
      <c r="AA159" s="433">
        <f>IF(OR(W159="Débil",Z159=0),0,IF(Z159=1,1,IF(AND(U159="Fuerte",Z159=2),2,1)))</f>
        <v>0</v>
      </c>
      <c r="AB159" s="172" t="str">
        <f t="shared" si="128"/>
        <v/>
      </c>
      <c r="AC159" s="434"/>
      <c r="AD159" s="433">
        <f>IF(OR(W159="Débil",AC159=0),0,IF(AC159=1,1,IF(AND(U159="Fuerte",AC159=2),2,1)))</f>
        <v>0</v>
      </c>
      <c r="AF159" s="437"/>
      <c r="AG159" s="449"/>
      <c r="AH159" s="449"/>
      <c r="AI159" s="449"/>
      <c r="AJ159" s="462"/>
      <c r="AK159" s="440"/>
      <c r="AL159" s="440"/>
      <c r="AM159" s="440"/>
      <c r="AN159" s="449"/>
      <c r="AO159" s="449"/>
      <c r="AP159" s="449"/>
      <c r="AQ159" s="462"/>
    </row>
    <row r="160" spans="1:43" s="436" customFormat="1" ht="15.75" x14ac:dyDescent="0.2">
      <c r="A160" s="442"/>
      <c r="B160" s="442"/>
      <c r="C160" s="443"/>
      <c r="D160" s="457"/>
      <c r="E160" s="427"/>
      <c r="F160" s="428"/>
      <c r="G160" s="428"/>
      <c r="H160" s="428"/>
      <c r="I160" s="428"/>
      <c r="J160" s="428"/>
      <c r="K160" s="428"/>
      <c r="L160" s="428"/>
      <c r="M160" s="429"/>
      <c r="N160" s="430"/>
      <c r="O160" s="431">
        <f t="shared" si="123"/>
        <v>0</v>
      </c>
      <c r="P160" s="432">
        <f t="shared" si="129"/>
        <v>0</v>
      </c>
      <c r="Q160" s="164" t="str">
        <f t="shared" si="130"/>
        <v>Débil</v>
      </c>
      <c r="R160" s="444"/>
      <c r="S160" s="445"/>
      <c r="T160" s="446"/>
      <c r="U160" s="168" t="str">
        <f t="shared" si="124"/>
        <v/>
      </c>
      <c r="V160" s="168" t="str">
        <f t="shared" si="125"/>
        <v/>
      </c>
      <c r="W160" s="168" t="str">
        <f t="shared" si="131"/>
        <v>Débil</v>
      </c>
      <c r="X160" s="169" t="str">
        <f t="shared" si="126"/>
        <v>Requiere plan de acción para fortalecer el control</v>
      </c>
      <c r="Y160" s="170" t="str">
        <f t="shared" si="127"/>
        <v/>
      </c>
      <c r="Z160" s="447"/>
      <c r="AA160" s="444"/>
      <c r="AB160" s="172" t="str">
        <f t="shared" si="128"/>
        <v/>
      </c>
      <c r="AC160" s="448"/>
      <c r="AD160" s="445"/>
      <c r="AF160" s="437"/>
      <c r="AG160" s="449"/>
      <c r="AH160" s="449"/>
      <c r="AI160" s="449"/>
      <c r="AJ160" s="462"/>
      <c r="AK160" s="440"/>
      <c r="AL160" s="440"/>
      <c r="AM160" s="440"/>
      <c r="AN160" s="449"/>
      <c r="AO160" s="449"/>
      <c r="AP160" s="449"/>
      <c r="AQ160" s="462"/>
    </row>
    <row r="161" spans="1:43" s="436" customFormat="1" ht="15.75" x14ac:dyDescent="0.2">
      <c r="A161" s="458"/>
      <c r="B161" s="458"/>
      <c r="C161" s="443"/>
      <c r="D161" s="457"/>
      <c r="E161" s="427"/>
      <c r="F161" s="428"/>
      <c r="G161" s="428"/>
      <c r="H161" s="428"/>
      <c r="I161" s="428"/>
      <c r="J161" s="428"/>
      <c r="K161" s="428"/>
      <c r="L161" s="428"/>
      <c r="M161" s="429"/>
      <c r="N161" s="430"/>
      <c r="O161" s="431">
        <f t="shared" si="123"/>
        <v>0</v>
      </c>
      <c r="P161" s="432">
        <f t="shared" si="129"/>
        <v>0</v>
      </c>
      <c r="Q161" s="164" t="str">
        <f t="shared" si="130"/>
        <v>Débil</v>
      </c>
      <c r="R161" s="444"/>
      <c r="S161" s="445"/>
      <c r="T161" s="446"/>
      <c r="U161" s="168" t="str">
        <f t="shared" si="124"/>
        <v/>
      </c>
      <c r="V161" s="168" t="str">
        <f t="shared" si="125"/>
        <v/>
      </c>
      <c r="W161" s="168" t="str">
        <f t="shared" si="131"/>
        <v>Débil</v>
      </c>
      <c r="X161" s="169" t="str">
        <f t="shared" si="126"/>
        <v>Requiere plan de acción para fortalecer el control</v>
      </c>
      <c r="Y161" s="170" t="str">
        <f t="shared" si="127"/>
        <v/>
      </c>
      <c r="Z161" s="447"/>
      <c r="AA161" s="444"/>
      <c r="AB161" s="172" t="str">
        <f t="shared" si="128"/>
        <v/>
      </c>
      <c r="AC161" s="448"/>
      <c r="AD161" s="445"/>
      <c r="AF161" s="437"/>
      <c r="AG161" s="449"/>
      <c r="AH161" s="449"/>
      <c r="AI161" s="449"/>
      <c r="AJ161" s="462"/>
      <c r="AK161" s="440"/>
      <c r="AL161" s="440"/>
      <c r="AM161" s="440"/>
      <c r="AN161" s="449"/>
      <c r="AO161" s="449"/>
      <c r="AP161" s="449"/>
      <c r="AQ161" s="462"/>
    </row>
    <row r="162" spans="1:43" s="173" customFormat="1" ht="75.75" customHeight="1" x14ac:dyDescent="0.2">
      <c r="A162" s="362" t="str">
        <f>'2. MAPA DE RIESGOS '!C24</f>
        <v xml:space="preserve">13. Presencia de un ambiente laboral en la SDM o alguna de sus dependencias, que no sea motivador o no estimule el desarrollo profesional de los colaboradores. </v>
      </c>
      <c r="B162" s="362"/>
      <c r="C162" s="395"/>
      <c r="D162" s="354"/>
      <c r="E162" s="161"/>
      <c r="F162" s="162"/>
      <c r="G162" s="162"/>
      <c r="H162" s="162"/>
      <c r="I162" s="162"/>
      <c r="J162" s="162"/>
      <c r="K162" s="162"/>
      <c r="L162" s="162"/>
      <c r="M162" s="382"/>
      <c r="N162" s="372"/>
      <c r="O162" s="163">
        <f t="shared" si="123"/>
        <v>0</v>
      </c>
      <c r="P162" s="423">
        <f t="shared" si="129"/>
        <v>0</v>
      </c>
      <c r="Q162" s="164" t="str">
        <f t="shared" si="130"/>
        <v>Débil</v>
      </c>
      <c r="R162" s="470">
        <f>ROUNDUP(AVERAGEIF(P162:P168,"&gt;0"),1)</f>
        <v>1</v>
      </c>
      <c r="S162" s="166" t="str">
        <f>IF(R162&gt;96%,"Fuerte",IF(R162&lt;50%,"Débil","Moderada"))</f>
        <v>Fuerte</v>
      </c>
      <c r="T162" s="167" t="str">
        <f>IF(R162&lt;96%,"Se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2" s="168" t="str">
        <f t="shared" si="124"/>
        <v/>
      </c>
      <c r="V162" s="168" t="str">
        <f t="shared" si="125"/>
        <v/>
      </c>
      <c r="W162" s="168" t="str">
        <f t="shared" si="131"/>
        <v>Débil</v>
      </c>
      <c r="X162" s="169" t="str">
        <f t="shared" si="126"/>
        <v>Requiere plan de acción para fortalecer el control</v>
      </c>
      <c r="Y162" s="170" t="str">
        <f t="shared" si="127"/>
        <v/>
      </c>
      <c r="Z162" s="472">
        <f>IFERROR(ROUND(AVERAGE(Y162:Y168),0),0)</f>
        <v>2</v>
      </c>
      <c r="AA162" s="166">
        <f>IF(OR(W162="Débil",Z162=0),0,IF(Z162=1,1,IF(AND(U162="Fuerte",Z162=2),2,1)))</f>
        <v>0</v>
      </c>
      <c r="AB162" s="172" t="str">
        <f t="shared" si="128"/>
        <v/>
      </c>
      <c r="AC162" s="472">
        <f>IFERROR(ROUND(AVERAGE(AB162:AB168),0),0)</f>
        <v>0</v>
      </c>
      <c r="AD162" s="166">
        <f>IF(OR(W162="Débil",AC162=0),0,IF(AC162=1,1,IF(AND(U162="Fuerte",AC162=2),2,1)))</f>
        <v>0</v>
      </c>
    </row>
    <row r="163" spans="1:43" s="173" customFormat="1" ht="38.25" x14ac:dyDescent="0.2">
      <c r="A163" s="366"/>
      <c r="B163" s="366"/>
      <c r="C163" s="398" t="s">
        <v>363</v>
      </c>
      <c r="D163" s="354" t="s">
        <v>390</v>
      </c>
      <c r="E163" s="161" t="s">
        <v>46</v>
      </c>
      <c r="F163" s="162">
        <v>15</v>
      </c>
      <c r="G163" s="162">
        <v>15</v>
      </c>
      <c r="H163" s="162">
        <v>15</v>
      </c>
      <c r="I163" s="162">
        <v>15</v>
      </c>
      <c r="J163" s="162">
        <v>15</v>
      </c>
      <c r="K163" s="162">
        <v>15</v>
      </c>
      <c r="L163" s="162">
        <v>10</v>
      </c>
      <c r="M163" s="382" t="s">
        <v>159</v>
      </c>
      <c r="N163" s="372"/>
      <c r="O163" s="163">
        <f t="shared" si="123"/>
        <v>90</v>
      </c>
      <c r="P163" s="423">
        <f t="shared" si="129"/>
        <v>1</v>
      </c>
      <c r="Q163" s="164" t="str">
        <f t="shared" si="130"/>
        <v>Fuerte</v>
      </c>
      <c r="R163" s="183"/>
      <c r="S163" s="185"/>
      <c r="T163" s="195"/>
      <c r="U163" s="168" t="str">
        <f t="shared" si="124"/>
        <v/>
      </c>
      <c r="V163" s="168" t="str">
        <f t="shared" si="125"/>
        <v>Moderada</v>
      </c>
      <c r="W163" s="168" t="str">
        <f t="shared" si="131"/>
        <v/>
      </c>
      <c r="X163" s="169" t="str">
        <f t="shared" si="126"/>
        <v>Requiere plan de acción para fortalecer el control</v>
      </c>
      <c r="Y163" s="170">
        <f t="shared" si="127"/>
        <v>1</v>
      </c>
      <c r="Z163" s="182"/>
      <c r="AA163" s="183"/>
      <c r="AB163" s="172" t="str">
        <f t="shared" si="128"/>
        <v/>
      </c>
      <c r="AC163" s="184"/>
      <c r="AD163" s="185"/>
    </row>
    <row r="164" spans="1:43" s="173" customFormat="1" ht="63" customHeight="1" x14ac:dyDescent="0.2">
      <c r="A164" s="366"/>
      <c r="B164" s="366"/>
      <c r="C164" s="398"/>
      <c r="D164" s="359"/>
      <c r="E164" s="161"/>
      <c r="F164" s="162"/>
      <c r="G164" s="162"/>
      <c r="H164" s="162"/>
      <c r="I164" s="162"/>
      <c r="J164" s="162"/>
      <c r="K164" s="162"/>
      <c r="L164" s="162"/>
      <c r="M164" s="382"/>
      <c r="N164" s="372"/>
      <c r="O164" s="163">
        <f t="shared" si="123"/>
        <v>0</v>
      </c>
      <c r="P164" s="423">
        <f t="shared" si="129"/>
        <v>0</v>
      </c>
      <c r="Q164" s="164" t="str">
        <f t="shared" si="130"/>
        <v>Débil</v>
      </c>
      <c r="R164" s="183"/>
      <c r="S164" s="185"/>
      <c r="T164" s="195"/>
      <c r="U164" s="168" t="str">
        <f t="shared" si="124"/>
        <v/>
      </c>
      <c r="V164" s="168" t="str">
        <f t="shared" si="125"/>
        <v/>
      </c>
      <c r="W164" s="168" t="str">
        <f t="shared" si="131"/>
        <v>Débil</v>
      </c>
      <c r="X164" s="169" t="str">
        <f t="shared" si="126"/>
        <v>Requiere plan de acción para fortalecer el control</v>
      </c>
      <c r="Y164" s="170" t="str">
        <f t="shared" si="127"/>
        <v/>
      </c>
      <c r="Z164" s="182"/>
      <c r="AA164" s="183"/>
      <c r="AB164" s="172" t="str">
        <f t="shared" si="128"/>
        <v/>
      </c>
      <c r="AC164" s="184"/>
      <c r="AD164" s="185"/>
    </row>
    <row r="165" spans="1:43" s="173" customFormat="1" x14ac:dyDescent="0.2">
      <c r="A165" s="366"/>
      <c r="B165" s="366"/>
      <c r="C165" s="398"/>
      <c r="D165" s="360"/>
      <c r="E165" s="161"/>
      <c r="F165" s="162"/>
      <c r="G165" s="162"/>
      <c r="H165" s="162"/>
      <c r="I165" s="162"/>
      <c r="J165" s="162"/>
      <c r="K165" s="162"/>
      <c r="L165" s="162"/>
      <c r="M165" s="382"/>
      <c r="N165" s="372"/>
      <c r="O165" s="163">
        <f t="shared" si="123"/>
        <v>0</v>
      </c>
      <c r="P165" s="423">
        <f t="shared" si="129"/>
        <v>0</v>
      </c>
      <c r="Q165" s="164" t="str">
        <f t="shared" si="130"/>
        <v>Débil</v>
      </c>
      <c r="R165" s="183"/>
      <c r="S165" s="185"/>
      <c r="T165" s="195"/>
      <c r="U165" s="168" t="str">
        <f t="shared" si="124"/>
        <v/>
      </c>
      <c r="V165" s="168" t="str">
        <f t="shared" si="125"/>
        <v/>
      </c>
      <c r="W165" s="168" t="str">
        <f t="shared" si="131"/>
        <v>Débil</v>
      </c>
      <c r="X165" s="169" t="str">
        <f t="shared" si="126"/>
        <v>Requiere plan de acción para fortalecer el control</v>
      </c>
      <c r="Y165" s="170" t="str">
        <f t="shared" si="127"/>
        <v/>
      </c>
      <c r="Z165" s="191"/>
      <c r="AA165" s="192"/>
      <c r="AB165" s="172" t="str">
        <f t="shared" si="128"/>
        <v/>
      </c>
      <c r="AC165" s="172"/>
      <c r="AD165" s="193"/>
    </row>
    <row r="166" spans="1:43" s="173" customFormat="1" ht="63.75" x14ac:dyDescent="0.2">
      <c r="A166" s="366"/>
      <c r="B166" s="366"/>
      <c r="C166" s="398">
        <v>5</v>
      </c>
      <c r="D166" s="354" t="s">
        <v>419</v>
      </c>
      <c r="E166" s="161" t="s">
        <v>46</v>
      </c>
      <c r="F166" s="162">
        <v>15</v>
      </c>
      <c r="G166" s="162">
        <v>15</v>
      </c>
      <c r="H166" s="162">
        <v>15</v>
      </c>
      <c r="I166" s="162">
        <v>15</v>
      </c>
      <c r="J166" s="162">
        <v>15</v>
      </c>
      <c r="K166" s="162">
        <v>15</v>
      </c>
      <c r="L166" s="162">
        <v>10</v>
      </c>
      <c r="M166" s="382" t="s">
        <v>158</v>
      </c>
      <c r="N166" s="372"/>
      <c r="O166" s="163">
        <f t="shared" si="123"/>
        <v>90</v>
      </c>
      <c r="P166" s="423">
        <f t="shared" si="129"/>
        <v>1</v>
      </c>
      <c r="Q166" s="164" t="str">
        <f t="shared" si="130"/>
        <v>Fuerte</v>
      </c>
      <c r="R166" s="183"/>
      <c r="S166" s="185"/>
      <c r="T166" s="195"/>
      <c r="U166" s="168" t="str">
        <f t="shared" si="124"/>
        <v>Fuerte</v>
      </c>
      <c r="V166" s="168" t="str">
        <f t="shared" si="125"/>
        <v/>
      </c>
      <c r="W166" s="168" t="str">
        <f t="shared" si="131"/>
        <v/>
      </c>
      <c r="X166" s="169" t="str">
        <f t="shared" si="126"/>
        <v>Control fuerte pero si el riesgo residual lo requiere y según la opción de manejo escogida, cada responsable involucrado debe liderar acciones adicionales</v>
      </c>
      <c r="Y166" s="170">
        <f t="shared" si="127"/>
        <v>2</v>
      </c>
      <c r="Z166" s="182"/>
      <c r="AA166" s="183"/>
      <c r="AB166" s="172" t="str">
        <f t="shared" si="128"/>
        <v/>
      </c>
      <c r="AC166" s="184"/>
      <c r="AD166" s="185"/>
      <c r="AF166" s="174"/>
      <c r="AG166" s="175"/>
      <c r="AH166" s="175"/>
      <c r="AI166" s="175"/>
      <c r="AJ166" s="176"/>
      <c r="AK166" s="71"/>
      <c r="AL166" s="71"/>
      <c r="AM166" s="71"/>
      <c r="AN166" s="175"/>
      <c r="AO166" s="175"/>
      <c r="AP166" s="175"/>
      <c r="AQ166" s="176"/>
    </row>
    <row r="167" spans="1:43" s="173" customFormat="1" ht="15.75" x14ac:dyDescent="0.25">
      <c r="A167" s="364"/>
      <c r="B167" s="364"/>
      <c r="C167" s="397"/>
      <c r="D167" s="358"/>
      <c r="E167" s="161"/>
      <c r="F167" s="162"/>
      <c r="G167" s="162"/>
      <c r="H167" s="162"/>
      <c r="I167" s="162"/>
      <c r="J167" s="162"/>
      <c r="K167" s="162"/>
      <c r="L167" s="162"/>
      <c r="M167" s="382"/>
      <c r="N167" s="372"/>
      <c r="O167" s="163">
        <f t="shared" si="123"/>
        <v>0</v>
      </c>
      <c r="P167" s="423">
        <f t="shared" si="129"/>
        <v>0</v>
      </c>
      <c r="Q167" s="164" t="str">
        <f t="shared" si="130"/>
        <v>Débil</v>
      </c>
      <c r="R167" s="183"/>
      <c r="S167" s="185"/>
      <c r="T167" s="195"/>
      <c r="U167" s="168" t="str">
        <f t="shared" si="124"/>
        <v/>
      </c>
      <c r="V167" s="168" t="str">
        <f t="shared" si="125"/>
        <v/>
      </c>
      <c r="W167" s="168" t="str">
        <f t="shared" si="131"/>
        <v>Débil</v>
      </c>
      <c r="X167" s="169" t="str">
        <f t="shared" si="126"/>
        <v>Requiere plan de acción para fortalecer el control</v>
      </c>
      <c r="Y167" s="170" t="str">
        <f t="shared" si="127"/>
        <v/>
      </c>
      <c r="Z167" s="171"/>
      <c r="AA167" s="166">
        <f>IF(OR(W167="Débil",Z167=0),0,IF(Z167=1,1,IF(AND(U167="Fuerte",Z167=2),2,1)))</f>
        <v>0</v>
      </c>
      <c r="AB167" s="172" t="str">
        <f t="shared" si="128"/>
        <v/>
      </c>
      <c r="AC167" s="171"/>
      <c r="AD167" s="166">
        <f>IF(OR(W167="Débil",AC167=0),0,IF(AC167=1,1,IF(AND(U167="Fuerte",AC167=2),2,1)))</f>
        <v>0</v>
      </c>
      <c r="AF167" s="174"/>
      <c r="AG167" s="175"/>
      <c r="AH167" s="175"/>
      <c r="AI167" s="175"/>
      <c r="AJ167" s="176"/>
      <c r="AK167" s="71"/>
      <c r="AL167" s="71"/>
      <c r="AM167" s="71"/>
      <c r="AN167" s="175"/>
      <c r="AO167" s="175"/>
      <c r="AP167" s="175"/>
      <c r="AQ167" s="176"/>
    </row>
    <row r="168" spans="1:43" s="173" customFormat="1" ht="15.75" x14ac:dyDescent="0.2">
      <c r="A168" s="367"/>
      <c r="B168" s="367"/>
      <c r="C168" s="398"/>
      <c r="D168" s="358"/>
      <c r="E168" s="161"/>
      <c r="F168" s="162"/>
      <c r="G168" s="162"/>
      <c r="H168" s="162"/>
      <c r="I168" s="162"/>
      <c r="J168" s="162"/>
      <c r="K168" s="162"/>
      <c r="L168" s="162"/>
      <c r="M168" s="382"/>
      <c r="N168" s="372"/>
      <c r="O168" s="163">
        <f t="shared" si="123"/>
        <v>0</v>
      </c>
      <c r="P168" s="423">
        <f t="shared" si="129"/>
        <v>0</v>
      </c>
      <c r="Q168" s="164" t="str">
        <f t="shared" si="130"/>
        <v>Débil</v>
      </c>
      <c r="R168" s="183"/>
      <c r="S168" s="185"/>
      <c r="T168" s="195"/>
      <c r="U168" s="168" t="str">
        <f t="shared" si="124"/>
        <v/>
      </c>
      <c r="V168" s="168" t="str">
        <f t="shared" si="125"/>
        <v/>
      </c>
      <c r="W168" s="168" t="str">
        <f t="shared" si="131"/>
        <v>Débil</v>
      </c>
      <c r="X168" s="169" t="str">
        <f t="shared" si="126"/>
        <v>Requiere plan de acción para fortalecer el control</v>
      </c>
      <c r="Y168" s="170" t="str">
        <f t="shared" si="127"/>
        <v/>
      </c>
      <c r="Z168" s="182"/>
      <c r="AA168" s="183"/>
      <c r="AB168" s="172" t="str">
        <f t="shared" si="128"/>
        <v/>
      </c>
      <c r="AC168" s="184"/>
      <c r="AD168" s="185"/>
      <c r="AF168" s="174"/>
      <c r="AG168" s="175"/>
      <c r="AH168" s="175"/>
      <c r="AI168" s="175"/>
      <c r="AJ168" s="176"/>
      <c r="AK168" s="71"/>
      <c r="AL168" s="71"/>
      <c r="AM168" s="71"/>
      <c r="AN168" s="175"/>
      <c r="AO168" s="175"/>
      <c r="AP168" s="175"/>
      <c r="AQ168" s="176"/>
    </row>
    <row r="169" spans="1:43" s="436" customFormat="1" ht="195" x14ac:dyDescent="0.2">
      <c r="A169" s="424" t="str">
        <f>'2. MAPA DE RIESGOS '!C25</f>
        <v xml:space="preserve">14. Formulación e implementación del Sistema de Gestión de Seguridad y Salud en el Trabajo que no garantice condiciones laborales seguras y saludables para los colaboradores.
</v>
      </c>
      <c r="B169" s="424"/>
      <c r="C169" s="425"/>
      <c r="D169" s="426"/>
      <c r="E169" s="427"/>
      <c r="F169" s="428"/>
      <c r="G169" s="428"/>
      <c r="H169" s="428"/>
      <c r="I169" s="428"/>
      <c r="J169" s="428"/>
      <c r="K169" s="428"/>
      <c r="L169" s="428"/>
      <c r="M169" s="429"/>
      <c r="N169" s="430"/>
      <c r="O169" s="431">
        <f t="shared" si="123"/>
        <v>0</v>
      </c>
      <c r="P169" s="432">
        <f t="shared" si="129"/>
        <v>0</v>
      </c>
      <c r="Q169" s="164" t="str">
        <f t="shared" si="130"/>
        <v>Débil</v>
      </c>
      <c r="R169" s="470">
        <f>ROUNDUP(AVERAGEIF(P169:P176,"&gt;0"),1)</f>
        <v>1</v>
      </c>
      <c r="S169" s="166" t="str">
        <f>IF(R169&gt;96%,"Fuerte",IF(R169&lt;50%,"Débil","Moderada"))</f>
        <v>Fuerte</v>
      </c>
      <c r="T169" s="167" t="str">
        <f>IF(R169&lt;96%,"Se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9" s="168" t="str">
        <f t="shared" si="124"/>
        <v/>
      </c>
      <c r="V169" s="168" t="str">
        <f t="shared" si="125"/>
        <v/>
      </c>
      <c r="W169" s="168" t="str">
        <f t="shared" si="131"/>
        <v>Débil</v>
      </c>
      <c r="X169" s="169" t="str">
        <f t="shared" si="126"/>
        <v>Requiere plan de acción para fortalecer el control</v>
      </c>
      <c r="Y169" s="170" t="str">
        <f t="shared" si="127"/>
        <v/>
      </c>
      <c r="Z169" s="472">
        <f>IFERROR(ROUND(AVERAGE(Y169:Y176),0),0)</f>
        <v>2</v>
      </c>
      <c r="AA169" s="433">
        <f>IF(OR(W169="Débil",Z169=0),0,IF(Z169=1,1,IF(AND(U169="Fuerte",Z169=2),2,1)))</f>
        <v>0</v>
      </c>
      <c r="AB169" s="172" t="str">
        <f t="shared" si="128"/>
        <v/>
      </c>
      <c r="AC169" s="472">
        <f>IFERROR(ROUND(AVERAGE(AB169:AB176),0),0)</f>
        <v>0</v>
      </c>
      <c r="AD169" s="433">
        <f>IF(OR(W169="Débil",AC169=0),0,IF(AC169=1,1,IF(AND(U169="Fuerte",AC169=2),2,1)))</f>
        <v>0</v>
      </c>
    </row>
    <row r="170" spans="1:43" s="436" customFormat="1" x14ac:dyDescent="0.2">
      <c r="A170" s="442"/>
      <c r="B170" s="442"/>
      <c r="C170" s="443"/>
      <c r="D170" s="450"/>
      <c r="E170" s="427"/>
      <c r="F170" s="428"/>
      <c r="G170" s="428"/>
      <c r="H170" s="428"/>
      <c r="I170" s="428"/>
      <c r="J170" s="428"/>
      <c r="K170" s="428"/>
      <c r="L170" s="428"/>
      <c r="M170" s="429"/>
      <c r="N170" s="430"/>
      <c r="O170" s="431">
        <f t="shared" si="123"/>
        <v>0</v>
      </c>
      <c r="P170" s="432">
        <f t="shared" si="129"/>
        <v>0</v>
      </c>
      <c r="Q170" s="164" t="str">
        <f t="shared" si="130"/>
        <v>Débil</v>
      </c>
      <c r="R170" s="444"/>
      <c r="S170" s="445"/>
      <c r="T170" s="446"/>
      <c r="U170" s="168" t="str">
        <f t="shared" si="124"/>
        <v/>
      </c>
      <c r="V170" s="168" t="str">
        <f t="shared" si="125"/>
        <v/>
      </c>
      <c r="W170" s="168" t="str">
        <f t="shared" si="131"/>
        <v>Débil</v>
      </c>
      <c r="X170" s="169" t="str">
        <f t="shared" si="126"/>
        <v>Requiere plan de acción para fortalecer el control</v>
      </c>
      <c r="Y170" s="170" t="str">
        <f t="shared" si="127"/>
        <v/>
      </c>
      <c r="Z170" s="447"/>
      <c r="AA170" s="444"/>
      <c r="AB170" s="172" t="str">
        <f t="shared" si="128"/>
        <v/>
      </c>
      <c r="AC170" s="448"/>
      <c r="AD170" s="445"/>
    </row>
    <row r="171" spans="1:43" s="436" customFormat="1" ht="42.75" customHeight="1" x14ac:dyDescent="0.2">
      <c r="A171" s="442"/>
      <c r="B171" s="442"/>
      <c r="C171" s="443" t="s">
        <v>475</v>
      </c>
      <c r="D171" s="450" t="s">
        <v>474</v>
      </c>
      <c r="E171" s="427" t="s">
        <v>46</v>
      </c>
      <c r="F171" s="428">
        <v>15</v>
      </c>
      <c r="G171" s="428">
        <v>15</v>
      </c>
      <c r="H171" s="428">
        <v>15</v>
      </c>
      <c r="I171" s="428">
        <v>15</v>
      </c>
      <c r="J171" s="428">
        <v>15</v>
      </c>
      <c r="K171" s="428">
        <v>15</v>
      </c>
      <c r="L171" s="428">
        <v>10</v>
      </c>
      <c r="M171" s="429" t="s">
        <v>158</v>
      </c>
      <c r="N171" s="430"/>
      <c r="O171" s="431">
        <f t="shared" si="123"/>
        <v>90</v>
      </c>
      <c r="P171" s="432">
        <f t="shared" si="129"/>
        <v>1</v>
      </c>
      <c r="Q171" s="164" t="str">
        <f t="shared" si="130"/>
        <v>Fuerte</v>
      </c>
      <c r="R171" s="444"/>
      <c r="S171" s="445"/>
      <c r="T171" s="446"/>
      <c r="U171" s="168" t="str">
        <f t="shared" si="124"/>
        <v>Fuerte</v>
      </c>
      <c r="V171" s="168" t="str">
        <f t="shared" si="125"/>
        <v/>
      </c>
      <c r="W171" s="168" t="str">
        <f t="shared" si="131"/>
        <v/>
      </c>
      <c r="X171" s="169" t="str">
        <f t="shared" si="126"/>
        <v>Control fuerte pero si el riesgo residual lo requiere y según la opción de manejo escogida, cada responsable involucrado debe liderar acciones adicionales</v>
      </c>
      <c r="Y171" s="170">
        <f t="shared" si="127"/>
        <v>2</v>
      </c>
      <c r="Z171" s="447"/>
      <c r="AA171" s="444"/>
      <c r="AB171" s="172" t="str">
        <f t="shared" si="128"/>
        <v/>
      </c>
      <c r="AC171" s="448"/>
      <c r="AD171" s="445"/>
    </row>
    <row r="172" spans="1:43" s="436" customFormat="1" ht="37.5" customHeight="1" x14ac:dyDescent="0.2">
      <c r="A172" s="442"/>
      <c r="B172" s="442"/>
      <c r="C172" s="443"/>
      <c r="D172" s="450"/>
      <c r="E172" s="427"/>
      <c r="F172" s="428"/>
      <c r="G172" s="428"/>
      <c r="H172" s="428"/>
      <c r="I172" s="428"/>
      <c r="J172" s="428"/>
      <c r="K172" s="428"/>
      <c r="L172" s="428"/>
      <c r="M172" s="429"/>
      <c r="N172" s="430"/>
      <c r="O172" s="431">
        <f t="shared" si="123"/>
        <v>0</v>
      </c>
      <c r="P172" s="432">
        <f t="shared" si="129"/>
        <v>0</v>
      </c>
      <c r="Q172" s="164" t="str">
        <f t="shared" si="130"/>
        <v>Débil</v>
      </c>
      <c r="R172" s="444"/>
      <c r="S172" s="445"/>
      <c r="T172" s="446"/>
      <c r="U172" s="168" t="str">
        <f t="shared" si="124"/>
        <v/>
      </c>
      <c r="V172" s="168" t="str">
        <f t="shared" si="125"/>
        <v/>
      </c>
      <c r="W172" s="168" t="str">
        <f t="shared" si="131"/>
        <v>Débil</v>
      </c>
      <c r="X172" s="169" t="str">
        <f t="shared" si="126"/>
        <v>Requiere plan de acción para fortalecer el control</v>
      </c>
      <c r="Y172" s="170" t="str">
        <f t="shared" si="127"/>
        <v/>
      </c>
      <c r="Z172" s="447"/>
      <c r="AA172" s="444"/>
      <c r="AB172" s="172" t="str">
        <f t="shared" si="128"/>
        <v/>
      </c>
      <c r="AC172" s="448"/>
      <c r="AD172" s="445"/>
    </row>
    <row r="173" spans="1:43" s="436" customFormat="1" ht="59.25" customHeight="1" x14ac:dyDescent="0.2">
      <c r="A173" s="442"/>
      <c r="B173" s="442"/>
      <c r="C173" s="443"/>
      <c r="D173" s="451"/>
      <c r="E173" s="427"/>
      <c r="F173" s="428"/>
      <c r="G173" s="428"/>
      <c r="H173" s="428"/>
      <c r="I173" s="428"/>
      <c r="J173" s="428"/>
      <c r="K173" s="428"/>
      <c r="L173" s="428"/>
      <c r="M173" s="429"/>
      <c r="N173" s="430"/>
      <c r="O173" s="431">
        <f t="shared" si="123"/>
        <v>0</v>
      </c>
      <c r="P173" s="432">
        <f t="shared" si="129"/>
        <v>0</v>
      </c>
      <c r="Q173" s="164" t="str">
        <f t="shared" si="130"/>
        <v>Débil</v>
      </c>
      <c r="R173" s="444"/>
      <c r="S173" s="445"/>
      <c r="T173" s="461"/>
      <c r="U173" s="168" t="str">
        <f t="shared" si="124"/>
        <v/>
      </c>
      <c r="V173" s="168" t="str">
        <f t="shared" si="125"/>
        <v/>
      </c>
      <c r="W173" s="168" t="str">
        <f t="shared" si="131"/>
        <v>Débil</v>
      </c>
      <c r="X173" s="169" t="str">
        <f t="shared" si="126"/>
        <v>Requiere plan de acción para fortalecer el control</v>
      </c>
      <c r="Y173" s="170" t="str">
        <f t="shared" si="127"/>
        <v/>
      </c>
      <c r="Z173" s="452"/>
      <c r="AA173" s="453"/>
      <c r="AB173" s="172" t="str">
        <f t="shared" si="128"/>
        <v/>
      </c>
      <c r="AC173" s="435"/>
      <c r="AD173" s="454"/>
    </row>
    <row r="174" spans="1:43" s="436" customFormat="1" ht="15.75" x14ac:dyDescent="0.25">
      <c r="A174" s="455"/>
      <c r="B174" s="455"/>
      <c r="C174" s="456"/>
      <c r="D174" s="457"/>
      <c r="E174" s="427"/>
      <c r="F174" s="428"/>
      <c r="G174" s="428"/>
      <c r="H174" s="428"/>
      <c r="I174" s="428"/>
      <c r="J174" s="428"/>
      <c r="K174" s="428"/>
      <c r="L174" s="428"/>
      <c r="M174" s="429"/>
      <c r="N174" s="430"/>
      <c r="O174" s="431">
        <f t="shared" si="123"/>
        <v>0</v>
      </c>
      <c r="P174" s="432">
        <f t="shared" si="129"/>
        <v>0</v>
      </c>
      <c r="Q174" s="164" t="str">
        <f t="shared" si="130"/>
        <v>Débil</v>
      </c>
      <c r="R174" s="444"/>
      <c r="S174" s="445"/>
      <c r="T174" s="446"/>
      <c r="U174" s="168" t="str">
        <f t="shared" si="124"/>
        <v/>
      </c>
      <c r="V174" s="168" t="str">
        <f t="shared" si="125"/>
        <v/>
      </c>
      <c r="W174" s="168" t="str">
        <f t="shared" si="131"/>
        <v>Débil</v>
      </c>
      <c r="X174" s="169" t="str">
        <f t="shared" si="126"/>
        <v>Requiere plan de acción para fortalecer el control</v>
      </c>
      <c r="Y174" s="170" t="str">
        <f t="shared" si="127"/>
        <v/>
      </c>
      <c r="Z174" s="434"/>
      <c r="AA174" s="433">
        <f>IF(OR(W174="Débil",Z174=0),0,IF(Z174=1,1,IF(AND(U174="Fuerte",Z174=2),2,1)))</f>
        <v>0</v>
      </c>
      <c r="AB174" s="172" t="str">
        <f t="shared" si="128"/>
        <v/>
      </c>
      <c r="AC174" s="434"/>
      <c r="AD174" s="433">
        <f>IF(OR(W174="Débil",AC174=0),0,IF(AC174=1,1,IF(AND(U174="Fuerte",AC174=2),2,1)))</f>
        <v>0</v>
      </c>
      <c r="AF174" s="437"/>
      <c r="AG174" s="449"/>
      <c r="AH174" s="449"/>
      <c r="AI174" s="449"/>
      <c r="AJ174" s="462"/>
      <c r="AK174" s="440"/>
      <c r="AL174" s="440"/>
      <c r="AM174" s="440"/>
      <c r="AN174" s="449"/>
      <c r="AO174" s="449"/>
      <c r="AP174" s="449"/>
      <c r="AQ174" s="462"/>
    </row>
    <row r="175" spans="1:43" s="436" customFormat="1" ht="15.75" x14ac:dyDescent="0.2">
      <c r="A175" s="442"/>
      <c r="B175" s="442"/>
      <c r="C175" s="443"/>
      <c r="D175" s="457"/>
      <c r="E175" s="427"/>
      <c r="F175" s="428"/>
      <c r="G175" s="428"/>
      <c r="H175" s="428"/>
      <c r="I175" s="428"/>
      <c r="J175" s="428"/>
      <c r="K175" s="428"/>
      <c r="L175" s="428"/>
      <c r="M175" s="429"/>
      <c r="N175" s="430"/>
      <c r="O175" s="431">
        <f t="shared" si="123"/>
        <v>0</v>
      </c>
      <c r="P175" s="432">
        <f t="shared" si="129"/>
        <v>0</v>
      </c>
      <c r="Q175" s="164" t="str">
        <f t="shared" si="130"/>
        <v>Débil</v>
      </c>
      <c r="R175" s="444"/>
      <c r="S175" s="445"/>
      <c r="T175" s="446"/>
      <c r="U175" s="168" t="str">
        <f t="shared" si="124"/>
        <v/>
      </c>
      <c r="V175" s="168" t="str">
        <f t="shared" si="125"/>
        <v/>
      </c>
      <c r="W175" s="168" t="str">
        <f t="shared" si="131"/>
        <v>Débil</v>
      </c>
      <c r="X175" s="169" t="str">
        <f t="shared" si="126"/>
        <v>Requiere plan de acción para fortalecer el control</v>
      </c>
      <c r="Y175" s="170" t="str">
        <f t="shared" si="127"/>
        <v/>
      </c>
      <c r="Z175" s="447"/>
      <c r="AA175" s="444"/>
      <c r="AB175" s="172" t="str">
        <f t="shared" si="128"/>
        <v/>
      </c>
      <c r="AC175" s="448"/>
      <c r="AD175" s="445"/>
      <c r="AF175" s="437"/>
      <c r="AG175" s="449"/>
      <c r="AH175" s="449"/>
      <c r="AI175" s="449"/>
      <c r="AJ175" s="462"/>
      <c r="AK175" s="440"/>
      <c r="AL175" s="440"/>
      <c r="AM175" s="440"/>
      <c r="AN175" s="449"/>
      <c r="AO175" s="449"/>
      <c r="AP175" s="449"/>
      <c r="AQ175" s="462"/>
    </row>
    <row r="176" spans="1:43" s="436" customFormat="1" ht="15.75" x14ac:dyDescent="0.2">
      <c r="A176" s="442"/>
      <c r="B176" s="442"/>
      <c r="C176" s="443"/>
      <c r="D176" s="457"/>
      <c r="E176" s="427"/>
      <c r="F176" s="428"/>
      <c r="G176" s="428"/>
      <c r="H176" s="428"/>
      <c r="I176" s="428"/>
      <c r="J176" s="428"/>
      <c r="K176" s="428"/>
      <c r="L176" s="428"/>
      <c r="M176" s="429"/>
      <c r="N176" s="430"/>
      <c r="O176" s="431">
        <f t="shared" si="123"/>
        <v>0</v>
      </c>
      <c r="P176" s="432">
        <f t="shared" si="129"/>
        <v>0</v>
      </c>
      <c r="Q176" s="164" t="str">
        <f t="shared" si="130"/>
        <v>Débil</v>
      </c>
      <c r="R176" s="444"/>
      <c r="S176" s="445"/>
      <c r="T176" s="446"/>
      <c r="U176" s="168" t="str">
        <f t="shared" si="124"/>
        <v/>
      </c>
      <c r="V176" s="168" t="str">
        <f t="shared" si="125"/>
        <v/>
      </c>
      <c r="W176" s="168" t="str">
        <f t="shared" si="131"/>
        <v>Débil</v>
      </c>
      <c r="X176" s="169" t="str">
        <f t="shared" si="126"/>
        <v>Requiere plan de acción para fortalecer el control</v>
      </c>
      <c r="Y176" s="170" t="str">
        <f t="shared" si="127"/>
        <v/>
      </c>
      <c r="Z176" s="447"/>
      <c r="AA176" s="444"/>
      <c r="AB176" s="172" t="str">
        <f t="shared" si="128"/>
        <v/>
      </c>
      <c r="AC176" s="448"/>
      <c r="AD176" s="445"/>
      <c r="AF176" s="437"/>
      <c r="AG176" s="449"/>
      <c r="AH176" s="449"/>
      <c r="AI176" s="449"/>
      <c r="AJ176" s="462"/>
      <c r="AK176" s="440"/>
      <c r="AL176" s="440"/>
      <c r="AM176" s="440"/>
      <c r="AN176" s="449"/>
      <c r="AO176" s="449"/>
      <c r="AP176" s="449"/>
      <c r="AQ176" s="462"/>
    </row>
    <row r="177" spans="1:43" s="173" customFormat="1" ht="90" x14ac:dyDescent="0.2">
      <c r="A177" s="362" t="str">
        <f>'2. MAPA DE RIESGOS '!C26</f>
        <v xml:space="preserve">15. Gestión ambiental ineficaz que afecte negativamente las condiciones laborales en la Entidad 
</v>
      </c>
      <c r="B177" s="362"/>
      <c r="C177" s="395"/>
      <c r="D177" s="354"/>
      <c r="E177" s="161"/>
      <c r="F177" s="162"/>
      <c r="G177" s="162"/>
      <c r="H177" s="162"/>
      <c r="I177" s="162"/>
      <c r="J177" s="162"/>
      <c r="K177" s="162"/>
      <c r="L177" s="162"/>
      <c r="M177" s="382"/>
      <c r="N177" s="372"/>
      <c r="O177" s="163">
        <f t="shared" si="123"/>
        <v>0</v>
      </c>
      <c r="P177" s="423">
        <f t="shared" si="129"/>
        <v>0</v>
      </c>
      <c r="Q177" s="164" t="str">
        <f t="shared" si="130"/>
        <v>Débil</v>
      </c>
      <c r="R177" s="470">
        <f>ROUNDUP(AVERAGEIF(P177:P183,"&gt;0"),1)</f>
        <v>1</v>
      </c>
      <c r="S177" s="166" t="str">
        <f>IF(R177&gt;96%,"Fuerte",IF(R177&lt;50%,"Débil","Moderada"))</f>
        <v>Fuerte</v>
      </c>
      <c r="T177" s="167" t="str">
        <f>IF(R177&lt;96%,"Se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7" s="168" t="str">
        <f t="shared" si="124"/>
        <v/>
      </c>
      <c r="V177" s="168" t="str">
        <f t="shared" si="125"/>
        <v/>
      </c>
      <c r="W177" s="168" t="str">
        <f t="shared" si="131"/>
        <v>Débil</v>
      </c>
      <c r="X177" s="169" t="str">
        <f t="shared" si="126"/>
        <v>Requiere plan de acción para fortalecer el control</v>
      </c>
      <c r="Y177" s="170" t="str">
        <f t="shared" si="127"/>
        <v/>
      </c>
      <c r="Z177" s="472">
        <f>IFERROR(ROUND(AVERAGE(Y177:Y183),0),0)</f>
        <v>2</v>
      </c>
      <c r="AA177" s="166">
        <f>IF(OR(W177="Débil",Z177=0),0,IF(Z177=1,1,IF(AND(U177="Fuerte",Z177=2),2,1)))</f>
        <v>0</v>
      </c>
      <c r="AB177" s="172" t="str">
        <f t="shared" si="128"/>
        <v/>
      </c>
      <c r="AC177" s="472">
        <f>IFERROR(ROUND(AVERAGE(AB177:AB183),0),0)</f>
        <v>0</v>
      </c>
      <c r="AD177" s="166">
        <f>IF(OR(W177="Débil",AC177=0),0,IF(AC177=1,1,IF(AND(U177="Fuerte",AC177=2),2,1)))</f>
        <v>0</v>
      </c>
    </row>
    <row r="178" spans="1:43" s="173" customFormat="1" ht="15" x14ac:dyDescent="0.2">
      <c r="A178" s="368"/>
      <c r="B178" s="368"/>
      <c r="C178" s="395"/>
      <c r="D178" s="354"/>
      <c r="E178" s="161"/>
      <c r="F178" s="162"/>
      <c r="G178" s="162"/>
      <c r="H178" s="162"/>
      <c r="I178" s="162"/>
      <c r="J178" s="162"/>
      <c r="K178" s="162"/>
      <c r="L178" s="162"/>
      <c r="M178" s="382"/>
      <c r="N178" s="372"/>
      <c r="O178" s="163">
        <f t="shared" si="123"/>
        <v>0</v>
      </c>
      <c r="P178" s="423">
        <f t="shared" si="129"/>
        <v>0</v>
      </c>
      <c r="Q178" s="164" t="str">
        <f t="shared" si="130"/>
        <v>Débil</v>
      </c>
      <c r="R178" s="183"/>
      <c r="S178" s="185"/>
      <c r="T178" s="195"/>
      <c r="U178" s="168" t="str">
        <f t="shared" si="124"/>
        <v/>
      </c>
      <c r="V178" s="168" t="str">
        <f t="shared" si="125"/>
        <v/>
      </c>
      <c r="W178" s="168" t="str">
        <f t="shared" si="131"/>
        <v>Débil</v>
      </c>
      <c r="X178" s="169" t="str">
        <f t="shared" si="126"/>
        <v>Requiere plan de acción para fortalecer el control</v>
      </c>
      <c r="Y178" s="170" t="str">
        <f t="shared" si="127"/>
        <v/>
      </c>
      <c r="Z178" s="182"/>
      <c r="AA178" s="183"/>
      <c r="AB178" s="172" t="str">
        <f t="shared" si="128"/>
        <v/>
      </c>
      <c r="AC178" s="184"/>
      <c r="AD178" s="185"/>
    </row>
    <row r="179" spans="1:43" s="173" customFormat="1" ht="15" x14ac:dyDescent="0.2">
      <c r="A179" s="368"/>
      <c r="B179" s="368"/>
      <c r="C179" s="395"/>
      <c r="D179" s="354"/>
      <c r="E179" s="161"/>
      <c r="F179" s="162"/>
      <c r="G179" s="162"/>
      <c r="H179" s="162"/>
      <c r="I179" s="162"/>
      <c r="J179" s="162"/>
      <c r="K179" s="162"/>
      <c r="L179" s="162"/>
      <c r="M179" s="382"/>
      <c r="N179" s="372"/>
      <c r="O179" s="163">
        <f t="shared" si="123"/>
        <v>0</v>
      </c>
      <c r="P179" s="423">
        <f t="shared" si="129"/>
        <v>0</v>
      </c>
      <c r="Q179" s="164" t="str">
        <f t="shared" si="130"/>
        <v>Débil</v>
      </c>
      <c r="R179" s="183"/>
      <c r="S179" s="185"/>
      <c r="T179" s="195"/>
      <c r="U179" s="168" t="str">
        <f t="shared" si="124"/>
        <v/>
      </c>
      <c r="V179" s="168" t="str">
        <f t="shared" si="125"/>
        <v/>
      </c>
      <c r="W179" s="168" t="str">
        <f t="shared" si="131"/>
        <v>Débil</v>
      </c>
      <c r="X179" s="169" t="str">
        <f t="shared" si="126"/>
        <v>Requiere plan de acción para fortalecer el control</v>
      </c>
      <c r="Y179" s="170" t="str">
        <f t="shared" si="127"/>
        <v/>
      </c>
      <c r="Z179" s="182"/>
      <c r="AA179" s="183"/>
      <c r="AB179" s="172" t="str">
        <f t="shared" si="128"/>
        <v/>
      </c>
      <c r="AC179" s="184"/>
      <c r="AD179" s="185"/>
    </row>
    <row r="180" spans="1:43" s="173" customFormat="1" ht="15" x14ac:dyDescent="0.2">
      <c r="A180" s="368"/>
      <c r="B180" s="368"/>
      <c r="C180" s="395"/>
      <c r="D180" s="354"/>
      <c r="E180" s="161"/>
      <c r="F180" s="162"/>
      <c r="G180" s="162"/>
      <c r="H180" s="162"/>
      <c r="I180" s="162"/>
      <c r="J180" s="162"/>
      <c r="K180" s="162"/>
      <c r="L180" s="162"/>
      <c r="M180" s="382"/>
      <c r="N180" s="372"/>
      <c r="O180" s="163">
        <f t="shared" si="123"/>
        <v>0</v>
      </c>
      <c r="P180" s="423">
        <f t="shared" si="129"/>
        <v>0</v>
      </c>
      <c r="Q180" s="164" t="str">
        <f t="shared" si="130"/>
        <v>Débil</v>
      </c>
      <c r="R180" s="183"/>
      <c r="S180" s="185"/>
      <c r="T180" s="195"/>
      <c r="U180" s="168" t="str">
        <f t="shared" si="124"/>
        <v/>
      </c>
      <c r="V180" s="168" t="str">
        <f t="shared" si="125"/>
        <v/>
      </c>
      <c r="W180" s="168" t="str">
        <f t="shared" si="131"/>
        <v>Débil</v>
      </c>
      <c r="X180" s="169" t="str">
        <f t="shared" si="126"/>
        <v>Requiere plan de acción para fortalecer el control</v>
      </c>
      <c r="Y180" s="170" t="str">
        <f t="shared" si="127"/>
        <v/>
      </c>
      <c r="Z180" s="182"/>
      <c r="AA180" s="183"/>
      <c r="AB180" s="172" t="str">
        <f t="shared" si="128"/>
        <v/>
      </c>
      <c r="AC180" s="184"/>
      <c r="AD180" s="185"/>
    </row>
    <row r="181" spans="1:43" s="173" customFormat="1" ht="63.75" x14ac:dyDescent="0.2">
      <c r="A181" s="366"/>
      <c r="B181" s="366"/>
      <c r="C181" s="398" t="s">
        <v>401</v>
      </c>
      <c r="D181" s="360" t="s">
        <v>476</v>
      </c>
      <c r="E181" s="161" t="s">
        <v>46</v>
      </c>
      <c r="F181" s="162">
        <v>15</v>
      </c>
      <c r="G181" s="162">
        <v>15</v>
      </c>
      <c r="H181" s="162">
        <v>15</v>
      </c>
      <c r="I181" s="162">
        <v>15</v>
      </c>
      <c r="J181" s="162">
        <v>15</v>
      </c>
      <c r="K181" s="162">
        <v>15</v>
      </c>
      <c r="L181" s="162">
        <v>10</v>
      </c>
      <c r="M181" s="382" t="s">
        <v>158</v>
      </c>
      <c r="N181" s="372"/>
      <c r="O181" s="163">
        <f t="shared" si="123"/>
        <v>90</v>
      </c>
      <c r="P181" s="423">
        <f t="shared" si="129"/>
        <v>1</v>
      </c>
      <c r="Q181" s="164" t="str">
        <f t="shared" si="130"/>
        <v>Fuerte</v>
      </c>
      <c r="R181" s="183"/>
      <c r="S181" s="185"/>
      <c r="T181" s="195"/>
      <c r="U181" s="168" t="str">
        <f t="shared" si="124"/>
        <v>Fuerte</v>
      </c>
      <c r="V181" s="168" t="str">
        <f t="shared" si="125"/>
        <v/>
      </c>
      <c r="W181" s="168" t="str">
        <f t="shared" si="131"/>
        <v/>
      </c>
      <c r="X181" s="169" t="str">
        <f t="shared" si="126"/>
        <v>Control fuerte pero si el riesgo residual lo requiere y según la opción de manejo escogida, cada responsable involucrado debe liderar acciones adicionales</v>
      </c>
      <c r="Y181" s="170">
        <f t="shared" si="127"/>
        <v>2</v>
      </c>
      <c r="Z181" s="191"/>
      <c r="AA181" s="192"/>
      <c r="AB181" s="172" t="str">
        <f t="shared" si="128"/>
        <v/>
      </c>
      <c r="AC181" s="172"/>
      <c r="AD181" s="193"/>
    </row>
    <row r="182" spans="1:43" s="173" customFormat="1" ht="15.75" x14ac:dyDescent="0.25">
      <c r="A182" s="364"/>
      <c r="B182" s="364"/>
      <c r="C182" s="397"/>
      <c r="D182" s="361"/>
      <c r="E182" s="161"/>
      <c r="F182" s="357"/>
      <c r="G182" s="357"/>
      <c r="H182" s="357"/>
      <c r="I182" s="357"/>
      <c r="J182" s="357"/>
      <c r="K182" s="357"/>
      <c r="L182" s="357"/>
      <c r="M182" s="382"/>
      <c r="N182" s="372"/>
      <c r="O182" s="163">
        <f t="shared" si="123"/>
        <v>0</v>
      </c>
      <c r="P182" s="423">
        <f t="shared" si="129"/>
        <v>0</v>
      </c>
      <c r="Q182" s="164" t="str">
        <f t="shared" si="130"/>
        <v>Débil</v>
      </c>
      <c r="R182" s="183"/>
      <c r="S182" s="185"/>
      <c r="T182" s="195"/>
      <c r="U182" s="168" t="str">
        <f t="shared" si="124"/>
        <v/>
      </c>
      <c r="V182" s="168" t="str">
        <f t="shared" si="125"/>
        <v/>
      </c>
      <c r="W182" s="168" t="str">
        <f t="shared" si="131"/>
        <v>Débil</v>
      </c>
      <c r="X182" s="169" t="str">
        <f t="shared" si="126"/>
        <v>Requiere plan de acción para fortalecer el control</v>
      </c>
      <c r="Y182" s="170" t="str">
        <f t="shared" si="127"/>
        <v/>
      </c>
      <c r="Z182" s="171"/>
      <c r="AA182" s="166">
        <f>IF(OR(W182="Débil",Z182=0),0,IF(Z182=1,1,IF(AND(U182="Fuerte",Z182=2),2,1)))</f>
        <v>0</v>
      </c>
      <c r="AB182" s="172" t="str">
        <f t="shared" si="128"/>
        <v/>
      </c>
      <c r="AC182" s="171"/>
      <c r="AD182" s="166">
        <f>IF(OR(W182="Débil",AC182=0),0,IF(AC182=1,1,IF(AND(U182="Fuerte",AC182=2),2,1)))</f>
        <v>0</v>
      </c>
      <c r="AF182" s="174"/>
      <c r="AG182" s="175"/>
      <c r="AH182" s="175"/>
      <c r="AI182" s="175"/>
      <c r="AJ182" s="176"/>
      <c r="AK182" s="71"/>
      <c r="AL182" s="71"/>
      <c r="AM182" s="71"/>
      <c r="AN182" s="175"/>
      <c r="AO182" s="175"/>
      <c r="AP182" s="175"/>
      <c r="AQ182" s="176"/>
    </row>
    <row r="183" spans="1:43" s="173" customFormat="1" ht="15.75" x14ac:dyDescent="0.2">
      <c r="A183" s="367"/>
      <c r="B183" s="367"/>
      <c r="C183" s="398"/>
      <c r="D183" s="358"/>
      <c r="E183" s="161"/>
      <c r="F183" s="162"/>
      <c r="G183" s="162"/>
      <c r="H183" s="162"/>
      <c r="I183" s="162"/>
      <c r="J183" s="162"/>
      <c r="K183" s="162"/>
      <c r="L183" s="162"/>
      <c r="M183" s="382"/>
      <c r="N183" s="372"/>
      <c r="O183" s="163">
        <f t="shared" si="123"/>
        <v>0</v>
      </c>
      <c r="P183" s="423">
        <f t="shared" si="129"/>
        <v>0</v>
      </c>
      <c r="Q183" s="164" t="str">
        <f t="shared" si="130"/>
        <v>Débil</v>
      </c>
      <c r="R183" s="192"/>
      <c r="S183" s="193"/>
      <c r="T183" s="196"/>
      <c r="U183" s="168" t="str">
        <f t="shared" si="124"/>
        <v/>
      </c>
      <c r="V183" s="168" t="str">
        <f t="shared" si="125"/>
        <v/>
      </c>
      <c r="W183" s="168" t="str">
        <f t="shared" si="131"/>
        <v>Débil</v>
      </c>
      <c r="X183" s="169" t="str">
        <f t="shared" si="126"/>
        <v>Requiere plan de acción para fortalecer el control</v>
      </c>
      <c r="Y183" s="170" t="str">
        <f t="shared" si="127"/>
        <v/>
      </c>
      <c r="Z183" s="191"/>
      <c r="AA183" s="192"/>
      <c r="AB183" s="172" t="str">
        <f t="shared" si="128"/>
        <v/>
      </c>
      <c r="AC183" s="172"/>
      <c r="AD183" s="193"/>
      <c r="AF183" s="174"/>
      <c r="AG183" s="175"/>
      <c r="AH183" s="175"/>
      <c r="AI183" s="175"/>
      <c r="AJ183" s="176"/>
      <c r="AK183" s="71"/>
      <c r="AL183" s="71"/>
      <c r="AM183" s="71"/>
      <c r="AN183" s="175"/>
      <c r="AO183" s="175"/>
      <c r="AP183" s="175"/>
      <c r="AQ183" s="176"/>
    </row>
  </sheetData>
  <sheetProtection autoFilter="0"/>
  <mergeCells count="7">
    <mergeCell ref="F3:G3"/>
    <mergeCell ref="Y3:AA3"/>
    <mergeCell ref="AB3:AD3"/>
    <mergeCell ref="AF3:AQ3"/>
    <mergeCell ref="Y2:AB2"/>
    <mergeCell ref="O3:T3"/>
    <mergeCell ref="U3:W3"/>
  </mergeCells>
  <conditionalFormatting sqref="AK182:AM183 AK24:AM35 AK12:AK23 AK5:AK10">
    <cfRule type="cellIs" dxfId="231" priority="390" operator="equal">
      <formula>"EXTREMO"</formula>
    </cfRule>
    <cfRule type="cellIs" dxfId="230" priority="391" operator="equal">
      <formula>"ALTO"</formula>
    </cfRule>
    <cfRule type="cellIs" dxfId="229" priority="392" operator="equal">
      <formula>"MODERADO"</formula>
    </cfRule>
    <cfRule type="cellIs" dxfId="228" priority="393" operator="equal">
      <formula>"BAJO"</formula>
    </cfRule>
  </conditionalFormatting>
  <conditionalFormatting sqref="AK37:AM39">
    <cfRule type="cellIs" dxfId="227" priority="386" operator="equal">
      <formula>"EXTREMA"</formula>
    </cfRule>
    <cfRule type="cellIs" dxfId="226" priority="387" operator="equal">
      <formula>"ALTA"</formula>
    </cfRule>
    <cfRule type="cellIs" dxfId="225" priority="388" operator="equal">
      <formula>"MODERADA"</formula>
    </cfRule>
    <cfRule type="cellIs" dxfId="224" priority="389" operator="equal">
      <formula>"BAJA"</formula>
    </cfRule>
  </conditionalFormatting>
  <conditionalFormatting sqref="AK53:AM55">
    <cfRule type="cellIs" dxfId="223" priority="382" operator="equal">
      <formula>"EXTREMA"</formula>
    </cfRule>
    <cfRule type="cellIs" dxfId="222" priority="383" operator="equal">
      <formula>"ALTA"</formula>
    </cfRule>
    <cfRule type="cellIs" dxfId="221" priority="384" operator="equal">
      <formula>"MODERADA"</formula>
    </cfRule>
    <cfRule type="cellIs" dxfId="220" priority="385" operator="equal">
      <formula>"BAJA"</formula>
    </cfRule>
  </conditionalFormatting>
  <conditionalFormatting sqref="AK81:AM83">
    <cfRule type="cellIs" dxfId="219" priority="378" operator="equal">
      <formula>"EXTREMA"</formula>
    </cfRule>
    <cfRule type="cellIs" dxfId="218" priority="379" operator="equal">
      <formula>"ALTA"</formula>
    </cfRule>
    <cfRule type="cellIs" dxfId="217" priority="380" operator="equal">
      <formula>"MODERADA"</formula>
    </cfRule>
    <cfRule type="cellIs" dxfId="216" priority="381" operator="equal">
      <formula>"BAJA"</formula>
    </cfRule>
  </conditionalFormatting>
  <conditionalFormatting sqref="AK94:AM96">
    <cfRule type="cellIs" dxfId="215" priority="374" operator="equal">
      <formula>"EXTREMA"</formula>
    </cfRule>
    <cfRule type="cellIs" dxfId="214" priority="375" operator="equal">
      <formula>"ALTA"</formula>
    </cfRule>
    <cfRule type="cellIs" dxfId="213" priority="376" operator="equal">
      <formula>"MODERADA"</formula>
    </cfRule>
    <cfRule type="cellIs" dxfId="212" priority="377" operator="equal">
      <formula>"BAJA"</formula>
    </cfRule>
  </conditionalFormatting>
  <conditionalFormatting sqref="AK111:AM113">
    <cfRule type="cellIs" dxfId="211" priority="370" operator="equal">
      <formula>"EXTREMA"</formula>
    </cfRule>
    <cfRule type="cellIs" dxfId="210" priority="371" operator="equal">
      <formula>"ALTA"</formula>
    </cfRule>
    <cfRule type="cellIs" dxfId="209" priority="372" operator="equal">
      <formula>"MODERADA"</formula>
    </cfRule>
    <cfRule type="cellIs" dxfId="208" priority="373" operator="equal">
      <formula>"BAJA"</formula>
    </cfRule>
  </conditionalFormatting>
  <conditionalFormatting sqref="AK123:AM125">
    <cfRule type="cellIs" dxfId="207" priority="366" operator="equal">
      <formula>"EXTREMA"</formula>
    </cfRule>
    <cfRule type="cellIs" dxfId="206" priority="367" operator="equal">
      <formula>"ALTA"</formula>
    </cfRule>
    <cfRule type="cellIs" dxfId="205" priority="368" operator="equal">
      <formula>"MODERADA"</formula>
    </cfRule>
    <cfRule type="cellIs" dxfId="204" priority="369" operator="equal">
      <formula>"BAJA"</formula>
    </cfRule>
  </conditionalFormatting>
  <conditionalFormatting sqref="AK135:AM137">
    <cfRule type="cellIs" dxfId="203" priority="362" operator="equal">
      <formula>"EXTREMA"</formula>
    </cfRule>
    <cfRule type="cellIs" dxfId="202" priority="363" operator="equal">
      <formula>"ALTA"</formula>
    </cfRule>
    <cfRule type="cellIs" dxfId="201" priority="364" operator="equal">
      <formula>"MODERADA"</formula>
    </cfRule>
    <cfRule type="cellIs" dxfId="200" priority="365" operator="equal">
      <formula>"BAJA"</formula>
    </cfRule>
  </conditionalFormatting>
  <conditionalFormatting sqref="AK149:AM151">
    <cfRule type="cellIs" dxfId="199" priority="358" operator="equal">
      <formula>"EXTREMA"</formula>
    </cfRule>
    <cfRule type="cellIs" dxfId="198" priority="359" operator="equal">
      <formula>"ALTA"</formula>
    </cfRule>
    <cfRule type="cellIs" dxfId="197" priority="360" operator="equal">
      <formula>"MODERADA"</formula>
    </cfRule>
    <cfRule type="cellIs" dxfId="196" priority="361" operator="equal">
      <formula>"BAJA"</formula>
    </cfRule>
  </conditionalFormatting>
  <conditionalFormatting sqref="AK166:AM168">
    <cfRule type="cellIs" dxfId="195" priority="350" operator="equal">
      <formula>"EXTREMA"</formula>
    </cfRule>
    <cfRule type="cellIs" dxfId="194" priority="351" operator="equal">
      <formula>"ALTA"</formula>
    </cfRule>
    <cfRule type="cellIs" dxfId="193" priority="352" operator="equal">
      <formula>"MODERADA"</formula>
    </cfRule>
    <cfRule type="cellIs" dxfId="192" priority="353" operator="equal">
      <formula>"BAJA"</formula>
    </cfRule>
  </conditionalFormatting>
  <conditionalFormatting sqref="AK159:AM161">
    <cfRule type="cellIs" dxfId="191" priority="354" operator="equal">
      <formula>"EXTREMA"</formula>
    </cfRule>
    <cfRule type="cellIs" dxfId="190" priority="355" operator="equal">
      <formula>"ALTA"</formula>
    </cfRule>
    <cfRule type="cellIs" dxfId="189" priority="356" operator="equal">
      <formula>"MODERADA"</formula>
    </cfRule>
    <cfRule type="cellIs" dxfId="188" priority="357" operator="equal">
      <formula>"BAJA"</formula>
    </cfRule>
  </conditionalFormatting>
  <conditionalFormatting sqref="AK174:AM176">
    <cfRule type="cellIs" dxfId="187" priority="346" operator="equal">
      <formula>"EXTREMA"</formula>
    </cfRule>
    <cfRule type="cellIs" dxfId="186" priority="347" operator="equal">
      <formula>"ALTA"</formula>
    </cfRule>
    <cfRule type="cellIs" dxfId="185" priority="348" operator="equal">
      <formula>"MODERADA"</formula>
    </cfRule>
    <cfRule type="cellIs" dxfId="184" priority="349" operator="equal">
      <formula>"BAJA"</formula>
    </cfRule>
  </conditionalFormatting>
  <conditionalFormatting sqref="D177:D180">
    <cfRule type="containsText" dxfId="183" priority="193" stopIfTrue="1" operator="containsText" text="BAJA">
      <formula>NOT(ISERROR(SEARCH("BAJA",D177)))</formula>
    </cfRule>
    <cfRule type="containsText" dxfId="182" priority="194" stopIfTrue="1" operator="containsText" text="MODERADA">
      <formula>NOT(ISERROR(SEARCH("MODERADA",D177)))</formula>
    </cfRule>
    <cfRule type="containsText" dxfId="181" priority="195" stopIfTrue="1" operator="containsText" text="ALTA">
      <formula>NOT(ISERROR(SEARCH("ALTA",D177)))</formula>
    </cfRule>
    <cfRule type="containsText" dxfId="180" priority="196" stopIfTrue="1" operator="containsText" text="EXTREMA">
      <formula>NOT(ISERROR(SEARCH("EXTREMA",D177)))</formula>
    </cfRule>
  </conditionalFormatting>
  <conditionalFormatting sqref="D29">
    <cfRule type="containsText" dxfId="179" priority="237" stopIfTrue="1" operator="containsText" text="BAJA">
      <formula>NOT(ISERROR(SEARCH("BAJA",D29)))</formula>
    </cfRule>
    <cfRule type="containsText" dxfId="178" priority="238" stopIfTrue="1" operator="containsText" text="MODERADA">
      <formula>NOT(ISERROR(SEARCH("MODERADA",D29)))</formula>
    </cfRule>
    <cfRule type="containsText" dxfId="177" priority="239" stopIfTrue="1" operator="containsText" text="ALTA">
      <formula>NOT(ISERROR(SEARCH("ALTA",D29)))</formula>
    </cfRule>
    <cfRule type="containsText" dxfId="176" priority="240" stopIfTrue="1" operator="containsText" text="EXTREMA">
      <formula>NOT(ISERROR(SEARCH("EXTREMA",D29)))</formula>
    </cfRule>
  </conditionalFormatting>
  <conditionalFormatting sqref="D68">
    <cfRule type="containsText" dxfId="175" priority="229" stopIfTrue="1" operator="containsText" text="BAJA">
      <formula>NOT(ISERROR(SEARCH("BAJA",D68)))</formula>
    </cfRule>
    <cfRule type="containsText" dxfId="174" priority="230" stopIfTrue="1" operator="containsText" text="MODERADA">
      <formula>NOT(ISERROR(SEARCH("MODERADA",D68)))</formula>
    </cfRule>
    <cfRule type="containsText" dxfId="173" priority="231" stopIfTrue="1" operator="containsText" text="ALTA">
      <formula>NOT(ISERROR(SEARCH("ALTA",D68)))</formula>
    </cfRule>
    <cfRule type="containsText" dxfId="172" priority="232" stopIfTrue="1" operator="containsText" text="EXTREMA">
      <formula>NOT(ISERROR(SEARCH("EXTREMA",D68)))</formula>
    </cfRule>
  </conditionalFormatting>
  <conditionalFormatting sqref="D162">
    <cfRule type="containsText" dxfId="171" priority="205" stopIfTrue="1" operator="containsText" text="BAJA">
      <formula>NOT(ISERROR(SEARCH("BAJA",D162)))</formula>
    </cfRule>
    <cfRule type="containsText" dxfId="170" priority="206" stopIfTrue="1" operator="containsText" text="MODERADA">
      <formula>NOT(ISERROR(SEARCH("MODERADA",D162)))</formula>
    </cfRule>
    <cfRule type="containsText" dxfId="169" priority="207" stopIfTrue="1" operator="containsText" text="ALTA">
      <formula>NOT(ISERROR(SEARCH("ALTA",D162)))</formula>
    </cfRule>
    <cfRule type="containsText" dxfId="168" priority="208" stopIfTrue="1" operator="containsText" text="EXTREMA">
      <formula>NOT(ISERROR(SEARCH("EXTREMA",D162)))</formula>
    </cfRule>
  </conditionalFormatting>
  <conditionalFormatting sqref="D169">
    <cfRule type="containsText" dxfId="167" priority="201" stopIfTrue="1" operator="containsText" text="BAJA">
      <formula>NOT(ISERROR(SEARCH("BAJA",D169)))</formula>
    </cfRule>
    <cfRule type="containsText" dxfId="166" priority="202" stopIfTrue="1" operator="containsText" text="MODERADA">
      <formula>NOT(ISERROR(SEARCH("MODERADA",D169)))</formula>
    </cfRule>
    <cfRule type="containsText" dxfId="165" priority="203" stopIfTrue="1" operator="containsText" text="ALTA">
      <formula>NOT(ISERROR(SEARCH("ALTA",D169)))</formula>
    </cfRule>
    <cfRule type="containsText" dxfId="164" priority="204" stopIfTrue="1" operator="containsText" text="EXTREMA">
      <formula>NOT(ISERROR(SEARCH("EXTREMA",D169)))</formula>
    </cfRule>
  </conditionalFormatting>
  <conditionalFormatting sqref="D30:D31">
    <cfRule type="containsText" dxfId="163" priority="181" stopIfTrue="1" operator="containsText" text="BAJA">
      <formula>NOT(ISERROR(SEARCH("BAJA",D30)))</formula>
    </cfRule>
    <cfRule type="containsText" dxfId="162" priority="182" stopIfTrue="1" operator="containsText" text="MODERADA">
      <formula>NOT(ISERROR(SEARCH("MODERADA",D30)))</formula>
    </cfRule>
    <cfRule type="containsText" dxfId="161" priority="183" stopIfTrue="1" operator="containsText" text="ALTA">
      <formula>NOT(ISERROR(SEARCH("ALTA",D30)))</formula>
    </cfRule>
    <cfRule type="containsText" dxfId="160" priority="184" stopIfTrue="1" operator="containsText" text="EXTREMA">
      <formula>NOT(ISERROR(SEARCH("EXTREMA",D30)))</formula>
    </cfRule>
  </conditionalFormatting>
  <conditionalFormatting sqref="D20">
    <cfRule type="containsText" dxfId="159" priority="185" stopIfTrue="1" operator="containsText" text="BAJA">
      <formula>NOT(ISERROR(SEARCH("BAJA",D20)))</formula>
    </cfRule>
    <cfRule type="containsText" dxfId="158" priority="186" stopIfTrue="1" operator="containsText" text="MODERADA">
      <formula>NOT(ISERROR(SEARCH("MODERADA",D20)))</formula>
    </cfRule>
    <cfRule type="containsText" dxfId="157" priority="187" stopIfTrue="1" operator="containsText" text="ALTA">
      <formula>NOT(ISERROR(SEARCH("ALTA",D20)))</formula>
    </cfRule>
    <cfRule type="containsText" dxfId="156" priority="188" stopIfTrue="1" operator="containsText" text="EXTREMA">
      <formula>NOT(ISERROR(SEARCH("EXTREMA",D20)))</formula>
    </cfRule>
  </conditionalFormatting>
  <conditionalFormatting sqref="D37">
    <cfRule type="containsText" dxfId="155" priority="177" stopIfTrue="1" operator="containsText" text="BAJA">
      <formula>NOT(ISERROR(SEARCH("BAJA",D37)))</formula>
    </cfRule>
    <cfRule type="containsText" dxfId="154" priority="178" stopIfTrue="1" operator="containsText" text="MODERADA">
      <formula>NOT(ISERROR(SEARCH("MODERADA",D37)))</formula>
    </cfRule>
    <cfRule type="containsText" dxfId="153" priority="179" stopIfTrue="1" operator="containsText" text="ALTA">
      <formula>NOT(ISERROR(SEARCH("ALTA",D37)))</formula>
    </cfRule>
    <cfRule type="containsText" dxfId="152" priority="180" stopIfTrue="1" operator="containsText" text="EXTREMA">
      <formula>NOT(ISERROR(SEARCH("EXTREMA",D37)))</formula>
    </cfRule>
  </conditionalFormatting>
  <conditionalFormatting sqref="D41">
    <cfRule type="containsText" dxfId="151" priority="173" stopIfTrue="1" operator="containsText" text="BAJA">
      <formula>NOT(ISERROR(SEARCH("BAJA",D41)))</formula>
    </cfRule>
    <cfRule type="containsText" dxfId="150" priority="174" stopIfTrue="1" operator="containsText" text="MODERADA">
      <formula>NOT(ISERROR(SEARCH("MODERADA",D41)))</formula>
    </cfRule>
    <cfRule type="containsText" dxfId="149" priority="175" stopIfTrue="1" operator="containsText" text="ALTA">
      <formula>NOT(ISERROR(SEARCH("ALTA",D41)))</formula>
    </cfRule>
    <cfRule type="containsText" dxfId="148" priority="176" stopIfTrue="1" operator="containsText" text="EXTREMA">
      <formula>NOT(ISERROR(SEARCH("EXTREMA",D41)))</formula>
    </cfRule>
  </conditionalFormatting>
  <conditionalFormatting sqref="D57">
    <cfRule type="containsText" dxfId="147" priority="169" stopIfTrue="1" operator="containsText" text="BAJA">
      <formula>NOT(ISERROR(SEARCH("BAJA",D57)))</formula>
    </cfRule>
    <cfRule type="containsText" dxfId="146" priority="170" stopIfTrue="1" operator="containsText" text="MODERADA">
      <formula>NOT(ISERROR(SEARCH("MODERADA",D57)))</formula>
    </cfRule>
    <cfRule type="containsText" dxfId="145" priority="171" stopIfTrue="1" operator="containsText" text="ALTA">
      <formula>NOT(ISERROR(SEARCH("ALTA",D57)))</formula>
    </cfRule>
    <cfRule type="containsText" dxfId="144" priority="172" stopIfTrue="1" operator="containsText" text="EXTREMA">
      <formula>NOT(ISERROR(SEARCH("EXTREMA",D57)))</formula>
    </cfRule>
  </conditionalFormatting>
  <conditionalFormatting sqref="D98">
    <cfRule type="containsText" dxfId="143" priority="157" stopIfTrue="1" operator="containsText" text="BAJA">
      <formula>NOT(ISERROR(SEARCH("BAJA",D98)))</formula>
    </cfRule>
    <cfRule type="containsText" dxfId="142" priority="158" stopIfTrue="1" operator="containsText" text="MODERADA">
      <formula>NOT(ISERROR(SEARCH("MODERADA",D98)))</formula>
    </cfRule>
    <cfRule type="containsText" dxfId="141" priority="159" stopIfTrue="1" operator="containsText" text="ALTA">
      <formula>NOT(ISERROR(SEARCH("ALTA",D98)))</formula>
    </cfRule>
    <cfRule type="containsText" dxfId="140" priority="160" stopIfTrue="1" operator="containsText" text="EXTREMA">
      <formula>NOT(ISERROR(SEARCH("EXTREMA",D98)))</formula>
    </cfRule>
  </conditionalFormatting>
  <conditionalFormatting sqref="D74:D75">
    <cfRule type="containsText" dxfId="139" priority="165" stopIfTrue="1" operator="containsText" text="BAJA">
      <formula>NOT(ISERROR(SEARCH("BAJA",D74)))</formula>
    </cfRule>
    <cfRule type="containsText" dxfId="138" priority="166" stopIfTrue="1" operator="containsText" text="MODERADA">
      <formula>NOT(ISERROR(SEARCH("MODERADA",D74)))</formula>
    </cfRule>
    <cfRule type="containsText" dxfId="137" priority="167" stopIfTrue="1" operator="containsText" text="ALTA">
      <formula>NOT(ISERROR(SEARCH("ALTA",D74)))</formula>
    </cfRule>
    <cfRule type="containsText" dxfId="136" priority="168" stopIfTrue="1" operator="containsText" text="EXTREMA">
      <formula>NOT(ISERROR(SEARCH("EXTREMA",D74)))</formula>
    </cfRule>
  </conditionalFormatting>
  <conditionalFormatting sqref="D114">
    <cfRule type="containsText" dxfId="135" priority="153" stopIfTrue="1" operator="containsText" text="BAJA">
      <formula>NOT(ISERROR(SEARCH("BAJA",D114)))</formula>
    </cfRule>
    <cfRule type="containsText" dxfId="134" priority="154" stopIfTrue="1" operator="containsText" text="MODERADA">
      <formula>NOT(ISERROR(SEARCH("MODERADA",D114)))</formula>
    </cfRule>
    <cfRule type="containsText" dxfId="133" priority="155" stopIfTrue="1" operator="containsText" text="ALTA">
      <formula>NOT(ISERROR(SEARCH("ALTA",D114)))</formula>
    </cfRule>
    <cfRule type="containsText" dxfId="132" priority="156" stopIfTrue="1" operator="containsText" text="EXTREMA">
      <formula>NOT(ISERROR(SEARCH("EXTREMA",D114)))</formula>
    </cfRule>
  </conditionalFormatting>
  <conditionalFormatting sqref="D149:D150">
    <cfRule type="containsText" dxfId="131" priority="149" stopIfTrue="1" operator="containsText" text="BAJA">
      <formula>NOT(ISERROR(SEARCH("BAJA",D149)))</formula>
    </cfRule>
    <cfRule type="containsText" dxfId="130" priority="150" stopIfTrue="1" operator="containsText" text="MODERADA">
      <formula>NOT(ISERROR(SEARCH("MODERADA",D149)))</formula>
    </cfRule>
    <cfRule type="containsText" dxfId="129" priority="151" stopIfTrue="1" operator="containsText" text="ALTA">
      <formula>NOT(ISERROR(SEARCH("ALTA",D149)))</formula>
    </cfRule>
    <cfRule type="containsText" dxfId="128" priority="152" stopIfTrue="1" operator="containsText" text="EXTREMA">
      <formula>NOT(ISERROR(SEARCH("EXTREMA",D149)))</formula>
    </cfRule>
  </conditionalFormatting>
  <conditionalFormatting sqref="D40">
    <cfRule type="containsText" dxfId="127" priority="145" stopIfTrue="1" operator="containsText" text="BAJA">
      <formula>NOT(ISERROR(SEARCH("BAJA",D40)))</formula>
    </cfRule>
    <cfRule type="containsText" dxfId="126" priority="146" stopIfTrue="1" operator="containsText" text="MODERADA">
      <formula>NOT(ISERROR(SEARCH("MODERADA",D40)))</formula>
    </cfRule>
    <cfRule type="containsText" dxfId="125" priority="147" stopIfTrue="1" operator="containsText" text="ALTA">
      <formula>NOT(ISERROR(SEARCH("ALTA",D40)))</formula>
    </cfRule>
    <cfRule type="containsText" dxfId="124" priority="148" stopIfTrue="1" operator="containsText" text="EXTREMA">
      <formula>NOT(ISERROR(SEARCH("EXTREMA",D40)))</formula>
    </cfRule>
  </conditionalFormatting>
  <conditionalFormatting sqref="D56">
    <cfRule type="containsText" dxfId="123" priority="141" stopIfTrue="1" operator="containsText" text="BAJA">
      <formula>NOT(ISERROR(SEARCH("BAJA",D56)))</formula>
    </cfRule>
    <cfRule type="containsText" dxfId="122" priority="142" stopIfTrue="1" operator="containsText" text="MODERADA">
      <formula>NOT(ISERROR(SEARCH("MODERADA",D56)))</formula>
    </cfRule>
    <cfRule type="containsText" dxfId="121" priority="143" stopIfTrue="1" operator="containsText" text="ALTA">
      <formula>NOT(ISERROR(SEARCH("ALTA",D56)))</formula>
    </cfRule>
    <cfRule type="containsText" dxfId="120" priority="144" stopIfTrue="1" operator="containsText" text="EXTREMA">
      <formula>NOT(ISERROR(SEARCH("EXTREMA",D56)))</formula>
    </cfRule>
  </conditionalFormatting>
  <conditionalFormatting sqref="D97">
    <cfRule type="containsText" dxfId="119" priority="137" stopIfTrue="1" operator="containsText" text="BAJA">
      <formula>NOT(ISERROR(SEARCH("BAJA",D97)))</formula>
    </cfRule>
    <cfRule type="containsText" dxfId="118" priority="138" stopIfTrue="1" operator="containsText" text="MODERADA">
      <formula>NOT(ISERROR(SEARCH("MODERADA",D97)))</formula>
    </cfRule>
    <cfRule type="containsText" dxfId="117" priority="139" stopIfTrue="1" operator="containsText" text="ALTA">
      <formula>NOT(ISERROR(SEARCH("ALTA",D97)))</formula>
    </cfRule>
    <cfRule type="containsText" dxfId="116" priority="140" stopIfTrue="1" operator="containsText" text="EXTREMA">
      <formula>NOT(ISERROR(SEARCH("EXTREMA",D97)))</formula>
    </cfRule>
  </conditionalFormatting>
  <conditionalFormatting sqref="D138:D140">
    <cfRule type="containsText" dxfId="115" priority="133" stopIfTrue="1" operator="containsText" text="BAJA">
      <formula>NOT(ISERROR(SEARCH("BAJA",D138)))</formula>
    </cfRule>
    <cfRule type="containsText" dxfId="114" priority="134" stopIfTrue="1" operator="containsText" text="MODERADA">
      <formula>NOT(ISERROR(SEARCH("MODERADA",D138)))</formula>
    </cfRule>
    <cfRule type="containsText" dxfId="113" priority="135" stopIfTrue="1" operator="containsText" text="ALTA">
      <formula>NOT(ISERROR(SEARCH("ALTA",D138)))</formula>
    </cfRule>
    <cfRule type="containsText" dxfId="112" priority="136" stopIfTrue="1" operator="containsText" text="EXTREMA">
      <formula>NOT(ISERROR(SEARCH("EXTREMA",D138)))</formula>
    </cfRule>
  </conditionalFormatting>
  <conditionalFormatting sqref="D142">
    <cfRule type="containsText" dxfId="111" priority="129" stopIfTrue="1" operator="containsText" text="BAJA">
      <formula>NOT(ISERROR(SEARCH("BAJA",D142)))</formula>
    </cfRule>
    <cfRule type="containsText" dxfId="110" priority="130" stopIfTrue="1" operator="containsText" text="MODERADA">
      <formula>NOT(ISERROR(SEARCH("MODERADA",D142)))</formula>
    </cfRule>
    <cfRule type="containsText" dxfId="109" priority="131" stopIfTrue="1" operator="containsText" text="ALTA">
      <formula>NOT(ISERROR(SEARCH("ALTA",D142)))</formula>
    </cfRule>
    <cfRule type="containsText" dxfId="108" priority="132" stopIfTrue="1" operator="containsText" text="EXTREMA">
      <formula>NOT(ISERROR(SEARCH("EXTREMA",D142)))</formula>
    </cfRule>
  </conditionalFormatting>
  <conditionalFormatting sqref="D143">
    <cfRule type="containsText" dxfId="107" priority="125" stopIfTrue="1" operator="containsText" text="BAJA">
      <formula>NOT(ISERROR(SEARCH("BAJA",D143)))</formula>
    </cfRule>
    <cfRule type="containsText" dxfId="106" priority="126" stopIfTrue="1" operator="containsText" text="MODERADA">
      <formula>NOT(ISERROR(SEARCH("MODERADA",D143)))</formula>
    </cfRule>
    <cfRule type="containsText" dxfId="105" priority="127" stopIfTrue="1" operator="containsText" text="ALTA">
      <formula>NOT(ISERROR(SEARCH("ALTA",D143)))</formula>
    </cfRule>
    <cfRule type="containsText" dxfId="104" priority="128" stopIfTrue="1" operator="containsText" text="EXTREMA">
      <formula>NOT(ISERROR(SEARCH("EXTREMA",D143)))</formula>
    </cfRule>
  </conditionalFormatting>
  <conditionalFormatting sqref="D163">
    <cfRule type="containsText" dxfId="103" priority="121" stopIfTrue="1" operator="containsText" text="BAJA">
      <formula>NOT(ISERROR(SEARCH("BAJA",D163)))</formula>
    </cfRule>
    <cfRule type="containsText" dxfId="102" priority="122" stopIfTrue="1" operator="containsText" text="MODERADA">
      <formula>NOT(ISERROR(SEARCH("MODERADA",D163)))</formula>
    </cfRule>
    <cfRule type="containsText" dxfId="101" priority="123" stopIfTrue="1" operator="containsText" text="ALTA">
      <formula>NOT(ISERROR(SEARCH("ALTA",D163)))</formula>
    </cfRule>
    <cfRule type="containsText" dxfId="100" priority="124" stopIfTrue="1" operator="containsText" text="EXTREMA">
      <formula>NOT(ISERROR(SEARCH("EXTREMA",D163)))</formula>
    </cfRule>
  </conditionalFormatting>
  <conditionalFormatting sqref="D33">
    <cfRule type="containsText" dxfId="99" priority="117" stopIfTrue="1" operator="containsText" text="BAJA">
      <formula>NOT(ISERROR(SEARCH("BAJA",D33)))</formula>
    </cfRule>
    <cfRule type="containsText" dxfId="98" priority="118" stopIfTrue="1" operator="containsText" text="MODERADA">
      <formula>NOT(ISERROR(SEARCH("MODERADA",D33)))</formula>
    </cfRule>
    <cfRule type="containsText" dxfId="97" priority="119" stopIfTrue="1" operator="containsText" text="ALTA">
      <formula>NOT(ISERROR(SEARCH("ALTA",D33)))</formula>
    </cfRule>
    <cfRule type="containsText" dxfId="96" priority="120" stopIfTrue="1" operator="containsText" text="EXTREMA">
      <formula>NOT(ISERROR(SEARCH("EXTREMA",D33)))</formula>
    </cfRule>
  </conditionalFormatting>
  <conditionalFormatting sqref="D61">
    <cfRule type="containsText" dxfId="95" priority="113" stopIfTrue="1" operator="containsText" text="BAJA">
      <formula>NOT(ISERROR(SEARCH("BAJA",D61)))</formula>
    </cfRule>
    <cfRule type="containsText" dxfId="94" priority="114" stopIfTrue="1" operator="containsText" text="MODERADA">
      <formula>NOT(ISERROR(SEARCH("MODERADA",D61)))</formula>
    </cfRule>
    <cfRule type="containsText" dxfId="93" priority="115" stopIfTrue="1" operator="containsText" text="ALTA">
      <formula>NOT(ISERROR(SEARCH("ALTA",D61)))</formula>
    </cfRule>
    <cfRule type="containsText" dxfId="92" priority="116" stopIfTrue="1" operator="containsText" text="EXTREMA">
      <formula>NOT(ISERROR(SEARCH("EXTREMA",D61)))</formula>
    </cfRule>
  </conditionalFormatting>
  <conditionalFormatting sqref="D69">
    <cfRule type="containsText" dxfId="91" priority="97" stopIfTrue="1" operator="containsText" text="BAJA">
      <formula>NOT(ISERROR(SEARCH("BAJA",D69)))</formula>
    </cfRule>
    <cfRule type="containsText" dxfId="90" priority="98" stopIfTrue="1" operator="containsText" text="MODERADA">
      <formula>NOT(ISERROR(SEARCH("MODERADA",D69)))</formula>
    </cfRule>
    <cfRule type="containsText" dxfId="89" priority="99" stopIfTrue="1" operator="containsText" text="ALTA">
      <formula>NOT(ISERROR(SEARCH("ALTA",D69)))</formula>
    </cfRule>
    <cfRule type="containsText" dxfId="88" priority="100" stopIfTrue="1" operator="containsText" text="EXTREMA">
      <formula>NOT(ISERROR(SEARCH("EXTREMA",D69)))</formula>
    </cfRule>
  </conditionalFormatting>
  <conditionalFormatting sqref="D147">
    <cfRule type="containsText" dxfId="87" priority="77" stopIfTrue="1" operator="containsText" text="BAJA">
      <formula>NOT(ISERROR(SEARCH("BAJA",D147)))</formula>
    </cfRule>
    <cfRule type="containsText" dxfId="86" priority="78" stopIfTrue="1" operator="containsText" text="MODERADA">
      <formula>NOT(ISERROR(SEARCH("MODERADA",D147)))</formula>
    </cfRule>
    <cfRule type="containsText" dxfId="85" priority="79" stopIfTrue="1" operator="containsText" text="ALTA">
      <formula>NOT(ISERROR(SEARCH("ALTA",D147)))</formula>
    </cfRule>
    <cfRule type="containsText" dxfId="84" priority="80" stopIfTrue="1" operator="containsText" text="EXTREMA">
      <formula>NOT(ISERROR(SEARCH("EXTREMA",D147)))</formula>
    </cfRule>
  </conditionalFormatting>
  <conditionalFormatting sqref="D152:D153">
    <cfRule type="containsText" dxfId="83" priority="73" stopIfTrue="1" operator="containsText" text="BAJA">
      <formula>NOT(ISERROR(SEARCH("BAJA",D152)))</formula>
    </cfRule>
    <cfRule type="containsText" dxfId="82" priority="74" stopIfTrue="1" operator="containsText" text="MODERADA">
      <formula>NOT(ISERROR(SEARCH("MODERADA",D152)))</formula>
    </cfRule>
    <cfRule type="containsText" dxfId="81" priority="75" stopIfTrue="1" operator="containsText" text="ALTA">
      <formula>NOT(ISERROR(SEARCH("ALTA",D152)))</formula>
    </cfRule>
    <cfRule type="containsText" dxfId="80" priority="76" stopIfTrue="1" operator="containsText" text="EXTREMA">
      <formula>NOT(ISERROR(SEARCH("EXTREMA",D152)))</formula>
    </cfRule>
  </conditionalFormatting>
  <conditionalFormatting sqref="D105:D106">
    <cfRule type="containsText" dxfId="79" priority="93" stopIfTrue="1" operator="containsText" text="BAJA">
      <formula>NOT(ISERROR(SEARCH("BAJA",D105)))</formula>
    </cfRule>
    <cfRule type="containsText" dxfId="78" priority="94" stopIfTrue="1" operator="containsText" text="MODERADA">
      <formula>NOT(ISERROR(SEARCH("MODERADA",D105)))</formula>
    </cfRule>
    <cfRule type="containsText" dxfId="77" priority="95" stopIfTrue="1" operator="containsText" text="ALTA">
      <formula>NOT(ISERROR(SEARCH("ALTA",D105)))</formula>
    </cfRule>
    <cfRule type="containsText" dxfId="76" priority="96" stopIfTrue="1" operator="containsText" text="EXTREMA">
      <formula>NOT(ISERROR(SEARCH("EXTREMA",D105)))</formula>
    </cfRule>
  </conditionalFormatting>
  <conditionalFormatting sqref="D107">
    <cfRule type="containsText" dxfId="75" priority="89" stopIfTrue="1" operator="containsText" text="BAJA">
      <formula>NOT(ISERROR(SEARCH("BAJA",D107)))</formula>
    </cfRule>
    <cfRule type="containsText" dxfId="74" priority="90" stopIfTrue="1" operator="containsText" text="MODERADA">
      <formula>NOT(ISERROR(SEARCH("MODERADA",D107)))</formula>
    </cfRule>
    <cfRule type="containsText" dxfId="73" priority="91" stopIfTrue="1" operator="containsText" text="ALTA">
      <formula>NOT(ISERROR(SEARCH("ALTA",D107)))</formula>
    </cfRule>
    <cfRule type="containsText" dxfId="72" priority="92" stopIfTrue="1" operator="containsText" text="EXTREMA">
      <formula>NOT(ISERROR(SEARCH("EXTREMA",D107)))</formula>
    </cfRule>
  </conditionalFormatting>
  <conditionalFormatting sqref="D116">
    <cfRule type="containsText" dxfId="71" priority="85" stopIfTrue="1" operator="containsText" text="BAJA">
      <formula>NOT(ISERROR(SEARCH("BAJA",D116)))</formula>
    </cfRule>
    <cfRule type="containsText" dxfId="70" priority="86" stopIfTrue="1" operator="containsText" text="MODERADA">
      <formula>NOT(ISERROR(SEARCH("MODERADA",D116)))</formula>
    </cfRule>
    <cfRule type="containsText" dxfId="69" priority="87" stopIfTrue="1" operator="containsText" text="ALTA">
      <formula>NOT(ISERROR(SEARCH("ALTA",D116)))</formula>
    </cfRule>
    <cfRule type="containsText" dxfId="68" priority="88" stopIfTrue="1" operator="containsText" text="EXTREMA">
      <formula>NOT(ISERROR(SEARCH("EXTREMA",D116)))</formula>
    </cfRule>
  </conditionalFormatting>
  <conditionalFormatting sqref="D144:D146">
    <cfRule type="containsText" dxfId="67" priority="81" stopIfTrue="1" operator="containsText" text="BAJA">
      <formula>NOT(ISERROR(SEARCH("BAJA",D144)))</formula>
    </cfRule>
    <cfRule type="containsText" dxfId="66" priority="82" stopIfTrue="1" operator="containsText" text="MODERADA">
      <formula>NOT(ISERROR(SEARCH("MODERADA",D144)))</formula>
    </cfRule>
    <cfRule type="containsText" dxfId="65" priority="83" stopIfTrue="1" operator="containsText" text="ALTA">
      <formula>NOT(ISERROR(SEARCH("ALTA",D144)))</formula>
    </cfRule>
    <cfRule type="containsText" dxfId="64" priority="84" stopIfTrue="1" operator="containsText" text="EXTREMA">
      <formula>NOT(ISERROR(SEARCH("EXTREMA",D144)))</formula>
    </cfRule>
  </conditionalFormatting>
  <conditionalFormatting sqref="D166">
    <cfRule type="containsText" dxfId="63" priority="69" stopIfTrue="1" operator="containsText" text="BAJA">
      <formula>NOT(ISERROR(SEARCH("BAJA",D166)))</formula>
    </cfRule>
    <cfRule type="containsText" dxfId="62" priority="70" stopIfTrue="1" operator="containsText" text="MODERADA">
      <formula>NOT(ISERROR(SEARCH("MODERADA",D166)))</formula>
    </cfRule>
    <cfRule type="containsText" dxfId="61" priority="71" stopIfTrue="1" operator="containsText" text="ALTA">
      <formula>NOT(ISERROR(SEARCH("ALTA",D166)))</formula>
    </cfRule>
    <cfRule type="containsText" dxfId="60" priority="72" stopIfTrue="1" operator="containsText" text="EXTREMA">
      <formula>NOT(ISERROR(SEARCH("EXTREMA",D166)))</formula>
    </cfRule>
  </conditionalFormatting>
  <conditionalFormatting sqref="D19">
    <cfRule type="containsText" dxfId="59" priority="65" stopIfTrue="1" operator="containsText" text="BAJA">
      <formula>NOT(ISERROR(SEARCH("BAJA",D19)))</formula>
    </cfRule>
    <cfRule type="containsText" dxfId="58" priority="66" stopIfTrue="1" operator="containsText" text="MODERADA">
      <formula>NOT(ISERROR(SEARCH("MODERADA",D19)))</formula>
    </cfRule>
    <cfRule type="containsText" dxfId="57" priority="67" stopIfTrue="1" operator="containsText" text="ALTA">
      <formula>NOT(ISERROR(SEARCH("ALTA",D19)))</formula>
    </cfRule>
    <cfRule type="containsText" dxfId="56" priority="68" stopIfTrue="1" operator="containsText" text="EXTREMA">
      <formula>NOT(ISERROR(SEARCH("EXTREMA",D19)))</formula>
    </cfRule>
  </conditionalFormatting>
  <conditionalFormatting sqref="D38">
    <cfRule type="containsText" dxfId="55" priority="61" stopIfTrue="1" operator="containsText" text="BAJA">
      <formula>NOT(ISERROR(SEARCH("BAJA",D38)))</formula>
    </cfRule>
    <cfRule type="containsText" dxfId="54" priority="62" stopIfTrue="1" operator="containsText" text="MODERADA">
      <formula>NOT(ISERROR(SEARCH("MODERADA",D38)))</formula>
    </cfRule>
    <cfRule type="containsText" dxfId="53" priority="63" stopIfTrue="1" operator="containsText" text="ALTA">
      <formula>NOT(ISERROR(SEARCH("ALTA",D38)))</formula>
    </cfRule>
    <cfRule type="containsText" dxfId="52" priority="64" stopIfTrue="1" operator="containsText" text="EXTREMA">
      <formula>NOT(ISERROR(SEARCH("EXTREMA",D38)))</formula>
    </cfRule>
  </conditionalFormatting>
  <conditionalFormatting sqref="D42:D44">
    <cfRule type="containsText" dxfId="51" priority="57" stopIfTrue="1" operator="containsText" text="BAJA">
      <formula>NOT(ISERROR(SEARCH("BAJA",D42)))</formula>
    </cfRule>
    <cfRule type="containsText" dxfId="50" priority="58" stopIfTrue="1" operator="containsText" text="MODERADA">
      <formula>NOT(ISERROR(SEARCH("MODERADA",D42)))</formula>
    </cfRule>
    <cfRule type="containsText" dxfId="49" priority="59" stopIfTrue="1" operator="containsText" text="ALTA">
      <formula>NOT(ISERROR(SEARCH("ALTA",D42)))</formula>
    </cfRule>
    <cfRule type="containsText" dxfId="48" priority="60" stopIfTrue="1" operator="containsText" text="EXTREMA">
      <formula>NOT(ISERROR(SEARCH("EXTREMA",D42)))</formula>
    </cfRule>
  </conditionalFormatting>
  <conditionalFormatting sqref="D59:D60">
    <cfRule type="containsText" dxfId="47" priority="53" stopIfTrue="1" operator="containsText" text="BAJA">
      <formula>NOT(ISERROR(SEARCH("BAJA",D59)))</formula>
    </cfRule>
    <cfRule type="containsText" dxfId="46" priority="54" stopIfTrue="1" operator="containsText" text="MODERADA">
      <formula>NOT(ISERROR(SEARCH("MODERADA",D59)))</formula>
    </cfRule>
    <cfRule type="containsText" dxfId="45" priority="55" stopIfTrue="1" operator="containsText" text="ALTA">
      <formula>NOT(ISERROR(SEARCH("ALTA",D59)))</formula>
    </cfRule>
    <cfRule type="containsText" dxfId="44" priority="56" stopIfTrue="1" operator="containsText" text="EXTREMA">
      <formula>NOT(ISERROR(SEARCH("EXTREMA",D59)))</formula>
    </cfRule>
  </conditionalFormatting>
  <conditionalFormatting sqref="D103">
    <cfRule type="containsText" dxfId="43" priority="45" stopIfTrue="1" operator="containsText" text="BAJA">
      <formula>NOT(ISERROR(SEARCH("BAJA",D103)))</formula>
    </cfRule>
    <cfRule type="containsText" dxfId="42" priority="46" stopIfTrue="1" operator="containsText" text="MODERADA">
      <formula>NOT(ISERROR(SEARCH("MODERADA",D103)))</formula>
    </cfRule>
    <cfRule type="containsText" dxfId="41" priority="47" stopIfTrue="1" operator="containsText" text="ALTA">
      <formula>NOT(ISERROR(SEARCH("ALTA",D103)))</formula>
    </cfRule>
    <cfRule type="containsText" dxfId="40" priority="48" stopIfTrue="1" operator="containsText" text="EXTREMA">
      <formula>NOT(ISERROR(SEARCH("EXTREMA",D103)))</formula>
    </cfRule>
  </conditionalFormatting>
  <conditionalFormatting sqref="D115">
    <cfRule type="containsText" dxfId="39" priority="41" stopIfTrue="1" operator="containsText" text="BAJA">
      <formula>NOT(ISERROR(SEARCH("BAJA",D115)))</formula>
    </cfRule>
    <cfRule type="containsText" dxfId="38" priority="42" stopIfTrue="1" operator="containsText" text="MODERADA">
      <formula>NOT(ISERROR(SEARCH("MODERADA",D115)))</formula>
    </cfRule>
    <cfRule type="containsText" dxfId="37" priority="43" stopIfTrue="1" operator="containsText" text="ALTA">
      <formula>NOT(ISERROR(SEARCH("ALTA",D115)))</formula>
    </cfRule>
    <cfRule type="containsText" dxfId="36" priority="44" stopIfTrue="1" operator="containsText" text="EXTREMA">
      <formula>NOT(ISERROR(SEARCH("EXTREMA",D115)))</formula>
    </cfRule>
  </conditionalFormatting>
  <conditionalFormatting sqref="D141">
    <cfRule type="containsText" dxfId="35" priority="37" stopIfTrue="1" operator="containsText" text="BAJA">
      <formula>NOT(ISERROR(SEARCH("BAJA",D141)))</formula>
    </cfRule>
    <cfRule type="containsText" dxfId="34" priority="38" stopIfTrue="1" operator="containsText" text="MODERADA">
      <formula>NOT(ISERROR(SEARCH("MODERADA",D141)))</formula>
    </cfRule>
    <cfRule type="containsText" dxfId="33" priority="39" stopIfTrue="1" operator="containsText" text="ALTA">
      <formula>NOT(ISERROR(SEARCH("ALTA",D141)))</formula>
    </cfRule>
    <cfRule type="containsText" dxfId="32" priority="40" stopIfTrue="1" operator="containsText" text="EXTREMA">
      <formula>NOT(ISERROR(SEARCH("EXTREMA",D141)))</formula>
    </cfRule>
  </conditionalFormatting>
  <conditionalFormatting sqref="D11">
    <cfRule type="containsText" dxfId="31" priority="33" stopIfTrue="1" operator="containsText" text="BAJA">
      <formula>NOT(ISERROR(SEARCH("BAJA",D11)))</formula>
    </cfRule>
    <cfRule type="containsText" dxfId="30" priority="34" stopIfTrue="1" operator="containsText" text="MODERADA">
      <formula>NOT(ISERROR(SEARCH("MODERADA",D11)))</formula>
    </cfRule>
    <cfRule type="containsText" dxfId="29" priority="35" stopIfTrue="1" operator="containsText" text="ALTA">
      <formula>NOT(ISERROR(SEARCH("ALTA",D11)))</formula>
    </cfRule>
    <cfRule type="containsText" dxfId="28" priority="36" stopIfTrue="1" operator="containsText" text="EXTREMA">
      <formula>NOT(ISERROR(SEARCH("EXTREMA",D11)))</formula>
    </cfRule>
  </conditionalFormatting>
  <conditionalFormatting sqref="D24">
    <cfRule type="containsText" dxfId="27" priority="29" stopIfTrue="1" operator="containsText" text="BAJA">
      <formula>NOT(ISERROR(SEARCH("BAJA",D24)))</formula>
    </cfRule>
    <cfRule type="containsText" dxfId="26" priority="30" stopIfTrue="1" operator="containsText" text="MODERADA">
      <formula>NOT(ISERROR(SEARCH("MODERADA",D24)))</formula>
    </cfRule>
    <cfRule type="containsText" dxfId="25" priority="31" stopIfTrue="1" operator="containsText" text="ALTA">
      <formula>NOT(ISERROR(SEARCH("ALTA",D24)))</formula>
    </cfRule>
    <cfRule type="containsText" dxfId="24" priority="32" stopIfTrue="1" operator="containsText" text="EXTREMA">
      <formula>NOT(ISERROR(SEARCH("EXTREMA",D24)))</formula>
    </cfRule>
  </conditionalFormatting>
  <conditionalFormatting sqref="D32">
    <cfRule type="containsText" dxfId="23" priority="25" stopIfTrue="1" operator="containsText" text="BAJA">
      <formula>NOT(ISERROR(SEARCH("BAJA",D32)))</formula>
    </cfRule>
    <cfRule type="containsText" dxfId="22" priority="26" stopIfTrue="1" operator="containsText" text="MODERADA">
      <formula>NOT(ISERROR(SEARCH("MODERADA",D32)))</formula>
    </cfRule>
    <cfRule type="containsText" dxfId="21" priority="27" stopIfTrue="1" operator="containsText" text="ALTA">
      <formula>NOT(ISERROR(SEARCH("ALTA",D32)))</formula>
    </cfRule>
    <cfRule type="containsText" dxfId="20" priority="28" stopIfTrue="1" operator="containsText" text="EXTREMA">
      <formula>NOT(ISERROR(SEARCH("EXTREMA",D32)))</formula>
    </cfRule>
  </conditionalFormatting>
  <conditionalFormatting sqref="D45">
    <cfRule type="containsText" dxfId="19" priority="21" stopIfTrue="1" operator="containsText" text="BAJA">
      <formula>NOT(ISERROR(SEARCH("BAJA",D45)))</formula>
    </cfRule>
    <cfRule type="containsText" dxfId="18" priority="22" stopIfTrue="1" operator="containsText" text="MODERADA">
      <formula>NOT(ISERROR(SEARCH("MODERADA",D45)))</formula>
    </cfRule>
    <cfRule type="containsText" dxfId="17" priority="23" stopIfTrue="1" operator="containsText" text="ALTA">
      <formula>NOT(ISERROR(SEARCH("ALTA",D45)))</formula>
    </cfRule>
    <cfRule type="containsText" dxfId="16" priority="24" stopIfTrue="1" operator="containsText" text="EXTREMA">
      <formula>NOT(ISERROR(SEARCH("EXTREMA",D45)))</formula>
    </cfRule>
  </conditionalFormatting>
  <conditionalFormatting sqref="D62">
    <cfRule type="containsText" dxfId="15" priority="17" stopIfTrue="1" operator="containsText" text="BAJA">
      <formula>NOT(ISERROR(SEARCH("BAJA",D62)))</formula>
    </cfRule>
    <cfRule type="containsText" dxfId="14" priority="18" stopIfTrue="1" operator="containsText" text="MODERADA">
      <formula>NOT(ISERROR(SEARCH("MODERADA",D62)))</formula>
    </cfRule>
    <cfRule type="containsText" dxfId="13" priority="19" stopIfTrue="1" operator="containsText" text="ALTA">
      <formula>NOT(ISERROR(SEARCH("ALTA",D62)))</formula>
    </cfRule>
    <cfRule type="containsText" dxfId="12" priority="20" stopIfTrue="1" operator="containsText" text="EXTREMA">
      <formula>NOT(ISERROR(SEARCH("EXTREMA",D62)))</formula>
    </cfRule>
  </conditionalFormatting>
  <conditionalFormatting sqref="D90">
    <cfRule type="containsText" dxfId="11" priority="13" stopIfTrue="1" operator="containsText" text="BAJA">
      <formula>NOT(ISERROR(SEARCH("BAJA",D90)))</formula>
    </cfRule>
    <cfRule type="containsText" dxfId="10" priority="14" stopIfTrue="1" operator="containsText" text="MODERADA">
      <formula>NOT(ISERROR(SEARCH("MODERADA",D90)))</formula>
    </cfRule>
    <cfRule type="containsText" dxfId="9" priority="15" stopIfTrue="1" operator="containsText" text="ALTA">
      <formula>NOT(ISERROR(SEARCH("ALTA",D90)))</formula>
    </cfRule>
    <cfRule type="containsText" dxfId="8" priority="16" stopIfTrue="1" operator="containsText" text="EXTREMA">
      <formula>NOT(ISERROR(SEARCH("EXTREMA",D90)))</formula>
    </cfRule>
  </conditionalFormatting>
  <conditionalFormatting sqref="D88">
    <cfRule type="containsText" dxfId="7" priority="9" stopIfTrue="1" operator="containsText" text="BAJA">
      <formula>NOT(ISERROR(SEARCH("BAJA",D88)))</formula>
    </cfRule>
    <cfRule type="containsText" dxfId="6" priority="10" stopIfTrue="1" operator="containsText" text="MODERADA">
      <formula>NOT(ISERROR(SEARCH("MODERADA",D88)))</formula>
    </cfRule>
    <cfRule type="containsText" dxfId="5" priority="11" stopIfTrue="1" operator="containsText" text="ALTA">
      <formula>NOT(ISERROR(SEARCH("ALTA",D88)))</formula>
    </cfRule>
    <cfRule type="containsText" dxfId="4" priority="12" stopIfTrue="1" operator="containsText" text="EXTREMA">
      <formula>NOT(ISERROR(SEARCH("EXTREMA",D88)))</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M109:M127 M128:N183 N5:N127 M5:M107">
      <formula1>$AY$1:$AY$3</formula1>
    </dataValidation>
    <dataValidation type="list" allowBlank="1" showInputMessage="1" showErrorMessage="1" sqref="L109:L183 L5:L107">
      <formula1>$AW$1:$AW$3</formula1>
    </dataValidation>
    <dataValidation type="list" allowBlank="1" showInputMessage="1" showErrorMessage="1" sqref="I109:I183 I5:I107">
      <formula1>$AV$1:$AV$3</formula1>
    </dataValidation>
    <dataValidation type="list" allowBlank="1" showInputMessage="1" showErrorMessage="1" sqref="J109:K183 F109:H183 F5:H107 J5:K107">
      <formula1>$AU$1:$AU$2</formula1>
    </dataValidation>
    <dataValidation type="list" allowBlank="1" showInputMessage="1" showErrorMessage="1" sqref="E109:E183 E5:E107">
      <formula1>$AT$1:$AT$2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showGridLines="0" view="pageBreakPreview" zoomScale="110" zoomScaleNormal="70" zoomScaleSheetLayoutView="110" zoomScalePageLayoutView="70" workbookViewId="0"/>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 min="18" max="18" width="1.5703125" customWidth="1"/>
  </cols>
  <sheetData>
    <row r="1" spans="2:17" s="1" customFormat="1" ht="3" customHeight="1" thickBot="1" x14ac:dyDescent="0.3"/>
    <row r="2" spans="2:17" s="1" customFormat="1" ht="38.25" customHeight="1" thickBot="1" x14ac:dyDescent="0.3">
      <c r="B2" s="5"/>
      <c r="C2" s="863" t="s">
        <v>57</v>
      </c>
      <c r="D2" s="864"/>
      <c r="E2" s="864"/>
      <c r="F2" s="865"/>
      <c r="I2" s="13" t="s">
        <v>2</v>
      </c>
      <c r="J2" s="868" t="s">
        <v>58</v>
      </c>
      <c r="K2" s="868"/>
      <c r="L2" s="868"/>
      <c r="M2" s="868"/>
      <c r="N2" s="869"/>
      <c r="P2" s="866" t="s">
        <v>53</v>
      </c>
      <c r="Q2" s="867"/>
    </row>
    <row r="3" spans="2:17" ht="72" customHeight="1" thickBot="1" x14ac:dyDescent="0.3">
      <c r="B3" s="5"/>
      <c r="C3" s="11" t="s">
        <v>9</v>
      </c>
      <c r="D3" s="7" t="s">
        <v>10</v>
      </c>
      <c r="E3" s="6" t="s">
        <v>11</v>
      </c>
      <c r="F3" s="8" t="s">
        <v>12</v>
      </c>
      <c r="I3" s="15" t="s">
        <v>4</v>
      </c>
      <c r="J3" s="870" t="s">
        <v>195</v>
      </c>
      <c r="K3" s="871"/>
      <c r="L3" s="872" t="s">
        <v>62</v>
      </c>
      <c r="M3" s="873"/>
      <c r="N3" s="874"/>
      <c r="P3" s="14" t="s">
        <v>198</v>
      </c>
      <c r="Q3" s="22" t="s">
        <v>81</v>
      </c>
    </row>
    <row r="4" spans="2:17" ht="129" customHeight="1" thickBot="1" x14ac:dyDescent="0.3">
      <c r="B4" s="52" t="s">
        <v>34</v>
      </c>
      <c r="C4" s="53" t="s">
        <v>188</v>
      </c>
      <c r="D4" s="57" t="s">
        <v>189</v>
      </c>
      <c r="E4" s="60" t="s">
        <v>191</v>
      </c>
      <c r="F4" s="63" t="s">
        <v>45</v>
      </c>
      <c r="I4" s="17" t="s">
        <v>25</v>
      </c>
      <c r="J4" s="848" t="s">
        <v>196</v>
      </c>
      <c r="K4" s="849"/>
      <c r="L4" s="850" t="s">
        <v>197</v>
      </c>
      <c r="M4" s="851"/>
      <c r="N4" s="852"/>
      <c r="P4" s="16" t="s">
        <v>54</v>
      </c>
      <c r="Q4" s="23" t="s">
        <v>59</v>
      </c>
    </row>
    <row r="5" spans="2:17" ht="138" customHeight="1" thickBot="1" x14ac:dyDescent="0.3">
      <c r="B5" s="51" t="s">
        <v>35</v>
      </c>
      <c r="C5" s="54"/>
      <c r="D5" s="58" t="s">
        <v>190</v>
      </c>
      <c r="E5" s="61" t="s">
        <v>192</v>
      </c>
      <c r="F5" s="64" t="s">
        <v>192</v>
      </c>
      <c r="I5" s="19" t="s">
        <v>26</v>
      </c>
      <c r="J5" s="853" t="s">
        <v>29</v>
      </c>
      <c r="K5" s="854"/>
      <c r="L5" s="855" t="s">
        <v>63</v>
      </c>
      <c r="M5" s="856"/>
      <c r="N5" s="857"/>
      <c r="P5" s="18" t="s">
        <v>55</v>
      </c>
      <c r="Q5" s="24" t="s">
        <v>60</v>
      </c>
    </row>
    <row r="6" spans="2:17" ht="137.25" customHeight="1" thickBot="1" x14ac:dyDescent="0.3">
      <c r="B6" s="9" t="s">
        <v>30</v>
      </c>
      <c r="C6" s="55" t="s">
        <v>36</v>
      </c>
      <c r="D6" s="58" t="s">
        <v>39</v>
      </c>
      <c r="E6" s="61" t="s">
        <v>41</v>
      </c>
      <c r="F6" s="65" t="s">
        <v>43</v>
      </c>
      <c r="I6" s="21" t="s">
        <v>27</v>
      </c>
      <c r="J6" s="858" t="s">
        <v>29</v>
      </c>
      <c r="K6" s="859"/>
      <c r="L6" s="860" t="s">
        <v>64</v>
      </c>
      <c r="M6" s="861"/>
      <c r="N6" s="862"/>
      <c r="P6" s="20" t="s">
        <v>56</v>
      </c>
      <c r="Q6" s="24" t="s">
        <v>61</v>
      </c>
    </row>
    <row r="7" spans="2:17" ht="126" customHeight="1" x14ac:dyDescent="0.25">
      <c r="B7" s="9" t="s">
        <v>0</v>
      </c>
      <c r="C7" s="55" t="s">
        <v>37</v>
      </c>
      <c r="D7" s="58" t="s">
        <v>40</v>
      </c>
      <c r="E7" s="61" t="s">
        <v>42</v>
      </c>
      <c r="F7" s="66" t="s">
        <v>44</v>
      </c>
    </row>
    <row r="8" spans="2:17" ht="92.25" customHeight="1" thickBot="1" x14ac:dyDescent="0.3">
      <c r="B8" s="10" t="s">
        <v>1</v>
      </c>
      <c r="C8" s="56" t="s">
        <v>38</v>
      </c>
      <c r="D8" s="59" t="s">
        <v>194</v>
      </c>
      <c r="E8" s="62" t="s">
        <v>193</v>
      </c>
      <c r="F8" s="67" t="s">
        <v>21</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scale="2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0. CONTROL DE CAMBIOS</vt:lpstr>
      <vt:lpstr>1.POLÍTICA</vt:lpstr>
      <vt:lpstr>2. MAPA DE RIESGOS </vt:lpstr>
      <vt:lpstr>3. IMPACTO RIESGOS CORRUPCIÓN</vt:lpstr>
      <vt:lpstr>4. IMPACTO RIESGOS GESTIÓN</vt:lpstr>
      <vt:lpstr>5. MAPA DE CALOR</vt:lpstr>
      <vt:lpstr>6. EVALUACIÓN CONTROLES</vt:lpstr>
      <vt:lpstr>7.OPCIONES DE MANEJO DEL RIESGO</vt:lpstr>
      <vt:lpstr>'1.POLÍTICA'!Área_de_impresión</vt:lpstr>
      <vt:lpstr>'2. MAPA DE RIESGOS '!Área_de_impresión</vt:lpstr>
      <vt:lpstr>'3. IMPACTO RIESGOS CORRUPCIÓN'!Área_de_impresión</vt:lpstr>
      <vt:lpstr>'5. MAPA DE CALOR'!Área_de_impresión</vt:lpstr>
      <vt:lpstr>'7.OPCIONES DE MANEJO DEL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2019-08-30T16:21:53Z</cp:lastPrinted>
  <dcterms:created xsi:type="dcterms:W3CDTF">2011-07-26T19:10:29Z</dcterms:created>
  <dcterms:modified xsi:type="dcterms:W3CDTF">2019-11-29T20:46:48Z</dcterms:modified>
</cp:coreProperties>
</file>