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RIESGOS\RIESGOS 2019\"/>
    </mc:Choice>
  </mc:AlternateContent>
  <bookViews>
    <workbookView xWindow="0" yWindow="0" windowWidth="14175" windowHeight="12990" firstSheet="2" activeTab="2"/>
  </bookViews>
  <sheets>
    <sheet name="0. CONTROL DE CAMBIOS" sheetId="25" r:id="rId1"/>
    <sheet name="1.POLÍTICA" sheetId="27" r:id="rId2"/>
    <sheet name="2. MAPA DE RIESGOS " sheetId="20" r:id="rId3"/>
    <sheet name="3. IMPACTO RIESGOS CORRUPCIÓN" sheetId="30" r:id="rId4"/>
    <sheet name="4. IMPACTO RIESGOS GESTIÓN" sheetId="32" r:id="rId5"/>
    <sheet name="5. MAPA DE CALOR" sheetId="31" r:id="rId6"/>
    <sheet name="6. EVALUACIÓN CONTROLES" sheetId="24" r:id="rId7"/>
    <sheet name="7.OPCIONES DE MANEJO DEL RIESGO" sheetId="7" r:id="rId8"/>
  </sheets>
  <externalReferences>
    <externalReference r:id="rId9"/>
  </externalReferences>
  <definedNames>
    <definedName name="_xlnm._FilterDatabase" localSheetId="2" hidden="1">'2. MAPA DE RIESGOS '!$A$11:$FA$11</definedName>
    <definedName name="_xlnm.Print_Area" localSheetId="1">'1.POLÍTICA'!$A$1:$C$15</definedName>
    <definedName name="_xlnm.Print_Area" localSheetId="2">'2. MAPA DE RIESGOS '!$A$1:$FA$28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AB22" i="24" l="1"/>
  <c r="AB23" i="24"/>
  <c r="Y22" i="24" l="1"/>
  <c r="V22" i="24"/>
  <c r="W22" i="24" s="1"/>
  <c r="X22" i="24"/>
  <c r="U22" i="24"/>
  <c r="Q22" i="24"/>
  <c r="P22" i="24"/>
  <c r="O22" i="24"/>
  <c r="V6" i="24" l="1"/>
  <c r="W6" i="24" s="1"/>
  <c r="X6" i="24"/>
  <c r="V7" i="24"/>
  <c r="W7" i="24"/>
  <c r="X7" i="24"/>
  <c r="V8" i="24"/>
  <c r="W8" i="24"/>
  <c r="X8" i="24"/>
  <c r="V9" i="24"/>
  <c r="W9" i="24"/>
  <c r="X9" i="24"/>
  <c r="V10" i="24"/>
  <c r="W10" i="24" s="1"/>
  <c r="X10" i="24"/>
  <c r="V11" i="24"/>
  <c r="W11" i="24" s="1"/>
  <c r="X11" i="24"/>
  <c r="V12" i="24"/>
  <c r="W12" i="24"/>
  <c r="X12" i="24"/>
  <c r="V13" i="24"/>
  <c r="W13" i="24"/>
  <c r="X13" i="24"/>
  <c r="V14" i="24"/>
  <c r="W14" i="24" s="1"/>
  <c r="X14" i="24"/>
  <c r="V15" i="24"/>
  <c r="W15" i="24"/>
  <c r="X15" i="24"/>
  <c r="V16" i="24"/>
  <c r="W16" i="24"/>
  <c r="X16" i="24"/>
  <c r="U6" i="24"/>
  <c r="U7" i="24"/>
  <c r="U8" i="24"/>
  <c r="U9" i="24"/>
  <c r="U10" i="24"/>
  <c r="U11" i="24"/>
  <c r="U12" i="24"/>
  <c r="U13" i="24"/>
  <c r="U14" i="24"/>
  <c r="U15" i="24"/>
  <c r="U16" i="24"/>
  <c r="O15" i="24"/>
  <c r="P15" i="24"/>
  <c r="Q15" i="24" s="1"/>
  <c r="O16" i="24"/>
  <c r="P16" i="24" s="1"/>
  <c r="Q16" i="24" s="1"/>
  <c r="O12" i="24"/>
  <c r="P12" i="24" s="1"/>
  <c r="Q12" i="24" s="1"/>
  <c r="O9" i="24"/>
  <c r="P9" i="24" s="1"/>
  <c r="Q9" i="24" s="1"/>
  <c r="O10" i="24"/>
  <c r="P10" i="24" s="1"/>
  <c r="Q10" i="24" s="1"/>
  <c r="Y25" i="20" l="1"/>
  <c r="Q93" i="24" l="1"/>
  <c r="X89" i="24"/>
  <c r="X87" i="24"/>
  <c r="U89" i="24"/>
  <c r="Q89" i="24"/>
  <c r="P89" i="24"/>
  <c r="O89" i="24"/>
  <c r="U87" i="24"/>
  <c r="Q87" i="24"/>
  <c r="P87" i="24"/>
  <c r="O87" i="24"/>
  <c r="Y88" i="24"/>
  <c r="O88" i="24"/>
  <c r="P88" i="24" s="1"/>
  <c r="Q88" i="24" s="1"/>
  <c r="O90" i="24"/>
  <c r="P90" i="24"/>
  <c r="Q90" i="24" s="1"/>
  <c r="AB90" i="24"/>
  <c r="O91" i="24"/>
  <c r="P91" i="24" s="1"/>
  <c r="Q91" i="24" s="1"/>
  <c r="AB91" i="24"/>
  <c r="O92" i="24"/>
  <c r="P92" i="24" s="1"/>
  <c r="Q92" i="24" s="1"/>
  <c r="AB92" i="24"/>
  <c r="X88" i="24" l="1"/>
  <c r="U88" i="24"/>
  <c r="U90" i="24"/>
  <c r="X90" i="24"/>
  <c r="U92" i="24"/>
  <c r="X92" i="24"/>
  <c r="U91" i="24"/>
  <c r="X91" i="24"/>
  <c r="AB88" i="24" l="1"/>
  <c r="V88" i="24"/>
  <c r="W88" i="24" s="1"/>
  <c r="V90" i="24"/>
  <c r="W90" i="24" s="1"/>
  <c r="Y90" i="24"/>
  <c r="V91" i="24"/>
  <c r="W91" i="24" s="1"/>
  <c r="Y91" i="24"/>
  <c r="Y92" i="24"/>
  <c r="V92" i="24"/>
  <c r="W92" i="24" s="1"/>
  <c r="AB73" i="24" l="1"/>
  <c r="AB74" i="24"/>
  <c r="AB75" i="24"/>
  <c r="AB76" i="24"/>
  <c r="AB77" i="24"/>
  <c r="AB79" i="24"/>
  <c r="AB80" i="24"/>
  <c r="AB81" i="24"/>
  <c r="AB82" i="24"/>
  <c r="AB83" i="24"/>
  <c r="Y78" i="24"/>
  <c r="Y80" i="24"/>
  <c r="Y81" i="24"/>
  <c r="Y82" i="24"/>
  <c r="Y83" i="24"/>
  <c r="O77" i="24"/>
  <c r="P77" i="24" s="1"/>
  <c r="Q77" i="24" s="1"/>
  <c r="U77" i="24" s="1"/>
  <c r="O78" i="24"/>
  <c r="P78" i="24" s="1"/>
  <c r="Q78" i="24" s="1"/>
  <c r="AB62" i="24"/>
  <c r="AB64" i="24"/>
  <c r="Y63" i="24"/>
  <c r="O63" i="24"/>
  <c r="P63" i="24" s="1"/>
  <c r="Y61" i="24"/>
  <c r="O62" i="24"/>
  <c r="P62" i="24" s="1"/>
  <c r="Q62" i="24" s="1"/>
  <c r="X62" i="24" s="1"/>
  <c r="U78" i="24" l="1"/>
  <c r="X78" i="24"/>
  <c r="V77" i="24"/>
  <c r="Y77" i="24"/>
  <c r="U62" i="24"/>
  <c r="X77" i="24"/>
  <c r="W77" i="24"/>
  <c r="Q63" i="24"/>
  <c r="Y48" i="24"/>
  <c r="O48" i="24"/>
  <c r="P48" i="24" s="1"/>
  <c r="Q48" i="24" s="1"/>
  <c r="U48" i="24" s="1"/>
  <c r="AB45" i="24"/>
  <c r="O45" i="24"/>
  <c r="P45" i="24" s="1"/>
  <c r="Q45" i="24" s="1"/>
  <c r="Y32" i="24"/>
  <c r="AB33" i="24"/>
  <c r="O32" i="24"/>
  <c r="P32" i="24" s="1"/>
  <c r="Q32" i="24" s="1"/>
  <c r="V48" i="24" l="1"/>
  <c r="AB48" i="24"/>
  <c r="U45" i="24"/>
  <c r="V45" i="24" s="1"/>
  <c r="X45" i="24"/>
  <c r="X48" i="24"/>
  <c r="V62" i="24"/>
  <c r="W62" i="24" s="1"/>
  <c r="Y62" i="24"/>
  <c r="X63" i="24"/>
  <c r="U63" i="24"/>
  <c r="V78" i="24"/>
  <c r="W78" i="24" s="1"/>
  <c r="W48" i="24"/>
  <c r="Y45" i="24"/>
  <c r="X32" i="24"/>
  <c r="U32" i="24"/>
  <c r="Y47" i="24"/>
  <c r="AB78" i="24" l="1"/>
  <c r="V32" i="24"/>
  <c r="W32" i="24" s="1"/>
  <c r="AB32" i="24"/>
  <c r="W45" i="24"/>
  <c r="V63" i="24"/>
  <c r="AB63" i="24" s="1"/>
  <c r="Y127" i="24"/>
  <c r="O131" i="24"/>
  <c r="P131" i="24" s="1"/>
  <c r="Q131" i="24" s="1"/>
  <c r="X131" i="24" s="1"/>
  <c r="O102" i="24"/>
  <c r="P102" i="24" s="1"/>
  <c r="Q102" i="24" s="1"/>
  <c r="U102" i="24" s="1"/>
  <c r="O73" i="24"/>
  <c r="P73" i="24" s="1"/>
  <c r="Q73" i="24" s="1"/>
  <c r="X73" i="24" s="1"/>
  <c r="O43" i="24"/>
  <c r="P43" i="24" s="1"/>
  <c r="Q43" i="24" s="1"/>
  <c r="W63" i="24" l="1"/>
  <c r="V102" i="24"/>
  <c r="W102" i="24" s="1"/>
  <c r="X43" i="24"/>
  <c r="U43" i="24"/>
  <c r="X102" i="24"/>
  <c r="U73" i="24"/>
  <c r="V73" i="24" s="1"/>
  <c r="W73" i="24" s="1"/>
  <c r="U131" i="24"/>
  <c r="V131" i="24" s="1"/>
  <c r="W131" i="24" s="1"/>
  <c r="Y102" i="24" l="1"/>
  <c r="Y131" i="24"/>
  <c r="Y73" i="24"/>
  <c r="V43" i="24"/>
  <c r="Y43" i="24" s="1"/>
  <c r="AK6" i="24"/>
  <c r="AK7" i="24"/>
  <c r="AK8" i="24"/>
  <c r="AK9" i="24"/>
  <c r="AK13" i="24"/>
  <c r="AK14" i="24"/>
  <c r="AK15" i="24"/>
  <c r="AK16" i="24"/>
  <c r="AK17" i="24"/>
  <c r="AK18" i="24"/>
  <c r="AK19" i="24"/>
  <c r="AK20" i="24"/>
  <c r="AK21" i="24"/>
  <c r="AK23" i="24"/>
  <c r="AK5" i="24"/>
  <c r="B19" i="24" l="1"/>
  <c r="B5" i="24"/>
  <c r="AB6" i="24"/>
  <c r="AB8" i="24"/>
  <c r="AB13" i="24"/>
  <c r="AB14" i="24"/>
  <c r="AB16" i="24"/>
  <c r="AB17" i="24"/>
  <c r="AB18" i="24"/>
  <c r="AB19" i="24"/>
  <c r="AB20" i="24"/>
  <c r="AB25" i="24"/>
  <c r="AB26" i="24"/>
  <c r="AB27" i="24"/>
  <c r="AB28" i="24"/>
  <c r="AB29" i="24"/>
  <c r="AB30" i="24"/>
  <c r="AB31" i="24"/>
  <c r="AB34" i="24"/>
  <c r="AB35" i="24"/>
  <c r="AB36" i="24"/>
  <c r="AB40" i="24"/>
  <c r="AB41" i="24"/>
  <c r="AB42" i="24"/>
  <c r="AB44" i="24"/>
  <c r="AB46" i="24"/>
  <c r="AB49" i="24"/>
  <c r="AB50" i="24"/>
  <c r="AB51" i="24"/>
  <c r="AB52" i="24"/>
  <c r="AB53" i="24"/>
  <c r="AB54" i="24"/>
  <c r="AB55" i="24"/>
  <c r="AB56" i="24"/>
  <c r="AB57" i="24"/>
  <c r="AB58" i="24"/>
  <c r="AB60" i="24"/>
  <c r="AB65" i="24"/>
  <c r="AB66" i="24"/>
  <c r="AB68" i="24"/>
  <c r="AB69" i="24"/>
  <c r="AB70" i="24"/>
  <c r="AB71" i="24"/>
  <c r="AB72" i="24"/>
  <c r="AB84" i="24"/>
  <c r="AB85" i="24"/>
  <c r="AB86" i="24"/>
  <c r="AB89" i="24"/>
  <c r="AB93" i="24"/>
  <c r="AB94" i="24"/>
  <c r="AB95" i="24"/>
  <c r="AB96" i="24"/>
  <c r="AB97" i="24"/>
  <c r="AB98" i="24"/>
  <c r="AB99" i="24"/>
  <c r="AB100" i="24"/>
  <c r="AB101" i="24"/>
  <c r="AB104" i="24"/>
  <c r="AB106" i="24"/>
  <c r="AB108" i="24"/>
  <c r="AB109" i="24"/>
  <c r="AB110" i="24"/>
  <c r="AB111" i="24"/>
  <c r="AB112" i="24"/>
  <c r="AB113" i="24"/>
  <c r="AB114" i="24"/>
  <c r="AB117" i="24"/>
  <c r="AB118" i="24"/>
  <c r="AB119" i="24"/>
  <c r="AB120" i="24"/>
  <c r="AB121" i="24"/>
  <c r="AB122" i="24"/>
  <c r="AB123" i="24"/>
  <c r="AB124" i="24"/>
  <c r="AB125" i="24"/>
  <c r="AB126" i="24"/>
  <c r="AB128" i="24"/>
  <c r="AB129" i="24"/>
  <c r="AB130" i="24"/>
  <c r="AB134" i="24"/>
  <c r="AB135" i="24"/>
  <c r="AB136" i="24"/>
  <c r="AB137" i="24"/>
  <c r="AB138" i="24"/>
  <c r="AB139" i="24"/>
  <c r="AB142" i="24"/>
  <c r="AB143" i="24"/>
  <c r="AB145"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5" i="24"/>
  <c r="Y7" i="24"/>
  <c r="Y17" i="24"/>
  <c r="Y18" i="24"/>
  <c r="Y21" i="24"/>
  <c r="Y24" i="24"/>
  <c r="Y25" i="24"/>
  <c r="Y26" i="24"/>
  <c r="Y27" i="24"/>
  <c r="Y28" i="24"/>
  <c r="Y35" i="24"/>
  <c r="Y37" i="24"/>
  <c r="Y38" i="24"/>
  <c r="Y39" i="24"/>
  <c r="Y51" i="24"/>
  <c r="Y52" i="24"/>
  <c r="Y53" i="24"/>
  <c r="Y54" i="24"/>
  <c r="Y55" i="24"/>
  <c r="Y59" i="24"/>
  <c r="Y67" i="24"/>
  <c r="Y93" i="24"/>
  <c r="Y94" i="24"/>
  <c r="Y95" i="24"/>
  <c r="Y96" i="24"/>
  <c r="Y103" i="24"/>
  <c r="Y105" i="24"/>
  <c r="Y107" i="24"/>
  <c r="Y108" i="24"/>
  <c r="Y109" i="24"/>
  <c r="Y111" i="24"/>
  <c r="Y112" i="24"/>
  <c r="Y113" i="24"/>
  <c r="Y115" i="24"/>
  <c r="Y116" i="24"/>
  <c r="Y117" i="24"/>
  <c r="Y118" i="24"/>
  <c r="Y119" i="24"/>
  <c r="Y120" i="24"/>
  <c r="Y121" i="24"/>
  <c r="Y122" i="24"/>
  <c r="Y123" i="24"/>
  <c r="Y124" i="24"/>
  <c r="Y125" i="24"/>
  <c r="Y132" i="24"/>
  <c r="Y133" i="24"/>
  <c r="Y135" i="24"/>
  <c r="Y136" i="24"/>
  <c r="Y137" i="24"/>
  <c r="Y140" i="24"/>
  <c r="Y141" i="24"/>
  <c r="Y144" i="24"/>
  <c r="Y145" i="24"/>
  <c r="Y147" i="24"/>
  <c r="Y148" i="24"/>
  <c r="Y151" i="24"/>
  <c r="Y155" i="24"/>
  <c r="Y156" i="24"/>
  <c r="Y157" i="24"/>
  <c r="Y158" i="24"/>
  <c r="Y159" i="24"/>
  <c r="Y160" i="24"/>
  <c r="Y161" i="24"/>
  <c r="Y162" i="24"/>
  <c r="Y164" i="24"/>
  <c r="Y165" i="24"/>
  <c r="Y167" i="24"/>
  <c r="Y168" i="24"/>
  <c r="Y169" i="24"/>
  <c r="Y170" i="24"/>
  <c r="Y172" i="24"/>
  <c r="Y173" i="24"/>
  <c r="Y174" i="24"/>
  <c r="Y175" i="24"/>
  <c r="Y176" i="24"/>
  <c r="Y177" i="24"/>
  <c r="Y178" i="24"/>
  <c r="Y179" i="24"/>
  <c r="Y180" i="24"/>
  <c r="Y182" i="24"/>
  <c r="Y183" i="24"/>
  <c r="AC162" i="24" l="1"/>
  <c r="AM20" i="24" s="1"/>
  <c r="AC152" i="24"/>
  <c r="AM19" i="24" s="1"/>
  <c r="AC177" i="24"/>
  <c r="AM23" i="24" s="1"/>
  <c r="AC169" i="24"/>
  <c r="AM21" i="24" s="1"/>
  <c r="AC68" i="24"/>
  <c r="O6" i="24"/>
  <c r="P6" i="24" s="1"/>
  <c r="Q6" i="24" s="1"/>
  <c r="O24" i="24"/>
  <c r="P24" i="24" s="1"/>
  <c r="Q24" i="24" s="1"/>
  <c r="X24" i="24" s="1"/>
  <c r="O25" i="24"/>
  <c r="P25" i="24" s="1"/>
  <c r="Q25" i="24" s="1"/>
  <c r="X25" i="24" s="1"/>
  <c r="O26" i="24"/>
  <c r="P26" i="24" s="1"/>
  <c r="Q26" i="24" s="1"/>
  <c r="X26" i="24" s="1"/>
  <c r="O27" i="24"/>
  <c r="P27" i="24" s="1"/>
  <c r="Q27" i="24" s="1"/>
  <c r="X27" i="24" s="1"/>
  <c r="O28" i="24"/>
  <c r="P28" i="24" s="1"/>
  <c r="O29" i="24"/>
  <c r="P29" i="24" s="1"/>
  <c r="Q29" i="24" s="1"/>
  <c r="X29" i="24" s="1"/>
  <c r="O30" i="24"/>
  <c r="P30" i="24" s="1"/>
  <c r="Q30" i="24" s="1"/>
  <c r="X30" i="24" s="1"/>
  <c r="O31" i="24"/>
  <c r="P31" i="24" s="1"/>
  <c r="Q31" i="24" s="1"/>
  <c r="X31"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Q39" i="24" s="1"/>
  <c r="X39" i="24" s="1"/>
  <c r="O40" i="24"/>
  <c r="P40" i="24" s="1"/>
  <c r="O41" i="24"/>
  <c r="P41" i="24" s="1"/>
  <c r="Q41" i="24" s="1"/>
  <c r="X41" i="24" s="1"/>
  <c r="O42" i="24"/>
  <c r="P42" i="24" s="1"/>
  <c r="Q42" i="24" s="1"/>
  <c r="X42" i="24" s="1"/>
  <c r="O44" i="24"/>
  <c r="P44" i="24" s="1"/>
  <c r="O46" i="24"/>
  <c r="P46" i="24" s="1"/>
  <c r="Q46" i="24" s="1"/>
  <c r="X46" i="24" s="1"/>
  <c r="O47" i="24"/>
  <c r="P47" i="24" s="1"/>
  <c r="Q47" i="24" s="1"/>
  <c r="X47" i="24" s="1"/>
  <c r="O49" i="24"/>
  <c r="P49" i="24" s="1"/>
  <c r="Q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Q55" i="24" s="1"/>
  <c r="X55" i="24" s="1"/>
  <c r="O56" i="24"/>
  <c r="P56" i="24" s="1"/>
  <c r="O57" i="24"/>
  <c r="P57" i="24" s="1"/>
  <c r="Q57" i="24" s="1"/>
  <c r="X57" i="24" s="1"/>
  <c r="O58" i="24"/>
  <c r="P58" i="24" s="1"/>
  <c r="Q58" i="24" s="1"/>
  <c r="X58" i="24" s="1"/>
  <c r="O59" i="24"/>
  <c r="P59" i="24" s="1"/>
  <c r="Q59" i="24" s="1"/>
  <c r="X59" i="24" s="1"/>
  <c r="O60" i="24"/>
  <c r="P60" i="24" s="1"/>
  <c r="Q60" i="24" s="1"/>
  <c r="X60" i="24" s="1"/>
  <c r="O61" i="24"/>
  <c r="P61" i="24" s="1"/>
  <c r="Q61" i="24" s="1"/>
  <c r="X61" i="24" s="1"/>
  <c r="O64" i="24"/>
  <c r="P64" i="24" s="1"/>
  <c r="Q64" i="24" s="1"/>
  <c r="X64" i="24" s="1"/>
  <c r="O65" i="24"/>
  <c r="P65" i="24" s="1"/>
  <c r="Q65" i="24" s="1"/>
  <c r="X65" i="24" s="1"/>
  <c r="O66" i="24"/>
  <c r="P66" i="24" s="1"/>
  <c r="Q66" i="24" s="1"/>
  <c r="X66" i="24" s="1"/>
  <c r="O67" i="24"/>
  <c r="P67" i="24" s="1"/>
  <c r="Q67" i="24" s="1"/>
  <c r="X67" i="24" s="1"/>
  <c r="O68" i="24"/>
  <c r="P68" i="24" s="1"/>
  <c r="O69" i="24"/>
  <c r="P69" i="24" s="1"/>
  <c r="Q69" i="24" s="1"/>
  <c r="X69" i="24" s="1"/>
  <c r="O70" i="24"/>
  <c r="P70" i="24" s="1"/>
  <c r="Q70" i="24" s="1"/>
  <c r="X70" i="24" s="1"/>
  <c r="O71" i="24"/>
  <c r="P71" i="24" s="1"/>
  <c r="Q71" i="24" s="1"/>
  <c r="X71" i="24" s="1"/>
  <c r="O72" i="24"/>
  <c r="P72" i="24" s="1"/>
  <c r="Q72" i="24" s="1"/>
  <c r="X72" i="24" s="1"/>
  <c r="O74" i="24"/>
  <c r="P74" i="24" s="1"/>
  <c r="Q74" i="24" s="1"/>
  <c r="X74" i="24" s="1"/>
  <c r="O75" i="24"/>
  <c r="P75" i="24" s="1"/>
  <c r="Q75" i="24" s="1"/>
  <c r="X75" i="24" s="1"/>
  <c r="O76" i="24"/>
  <c r="P76" i="24" s="1"/>
  <c r="Q76" i="24" s="1"/>
  <c r="X76" i="24" s="1"/>
  <c r="O79" i="24"/>
  <c r="P79" i="24" s="1"/>
  <c r="Q79" i="24" s="1"/>
  <c r="X79" i="24" s="1"/>
  <c r="O80" i="24"/>
  <c r="P80" i="24" s="1"/>
  <c r="Q80" i="24" s="1"/>
  <c r="X80" i="24" s="1"/>
  <c r="O81" i="24"/>
  <c r="P81" i="24" s="1"/>
  <c r="Q81" i="24" s="1"/>
  <c r="X81" i="24" s="1"/>
  <c r="O82" i="24"/>
  <c r="P82" i="24" s="1"/>
  <c r="Q82" i="24" s="1"/>
  <c r="X82" i="24" s="1"/>
  <c r="O83" i="24"/>
  <c r="P83" i="24" s="1"/>
  <c r="Q83" i="24" s="1"/>
  <c r="X83" i="24" s="1"/>
  <c r="O84" i="24"/>
  <c r="P84" i="24" s="1"/>
  <c r="O85" i="24"/>
  <c r="P85" i="24" s="1"/>
  <c r="Q85" i="24" s="1"/>
  <c r="X85" i="24" s="1"/>
  <c r="O86" i="24"/>
  <c r="P86" i="24" s="1"/>
  <c r="Q86" i="24" s="1"/>
  <c r="X86" i="24" s="1"/>
  <c r="O93" i="24"/>
  <c r="X93" i="24" s="1"/>
  <c r="O94" i="24"/>
  <c r="X94" i="24" s="1"/>
  <c r="O95" i="24"/>
  <c r="X95" i="24" s="1"/>
  <c r="O96" i="24"/>
  <c r="X96" i="24" s="1"/>
  <c r="O97" i="24"/>
  <c r="P97" i="24" s="1"/>
  <c r="O98" i="24"/>
  <c r="P98" i="24" s="1"/>
  <c r="Q98" i="24" s="1"/>
  <c r="X98" i="24" s="1"/>
  <c r="O99" i="24"/>
  <c r="P99" i="24" s="1"/>
  <c r="Q99" i="24" s="1"/>
  <c r="X99" i="24" s="1"/>
  <c r="O100" i="24"/>
  <c r="P100" i="24" s="1"/>
  <c r="Q100" i="24" s="1"/>
  <c r="X100" i="24" s="1"/>
  <c r="O101" i="24"/>
  <c r="P101" i="24" s="1"/>
  <c r="Q101" i="24" s="1"/>
  <c r="X101"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Q113" i="24" s="1"/>
  <c r="X113" i="24" s="1"/>
  <c r="O114" i="24"/>
  <c r="P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Q125" i="24" s="1"/>
  <c r="X125" i="24" s="1"/>
  <c r="O126" i="24"/>
  <c r="P126" i="24" s="1"/>
  <c r="O127" i="24"/>
  <c r="P127" i="24" s="1"/>
  <c r="Q127" i="24" s="1"/>
  <c r="X127" i="24" s="1"/>
  <c r="O128" i="24"/>
  <c r="P128" i="24" s="1"/>
  <c r="Q128" i="24" s="1"/>
  <c r="X128" i="24" s="1"/>
  <c r="O129" i="24"/>
  <c r="P129" i="24" s="1"/>
  <c r="Q129" i="24" s="1"/>
  <c r="X129" i="24" s="1"/>
  <c r="O130" i="24"/>
  <c r="P130" i="24" s="1"/>
  <c r="Q130" i="24" s="1"/>
  <c r="X130"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Q137" i="24" s="1"/>
  <c r="X137" i="24" s="1"/>
  <c r="O138" i="24"/>
  <c r="P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5" i="24"/>
  <c r="P145" i="24" s="1"/>
  <c r="Q145" i="24" s="1"/>
  <c r="X145" i="24" s="1"/>
  <c r="O147" i="24"/>
  <c r="P147" i="24" s="1"/>
  <c r="Q147" i="24" s="1"/>
  <c r="X147" i="24" s="1"/>
  <c r="O148" i="24"/>
  <c r="P148" i="24" s="1"/>
  <c r="Q148" i="24" s="1"/>
  <c r="X148" i="24" s="1"/>
  <c r="O149" i="24"/>
  <c r="P149" i="24" s="1"/>
  <c r="Q149" i="24" s="1"/>
  <c r="X149" i="24" s="1"/>
  <c r="O150" i="24"/>
  <c r="P150" i="24" s="1"/>
  <c r="Q150" i="24" s="1"/>
  <c r="X150" i="24" s="1"/>
  <c r="O151" i="24"/>
  <c r="P151" i="24" s="1"/>
  <c r="Q151" i="24" s="1"/>
  <c r="X151" i="24" s="1"/>
  <c r="O152" i="24"/>
  <c r="P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Q161" i="24" s="1"/>
  <c r="X161" i="24" s="1"/>
  <c r="O162" i="24"/>
  <c r="P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Q168" i="24" s="1"/>
  <c r="X168" i="24" s="1"/>
  <c r="O169" i="24"/>
  <c r="P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Q176" i="24" s="1"/>
  <c r="X176" i="24" s="1"/>
  <c r="O177" i="24"/>
  <c r="P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183" i="24"/>
  <c r="P183" i="24" s="1"/>
  <c r="Q183" i="24" s="1"/>
  <c r="X183"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3" i="24"/>
  <c r="P23" i="24" s="1"/>
  <c r="Q23" i="24" s="1"/>
  <c r="X23" i="24" s="1"/>
  <c r="X49" i="24" l="1"/>
  <c r="U49" i="24"/>
  <c r="R56" i="24"/>
  <c r="Q44" i="24"/>
  <c r="X44" i="24" s="1"/>
  <c r="R40" i="24"/>
  <c r="AM13" i="24"/>
  <c r="U175" i="24"/>
  <c r="U142" i="24"/>
  <c r="U117" i="24"/>
  <c r="U74" i="24"/>
  <c r="U46" i="24"/>
  <c r="U36" i="24"/>
  <c r="U27" i="24"/>
  <c r="Y15" i="24"/>
  <c r="U181" i="24"/>
  <c r="U173" i="24"/>
  <c r="U165" i="24"/>
  <c r="U157" i="24"/>
  <c r="U149" i="24"/>
  <c r="U140" i="24"/>
  <c r="U132" i="24"/>
  <c r="U123" i="24"/>
  <c r="U115" i="24"/>
  <c r="U107" i="24"/>
  <c r="U98" i="24"/>
  <c r="U82" i="24"/>
  <c r="U71" i="24"/>
  <c r="U61" i="24"/>
  <c r="U53" i="24"/>
  <c r="U42" i="24"/>
  <c r="U34" i="24"/>
  <c r="U25" i="24"/>
  <c r="U183" i="24"/>
  <c r="U159" i="24"/>
  <c r="U134" i="24"/>
  <c r="U109" i="24"/>
  <c r="U65" i="24"/>
  <c r="U180" i="24"/>
  <c r="U172" i="24"/>
  <c r="U164" i="24"/>
  <c r="U156" i="24"/>
  <c r="U148" i="24"/>
  <c r="U139" i="24"/>
  <c r="U130" i="24"/>
  <c r="U122" i="24"/>
  <c r="Q114" i="24"/>
  <c r="X114" i="24" s="1"/>
  <c r="R114" i="24"/>
  <c r="U106" i="24"/>
  <c r="Q97" i="24"/>
  <c r="X97" i="24" s="1"/>
  <c r="R97" i="24"/>
  <c r="U81" i="24"/>
  <c r="U70" i="24"/>
  <c r="U60" i="24"/>
  <c r="U52" i="24"/>
  <c r="U41" i="24"/>
  <c r="U33" i="24"/>
  <c r="Y33" i="24" s="1"/>
  <c r="U24" i="24"/>
  <c r="AB24" i="24" s="1"/>
  <c r="U167" i="24"/>
  <c r="U151" i="24"/>
  <c r="U125" i="24"/>
  <c r="U100" i="24"/>
  <c r="R84" i="24"/>
  <c r="Q84" i="24"/>
  <c r="X84" i="24" s="1"/>
  <c r="U55" i="24"/>
  <c r="Q19" i="24"/>
  <c r="X19" i="24" s="1"/>
  <c r="R19" i="24"/>
  <c r="U18" i="24"/>
  <c r="U176" i="24"/>
  <c r="U168" i="24"/>
  <c r="U160" i="24"/>
  <c r="R152" i="24"/>
  <c r="Q152" i="24"/>
  <c r="X152" i="24" s="1"/>
  <c r="U143" i="24"/>
  <c r="U135" i="24"/>
  <c r="R126" i="24"/>
  <c r="Q126" i="24"/>
  <c r="X126" i="24" s="1"/>
  <c r="U118" i="24"/>
  <c r="U110" i="24"/>
  <c r="U101" i="24"/>
  <c r="U93" i="24"/>
  <c r="U85" i="24"/>
  <c r="U75" i="24"/>
  <c r="U66" i="24"/>
  <c r="Q56" i="24"/>
  <c r="X56" i="24" s="1"/>
  <c r="U47" i="24"/>
  <c r="U37" i="24"/>
  <c r="R28" i="24"/>
  <c r="Q28" i="24"/>
  <c r="X28" i="24" s="1"/>
  <c r="U171" i="24"/>
  <c r="U113" i="24"/>
  <c r="U31" i="24"/>
  <c r="U174" i="24"/>
  <c r="U158" i="24"/>
  <c r="U150" i="24"/>
  <c r="U133" i="24"/>
  <c r="U116" i="24"/>
  <c r="U99" i="24"/>
  <c r="U83" i="24"/>
  <c r="U72" i="24"/>
  <c r="U64" i="24"/>
  <c r="Y64" i="24" s="1"/>
  <c r="U35" i="24"/>
  <c r="U26" i="24"/>
  <c r="U17" i="24"/>
  <c r="Y16" i="24"/>
  <c r="U179" i="24"/>
  <c r="U129" i="24"/>
  <c r="U59" i="24"/>
  <c r="U178" i="24"/>
  <c r="Q162" i="24"/>
  <c r="X162" i="24" s="1"/>
  <c r="R162" i="24"/>
  <c r="U128" i="24"/>
  <c r="U95" i="24"/>
  <c r="U155" i="24"/>
  <c r="U121" i="24"/>
  <c r="U80" i="24"/>
  <c r="U51" i="24"/>
  <c r="Q40" i="24"/>
  <c r="X40" i="24" s="1"/>
  <c r="U170" i="24"/>
  <c r="U145" i="24"/>
  <c r="U120" i="24"/>
  <c r="U104" i="24"/>
  <c r="U58" i="24"/>
  <c r="U39" i="24"/>
  <c r="U30" i="24"/>
  <c r="R177" i="24"/>
  <c r="Q177" i="24"/>
  <c r="X177" i="24" s="1"/>
  <c r="U161" i="24"/>
  <c r="U144" i="24"/>
  <c r="U127" i="24"/>
  <c r="U111" i="24"/>
  <c r="U86" i="24"/>
  <c r="U67" i="24"/>
  <c r="U57" i="24"/>
  <c r="U38" i="24"/>
  <c r="U29" i="24"/>
  <c r="U147" i="24"/>
  <c r="U105" i="24"/>
  <c r="U69" i="24"/>
  <c r="U154" i="24"/>
  <c r="U137" i="24"/>
  <c r="U112" i="24"/>
  <c r="U79" i="24"/>
  <c r="R68" i="24"/>
  <c r="Q68" i="24"/>
  <c r="X68" i="24" s="1"/>
  <c r="U50" i="24"/>
  <c r="Y50" i="24" s="1"/>
  <c r="U21" i="24"/>
  <c r="R169" i="24"/>
  <c r="Q169" i="24"/>
  <c r="X169" i="24" s="1"/>
  <c r="U153" i="24"/>
  <c r="U136" i="24"/>
  <c r="U119" i="24"/>
  <c r="U103" i="24"/>
  <c r="U94" i="24"/>
  <c r="U76" i="24"/>
  <c r="Y76" i="24" s="1"/>
  <c r="U20" i="24"/>
  <c r="U163" i="24"/>
  <c r="Q138" i="24"/>
  <c r="X138" i="24" s="1"/>
  <c r="R138" i="24"/>
  <c r="U96" i="24"/>
  <c r="U23" i="24"/>
  <c r="U182" i="24"/>
  <c r="U166" i="24"/>
  <c r="U141" i="24"/>
  <c r="U124" i="24"/>
  <c r="U108" i="24"/>
  <c r="U54" i="24"/>
  <c r="Y11" i="24" l="1"/>
  <c r="AB11" i="24"/>
  <c r="V49" i="24"/>
  <c r="W49" i="24" s="1"/>
  <c r="U44" i="24"/>
  <c r="Y153" i="24"/>
  <c r="V153" i="24"/>
  <c r="W153" i="24" s="1"/>
  <c r="V147" i="24"/>
  <c r="W147" i="24" s="1"/>
  <c r="S40" i="24"/>
  <c r="T40" i="24"/>
  <c r="V155" i="24"/>
  <c r="W155" i="24" s="1"/>
  <c r="Y129" i="24"/>
  <c r="V129" i="24"/>
  <c r="W129" i="24" s="1"/>
  <c r="V158" i="24"/>
  <c r="W158" i="24" s="1"/>
  <c r="U56" i="24"/>
  <c r="S68" i="24"/>
  <c r="T68" i="24"/>
  <c r="U40" i="24"/>
  <c r="V64" i="24"/>
  <c r="W64" i="24" s="1"/>
  <c r="S56" i="24"/>
  <c r="T56" i="24"/>
  <c r="Y23" i="24"/>
  <c r="V23" i="24"/>
  <c r="W23" i="24" s="1"/>
  <c r="Y20" i="24"/>
  <c r="V20" i="24"/>
  <c r="W20" i="24" s="1"/>
  <c r="V103" i="24"/>
  <c r="W103" i="24" s="1"/>
  <c r="U169" i="24"/>
  <c r="Y14" i="24"/>
  <c r="V67" i="24"/>
  <c r="AB67" i="24" s="1"/>
  <c r="V144" i="24"/>
  <c r="W144" i="24" s="1"/>
  <c r="V51" i="24"/>
  <c r="W51" i="24" s="1"/>
  <c r="V178" i="24"/>
  <c r="W178" i="24" s="1"/>
  <c r="V179" i="24"/>
  <c r="W179" i="24" s="1"/>
  <c r="Y72" i="24"/>
  <c r="V72" i="24"/>
  <c r="W72" i="24" s="1"/>
  <c r="V116" i="24"/>
  <c r="AB116" i="24" s="1"/>
  <c r="U28" i="24"/>
  <c r="Y66" i="24"/>
  <c r="V66" i="24"/>
  <c r="W66" i="24" s="1"/>
  <c r="Y101" i="24"/>
  <c r="V101" i="24"/>
  <c r="W101" i="24" s="1"/>
  <c r="V135" i="24"/>
  <c r="W135" i="24" s="1"/>
  <c r="V168" i="24"/>
  <c r="W168" i="24" s="1"/>
  <c r="Y8" i="24"/>
  <c r="Y60" i="24"/>
  <c r="V60" i="24"/>
  <c r="W60" i="24" s="1"/>
  <c r="S97" i="24"/>
  <c r="T97" i="24"/>
  <c r="Y130" i="24"/>
  <c r="V130" i="24"/>
  <c r="W130" i="24" s="1"/>
  <c r="V164" i="24"/>
  <c r="W164" i="24" s="1"/>
  <c r="Y98" i="24"/>
  <c r="V98" i="24"/>
  <c r="W98" i="24" s="1"/>
  <c r="V132" i="24"/>
  <c r="W132" i="24" s="1"/>
  <c r="V165" i="24"/>
  <c r="W165" i="24" s="1"/>
  <c r="V124" i="24"/>
  <c r="W124" i="24" s="1"/>
  <c r="Y100" i="24"/>
  <c r="V100" i="24"/>
  <c r="W100" i="24" s="1"/>
  <c r="V24" i="24"/>
  <c r="W24" i="24" s="1"/>
  <c r="U97" i="24"/>
  <c r="V109" i="24"/>
  <c r="W109" i="24" s="1"/>
  <c r="V25" i="24"/>
  <c r="W25" i="24" s="1"/>
  <c r="V61" i="24"/>
  <c r="W61" i="24" s="1"/>
  <c r="V27" i="24"/>
  <c r="W27" i="24" s="1"/>
  <c r="V96" i="24"/>
  <c r="W96" i="24" s="1"/>
  <c r="V119" i="24"/>
  <c r="W119" i="24" s="1"/>
  <c r="V112" i="24"/>
  <c r="W112" i="24" s="1"/>
  <c r="Y69" i="24"/>
  <c r="V69" i="24"/>
  <c r="W69" i="24" s="1"/>
  <c r="Y29" i="24"/>
  <c r="V29" i="24"/>
  <c r="W29" i="24" s="1"/>
  <c r="V86" i="24"/>
  <c r="Y86" i="24" s="1"/>
  <c r="V161" i="24"/>
  <c r="W161" i="24" s="1"/>
  <c r="V80" i="24"/>
  <c r="W80" i="24" s="1"/>
  <c r="AB59" i="24"/>
  <c r="V59" i="24"/>
  <c r="W59" i="24" s="1"/>
  <c r="V83" i="24"/>
  <c r="W83" i="24" s="1"/>
  <c r="Y31" i="24"/>
  <c r="V31" i="24"/>
  <c r="W31" i="24" s="1"/>
  <c r="V37" i="24"/>
  <c r="W37" i="24" s="1"/>
  <c r="V75" i="24"/>
  <c r="Y75" i="24" s="1"/>
  <c r="V110" i="24"/>
  <c r="W110" i="24" s="1"/>
  <c r="Y143" i="24"/>
  <c r="V143" i="24"/>
  <c r="W143" i="24" s="1"/>
  <c r="V176" i="24"/>
  <c r="W176" i="24" s="1"/>
  <c r="S19" i="24"/>
  <c r="T19" i="24"/>
  <c r="Y70" i="24"/>
  <c r="V70" i="24"/>
  <c r="W70" i="24" s="1"/>
  <c r="Y106" i="24"/>
  <c r="V106" i="24"/>
  <c r="W106" i="24" s="1"/>
  <c r="Y139" i="24"/>
  <c r="V139" i="24"/>
  <c r="W139" i="24" s="1"/>
  <c r="V172" i="24"/>
  <c r="W172" i="24" s="1"/>
  <c r="Y134" i="24"/>
  <c r="V134" i="24"/>
  <c r="W134" i="24" s="1"/>
  <c r="V107" i="24"/>
  <c r="W107" i="24" s="1"/>
  <c r="V140" i="24"/>
  <c r="AB140" i="24" s="1"/>
  <c r="V173" i="24"/>
  <c r="W173" i="24" s="1"/>
  <c r="V117" i="24"/>
  <c r="W117" i="24" s="1"/>
  <c r="S169" i="24"/>
  <c r="T169" i="24"/>
  <c r="V120" i="24"/>
  <c r="W120" i="24" s="1"/>
  <c r="V58" i="24"/>
  <c r="W58" i="24" s="1"/>
  <c r="Y58" i="24"/>
  <c r="V133" i="24"/>
  <c r="W133" i="24" s="1"/>
  <c r="AB133" i="24"/>
  <c r="U19" i="24"/>
  <c r="V125" i="24"/>
  <c r="W125" i="24" s="1"/>
  <c r="V33" i="24"/>
  <c r="W33" i="24" s="1"/>
  <c r="Y34" i="24"/>
  <c r="V34" i="24"/>
  <c r="W34" i="24" s="1"/>
  <c r="Y71" i="24"/>
  <c r="V71" i="24"/>
  <c r="W71" i="24" s="1"/>
  <c r="Y36" i="24"/>
  <c r="V36" i="24"/>
  <c r="W36" i="24" s="1"/>
  <c r="S28" i="24"/>
  <c r="T28" i="24"/>
  <c r="V76" i="24"/>
  <c r="W76" i="24" s="1"/>
  <c r="V137" i="24"/>
  <c r="W137" i="24" s="1"/>
  <c r="AB38" i="24"/>
  <c r="V38" i="24"/>
  <c r="W38" i="24" s="1"/>
  <c r="V121" i="24"/>
  <c r="W121" i="24" s="1"/>
  <c r="V113" i="24"/>
  <c r="W113" i="24" s="1"/>
  <c r="Y85" i="24"/>
  <c r="V85" i="24"/>
  <c r="W85" i="24" s="1"/>
  <c r="V55" i="24"/>
  <c r="W55" i="24" s="1"/>
  <c r="V81" i="24"/>
  <c r="W81" i="24" s="1"/>
  <c r="S114" i="24"/>
  <c r="T114" i="24"/>
  <c r="V148" i="24"/>
  <c r="AB148" i="24" s="1"/>
  <c r="V180" i="24"/>
  <c r="W180" i="24" s="1"/>
  <c r="V159" i="24"/>
  <c r="W159" i="24" s="1"/>
  <c r="AB115" i="24"/>
  <c r="V115" i="24"/>
  <c r="W115" i="24" s="1"/>
  <c r="V149" i="24"/>
  <c r="W149" i="24" s="1"/>
  <c r="V181" i="24"/>
  <c r="W181" i="24" s="1"/>
  <c r="V79" i="24"/>
  <c r="Y79" i="24" s="1"/>
  <c r="Y13" i="24"/>
  <c r="V174" i="24"/>
  <c r="W174" i="24" s="1"/>
  <c r="V141" i="24"/>
  <c r="W141" i="24" s="1"/>
  <c r="V21" i="24"/>
  <c r="AB21" i="24" s="1"/>
  <c r="AC19" i="24" s="1"/>
  <c r="V145" i="24"/>
  <c r="W145" i="24" s="1"/>
  <c r="V95" i="24"/>
  <c r="W95" i="24" s="1"/>
  <c r="V35" i="24"/>
  <c r="W35" i="24" s="1"/>
  <c r="S138" i="24"/>
  <c r="T138" i="24"/>
  <c r="V136" i="24"/>
  <c r="W136" i="24" s="1"/>
  <c r="AB105" i="24"/>
  <c r="V105" i="24"/>
  <c r="W105" i="24" s="1"/>
  <c r="V111" i="24"/>
  <c r="W111" i="24" s="1"/>
  <c r="U177" i="24"/>
  <c r="V170" i="24"/>
  <c r="W170" i="24" s="1"/>
  <c r="AB47" i="24"/>
  <c r="AC40" i="24" s="1"/>
  <c r="V47" i="24"/>
  <c r="W47" i="24" s="1"/>
  <c r="V118" i="24"/>
  <c r="W118" i="24" s="1"/>
  <c r="U152" i="24"/>
  <c r="V151" i="24"/>
  <c r="W151" i="24" s="1"/>
  <c r="V54" i="24"/>
  <c r="W54" i="24" s="1"/>
  <c r="V166" i="24"/>
  <c r="W166" i="24" s="1"/>
  <c r="U138" i="24"/>
  <c r="V50" i="24"/>
  <c r="W50" i="24" s="1"/>
  <c r="S177" i="24"/>
  <c r="T177" i="24"/>
  <c r="V128" i="24"/>
  <c r="W128" i="24" s="1"/>
  <c r="Y128" i="24"/>
  <c r="Y6" i="24"/>
  <c r="Y150" i="24"/>
  <c r="V150" i="24"/>
  <c r="W150" i="24" s="1"/>
  <c r="S152" i="24"/>
  <c r="T152" i="24"/>
  <c r="V41" i="24"/>
  <c r="Y41" i="24" s="1"/>
  <c r="U114" i="24"/>
  <c r="Y42" i="24"/>
  <c r="V42" i="24"/>
  <c r="W42" i="24" s="1"/>
  <c r="V82" i="24"/>
  <c r="W82" i="24" s="1"/>
  <c r="Y46" i="24"/>
  <c r="V46" i="24"/>
  <c r="W46" i="24" s="1"/>
  <c r="Y142" i="24"/>
  <c r="V142" i="24"/>
  <c r="W142" i="24" s="1"/>
  <c r="V182" i="24"/>
  <c r="W182" i="24" s="1"/>
  <c r="V94" i="24"/>
  <c r="W94" i="24" s="1"/>
  <c r="U68" i="24"/>
  <c r="AB127" i="24"/>
  <c r="V127" i="24"/>
  <c r="W127" i="24" s="1"/>
  <c r="S162" i="24"/>
  <c r="T162" i="24"/>
  <c r="Y171" i="24"/>
  <c r="Z169" i="24" s="1"/>
  <c r="AL21" i="24" s="1"/>
  <c r="V171" i="24"/>
  <c r="W171" i="24" s="1"/>
  <c r="V93" i="24"/>
  <c r="W93" i="24" s="1"/>
  <c r="U126" i="24"/>
  <c r="V160" i="24"/>
  <c r="W160" i="24" s="1"/>
  <c r="V18" i="24"/>
  <c r="U84" i="24"/>
  <c r="V122" i="24"/>
  <c r="W122" i="24" s="1"/>
  <c r="V156" i="24"/>
  <c r="W156" i="24" s="1"/>
  <c r="Y65" i="24"/>
  <c r="V65" i="24"/>
  <c r="W65" i="24" s="1"/>
  <c r="V183" i="24"/>
  <c r="W183" i="24" s="1"/>
  <c r="V123" i="24"/>
  <c r="W123" i="24" s="1"/>
  <c r="V157" i="24"/>
  <c r="W157" i="24" s="1"/>
  <c r="V39" i="24"/>
  <c r="W39" i="24" s="1"/>
  <c r="V26" i="24"/>
  <c r="W26" i="24" s="1"/>
  <c r="V163" i="24"/>
  <c r="W163" i="24" s="1"/>
  <c r="Y57" i="24"/>
  <c r="V57" i="24"/>
  <c r="W57" i="24" s="1"/>
  <c r="Y104" i="24"/>
  <c r="V104" i="24"/>
  <c r="W104" i="24" s="1"/>
  <c r="V108" i="24"/>
  <c r="W108" i="24" s="1"/>
  <c r="Y154" i="24"/>
  <c r="V154" i="24"/>
  <c r="W154" i="24" s="1"/>
  <c r="Y30" i="24"/>
  <c r="V30" i="24"/>
  <c r="W30" i="24" s="1"/>
  <c r="U162" i="24"/>
  <c r="V17" i="24"/>
  <c r="Y99" i="24"/>
  <c r="V99" i="24"/>
  <c r="W99" i="24" s="1"/>
  <c r="S126" i="24"/>
  <c r="T126" i="24"/>
  <c r="T84" i="24"/>
  <c r="S84" i="24"/>
  <c r="V167" i="24"/>
  <c r="W167" i="24" s="1"/>
  <c r="V52" i="24"/>
  <c r="W52" i="24" s="1"/>
  <c r="V53" i="24"/>
  <c r="W53" i="24" s="1"/>
  <c r="Y74" i="24"/>
  <c r="V74" i="24"/>
  <c r="W74" i="24" s="1"/>
  <c r="V175" i="24"/>
  <c r="W175" i="24" s="1"/>
  <c r="O5" i="24"/>
  <c r="P5" i="24" s="1"/>
  <c r="A177" i="24"/>
  <c r="A169" i="24"/>
  <c r="A162" i="24"/>
  <c r="A152" i="24"/>
  <c r="A138" i="24"/>
  <c r="A126" i="24"/>
  <c r="A114" i="24"/>
  <c r="A97" i="24"/>
  <c r="A84" i="24"/>
  <c r="A68" i="24"/>
  <c r="A56" i="24"/>
  <c r="A40" i="24"/>
  <c r="A28" i="24"/>
  <c r="A19" i="24"/>
  <c r="A5" i="24"/>
  <c r="AB144" i="24" l="1"/>
  <c r="AB107" i="24"/>
  <c r="Y163" i="24"/>
  <c r="Y166" i="24"/>
  <c r="AB132" i="24"/>
  <c r="AC126" i="24" s="1"/>
  <c r="AM17" i="24" s="1"/>
  <c r="Y49" i="24"/>
  <c r="AC84" i="24"/>
  <c r="AB103" i="24"/>
  <c r="Y110" i="24"/>
  <c r="AB141" i="24"/>
  <c r="Y181" i="24"/>
  <c r="Z177" i="24" s="1"/>
  <c r="AL23" i="24" s="1"/>
  <c r="W67" i="24"/>
  <c r="AB147" i="24"/>
  <c r="V44" i="24"/>
  <c r="W44" i="24" s="1"/>
  <c r="W116" i="24"/>
  <c r="AC114" i="24"/>
  <c r="AM16" i="24" s="1"/>
  <c r="Y149" i="24"/>
  <c r="W41" i="24"/>
  <c r="AB39" i="24"/>
  <c r="AM6" i="24"/>
  <c r="W75" i="24"/>
  <c r="AM8" i="24"/>
  <c r="W79" i="24"/>
  <c r="AB37" i="24"/>
  <c r="AB7" i="24"/>
  <c r="AC5" i="24" s="1"/>
  <c r="Q5" i="24"/>
  <c r="X5" i="24" s="1"/>
  <c r="R5" i="24"/>
  <c r="V126" i="24"/>
  <c r="W126" i="24" s="1"/>
  <c r="V177" i="24"/>
  <c r="W177" i="24" s="1"/>
  <c r="W140" i="24"/>
  <c r="W86" i="24"/>
  <c r="V97" i="24"/>
  <c r="W97" i="24" s="1"/>
  <c r="V162" i="24"/>
  <c r="W162" i="24" s="1"/>
  <c r="Y84" i="24"/>
  <c r="Z84" i="24" s="1"/>
  <c r="AL14" i="24" s="1"/>
  <c r="V84" i="24"/>
  <c r="W84" i="24" s="1"/>
  <c r="W21" i="24"/>
  <c r="Z28" i="24"/>
  <c r="AB61" i="24"/>
  <c r="AC56" i="24" s="1"/>
  <c r="V28" i="24"/>
  <c r="W28" i="24" s="1"/>
  <c r="V169" i="24"/>
  <c r="W169" i="24" s="1"/>
  <c r="Y40" i="24"/>
  <c r="V40" i="24"/>
  <c r="W40" i="24" s="1"/>
  <c r="Z162" i="24"/>
  <c r="AL20" i="24" s="1"/>
  <c r="W148" i="24"/>
  <c r="Y68" i="24"/>
  <c r="Z68" i="24" s="1"/>
  <c r="V68" i="24"/>
  <c r="W68" i="24" s="1"/>
  <c r="V114" i="24"/>
  <c r="W114" i="24" s="1"/>
  <c r="V138" i="24"/>
  <c r="W138" i="24" s="1"/>
  <c r="Y19" i="24"/>
  <c r="Z19" i="24" s="1"/>
  <c r="V19" i="24"/>
  <c r="W19" i="24" s="1"/>
  <c r="V152" i="24"/>
  <c r="W152" i="24" s="1"/>
  <c r="Y56" i="24"/>
  <c r="Z56" i="24" s="1"/>
  <c r="V56" i="24"/>
  <c r="W56" i="24" s="1"/>
  <c r="E28" i="30"/>
  <c r="H13" i="20"/>
  <c r="AG6" i="24" s="1"/>
  <c r="I13" i="20"/>
  <c r="AH6" i="24" s="1"/>
  <c r="H14" i="20"/>
  <c r="AG7" i="24" s="1"/>
  <c r="I14" i="20"/>
  <c r="AH7" i="24" s="1"/>
  <c r="H15" i="20"/>
  <c r="AG8" i="24" s="1"/>
  <c r="I15" i="20"/>
  <c r="AH8" i="24" s="1"/>
  <c r="H16" i="20"/>
  <c r="AG9" i="24" s="1"/>
  <c r="I16" i="20"/>
  <c r="AH9"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3" i="24" s="1"/>
  <c r="I26" i="20"/>
  <c r="AH23" i="24" s="1"/>
  <c r="H12" i="20"/>
  <c r="AG5" i="24" s="1"/>
  <c r="AN23" i="24" l="1"/>
  <c r="AC97" i="24"/>
  <c r="AC138" i="24"/>
  <c r="Y97" i="24"/>
  <c r="Z97" i="24" s="1"/>
  <c r="AL15" i="24" s="1"/>
  <c r="AN15" i="24" s="1"/>
  <c r="Y19" i="20" s="1"/>
  <c r="AB19" i="20" s="1"/>
  <c r="Y152" i="24"/>
  <c r="Z152" i="24" s="1"/>
  <c r="AL19" i="24" s="1"/>
  <c r="AN19" i="24" s="1"/>
  <c r="Y23" i="20" s="1"/>
  <c r="AB23" i="20" s="1"/>
  <c r="Y126" i="24"/>
  <c r="Z126" i="24" s="1"/>
  <c r="AL17" i="24" s="1"/>
  <c r="AN17" i="24" s="1"/>
  <c r="Y21" i="20" s="1"/>
  <c r="AB21" i="20" s="1"/>
  <c r="Y138" i="24"/>
  <c r="Z138" i="24" s="1"/>
  <c r="AL18" i="24" s="1"/>
  <c r="AN18" i="24" s="1"/>
  <c r="Y22" i="20" s="1"/>
  <c r="AB22" i="20" s="1"/>
  <c r="AC28" i="24"/>
  <c r="AM7" i="24" s="1"/>
  <c r="AP7" i="24" s="1"/>
  <c r="Z14" i="20" s="1"/>
  <c r="AC14" i="20" s="1"/>
  <c r="Y44" i="24"/>
  <c r="Z40" i="24" s="1"/>
  <c r="AL8" i="24" s="1"/>
  <c r="AN8" i="24" s="1"/>
  <c r="AN20" i="24"/>
  <c r="Y24" i="20" s="1"/>
  <c r="AB24" i="20" s="1"/>
  <c r="AN14" i="24"/>
  <c r="Y18" i="20" s="1"/>
  <c r="AB18" i="20" s="1"/>
  <c r="AO17" i="24"/>
  <c r="AP17" i="24"/>
  <c r="Z21" i="20" s="1"/>
  <c r="AC21" i="20" s="1"/>
  <c r="AO6" i="24"/>
  <c r="AP6" i="24"/>
  <c r="Z13" i="20" s="1"/>
  <c r="AC13" i="20" s="1"/>
  <c r="AB25" i="20"/>
  <c r="AO20" i="24"/>
  <c r="AP20" i="24"/>
  <c r="Z24" i="20" s="1"/>
  <c r="AC24" i="20" s="1"/>
  <c r="AO16" i="24"/>
  <c r="AP16" i="24"/>
  <c r="Z20" i="20" s="1"/>
  <c r="AC20" i="20" s="1"/>
  <c r="AO9" i="24"/>
  <c r="AP9" i="24"/>
  <c r="Y26" i="20"/>
  <c r="AB26" i="20" s="1"/>
  <c r="AP21" i="24"/>
  <c r="Z25" i="20" s="1"/>
  <c r="AC25" i="20" s="1"/>
  <c r="AO21" i="24"/>
  <c r="AP13" i="24"/>
  <c r="Z17" i="20" s="1"/>
  <c r="AC17" i="20" s="1"/>
  <c r="AO13" i="24"/>
  <c r="AO19" i="24"/>
  <c r="AP19" i="24"/>
  <c r="Z23" i="20" s="1"/>
  <c r="AC23" i="20" s="1"/>
  <c r="AO15" i="24"/>
  <c r="AP15" i="24"/>
  <c r="AO8" i="24"/>
  <c r="AP8" i="24"/>
  <c r="Z15" i="20" s="1"/>
  <c r="AC15" i="20" s="1"/>
  <c r="AO23" i="24"/>
  <c r="AP23" i="24"/>
  <c r="Z26" i="20" s="1"/>
  <c r="AC26" i="20" s="1"/>
  <c r="AP18" i="24"/>
  <c r="Z22" i="20" s="1"/>
  <c r="AC22" i="20" s="1"/>
  <c r="AO18" i="24"/>
  <c r="AO14" i="24"/>
  <c r="AP14" i="24"/>
  <c r="AL9" i="24"/>
  <c r="AN9" i="24" s="1"/>
  <c r="Y16" i="20" s="1"/>
  <c r="AB16" i="20" s="1"/>
  <c r="AL7" i="24"/>
  <c r="AN7" i="24" s="1"/>
  <c r="Y14" i="20" s="1"/>
  <c r="AB14" i="20" s="1"/>
  <c r="Y114" i="24"/>
  <c r="Z114" i="24" s="1"/>
  <c r="AL16" i="24" s="1"/>
  <c r="AN16" i="24" s="1"/>
  <c r="AL6" i="24"/>
  <c r="AN6" i="24" s="1"/>
  <c r="Y13" i="20" s="1"/>
  <c r="AB13" i="20" s="1"/>
  <c r="AL13" i="24"/>
  <c r="AN13" i="24" s="1"/>
  <c r="Y17" i="20" s="1"/>
  <c r="AB17" i="20" s="1"/>
  <c r="AM5" i="24"/>
  <c r="T5" i="24"/>
  <c r="S5" i="24"/>
  <c r="U5" i="24"/>
  <c r="J22" i="20"/>
  <c r="J23" i="20"/>
  <c r="V5" i="24" l="1"/>
  <c r="Y5" i="24"/>
  <c r="Z5" i="24" s="1"/>
  <c r="AL5" i="24" s="1"/>
  <c r="AN5" i="24" s="1"/>
  <c r="Y12" i="20" s="1"/>
  <c r="AQ8" i="24"/>
  <c r="Y20" i="20"/>
  <c r="AB20" i="20" s="1"/>
  <c r="AQ16" i="24"/>
  <c r="AO7" i="24"/>
  <c r="Y15" i="20"/>
  <c r="AB15" i="20" s="1"/>
  <c r="AA14" i="20"/>
  <c r="AA26" i="20"/>
  <c r="AQ6" i="24"/>
  <c r="AQ20" i="24"/>
  <c r="AQ23" i="24"/>
  <c r="AA24" i="20"/>
  <c r="AA21" i="20"/>
  <c r="AA25" i="20"/>
  <c r="AQ13" i="24"/>
  <c r="AA22" i="20"/>
  <c r="AQ17" i="24"/>
  <c r="AQ14" i="24"/>
  <c r="Z18" i="20"/>
  <c r="AQ18" i="24"/>
  <c r="AQ7" i="24"/>
  <c r="AQ21" i="24"/>
  <c r="AQ19" i="24"/>
  <c r="AQ15" i="24"/>
  <c r="Z19" i="20"/>
  <c r="AA13" i="20"/>
  <c r="AA23" i="20"/>
  <c r="AQ9" i="24"/>
  <c r="Z16" i="20"/>
  <c r="AA17" i="20"/>
  <c r="J24" i="20"/>
  <c r="J21" i="20"/>
  <c r="J26" i="20"/>
  <c r="J19" i="20"/>
  <c r="J15" i="20"/>
  <c r="J16" i="20"/>
  <c r="J18" i="20"/>
  <c r="J14" i="20"/>
  <c r="J13" i="20"/>
  <c r="J25" i="20"/>
  <c r="J20" i="20"/>
  <c r="J17" i="20"/>
  <c r="AQ28" i="30"/>
  <c r="AO28" i="30"/>
  <c r="AM28" i="30"/>
  <c r="AK28" i="30"/>
  <c r="AI28" i="30"/>
  <c r="AG28" i="30"/>
  <c r="AE28" i="30"/>
  <c r="AC28" i="30"/>
  <c r="AA28" i="30"/>
  <c r="Y28" i="30"/>
  <c r="W28" i="30"/>
  <c r="U28" i="30"/>
  <c r="S28" i="30"/>
  <c r="Q28" i="30"/>
  <c r="O28" i="30"/>
  <c r="M28" i="30"/>
  <c r="K28" i="30"/>
  <c r="I28" i="30"/>
  <c r="G28" i="30"/>
  <c r="AB12" i="20" l="1"/>
  <c r="AA15" i="20"/>
  <c r="AA18" i="20"/>
  <c r="AC18" i="20"/>
  <c r="AA16" i="20"/>
  <c r="AC16" i="20"/>
  <c r="AA20" i="20"/>
  <c r="AA19" i="20"/>
  <c r="AC19" i="20"/>
  <c r="J12" i="20"/>
  <c r="AH5" i="24"/>
  <c r="F27" i="30"/>
  <c r="G27" i="30"/>
  <c r="H27" i="30"/>
  <c r="I27" i="30"/>
  <c r="J27" i="30"/>
  <c r="K27" i="30"/>
  <c r="L27" i="30"/>
  <c r="M27" i="30"/>
  <c r="N27" i="30"/>
  <c r="O27" i="30"/>
  <c r="P27" i="30"/>
  <c r="Q27" i="30"/>
  <c r="R27" i="30"/>
  <c r="S27" i="30"/>
  <c r="T27" i="30"/>
  <c r="U27" i="30"/>
  <c r="V27" i="30"/>
  <c r="W27" i="30"/>
  <c r="X27" i="30"/>
  <c r="Y27" i="30"/>
  <c r="Z27" i="30"/>
  <c r="AA27" i="30"/>
  <c r="AB27" i="30"/>
  <c r="AC27" i="30"/>
  <c r="AD27" i="30"/>
  <c r="AE27" i="30"/>
  <c r="AF27" i="30"/>
  <c r="AG27" i="30"/>
  <c r="AH27" i="30"/>
  <c r="AI27" i="30"/>
  <c r="AJ27" i="30"/>
  <c r="AK27" i="30"/>
  <c r="AL27" i="30"/>
  <c r="AM27" i="30"/>
  <c r="AN27" i="30"/>
  <c r="AO27" i="30"/>
  <c r="AP27" i="30"/>
  <c r="AQ27" i="30"/>
  <c r="AR27" i="30"/>
  <c r="AS27" i="30"/>
  <c r="AS28" i="30" s="1"/>
  <c r="AT27" i="30"/>
  <c r="E27" i="30"/>
  <c r="AP5" i="24" l="1"/>
  <c r="AO5" i="24"/>
  <c r="AD136" i="24"/>
  <c r="AA123" i="24"/>
  <c r="AA111" i="24"/>
  <c r="AD33" i="24"/>
  <c r="W5" i="24"/>
  <c r="AD25" i="24"/>
  <c r="AD123" i="24"/>
  <c r="AD174" i="24"/>
  <c r="AD53" i="24"/>
  <c r="AA94" i="24"/>
  <c r="AD15" i="24"/>
  <c r="AD81" i="24"/>
  <c r="AD94" i="24"/>
  <c r="AD159" i="24"/>
  <c r="AA182" i="24"/>
  <c r="AA81" i="24"/>
  <c r="AC149" i="24"/>
  <c r="AD111" i="24"/>
  <c r="AD167" i="24"/>
  <c r="AD182" i="24"/>
  <c r="Z12" i="20" l="1"/>
  <c r="AQ5" i="24"/>
  <c r="AA152" i="24"/>
  <c r="AD152" i="24"/>
  <c r="AA25" i="24"/>
  <c r="AD149" i="24"/>
  <c r="AD5" i="24"/>
  <c r="AA53" i="24"/>
  <c r="AA5" i="24"/>
  <c r="AA159" i="24"/>
  <c r="AC12" i="20" l="1"/>
  <c r="AA12" i="20"/>
  <c r="AD19" i="24"/>
  <c r="AD68" i="24"/>
  <c r="AA68" i="24"/>
  <c r="AA136" i="24"/>
  <c r="AA167" i="24"/>
  <c r="AA162" i="24"/>
  <c r="AD162" i="24"/>
  <c r="AA174" i="24"/>
  <c r="AD40" i="24" l="1"/>
  <c r="AA40" i="24"/>
  <c r="AD28" i="24"/>
  <c r="AA28" i="24"/>
  <c r="AD126" i="24"/>
  <c r="AA126" i="24"/>
  <c r="AD56" i="24"/>
  <c r="AA56" i="24"/>
  <c r="AA169" i="24"/>
  <c r="AD169" i="24"/>
  <c r="AD138" i="24"/>
  <c r="AA138" i="24"/>
  <c r="AA177" i="24"/>
  <c r="AD177" i="24"/>
  <c r="AD97" i="24"/>
  <c r="AA97" i="24"/>
  <c r="AD84" i="24"/>
  <c r="AA84" i="24"/>
  <c r="AA114" i="24"/>
  <c r="AD114"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AR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S10" authorId="0" shapeId="0">
      <text>
        <r>
          <rPr>
            <sz val="9"/>
            <color indexed="81"/>
            <rFont val="Tahoma"/>
            <family val="2"/>
          </rPr>
          <t>Describir brevemente las conclusiones sobre la eficacia de las acciones adelantadas, si fueron eficaces o no y por qué?</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Z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<sst xmlns="http://schemas.openxmlformats.org/spreadsheetml/2006/main" count="1431" uniqueCount="763">
  <si>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</si>
  <si>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</si>
  <si>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</si>
  <si>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</si>
  <si>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</si>
  <si>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</si>
  <si>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</si>
  <si>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</si>
  <si>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</si>
  <si>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</si>
  <si>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</si>
  <si>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</si>
  <si>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</si>
  <si>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</si>
  <si>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</si>
  <si>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</si>
  <si>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</si>
  <si>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</si>
  <si>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</si>
  <si>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</si>
  <si>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</si>
  <si>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</si>
  <si>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</si>
  <si>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</si>
  <si>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</si>
  <si>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</si>
  <si>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</si>
  <si>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</si>
  <si>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</si>
  <si>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</si>
  <si>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</si>
  <si>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</si>
  <si>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</si>
  <si>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</si>
  <si>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</si>
  <si>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</si>
  <si>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</si>
  <si>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</si>
  <si>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</si>
  <si>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</si>
  <si>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</si>
  <si>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</si>
  <si>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</si>
  <si>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</si>
  <si>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</si>
  <si>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</si>
  <si>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</si>
  <si>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</si>
  <si>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</si>
  <si>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</si>
  <si>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 xml:space="preserve">REPORTE MONITOREO Y REVISIÓN-AGOSTO </t>
  </si>
  <si>
    <t>REPORTE MONITOREO Y REVISIÓN-DICIEMBRE</t>
  </si>
  <si>
    <t xml:space="preserve">SEGUIMIENTO OFICINA DE CONTROL INTERNO </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</si>
  <si>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</si>
  <si>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</si>
  <si>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</si>
  <si>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</si>
  <si>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</si>
  <si>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</si>
  <si>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</si>
  <si>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</si>
  <si>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</si>
  <si>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</si>
  <si>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</si>
  <si>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</si>
  <si>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</si>
  <si>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</si>
  <si>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</si>
  <si>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</si>
  <si>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</si>
  <si>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</si>
  <si>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</si>
  <si>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</si>
  <si>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</si>
  <si>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</si>
  <si>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</si>
  <si>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</si>
  <si>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</si>
  <si>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</si>
  <si>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</si>
  <si>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</si>
  <si>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</si>
  <si>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</si>
  <si>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</si>
  <si>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</si>
  <si>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</si>
  <si>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</si>
  <si>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</si>
  <si>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</si>
  <si>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</si>
  <si>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</si>
  <si>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</si>
  <si>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</si>
  <si>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CONCLUSIONES SOBRE LA EFICACIA DE LAS ACCIONES</t>
  </si>
  <si>
    <t>1.0</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</si>
  <si>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</si>
  <si>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</si>
  <si>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</si>
  <si>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</si>
  <si>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</si>
  <si>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</si>
  <si>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</si>
  <si>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</si>
  <si>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</si>
  <si>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</si>
  <si>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</si>
  <si>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4EST. Ser ejemplo en la rendición de cuentas a la ciudadanía.</t>
  </si>
  <si>
    <t>2.0</t>
  </si>
  <si>
    <t xml:space="preserve">FECHA: </t>
  </si>
  <si>
    <t xml:space="preserve">Acción 1:
Acción 2:
</t>
  </si>
  <si>
    <t xml:space="preserve">Avances acción 1: 
Avances acción 2: </t>
  </si>
  <si>
    <t xml:space="preserve">Acción 1: 
Acción 2: </t>
  </si>
  <si>
    <t xml:space="preserve">7EST. Prestar servicios eficientes, oportunos y de calidad a la ciudadanía, tanto en gestión como en trámites de la movilidad 
</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</si>
  <si>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</si>
  <si>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</si>
  <si>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</si>
  <si>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t xml:space="preserve">Documento anterior versión 3,0
Ajuste por articulo 47 Decreto 672 de 2018. Revisión y actualización de controles
</t>
  </si>
  <si>
    <t>Se actualiza la política sobre su objetivo y alcance.</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</si>
  <si>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</si>
  <si>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</si>
  <si>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</si>
  <si>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</si>
  <si>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</si>
  <si>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</si>
  <si>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</si>
  <si>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</si>
  <si>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</si>
  <si>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</si>
  <si>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</si>
  <si>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</si>
  <si>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</si>
  <si>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</si>
  <si>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</si>
  <si>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</si>
  <si>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</si>
  <si>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</si>
  <si>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</si>
  <si>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</si>
  <si>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</si>
  <si>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</si>
  <si>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</si>
  <si>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</si>
  <si>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</si>
  <si>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</si>
  <si>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</si>
  <si>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</si>
  <si>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</si>
  <si>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</si>
  <si>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</si>
  <si>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</si>
  <si>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</si>
  <si>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</si>
  <si>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</si>
  <si>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</si>
  <si>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</si>
  <si>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</si>
  <si>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</si>
  <si>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</si>
  <si>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</si>
  <si>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</si>
  <si>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</si>
  <si>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</si>
  <si>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</si>
  <si>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</si>
  <si>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</si>
  <si>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</si>
  <si>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</si>
  <si>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</si>
  <si>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</si>
  <si>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</si>
  <si>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</si>
  <si>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</si>
  <si>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</si>
  <si>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</si>
  <si>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</si>
  <si>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</si>
  <si>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</si>
  <si>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</si>
  <si>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</si>
  <si>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</si>
  <si>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</si>
  <si>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</si>
  <si>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</si>
  <si>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</si>
  <si>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2EST. Fomentar la cultura ciudadana y el respeto entre todos los usuarios de todas las formas de transporte, protegiendo en especial los actores vulnerables y los modos activos.
</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</si>
  <si>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</si>
  <si>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</si>
  <si>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</si>
  <si>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</si>
  <si>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</si>
  <si>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</si>
  <si>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</si>
  <si>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</si>
  <si>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</si>
  <si>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</si>
  <si>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</si>
  <si>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</si>
  <si>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</si>
  <si>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</si>
  <si>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</si>
  <si>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</si>
  <si>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</si>
  <si>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</si>
  <si>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</si>
  <si>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</si>
  <si>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</si>
  <si>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</si>
  <si>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t>SEGUIMIENTO INDEPENDIENTE</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</si>
  <si>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</si>
  <si>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</si>
  <si>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</si>
  <si>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r>
      <t xml:space="preserve">TERCERA LÍNEA DE DEFENSA RESPONDE POR:
</t>
    </r>
    <r>
      <rPr>
        <b/>
        <sz val="20"/>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</si>
  <si>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</si>
  <si>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</si>
  <si>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</si>
  <si>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</si>
  <si>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</si>
  <si>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</si>
  <si>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</si>
  <si>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</si>
  <si>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</si>
  <si>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</si>
  <si>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</si>
  <si>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</si>
  <si>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3.0 </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</si>
  <si>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</si>
  <si>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</si>
  <si>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</si>
  <si>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</si>
  <si>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</si>
  <si>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</si>
  <si>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</si>
  <si>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</si>
  <si>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</si>
  <si>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</si>
  <si>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</si>
  <si>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</si>
  <si>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</si>
  <si>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</si>
  <si>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</si>
  <si>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</si>
  <si>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</si>
  <si>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</si>
  <si>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</si>
  <si>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</si>
  <si>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</si>
  <si>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</si>
  <si>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</si>
  <si>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 Presencia de actos de cohecho (dar o recibir dádivas) para favorecimiento propio o de un tercero.</t>
  </si>
  <si>
    <t>6EST. Proveer un ecosistema adecuado para la innovación y adopción de tecnologías de movilidad y de información y comunicación.</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</si>
  <si>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</si>
  <si>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</si>
  <si>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</si>
  <si>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</si>
  <si>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</si>
  <si>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</si>
  <si>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</si>
  <si>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</si>
  <si>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</si>
  <si>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</si>
  <si>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</si>
  <si>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</si>
  <si>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</si>
  <si>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</si>
  <si>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</si>
  <si>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</si>
  <si>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</si>
  <si>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</si>
  <si>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</si>
  <si>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</si>
  <si>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</si>
  <si>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</si>
  <si>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</si>
  <si>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</si>
  <si>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</si>
  <si>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</si>
  <si>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</si>
  <si>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</si>
  <si>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</si>
  <si>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</si>
  <si>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</si>
  <si>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</si>
  <si>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</si>
  <si>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</si>
  <si>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</si>
  <si>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</si>
  <si>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</si>
  <si>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</si>
  <si>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</si>
  <si>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</si>
  <si>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</si>
  <si>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</si>
  <si>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</si>
  <si>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</si>
  <si>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</si>
  <si>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</si>
  <si>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</si>
  <si>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</si>
  <si>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</si>
  <si>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</si>
  <si>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OBJETIVOS INSTITUCIONALES
</t>
    </r>
    <r>
      <rPr>
        <b/>
        <sz val="11"/>
        <color theme="0"/>
        <rFont val="Arial"/>
        <family val="2"/>
      </rPr>
      <t/>
    </r>
  </si>
  <si>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</si>
  <si>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</si>
  <si>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</si>
  <si>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t>
    </r>
    <r>
      <rPr>
        <sz val="18"/>
        <rFont val="Arial"/>
        <family val="2"/>
      </rPr>
      <t xml:space="preserve">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</si>
  <si>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</si>
  <si>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</si>
  <si>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</si>
  <si>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</si>
  <si>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</si>
  <si>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</si>
  <si>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</si>
  <si>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</si>
  <si>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</si>
  <si>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</si>
  <si>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</si>
  <si>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</si>
  <si>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</si>
  <si>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</si>
  <si>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</si>
  <si>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</si>
  <si>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</si>
  <si>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</si>
  <si>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</si>
  <si>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</si>
  <si>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</si>
  <si>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</si>
  <si>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</si>
  <si>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</si>
  <si>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</si>
  <si>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</si>
  <si>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</si>
  <si>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</si>
  <si>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</si>
  <si>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</si>
  <si>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</si>
  <si>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</si>
  <si>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</si>
  <si>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</si>
  <si>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</si>
  <si>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</si>
  <si>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</si>
  <si>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</si>
  <si>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</si>
  <si>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1: Baja cultura de control en los colaboradores de la Entidad frente a la implementación del manual de funciones, manuales y código de integridad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</si>
  <si>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</si>
  <si>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</si>
  <si>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 xml:space="preserve">Verificar que la dependencia responsable planifique los recursos para la implementación del PDSVM en el anteproyecto de presupuesto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</si>
  <si>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</si>
  <si>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</si>
  <si>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</si>
  <si>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</si>
  <si>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</si>
  <si>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</si>
  <si>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</si>
  <si>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</si>
  <si>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</si>
  <si>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</si>
  <si>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</si>
  <si>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</si>
  <si>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</si>
  <si>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</si>
  <si>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</si>
  <si>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</si>
  <si>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</si>
  <si>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</si>
  <si>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</si>
  <si>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</si>
  <si>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</si>
  <si>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</si>
  <si>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</si>
  <si>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</si>
  <si>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</si>
  <si>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</si>
  <si>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</si>
  <si>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</si>
  <si>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</si>
  <si>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</si>
  <si>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</si>
  <si>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</si>
  <si>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</si>
  <si>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</si>
  <si>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</si>
  <si>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</si>
  <si>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</si>
  <si>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</si>
  <si>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</si>
  <si>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</si>
  <si>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</si>
  <si>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</si>
  <si>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</si>
  <si>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</si>
  <si>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</si>
  <si>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</si>
  <si>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</si>
  <si>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</si>
  <si>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</si>
  <si>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</si>
  <si>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</si>
  <si>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</si>
  <si>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</si>
  <si>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</si>
  <si>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</si>
  <si>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</si>
  <si>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</si>
  <si>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</si>
  <si>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</si>
  <si>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</si>
  <si>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</si>
  <si>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</si>
  <si>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</si>
  <si>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</si>
  <si>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</si>
  <si>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</si>
  <si>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</si>
  <si>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</si>
  <si>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</si>
  <si>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</si>
  <si>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</si>
  <si>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</si>
  <si>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</si>
  <si>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</si>
  <si>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</si>
  <si>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</si>
  <si>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</si>
  <si>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</si>
  <si>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</si>
  <si>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</si>
  <si>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</si>
  <si>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</si>
  <si>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</si>
  <si>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</si>
  <si>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</si>
  <si>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</si>
  <si>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</si>
  <si>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</si>
  <si>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</si>
  <si>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</si>
  <si>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</si>
  <si>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</si>
  <si>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</si>
  <si>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</si>
  <si>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</si>
  <si>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</si>
  <si>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</si>
  <si>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</si>
  <si>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</si>
  <si>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</si>
  <si>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</si>
  <si>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</si>
  <si>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</si>
  <si>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</si>
  <si>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</si>
  <si>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</si>
  <si>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</si>
  <si>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</si>
  <si>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</si>
  <si>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</si>
  <si>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</si>
  <si>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</si>
  <si>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</si>
  <si>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</si>
  <si>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</si>
  <si>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</si>
  <si>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</si>
  <si>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</si>
  <si>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</si>
  <si>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</si>
  <si>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</si>
  <si>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</si>
  <si>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</si>
  <si>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</si>
  <si>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</si>
  <si>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</si>
  <si>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</si>
  <si>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</si>
  <si>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</si>
  <si>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</si>
  <si>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</si>
  <si>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</si>
  <si>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</si>
  <si>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</si>
  <si>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</si>
  <si>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</si>
  <si>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</si>
  <si>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</si>
  <si>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</si>
  <si>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</si>
  <si>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</si>
  <si>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</si>
  <si>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</si>
  <si>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</si>
  <si>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</si>
  <si>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</si>
  <si>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</si>
  <si>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</si>
  <si>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</si>
  <si>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</si>
  <si>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</si>
  <si>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</si>
  <si>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</si>
  <si>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</si>
  <si>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</si>
  <si>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</si>
  <si>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</si>
  <si>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</si>
  <si>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</si>
  <si>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</si>
  <si>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</si>
  <si>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</si>
  <si>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</si>
  <si>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</si>
  <si>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r>
      <t xml:space="preserve">1: Baja cultura de control en los colaboradores de la Entidad frente al uso responsable de la información pública y  tipologías de actos de corrupción. 
2. Debilidad en la formulación, aplicación y seguimiento de la política de seguridad de la información,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r>
    <r>
      <rPr>
        <sz val="14"/>
        <color rgb="FFFF0000"/>
        <rFont val="Arial"/>
        <family val="2"/>
      </rPr>
      <t xml:space="preserve">
</t>
    </r>
  </si>
  <si>
    <t>Atender las quejas y denuncias de conformidad con lo disipuesto en la Ley 734 de 2002.</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</si>
  <si>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</si>
  <si>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</si>
  <si>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</si>
  <si>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</si>
  <si>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</si>
  <si>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</si>
  <si>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</si>
  <si>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</si>
  <si>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1.1. Semestral
1.2. Bimensual
1.3 Anual o Cada vez que se desarrolla la actividad a controlar 
1.4. Permanente
1.5 Cada vez que se desarrollan las actividades establecidas en los procedimientos y/o instructivos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</si>
  <si>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2-3 Acuerdo 001-2015
2.2  Ley 734 de 2002, archivo digital. 
3. Procedimiento PV02-PR01   
4.1. Documento estrategia-iniciativas adicionales-plan de gestión de integridad-PAAC
4.2 Procedimiento de Participación Ciudadana
4.3. Politica Conflicto de Intereses
5.No esta documentado</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</si>
  <si>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</si>
  <si>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</si>
  <si>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</si>
  <si>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</si>
  <si>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</si>
  <si>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</si>
  <si>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 xml:space="preserve">1.1 Trimestral
1.2 Permanente.
1.3, 2 Cada vez que se desarrolla la actividad a controlar.
1.4. Trimestral
1-4,1, 1-4, 2 y 1-4, 3 Cada vez que se desarrolla la necesidad
1.5 Periodicamente por demanda según la ejecución de la actividad.
1.6 Permanente
2.1 Anual
2.2 Cuatrimestralmente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</si>
  <si>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</si>
  <si>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</si>
  <si>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t>1.1. Semestral
1.2. Permanente
1-3,1; 1-3,6   Socialización anual a los servidores de la Subsecretaría de Gestión 
1.4 Semestral       
2.Trimestral
3. Cuatrimestral</t>
  </si>
  <si>
    <t>1.1. Plan Institucional 
1.2. No está documentado
1-3,1; 1-3,6   PM04-MN01 Manual de trámites y prestación del servicio. Procedimiento Participación ciudadana PM06-PR04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</si>
  <si>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1.4 - 3. Expedientes y archivo digital compartido  
2. POA de Gestión Dirección de Normatividad y conceptos.</t>
  </si>
  <si>
    <t>2.Se mantienen los controles existentes</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</si>
  <si>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</si>
  <si>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</si>
  <si>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1.1 Semestral
1.2, 3. Mensualmente.
1.3 Cada vez que se requiera adelantar un proceso de estructuración.
1.4 Cada vez que se requiera
1-4,1, 1-4, 2 y 1-4, 3  Cada vez que se presente un proceso de contratación  
2. Permanente
2.1   Permanente
3.1 Diario                                                               3.2 Semanal
3.3. Mensual
4.1 Semestral       
4.2 Cuatrimestral</t>
  </si>
  <si>
    <t xml:space="preserve">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2. No está documentado
2.1  Procedimientos,Instructivos,Manuales
3.1. Procedimiento PE01-PR06
3.2. No documentado.
3.3. Informes de  las interventorías
4.1 Ley 734 de 2002, archivo digital                                    4.2 Procedimiento PV02-PR01 </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</si>
  <si>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</si>
  <si>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6. Bimensual
6.1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</si>
  <si>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6. Plan institucional de Planeación.
6.1. No Documentado</t>
  </si>
  <si>
    <t xml:space="preserve">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6. Registro Fotográfico. 
6.1. una(1) campaña comunicativa cuatrimestral sobre el riesgo de cobro por la realización de un trámite para beneficio propio o de un tercero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</si>
  <si>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</si>
  <si>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</si>
  <si>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1.3. No generar documentos precontractuales sin la aplicación de la lista de chequeo por cada tiipo de proceso adelantado en la SCTT.
1.2, 3  Realizar  socializaciones del Manual de Contratación de la Entidad y código de Integridad</t>
  </si>
  <si>
    <t xml:space="preserve">
Horas</t>
  </si>
  <si>
    <t xml:space="preserve">
Quien detecte.</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</si>
  <si>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</si>
  <si>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</si>
  <si>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 xml:space="preserve">
N.A. (reserva de la información de las investigaciones adelantadas por las instancias de control.)</t>
  </si>
  <si>
    <t>PERIODICIDAD DEL CONTROL</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</si>
  <si>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</si>
  <si>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</si>
  <si>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</si>
  <si>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3.2 PE01-PR01-ANEXO 02 MANUAL DE SEGUIMIENTO PLAN DE ACCIÓN COMPONENTES DE INVERSIÓN, GESTIÓN, TERRITORIALIZACIÓN Y ACTIVIDADES DE LA SECRETARÍA DISTRITAL DE PLANEACIÓN VERSIÓN 1,0 DE 18-02-2019.PDF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</si>
  <si>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3.2 Trimestral.
5. Trimestral
5.1 Mensual 
6. Cada vez que se implementa  un proyecto, plan o programa, donde se evidencia un impacto. 
7. Permanente
8. Permanente</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</si>
  <si>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3.2 Seguimiento Trimestral al POA de gestión de la DIM.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</si>
  <si>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</si>
  <si>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</si>
  <si>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</si>
  <si>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</si>
  <si>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</si>
  <si>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</si>
  <si>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</si>
  <si>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</si>
  <si>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</si>
  <si>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</si>
  <si>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</si>
  <si>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</si>
  <si>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</si>
  <si>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</si>
  <si>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</si>
  <si>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 xml:space="preserve">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3.2  Revisar y/o modificar la factibilidad de la sostenibilidad del plan, programa o proyecto en sus diferentes componentes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ejecuccion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t>
  </si>
  <si>
    <t>1. 3 Días
2.1 Dias 
2.2 días
2.3 Días
2.4 Dentro de los seís (6) días siguientes de recibir la queja, cumpliendo los términos que estipula la Ley.
3.2 días
5. Dias
5.1 Cuando se requiera 
6. Días</t>
  </si>
  <si>
    <t>1. Director de Talento HUmano
2.1 Jefe Oficina de Gestión Social
2.2 Director de la DIM
2.3 Director de Planeación de la Movilidad y Subdirectores
2.4. Jefe Oficina Control Disciplinario
3.2  Director de la DIM
5. Gerentes de proyecto
5.1 Subsecretaria de Gestion Juridica
6. Jefe Oficina de Gestión Social</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</si>
  <si>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5. Indicadores
5.1 Mesas de trabajo
6. Se realiza un plan operativo donde se establencen cronogramas y actividades a realizar con los actores afectados</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</si>
  <si>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5. Proyectos reformulados con asignación de recursos, vinculando el respectivo componente ambiental.
5.1 Acta mesas de trabajo, listas de asistencia.
6, Registro de Asistencia, Actas de Reunion y Registro Fotografico. </t>
  </si>
  <si>
    <t xml:space="preserve">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t>
  </si>
  <si>
    <t>1.1 y 2.1  Un mes
1.2, 2.1, 3.1, 4  dias
2.3-3.3.  Dentro de los seís (6) días siguientes de recibir la queja, cumpliendo los términos que estipula la Ley.
1.4. N.A
4.1 1 año</t>
  </si>
  <si>
    <t>1.1 y 2.1 Jefe Oficina Asesora de Planeación Institucional.
1.2, 2.1, 3.1, 4 Jefe Oficina de Gestión Social
1.4. N.A
2.3.-3.3. Jefe Oficina Control Disciplinario
4.1 Subdirectora Administrativa</t>
  </si>
  <si>
    <t>1.1 y 2.1 Cumplimiento de los lineamientos
1.2, 2.1, 3.1, 4 Actas de Reunión / Listados de Asistencia
1.4. N.A
2.3.-3.3. Actas de reuniones, expedientes y archivo compartido.
4.1 Mesas Técnicas de Trabajo con los grupos especializados del Archivo de Bogotá</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</si>
  <si>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</si>
  <si>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</si>
  <si>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 xml:space="preserve">
Horas
</t>
  </si>
  <si>
    <t xml:space="preserve">
Quien detecte.
</t>
  </si>
  <si>
    <t xml:space="preserve">
N.A. (reserva de la información de las investigaciones adelantadas por las instancias de control.)
</t>
  </si>
  <si>
    <t xml:space="preserve">
 N.A
</t>
  </si>
  <si>
    <t>1.1 Aplicar Encuesta de Satisfacción a los ciudadanos frente a la atención realizada por los Clms en espacios de participación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</si>
  <si>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</si>
  <si>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1-3.5 y 1-3.6 Un día.
1.4 - 3. Dentro de los seís (6) días siguientes de recibir la queja, cumpliendo los términos que estipula la Ley.
2. Trimestral</t>
  </si>
  <si>
    <t xml:space="preserve">1.1 Jefe Oficina de Gestión Social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</si>
  <si>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</si>
  <si>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
1-3.5 y 1-3.6 Registro de respuestas emitidas.
1.4.-3. Actas de reparo, expedientes, archivo de la dependencia y aplicativo SIID.
2. Indicadores de Gestion de la Direccion de Normatividad y conceptos </t>
  </si>
  <si>
    <t>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4.3. Iniciar las actuaciones disciplinarias, previa evaluación de la queja.    
5.  Implementar  acciones de socialización sobre la oportunidad de respuesta de los requerimientos realizados en la Entidad.</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</si>
  <si>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</si>
  <si>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</si>
  <si>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</si>
  <si>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</si>
  <si>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</si>
  <si>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</si>
  <si>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</si>
  <si>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</si>
  <si>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</si>
  <si>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</si>
  <si>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1. Iniciar la actuación disciplinaria de conformidad con lo dispuesto por la Ley 734 de 2002.</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</si>
  <si>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</si>
  <si>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</si>
  <si>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</si>
  <si>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</si>
  <si>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</si>
  <si>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</si>
  <si>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</si>
  <si>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</si>
  <si>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</si>
  <si>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</si>
  <si>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t>Se actualiza el mapa atendiendo requerimientos de entes de control y OCI</t>
  </si>
  <si>
    <r>
      <t xml:space="preserve">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2.3. Adelantar las investigaciones disciplinarias, que en derecho correspondan.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</si>
  <si>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r>
      <t xml:space="preserve">
1.5. Ejecutar los puntos de control establecidos en en los procedimientos e instructivos del proceso y realizar socializaciones sobre código de integridad de la SDM
2, 3 </t>
    </r>
    <r>
      <rPr>
        <i/>
        <sz val="14"/>
        <rFont val="Arial"/>
        <family val="2"/>
      </rPr>
      <t xml:space="preserve">Requiere definir como se va a fortalecer el control según la evaluación realizada
</t>
    </r>
    <r>
      <rPr>
        <sz val="14"/>
        <rFont val="Arial"/>
        <family val="2"/>
      </rPr>
      <t>3. Adelantar las investigaciones diciplinarias, que en derecho correspondan.</t>
    </r>
    <r>
      <rPr>
        <i/>
        <sz val="14"/>
        <rFont val="Arial"/>
        <family val="2"/>
      </rPr>
      <t xml:space="preserve">
</t>
    </r>
    <r>
      <rPr>
        <sz val="14"/>
        <rFont val="Arial"/>
        <family val="2"/>
      </rPr>
      <t xml:space="preserve">5. </t>
    </r>
    <r>
      <rPr>
        <i/>
        <sz val="14"/>
        <rFont val="Arial"/>
        <family val="2"/>
      </rPr>
      <t>Requiere definir como se va a fortalecer el control según la evaluación realizada</t>
    </r>
  </si>
  <si>
    <r>
      <t>1.1  Programar mesa de trabajo con el referente del área y/o directivo correspondiente para alertar sobre las diferencias encontradas en el Plan Operativo Anual, respecto al Plan Anual de Adquisiciones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4"/>
        <rFont val="Arial"/>
        <family val="2"/>
      </rPr>
      <t xml:space="preserve">
</t>
    </r>
    <r>
      <rPr>
        <sz val="14"/>
        <rFont val="Arial"/>
        <family val="2"/>
      </rPr>
      <t xml:space="preserve">4. </t>
    </r>
    <r>
      <rPr>
        <i/>
        <sz val="14"/>
        <rFont val="Arial"/>
        <family val="2"/>
      </rPr>
      <t>Requiere definir como se va a fortalecer el control según la evaluación realizada</t>
    </r>
  </si>
  <si>
    <r>
      <t xml:space="preserve">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3.4 </t>
    </r>
    <r>
      <rPr>
        <i/>
        <sz val="14"/>
        <rFont val="Arial"/>
        <family val="2"/>
      </rPr>
      <t>Requiere definir como se va a fortalecer el control según la evaluación realizada</t>
    </r>
  </si>
  <si>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</si>
  <si>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3.2  No se toman acciones adicionales, dado el nivel obtenido en el riesgo residual.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t>
    </r>
    <r>
      <rPr>
        <i/>
        <sz val="14"/>
        <rFont val="Arial"/>
        <family val="2"/>
      </rPr>
      <t xml:space="preserve"> 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</si>
  <si>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</si>
  <si>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</si>
  <si>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</si>
  <si>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</si>
  <si>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</si>
  <si>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</si>
  <si>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</si>
  <si>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</si>
  <si>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1.1. Jefe Oficina Asesora de Planeación Institucional.
1.2. Jefe de Oficina de Gestion Social 
1.3.Director de Contratación.
1.4. Jefe Oficina Asesora de Comunicaciones y Cultura para la Movilidad  
1.5 Director de Planeación de la Movilidad y Subdirectores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</si>
  <si>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3.2  Director de Inteligencia para la Movilidad
5. Subsecretarío de Política de Movilidad
5.1 Subsecretaria de Gestión Jurídica
6.   Jefe de Oficina de Gestión Social
7. Jefe Oficina Asesora de Comunicaciones y Cultura para la Movilidad 
8. Director de Normatividad y conceptos</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</si>
  <si>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2.1 Jefe de Oficina de Gestion Social 
2.2 Director de Inteligencia de la Movilidad
3. Director de Contratación.
3.2.-3.3 Jefe de la Oficina de Control Disciplinario 
4. Director de Gestión de Cobro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</si>
  <si>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</si>
  <si>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6. Jefe de Oficina de Gestion Social
6.1 Director(a) Atención al Ciudadano</t>
  </si>
  <si>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1.4 - 3 Jefe de la Oficina de Control Disciplinario.
2. Director de Normatividad y conceptos </t>
  </si>
  <si>
    <t xml:space="preserve">1. Jefe Oficina Asesora de Planeación Institucional.
1-3 Director de Planeación de la Movilidad y Subdirectores
1.2 Director de Gestión de Tránsito y Control de Tránsito y Transporte y Subdirectores.
1-5,2; 1-5,10  Subdirector de Señalización, Director de Gestión de Tránsito y Control de Tránsito y Transporte, Subdirector de Semaforización, Subdirector Planes de Manejo de Tránsito.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</si>
  <si>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1. Semestral
1-3 Cada vez que se desarrollan las actividades establecidas en los procedimientos y/o instructivos
1.2 Cada vez que llegue una solicitud.
1-5,2; 1-5,10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</si>
  <si>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</si>
  <si>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1-5,10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</si>
  <si>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1.2. Realizar verificación aleatoria a respuestas emitidas.
1.3. Ejecutar los puntos de control establecidos en en los procedimientos e instructivos del proceso y realizar socializaciones sobre código de integridad de la SDM
3.1 Se mantienen los controles existentes
4. Adelantar las investigaciones diciplinarias, que en derecho correspondan.
5.2 Evaluar las quejas y denuncias recibidas por la oficina. 
8.2. Aplicar encuesta de Satisfacción a los ciudadanos frente la atención realizada por el personal de cursos de pedagogía por infracción a las Normas de Tránsito y Transporte.   </t>
  </si>
  <si>
    <r>
      <rPr>
        <sz val="14"/>
        <rFont val="Arial"/>
        <family val="2"/>
      </rPr>
      <t>1. Anual</t>
    </r>
    <r>
      <rPr>
        <sz val="14"/>
        <color rgb="FFFF0000"/>
        <rFont val="Arial"/>
        <family val="2"/>
      </rPr>
      <t xml:space="preserve">
</t>
    </r>
    <r>
      <rPr>
        <sz val="14"/>
        <rFont val="Arial"/>
        <family val="2"/>
      </rPr>
      <t>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r>
  </si>
  <si>
    <r>
      <t xml:space="preserve">1. Verificar cada rubro programado en el anteproyecto formulado tomando la circular de racionbalizaicón del gasto. 
2.1 El control es fuerte
2.2 Requiere definir como se va a fortalecer el control según la evaluación realizada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</si>
  <si>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</si>
  <si>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</si>
  <si>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</si>
  <si>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</si>
  <si>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</si>
  <si>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</si>
  <si>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</si>
  <si>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 xml:space="preserve">1. Verificar la correcta planeación del anteproyecto de presupuesto. (preventivo)
</t>
  </si>
  <si>
    <t xml:space="preserve">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a lo reportado debidamente soportado por las  dependencias y entidades responsables (Preventivo). </t>
  </si>
  <si>
    <t>3.1 Hacer seguimiento a la aplicación  de los manuales de Contratación y Supervisión de la Entidad, teniendo en cuenta las normas existentes en todos los tramites de gestion contractual.(preventivo)
3.2  Evaluar la eficacia de los conceptos y/o estudios técnicos a través de indicadores en el POA (Preventivo).</t>
  </si>
  <si>
    <t>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</si>
  <si>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</si>
  <si>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</si>
  <si>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 xml:space="preserve">1.  Entrenamiento en el Puesto de Trabajo, de conformidad con los procedimientos de provisión de empleos públicos a cargo del proceso de Gestión del Talento Humano.
</t>
  </si>
  <si>
    <t>8. 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</si>
  <si>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2.1. Desarrollar estrategias de incentivos para la rendición de cuentas (preventivo) 
2.3 Hacer seguimiento en cada una de las etapas y términos   del proceso disiciplinario, para el impulso procesal requerido (Preventivo)</t>
  </si>
  <si>
    <t xml:space="preserve">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t>
  </si>
  <si>
    <t>4.1 Verificar  la implementación de los instrumentos archivísticos (preventivo)
4.2 Ejecutar el componente de Gestión Documental en el Plan Institucional de Capacitación (preventivo)</t>
  </si>
  <si>
    <t xml:space="preserve">2-3.Revisar Aleatoriamente Sistema Siproj y revision de las fichas de conciliación. (Controles Detectivos) 
2.2 Hacer seguimiento en cada una de las etapas y términos del proceso disciplinario, para el impulso procesal requerido (preventivo)
</t>
  </si>
  <si>
    <t xml:space="preserve">3. Adelantar las investigaciones disicplinarias de conformidad con la Ley 734 de 2002. (Detectivo)
</t>
  </si>
  <si>
    <t xml:space="preserve">4.1. Implementar estrategias de socialización del Código de Integridad y lucha contra la corrupción (preventivo) 
4.2  Realizar el seguimiento  y verificación a las actividades realizadas en los Espacios de Participación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t>
  </si>
  <si>
    <t xml:space="preserve">1.1. Implementar estrategias de socialización del Código de Integridad y lucha contra la corrupción (preventivo) 
1.2. Divulgar los canales de denuncia de actos de Corrupción en las carteleras de los CLMs.(Preventivo)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1.5 Verificar la aplicación de los puntos de control establecidos en los procedimientos e instructivos existentes. (Preventivo)
</t>
  </si>
  <si>
    <t>5.Validar  semanalmenrte los terminos  y los procesos judiciales. (Control Detectivo)</t>
  </si>
  <si>
    <t xml:space="preserve">2.1 Divulgar la información relacionada con  las medidas anticorrupción institucionales contenidas en el PAAC  en las audiencias publicas.de  la rendición de cuentas en cada una de las Lccalidades (Preventivo).
2.2 Verificar que los usuarios con acceso a la carpeta compartida, que sirve como repositorio de la información del proceso de Inteligencia para la Movilidad, pueda ser consultada únicamente por los servidores autorizados por el jefe de la DIM (Preventivo). 
</t>
  </si>
  <si>
    <t xml:space="preserve">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t>
  </si>
  <si>
    <t xml:space="preserve">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1-4.1. Dar aplicación a los  procedimientos disciplinarios (Detectivo).
1-4.2  Adoptar y socializar del Código de Integridad (Preventivo)
1-4.3  Adoptar de las politicas de información establecidas por la SDM (Preventivo)
</t>
  </si>
  <si>
    <t>4. Cotejar el  bloqueo en puertos USB  con el fin de mitigar  la transferencia de informacion.(preventivo)</t>
  </si>
  <si>
    <t>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t>
  </si>
  <si>
    <t xml:space="preserve">3.1.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t>
  </si>
  <si>
    <t xml:space="preserve">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t>
  </si>
  <si>
    <t>4.1 Hacer seguimiento en cada una de las etapas y términos   del proceso disiciplinario. (preventivo)                           
4.2 Adelantar las investigaciones disciplinarias por la inadecuada gestión contractual de conformidad con lo dipuesto en la Ley 734 de 2002. (Detectivo)</t>
  </si>
  <si>
    <t xml:space="preserve">2. Verificar la información publicada en los medios de comunicación (detectivo)
2.1 Verificar la implementación del MANUAL DE TRÁMITES Y PRESTACIÓN DEL SERVICIO
</t>
  </si>
  <si>
    <t xml:space="preserve">3.1. Organizar rotaciones de los  equipos de colaboradores (Orientadores y Gestores locales)  en cada uno de los  CLMs en los periodos predefinidos por la supervisión . (Preventivo)
3.2. Verificar y hacer seguimiento  a las denuncias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(Preventivo)
</t>
  </si>
  <si>
    <t xml:space="preserve">4.1 Hacer seguimiento en cada una de las etapas y términos   del proceso disiciplinario. (preventivo)                           
4.2 Adelantar las investigaciones disciplinarias por la presencia de actos de cohecho de conformidad con lo dipuesto en la Ley 734 de 2002. (Detectivo)
</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</si>
  <si>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corrupción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t>
  </si>
  <si>
    <t xml:space="preserve">6.Divulgar los canales de denuncia de actos de Corrupción en las carteleras de los CLMs.(Preventivo)
6.1. Realizar campañas comunicativas sobre el riesgo de cobro por la realización de un trámite para beneficio propio o de un tercero  </t>
  </si>
  <si>
    <t xml:space="preserve">2. Verificar los conceptos solicitados a la Direccion de Normatividad y conceptos, asi como los derechos de peticion esten atendidos teniendo en cuenta lo dispuesto en la normatividad que regula la materia.(Detectivo)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</si>
  <si>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t>
  </si>
  <si>
    <t>3. Adelantar las investigaciones disciplinarias por la discriminación y restricción a la participación ciudadana de conformidad con lo dipuesto en la Ley 734 de 2002. (Detectivo)</t>
  </si>
  <si>
    <t xml:space="preserve">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t>
  </si>
  <si>
    <t xml:space="preserve">4.1. Verificar la información publicada en los medios de comunicación (detectivo)
4.2 Verificar los indicadores definidos por MinTIC para la Política de Seguridad Digital para implementarlos en la Secretaria Distrital de Movilidad. (Preventivo)
</t>
  </si>
  <si>
    <t xml:space="preserve">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t>
  </si>
  <si>
    <t>5. Validar la correcta implantación de las Políticas Específicas de la Seguridad de la Información 5.31 y 5.32 “Política de adquisición de hardware” y “Política de adquisición de software”. (Preventivo)</t>
  </si>
  <si>
    <t xml:space="preserve">2. Verificar la información publicada en los medios de comunicación (detectivo)
2.1. Verificar la implementación de la Estrategia de Racionalización de Trámites y/o Servicios publicada en el SUIT y en el PAAC.(preventivo)
</t>
  </si>
  <si>
    <t xml:space="preserve">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t>
  </si>
  <si>
    <t xml:space="preserve">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 Revisar que el plan de manejo de tránsito (PMT) autorizado cumpla con todos los requisitos establecidos en los procedimientos  para mitigar el impacto causado por la implementación de una obra u intervención en espacio público (Preventivo)
</t>
  </si>
  <si>
    <t>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</si>
  <si>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5. Verificar la prestación oportuna del   nuevo modulo de peticiones quejas y reclamos habilitado, con el fin de  brindar servicios eficientes opotunos y  de calidad .(Detectivo) 
5.2 Hacer seguimiento en cada una de las etapas y términos del proceso disiciplinario. (preventivo)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</si>
  <si>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</si>
  <si>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</si>
  <si>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</si>
  <si>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t>
  </si>
  <si>
    <t>4.1 Aplicación de muestreo aleatorio para verificar autenticidad de documentos (planta) (preventivo)
4.2 Verificar de hoja de vida en el SIDEAP.
4.3 Atender las quejas y denuncias de conformidad con lo dispuesto en la Ley 734 de 2002 (Detectivo).</t>
  </si>
  <si>
    <t xml:space="preserve">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t>
  </si>
  <si>
    <t xml:space="preserve">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t>
  </si>
  <si>
    <t>5. Realizar seguimiento en la oportunidad de respuesta de los requerimientos realizados en la Entidad, mediante la Matriz de seguimiento PM04-MN01-F05.(Detectivo)</t>
  </si>
  <si>
    <t>N/A</t>
  </si>
  <si>
    <t>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t>
  </si>
  <si>
    <t xml:space="preserve">3. Medición del Clima Organizacional  de acuerdo a lo establecido en la normativiada legal vigente. </t>
  </si>
  <si>
    <t>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</si>
  <si>
    <r>
      <t xml:space="preserve">1. Acuerdos de Gestión del nivel Directivo en la entidad.
</t>
    </r>
    <r>
      <rPr>
        <sz val="14"/>
        <rFont val="Arial"/>
        <family val="2"/>
      </rPr>
      <t xml:space="preserve">
</t>
    </r>
  </si>
  <si>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t>
  </si>
  <si>
    <t>5  Identificación de necesidades en los puestos de trabajo.</t>
  </si>
  <si>
    <t>4  Identificación de necesidades en los puestos de trabajo.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</si>
  <si>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</si>
  <si>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</si>
  <si>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t>
  </si>
  <si>
    <t>6. Verificar el cumplimiento de los requerimientos ambientales de labores efectuados por terceros para la supervisión, seguimiento y medición del desempeño ambiental (Preventivo)</t>
  </si>
  <si>
    <t>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t>
  </si>
  <si>
    <t xml:space="preserve">2. Verificar la comprensión de la politica ambiental vigente de la Entidad  (Preventivo)
2.1 Hacer seguimientos con el equipo técnico de Gestión y Desempeño Institucional de Gestión Ambiental a través de mesas de trabajo de las actividades del PIGA. (Preventivo)
</t>
  </si>
  <si>
    <t>3 y 4.  Revisar que las estreategias de educación ambiental ejecutadas al interior de la Entidad sean acordes con los programas de gestión ambiental, para la toma de conciencia sobre el adecuado uso los recursos naturales (Preventivo)</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</si>
  <si>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</si>
  <si>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3. Atender las quejas y denuncias de conformidad con lo dispuesto en la Ley 734 de 2002 (Detectivo)
3.1. Realizar el seguimiento y análisis de las cifras y estadísticas de siniestralidad vial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</si>
  <si>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</si>
  <si>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</si>
  <si>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dispuesto en la Ley 734 de 2002 (Detectivo).</t>
  </si>
  <si>
    <t xml:space="preserve">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dispuesto en la Ley 734 de 2002. (Detectivo)
</t>
  </si>
  <si>
    <t>Para causa/consecuencia 
1</t>
  </si>
  <si>
    <t>Para causa/consecuencia 
2</t>
  </si>
  <si>
    <t>Para causa/consecuencia 
3</t>
  </si>
  <si>
    <t>Para causa/consecuencia 
4</t>
  </si>
  <si>
    <t>Para causa/consecuencia 
5</t>
  </si>
  <si>
    <t>Para causa/consecuencia 
6</t>
  </si>
  <si>
    <t>Para causa/consecuencia 
7</t>
  </si>
  <si>
    <t>Para causa/consecuencia 
8</t>
  </si>
  <si>
    <r>
      <t xml:space="preserve">1. Subsecretario Gestión de la Movilidad
2.1 Jefe Oficina Asesora de Planeación Institucional.
2.2 Director de Normatividad y Concepto
 2.6, 2.7 Subdirectora de Semaforización
2.12 Jefe de Oficina de Seguridad Vial
3. Jefe Oficina Control Disciplinario
3.1. Director de Inteligencia y Jefe Oficina de Seguridad Vial
4.1  Jefe Oficina de Gestión Social
4.2. Subdirector de Control de Tránsito y Transporte.
4.3 </t>
    </r>
    <r>
      <rPr>
        <sz val="14"/>
        <color rgb="FFFF0000"/>
        <rFont val="Arial"/>
        <family val="2"/>
      </rPr>
      <t xml:space="preserve">Se está dejando más de un responsable y debería ser uno solo que responde por el diseño y ejecución </t>
    </r>
    <r>
      <rPr>
        <sz val="14"/>
        <rFont val="Arial"/>
        <family val="2"/>
      </rPr>
      <t>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r>
  </si>
  <si>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</si>
  <si>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 xml:space="preserve">1. Implementar y evaluar el Plan Estratégico de Comunicaciones y Cultura para la Movilidad (preventivo) 
1.1 Analizar la técnica didáctica o estrategia pedagógica utilizada durante los cursospedagogicos por infracción a las normas de tránsito y transporte.(preventivo)
</t>
  </si>
  <si>
    <t>Verificar la aplicación de los mecanismos de medición establecidos en el procedimiento de cursos pedagógicos  y Manual de Servicio al Ciudadano.</t>
  </si>
  <si>
    <r>
      <t>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r>
    <r>
      <rPr>
        <sz val="14"/>
        <rFont val="Arial"/>
        <family val="2"/>
      </rPr>
      <t xml:space="preserve">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t>
    </r>
    <r>
      <rPr>
        <sz val="14"/>
        <color rgb="FFFF0000"/>
        <rFont val="Arial"/>
        <family val="2"/>
      </rPr>
      <t xml:space="preserve"> </t>
    </r>
    <r>
      <rPr>
        <sz val="14"/>
        <rFont val="Arial"/>
        <family val="2"/>
      </rPr>
      <t xml:space="preserve">                                                                                                    2.6 Verificar que los operativos de Control de Tránsito y Transporte se realicen de forma que ataquen las problemáticas identificadas. (Dectectivo)  </t>
    </r>
    <r>
      <rPr>
        <sz val="14"/>
        <rFont val="Arial"/>
        <family val="2"/>
      </rPr>
      <t xml:space="preserve">
2.7 Evaluar las condiciones técnicas mínimas para priorizar y semaforizar las intersecciones solicitadas. (Preventivo) 
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
2.10 Revisar que la señalización recibida en almacén y dada de baja, haya cumplido a cabalidad con los requisitos establecidos y que su retiro de campo corresponda a una acción que mejore las condiciones de seguridad vial sector. (Detectivo) </t>
    </r>
    <r>
      <rPr>
        <sz val="14"/>
        <rFont val="Arial"/>
        <family val="2"/>
      </rPr>
      <t xml:space="preserve">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r>
    <r>
      <rPr>
        <sz val="14"/>
        <rFont val="Arial"/>
        <family val="2"/>
      </rPr>
      <t xml:space="preserve">
2.12 Implementar las acciones determinadas en el PDSVM como responsabilidad de la Oficina de Seguridad Vial (Preventivo).     </t>
    </r>
  </si>
  <si>
    <r>
      <rPr>
        <b/>
        <u/>
        <sz val="18"/>
        <color theme="3" tint="-0.249977111117893"/>
        <rFont val="Arial"/>
        <family val="2"/>
      </rPr>
      <t xml:space="preserve">
EVENTO POTENCIAL</t>
    </r>
    <r>
      <rPr>
        <b/>
        <sz val="18"/>
        <color theme="3" tint="-0.249977111117893"/>
        <rFont val="Arial"/>
        <family val="2"/>
      </rPr>
      <t xml:space="preserve">
</t>
    </r>
    <r>
      <rPr>
        <b/>
        <u/>
        <sz val="11"/>
        <color rgb="FFFF0000"/>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</si>
  <si>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CAUSA(S) RAÍZ</t>
    </r>
    <r>
      <rPr>
        <b/>
        <sz val="18"/>
        <color theme="3" tint="-0.249977111117893"/>
        <rFont val="Arial"/>
        <family val="2"/>
      </rPr>
      <t xml:space="preserve">
</t>
    </r>
    <r>
      <rPr>
        <b/>
        <sz val="11"/>
        <color theme="3" tint="-0.249977111117893"/>
        <rFont val="Arial"/>
        <family val="2"/>
      </rPr>
      <t xml:space="preserve">
</t>
    </r>
    <r>
      <rPr>
        <b/>
        <sz val="11"/>
        <color rgb="FFFF0000"/>
        <rFont val="Arial"/>
        <family val="2"/>
      </rPr>
      <t xml:space="preserve">
Identificar la(s) causa(s) raíz del evento potencial, aquellas ante las cuales no es evidente un por qué adicional</t>
    </r>
  </si>
  <si>
    <r>
      <rPr>
        <b/>
        <u/>
        <sz val="18"/>
        <color theme="3" tint="-0.249977111117893"/>
        <rFont val="Arial"/>
        <family val="2"/>
      </rPr>
      <t xml:space="preserve">
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</si>
  <si>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r>
      <t>1. Subsecretario de Gestión de la Movilidad
2.1. Jefe Oficina Asesora de Planeación Institucional.
2.2 Director de Normatividad y conceptos
2.3. Jefe Oficina Asesora de Comunicaciones y Cultura para la Movilidad 
2.4 Subsecretario de Gestión de la Movilidad
2.5  Director de GTCTT, Director Ingenieria de Tránsito y Subdirectores de Control de Tránsito y transporte, Gestión en Vía, Semaforización, Señalización y Planes de Manejo del Tránsito.
2.6, 2.7  Subdirección de semaforización. 
2.8, 2.9, 2.10, 2.11 Subdirección de Señalización.
3. Jefe Oficina de Control Disciplinario
3.1. Director de Inteligencia y Jefe Oficina de Seguridad Vial
4.1 Jefe de Oficina de Gestion Social 
4.2 Director de Gestión de Tránsito y  y Subdirectores.
4.3</t>
    </r>
    <r>
      <rPr>
        <sz val="14"/>
        <color rgb="FFFF0000"/>
        <rFont val="Arial"/>
        <family val="2"/>
      </rPr>
      <t xml:space="preserve"> </t>
    </r>
    <r>
      <rPr>
        <sz val="14"/>
        <rFont val="Arial"/>
        <family val="2"/>
      </rPr>
      <t>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r>
  </si>
  <si>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2.6 y 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</si>
  <si>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asocidas a las acciones previstas en el PDSV, incluye actas de las sesiones de la Comisión Intersectorial de Seguridad Vial y demás soportes que hacen parte del reporte del POA.</t>
  </si>
  <si>
    <t xml:space="preserve">1. Ajustar el anteproyecto de presupuesto con una mesa de trabajo de análisis de los directivos, justificando la inconsistencia
2.1  Slicitar al ordenador del gasto la disposición de recursos 
2.2 Realizar seguimiento trimestral a traves de los poa a la Gestion y contestacion oportuna de los actos administrativos  que se pongan en consideracion de la Direccion de Normatividad y conceptos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</si>
  <si>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Un mes
2.2Trimestral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</si>
  <si>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Mesa de trabajo de análisis
2.1 Resolución de modificación presupuestal
2.2 Indicadores de Gestion de la Direccion de Normatividad y conceptos
2.6 Número de aprobaciones de modificación y optimización de planeamientos semafóricos
2.6, 2.7  Número de revisiones o evaluaciones realizadas  / Número de inconformidades identificadas
2.6, 2.7  Número de informes generados.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</si>
  <si>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Resolución expedida.      
2.2Indicadores de Gestion de la Direccion de Normatividad y conceptos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</si>
  <si>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 xml:space="preserve">3. Verificar la información publicada en los medios de comunicación (detectivo)
3.1. Verificar la aplicación de los mecanismos de medición establecidos en el procedimiento de cursos pedagógicos y Manual de Servicio al Ciudadano (preventivo).
</t>
  </si>
  <si>
    <t xml:space="preserve">1. No está documentado
1.1. Manual de Servicio al Ciudadano
2. Minuta del Convenio interadministrativo (SENA-SDM)No.04 del 2017, POA
3. No está documentado
3.1 Procedimiento PM04-PR01 y Manual de Servicio al Ciudadano
4.1. Procedimiento PE01-PR01 Formulación de proyectos, construcción y seguimiento del Plan de Acción Institucional
4. Procedimiento PV02-PR01
5. Instructivo PM04-PR01-IN01
</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</si>
  <si>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3.1 Formatos de los mecanismos de medición anexos al procedimiento documentado.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</si>
  <si>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r>
      <t xml:space="preserve"> 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3.1 Mantener el control y hacer seguimiento a su eficacia.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</si>
  <si>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3.1 Implementar plan de mejoramiento.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</si>
  <si>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3.1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</si>
  <si>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3.1 Director(a) atención al Ciudadano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</si>
  <si>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3.1 Reuniones y retroalimentación con los responsables del servicio.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</si>
  <si>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3.1 Actas de reuniones
4. Actas de reparo, expedientes, archivo de la dependencia y aplicativo SIID.
4.1 Verificación de los compromisos por parte de los directivos.
5. Evidencias de los correo electrónicos enviados.</t>
  </si>
  <si>
    <t xml:space="preserve">4. Atender las quejas y denuncias de conformidad con lo dispuesto en la Ley 734 de 2002 (Detectivo).
4.1 Verificar la planificación y seguimiento de los recursos y acciones para cultura ciudadana en el Plan de Acción Institucional por parte de las dependencias responsables (preventivo)
</t>
  </si>
  <si>
    <r>
      <t xml:space="preserve">1. Jefe Oficina Asesora de Comunicaciones y Cultura para la Movilidad 
1.1 Director(a) Atención al Ciudadano
2. Jefe de Oficina de Gestion Social 
3. Jefe Oficina Asesora de Comunicaciones y Cultura para la Movilidad 
3.1 Director(a) Atención al Ciudadano
4. Jefe Oficina de Control Disciplinario
4.1 Jefe Oficina Asesora de Planeación Institucional
</t>
    </r>
    <r>
      <rPr>
        <sz val="14"/>
        <rFont val="Arial"/>
        <family val="2"/>
      </rPr>
      <t>5. Director(a) Atención al Ciudadano</t>
    </r>
  </si>
  <si>
    <r>
      <t xml:space="preserve">1. Trimestral 
1.1 Trimestral 
2. Semestral
3. Permanente
3.1 Trimestral
4. Cuatrimestral  
4.1 Trimestral
</t>
    </r>
    <r>
      <rPr>
        <sz val="14"/>
        <rFont val="Arial"/>
        <family val="2"/>
      </rPr>
      <t>5. Semestral</t>
    </r>
  </si>
  <si>
    <t>Versión: 4.0</t>
  </si>
  <si>
    <t>4.0</t>
  </si>
  <si>
    <t>Se incluyen responsabilidades adicionales para el riesgo 1 y se actualizan celdas subsiguientes; se incluye un nuevo control (3.1) para el riesgo 2</t>
  </si>
  <si>
    <t>Versión de Actualización: versión 4.0</t>
  </si>
  <si>
    <t>Fecha: 01/11/2019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</si>
</sst>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38"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FF0000"/>
      <name val="Arial"/>
      <family val="2"/>
    </font>
    <font>
      <sz val="14"/>
      <color rgb="FF000000"/>
      <name val="Arial"/>
      <family val="2"/>
    </font>
    <font>
      <sz val="14"/>
      <color theme="1"/>
      <name val="Arial"/>
      <family val="2"/>
    </font>
    <font>
      <sz val="14"/>
      <name val="Tahoma"/>
      <family val="2"/>
    </font>
    <font>
      <b/>
      <sz val="11"/>
      <color theme="3" tint="-0.249977111117893"/>
      <name val="Arial"/>
      <family val="2"/>
    </font>
    <font>
      <b/>
      <u/>
      <sz val="18"/>
      <color theme="3" tint="-0.249977111117893"/>
      <name val="Arial"/>
      <family val="2"/>
    </font>
    <font>
      <b/>
      <sz val="11"/>
      <color theme="0"/>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875">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6"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8"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8" borderId="1" xfId="0" applyFont="1" applyFill="1" applyBorder="1" applyAlignment="1" applyProtection="1">
      <alignment vertical="center"/>
      <protection hidden="1"/>
    </xf>
    <xf numFmtId="0" fontId="11" fillId="28"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5"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13" fillId="19" borderId="36" xfId="0" applyFont="1" applyFill="1" applyBorder="1" applyAlignment="1" applyProtection="1">
      <alignment horizontal="center" vertical="center" wrapText="1"/>
      <protection hidden="1"/>
    </xf>
    <xf numFmtId="0" fontId="0" fillId="32" borderId="0" xfId="0" applyFill="1" applyBorder="1" applyProtection="1">
      <protection hidden="1"/>
    </xf>
    <xf numFmtId="0" fontId="0" fillId="16" borderId="0" xfId="0" applyFill="1" applyProtection="1">
      <protection hidden="1"/>
    </xf>
    <xf numFmtId="0" fontId="0" fillId="32" borderId="16" xfId="0" applyFill="1" applyBorder="1" applyProtection="1">
      <protection hidden="1"/>
    </xf>
    <xf numFmtId="0" fontId="13" fillId="32" borderId="21" xfId="0" applyFont="1" applyFill="1" applyBorder="1" applyAlignment="1" applyProtection="1">
      <alignment horizontal="center"/>
      <protection hidden="1"/>
    </xf>
    <xf numFmtId="0" fontId="13" fillId="32" borderId="15" xfId="0" applyFont="1" applyFill="1" applyBorder="1" applyAlignment="1" applyProtection="1">
      <alignment horizontal="center"/>
      <protection hidden="1"/>
    </xf>
    <xf numFmtId="0" fontId="13" fillId="32" borderId="4" xfId="0" applyFont="1" applyFill="1" applyBorder="1" applyAlignment="1" applyProtection="1">
      <alignment horizontal="center"/>
      <protection hidden="1"/>
    </xf>
    <xf numFmtId="0" fontId="13" fillId="32" borderId="25" xfId="0" applyFont="1" applyFill="1" applyBorder="1" applyAlignment="1" applyProtection="1">
      <alignment horizontal="center"/>
      <protection hidden="1"/>
    </xf>
    <xf numFmtId="0" fontId="16" fillId="32" borderId="44" xfId="0" applyFont="1" applyFill="1" applyBorder="1" applyAlignment="1" applyProtection="1">
      <alignment horizontal="center"/>
      <protection locked="0"/>
    </xf>
    <xf numFmtId="0" fontId="16" fillId="32" borderId="56" xfId="0" applyFont="1" applyFill="1" applyBorder="1" applyAlignment="1" applyProtection="1">
      <alignment horizontal="center"/>
      <protection locked="0"/>
    </xf>
    <xf numFmtId="0" fontId="0" fillId="32" borderId="45" xfId="0" applyFill="1" applyBorder="1" applyAlignment="1" applyProtection="1">
      <alignment horizontal="center"/>
      <protection locked="0"/>
    </xf>
    <xf numFmtId="0" fontId="0" fillId="32" borderId="56" xfId="0" applyFill="1" applyBorder="1" applyAlignment="1" applyProtection="1">
      <alignment horizontal="center"/>
      <protection locked="0"/>
    </xf>
    <xf numFmtId="0" fontId="16" fillId="32" borderId="54" xfId="0" applyFont="1" applyFill="1" applyBorder="1" applyAlignment="1" applyProtection="1">
      <alignment horizontal="center"/>
      <protection locked="0"/>
    </xf>
    <xf numFmtId="0" fontId="16" fillId="32" borderId="45" xfId="0" applyFont="1" applyFill="1" applyBorder="1" applyAlignment="1" applyProtection="1">
      <alignment horizontal="center"/>
      <protection locked="0"/>
    </xf>
    <xf numFmtId="0" fontId="0" fillId="32" borderId="58" xfId="0" applyFill="1" applyBorder="1" applyAlignment="1" applyProtection="1">
      <alignment horizontal="center"/>
      <protection locked="0"/>
    </xf>
    <xf numFmtId="0" fontId="0" fillId="32" borderId="18" xfId="0" applyFill="1" applyBorder="1" applyAlignment="1" applyProtection="1">
      <alignment horizontal="center"/>
      <protection locked="0"/>
    </xf>
    <xf numFmtId="0" fontId="16" fillId="32" borderId="23" xfId="0" applyFont="1" applyFill="1" applyBorder="1" applyAlignment="1" applyProtection="1">
      <alignment horizontal="center"/>
      <protection locked="0"/>
    </xf>
    <xf numFmtId="0" fontId="0" fillId="32" borderId="2" xfId="0" applyFill="1" applyBorder="1" applyAlignment="1" applyProtection="1">
      <alignment horizontal="center"/>
      <protection locked="0"/>
    </xf>
    <xf numFmtId="0" fontId="0" fillId="32" borderId="23" xfId="0" applyFill="1" applyBorder="1" applyAlignment="1" applyProtection="1">
      <alignment horizontal="center"/>
      <protection locked="0"/>
    </xf>
    <xf numFmtId="0" fontId="16" fillId="32" borderId="5" xfId="0" applyFont="1" applyFill="1" applyBorder="1" applyAlignment="1" applyProtection="1">
      <alignment horizontal="center"/>
      <protection locked="0"/>
    </xf>
    <xf numFmtId="0" fontId="16" fillId="32" borderId="2" xfId="0" applyFont="1" applyFill="1" applyBorder="1" applyAlignment="1" applyProtection="1">
      <alignment horizontal="center"/>
      <protection locked="0"/>
    </xf>
    <xf numFmtId="0" fontId="0" fillId="32" borderId="30" xfId="0" applyFill="1" applyBorder="1" applyAlignment="1" applyProtection="1">
      <alignment horizontal="center"/>
      <protection locked="0"/>
    </xf>
    <xf numFmtId="0" fontId="16" fillId="32" borderId="47" xfId="0" applyFont="1" applyFill="1" applyBorder="1" applyAlignment="1" applyProtection="1">
      <alignment horizontal="center"/>
      <protection locked="0"/>
    </xf>
    <xf numFmtId="0" fontId="0" fillId="32" borderId="44" xfId="0" applyFill="1" applyBorder="1" applyAlignment="1" applyProtection="1">
      <alignment horizontal="center"/>
      <protection locked="0"/>
    </xf>
    <xf numFmtId="0" fontId="0" fillId="32" borderId="47" xfId="0" applyFill="1" applyBorder="1" applyAlignment="1" applyProtection="1">
      <alignment horizontal="center"/>
      <protection locked="0"/>
    </xf>
    <xf numFmtId="0" fontId="16" fillId="32" borderId="37" xfId="0" applyFont="1" applyFill="1" applyBorder="1" applyAlignment="1" applyProtection="1">
      <alignment horizontal="center"/>
      <protection locked="0"/>
    </xf>
    <xf numFmtId="0" fontId="0" fillId="32" borderId="57" xfId="0" applyFill="1" applyBorder="1" applyAlignment="1" applyProtection="1">
      <alignment horizontal="center"/>
      <protection locked="0"/>
    </xf>
    <xf numFmtId="0" fontId="0" fillId="32" borderId="3" xfId="0" applyFill="1" applyBorder="1" applyAlignment="1" applyProtection="1">
      <alignment horizontal="center"/>
      <protection locked="0"/>
    </xf>
    <xf numFmtId="0" fontId="9" fillId="35" borderId="4" xfId="0" applyFont="1" applyFill="1" applyBorder="1" applyAlignment="1" applyProtection="1">
      <alignment horizontal="center"/>
      <protection hidden="1"/>
    </xf>
    <xf numFmtId="0" fontId="45" fillId="32" borderId="0" xfId="0" applyFont="1" applyFill="1" applyBorder="1" applyProtection="1">
      <protection hidden="1"/>
    </xf>
    <xf numFmtId="0" fontId="0" fillId="32" borderId="31" xfId="0" applyFill="1" applyBorder="1" applyProtection="1">
      <protection hidden="1"/>
    </xf>
    <xf numFmtId="0" fontId="0" fillId="32" borderId="5" xfId="0" applyFill="1" applyBorder="1" applyProtection="1">
      <protection hidden="1"/>
    </xf>
    <xf numFmtId="0" fontId="0" fillId="32" borderId="30" xfId="0" applyFill="1" applyBorder="1" applyProtection="1">
      <protection hidden="1"/>
    </xf>
    <xf numFmtId="0" fontId="12" fillId="36" borderId="18" xfId="0" applyFont="1" applyFill="1" applyBorder="1" applyAlignment="1" applyProtection="1">
      <protection hidden="1"/>
    </xf>
    <xf numFmtId="0" fontId="12" fillId="36" borderId="19" xfId="0" applyFont="1" applyFill="1" applyBorder="1" applyAlignment="1" applyProtection="1">
      <protection hidden="1"/>
    </xf>
    <xf numFmtId="0" fontId="9" fillId="37" borderId="2" xfId="0" applyFont="1" applyFill="1" applyBorder="1" applyAlignment="1" applyProtection="1">
      <alignment horizontal="center" vertical="center"/>
      <protection hidden="1"/>
    </xf>
    <xf numFmtId="0" fontId="9" fillId="37" borderId="1"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center" vertical="center"/>
      <protection hidden="1"/>
    </xf>
    <xf numFmtId="0" fontId="11" fillId="28" borderId="0" xfId="0" applyFont="1" applyFill="1" applyBorder="1" applyAlignment="1" applyProtection="1">
      <alignment vertical="center"/>
      <protection hidden="1"/>
    </xf>
    <xf numFmtId="0" fontId="12" fillId="28" borderId="16" xfId="0" applyFont="1" applyFill="1" applyBorder="1" applyAlignment="1" applyProtection="1">
      <protection hidden="1"/>
    </xf>
    <xf numFmtId="0" fontId="9" fillId="28" borderId="16" xfId="0" applyFont="1" applyFill="1" applyBorder="1" applyAlignment="1" applyProtection="1">
      <alignment horizontal="center" vertical="center"/>
      <protection hidden="1"/>
    </xf>
    <xf numFmtId="0" fontId="0" fillId="28" borderId="16" xfId="0" applyFill="1" applyBorder="1" applyAlignment="1" applyProtection="1">
      <alignment horizontal="justify" vertical="center"/>
      <protection hidden="1"/>
    </xf>
    <xf numFmtId="0" fontId="0" fillId="32" borderId="36" xfId="0" applyFill="1" applyBorder="1" applyProtection="1">
      <protection hidden="1"/>
    </xf>
    <xf numFmtId="0" fontId="0" fillId="32"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9"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40" borderId="6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protection hidden="1"/>
    </xf>
    <xf numFmtId="0" fontId="56" fillId="40"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8" fillId="0" borderId="61" xfId="0" applyFont="1" applyBorder="1" applyAlignment="1">
      <alignment horizontal="justify" vertical="top" wrapText="1"/>
    </xf>
    <xf numFmtId="0" fontId="98" fillId="0" borderId="62" xfId="0" applyFont="1" applyBorder="1" applyAlignment="1">
      <alignment horizontal="justify" vertical="top" wrapText="1"/>
    </xf>
    <xf numFmtId="0" fontId="99" fillId="0" borderId="1" xfId="0" applyFont="1" applyFill="1" applyBorder="1" applyAlignment="1" applyProtection="1">
      <alignment horizontal="justify" vertical="top" wrapText="1"/>
      <protection locked="0"/>
    </xf>
    <xf numFmtId="0" fontId="99" fillId="0" borderId="0" xfId="0" applyFont="1" applyFill="1" applyProtection="1">
      <protection hidden="1"/>
    </xf>
    <xf numFmtId="0" fontId="99" fillId="0" borderId="18" xfId="0" applyFont="1" applyFill="1" applyBorder="1" applyProtection="1">
      <protection hidden="1"/>
    </xf>
    <xf numFmtId="0" fontId="99" fillId="0" borderId="19" xfId="0" applyFont="1" applyFill="1" applyBorder="1" applyProtection="1">
      <protection hidden="1"/>
    </xf>
    <xf numFmtId="0" fontId="99"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8" fillId="15" borderId="61" xfId="0" applyFont="1" applyFill="1" applyBorder="1" applyAlignment="1">
      <alignment horizontal="justify" vertical="top" wrapText="1"/>
    </xf>
    <xf numFmtId="0" fontId="98" fillId="15" borderId="62" xfId="0" applyFont="1" applyFill="1" applyBorder="1" applyAlignment="1">
      <alignment horizontal="justify" vertical="top" wrapText="1"/>
    </xf>
    <xf numFmtId="0" fontId="96" fillId="15" borderId="1" xfId="0" applyFont="1" applyFill="1" applyBorder="1" applyAlignment="1" applyProtection="1">
      <alignment horizontal="justify" vertical="top" wrapText="1"/>
      <protection locked="0"/>
    </xf>
    <xf numFmtId="0" fontId="99" fillId="0" borderId="2" xfId="0" applyFont="1" applyFill="1" applyBorder="1" applyProtection="1">
      <protection hidden="1"/>
    </xf>
    <xf numFmtId="0" fontId="99" fillId="0" borderId="1" xfId="0" applyFont="1" applyFill="1" applyBorder="1" applyProtection="1">
      <protection hidden="1"/>
    </xf>
    <xf numFmtId="0" fontId="99"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8" fillId="12" borderId="61" xfId="0" applyFont="1" applyFill="1" applyBorder="1" applyAlignment="1">
      <alignment horizontal="justify" vertical="top" wrapText="1"/>
    </xf>
    <xf numFmtId="0" fontId="98" fillId="12" borderId="62" xfId="0" applyFont="1" applyFill="1" applyBorder="1" applyAlignment="1">
      <alignment horizontal="justify" vertical="top" wrapText="1"/>
    </xf>
    <xf numFmtId="0" fontId="96" fillId="12" borderId="1" xfId="0" applyFont="1" applyFill="1" applyBorder="1" applyAlignment="1" applyProtection="1">
      <alignment horizontal="justify" vertical="top" wrapText="1"/>
      <protection locked="0"/>
    </xf>
    <xf numFmtId="0" fontId="96" fillId="31" borderId="1" xfId="0" applyFont="1" applyFill="1" applyBorder="1" applyAlignment="1">
      <alignment horizontal="justify" vertical="top" wrapText="1"/>
    </xf>
    <xf numFmtId="0" fontId="99" fillId="12" borderId="1" xfId="0" applyFont="1" applyFill="1" applyBorder="1" applyAlignment="1" applyProtection="1">
      <alignment horizontal="justify" vertical="top" wrapText="1"/>
      <protection locked="0"/>
    </xf>
    <xf numFmtId="0" fontId="96" fillId="0" borderId="1" xfId="0" applyFont="1" applyFill="1" applyBorder="1" applyAlignment="1" applyProtection="1">
      <alignment horizontal="justify" vertical="top" wrapText="1"/>
      <protection locked="0"/>
    </xf>
    <xf numFmtId="0" fontId="100" fillId="0" borderId="0" xfId="0" applyFont="1" applyProtection="1">
      <protection hidden="1"/>
    </xf>
    <xf numFmtId="0" fontId="100" fillId="0" borderId="2" xfId="0" applyFont="1" applyBorder="1" applyProtection="1">
      <protection hidden="1"/>
    </xf>
    <xf numFmtId="0" fontId="100" fillId="0" borderId="1" xfId="0" applyFont="1" applyBorder="1" applyProtection="1">
      <protection hidden="1"/>
    </xf>
    <xf numFmtId="0" fontId="100"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9" fillId="0" borderId="31" xfId="0" applyFont="1" applyBorder="1" applyAlignment="1">
      <alignment horizontal="justify" vertical="top" wrapText="1"/>
    </xf>
    <xf numFmtId="0" fontId="110"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8" borderId="0" xfId="0" applyFont="1" applyFill="1" applyBorder="1" applyAlignment="1" applyProtection="1">
      <alignment horizontal="center"/>
      <protection hidden="1"/>
    </xf>
    <xf numFmtId="0" fontId="12" fillId="28" borderId="0" xfId="0" applyFont="1" applyFill="1" applyBorder="1" applyAlignment="1" applyProtection="1">
      <protection hidden="1"/>
    </xf>
    <xf numFmtId="0" fontId="9" fillId="28" borderId="0" xfId="0" applyFont="1" applyFill="1" applyBorder="1" applyAlignment="1" applyProtection="1">
      <alignment vertical="center"/>
      <protection hidden="1"/>
    </xf>
    <xf numFmtId="0" fontId="0" fillId="28" borderId="0" xfId="0" applyFill="1" applyBorder="1" applyAlignment="1" applyProtection="1">
      <alignment vertical="center"/>
      <protection hidden="1"/>
    </xf>
    <xf numFmtId="0" fontId="12" fillId="37" borderId="2" xfId="0" applyFont="1" applyFill="1" applyBorder="1" applyAlignment="1" applyProtection="1">
      <alignment horizontal="center" vertical="center"/>
      <protection hidden="1"/>
    </xf>
    <xf numFmtId="0" fontId="12" fillId="37" borderId="1" xfId="0" applyFont="1" applyFill="1" applyBorder="1" applyAlignment="1" applyProtection="1">
      <alignment horizontal="center" vertical="center"/>
      <protection hidden="1"/>
    </xf>
    <xf numFmtId="0" fontId="114" fillId="28" borderId="2" xfId="0" applyFont="1" applyFill="1" applyBorder="1" applyAlignment="1" applyProtection="1">
      <alignment horizontal="center" vertical="center"/>
      <protection hidden="1"/>
    </xf>
    <xf numFmtId="0" fontId="115" fillId="28" borderId="1" xfId="0" applyFont="1" applyFill="1" applyBorder="1" applyAlignment="1" applyProtection="1">
      <alignment vertical="center"/>
      <protection hidden="1"/>
    </xf>
    <xf numFmtId="0" fontId="114" fillId="28" borderId="3" xfId="0" applyFont="1" applyFill="1" applyBorder="1" applyAlignment="1" applyProtection="1">
      <alignment horizontal="center" vertical="center"/>
      <protection hidden="1"/>
    </xf>
    <xf numFmtId="0" fontId="115" fillId="28" borderId="12" xfId="0" applyFont="1" applyFill="1" applyBorder="1" applyAlignment="1" applyProtection="1">
      <alignment vertical="center"/>
      <protection hidden="1"/>
    </xf>
    <xf numFmtId="0" fontId="0" fillId="32"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2"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2" borderId="54" xfId="0" applyFill="1" applyBorder="1" applyAlignment="1" applyProtection="1">
      <alignment horizontal="center"/>
      <protection locked="0"/>
    </xf>
    <xf numFmtId="0" fontId="0" fillId="32" borderId="5" xfId="0" applyFill="1" applyBorder="1" applyAlignment="1" applyProtection="1">
      <alignment horizontal="center"/>
      <protection locked="0"/>
    </xf>
    <xf numFmtId="0" fontId="0" fillId="32" borderId="37" xfId="0" applyFill="1" applyBorder="1" applyAlignment="1" applyProtection="1">
      <alignment horizontal="center"/>
      <protection locked="0"/>
    </xf>
    <xf numFmtId="0" fontId="0" fillId="32" borderId="9" xfId="0" applyFill="1" applyBorder="1" applyAlignment="1" applyProtection="1">
      <alignment horizontal="center"/>
      <protection locked="0"/>
    </xf>
    <xf numFmtId="0" fontId="0" fillId="32" borderId="10" xfId="0" applyFill="1" applyBorder="1" applyAlignment="1" applyProtection="1">
      <alignment horizontal="center"/>
      <protection locked="0"/>
    </xf>
    <xf numFmtId="0" fontId="0" fillId="32" borderId="11" xfId="0" applyFill="1" applyBorder="1" applyAlignment="1" applyProtection="1">
      <alignment horizontal="center"/>
      <protection locked="0"/>
    </xf>
    <xf numFmtId="0" fontId="16" fillId="32" borderId="1" xfId="0" applyFont="1" applyFill="1" applyBorder="1" applyAlignment="1" applyProtection="1">
      <alignment horizontal="center"/>
      <protection hidden="1"/>
    </xf>
    <xf numFmtId="0" fontId="16" fillId="32" borderId="1" xfId="0" applyFont="1" applyFill="1" applyBorder="1" applyAlignment="1" applyProtection="1">
      <alignment horizontal="center" vertical="center"/>
      <protection hidden="1"/>
    </xf>
    <xf numFmtId="0" fontId="16" fillId="32"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8" borderId="31" xfId="12" applyFont="1" applyFill="1" applyBorder="1" applyAlignment="1" applyProtection="1">
      <alignment horizontal="center" vertical="center"/>
    </xf>
    <xf numFmtId="0" fontId="119" fillId="12" borderId="0"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wrapText="1"/>
    </xf>
    <xf numFmtId="0" fontId="121" fillId="12" borderId="0" xfId="12" applyFont="1" applyFill="1" applyBorder="1" applyAlignment="1" applyProtection="1">
      <alignment horizontal="center" vertical="center"/>
    </xf>
    <xf numFmtId="0" fontId="118" fillId="26" borderId="65" xfId="12" applyFont="1" applyFill="1" applyBorder="1" applyAlignment="1" applyProtection="1">
      <alignment horizontal="center" vertical="center" wrapText="1"/>
    </xf>
    <xf numFmtId="0" fontId="118" fillId="26" borderId="73" xfId="12" applyFont="1" applyFill="1" applyBorder="1" applyAlignment="1" applyProtection="1">
      <alignment horizontal="center" vertical="center" wrapText="1"/>
    </xf>
    <xf numFmtId="0" fontId="118" fillId="26" borderId="53" xfId="12" applyFont="1" applyFill="1" applyBorder="1" applyAlignment="1" applyProtection="1">
      <alignment horizontal="center" vertical="center" wrapText="1"/>
    </xf>
    <xf numFmtId="0" fontId="118" fillId="0" borderId="0" xfId="12" applyFont="1" applyFill="1" applyBorder="1" applyAlignment="1" applyProtection="1">
      <alignment vertical="center" wrapText="1"/>
    </xf>
    <xf numFmtId="0" fontId="118" fillId="0" borderId="0" xfId="12" applyFont="1" applyFill="1" applyBorder="1" applyAlignment="1" applyProtection="1">
      <alignment horizontal="center" vertical="center" wrapText="1"/>
    </xf>
    <xf numFmtId="0" fontId="20" fillId="49" borderId="19" xfId="0" applyFont="1" applyFill="1" applyBorder="1" applyAlignment="1">
      <alignment horizontal="center" vertical="center"/>
    </xf>
    <xf numFmtId="0" fontId="20" fillId="49" borderId="18" xfId="0" applyFont="1" applyFill="1" applyBorder="1" applyAlignment="1">
      <alignment horizontal="center" vertical="center" wrapText="1"/>
    </xf>
    <xf numFmtId="0" fontId="118" fillId="49" borderId="73" xfId="12" applyFont="1" applyFill="1" applyBorder="1" applyAlignment="1" applyProtection="1">
      <alignment horizontal="center" vertical="center" wrapText="1"/>
    </xf>
    <xf numFmtId="0" fontId="117" fillId="12" borderId="0" xfId="12" applyFont="1" applyFill="1" applyBorder="1" applyAlignment="1" applyProtection="1">
      <alignment vertical="center" wrapText="1"/>
    </xf>
    <xf numFmtId="0" fontId="104" fillId="47" borderId="34" xfId="0" applyFont="1" applyFill="1" applyBorder="1" applyAlignment="1">
      <alignment horizontal="center" vertical="top" wrapText="1"/>
    </xf>
    <xf numFmtId="0" fontId="127" fillId="47" borderId="34" xfId="0" applyFont="1" applyFill="1" applyBorder="1" applyAlignment="1">
      <alignment horizontal="center" vertical="center" wrapText="1"/>
    </xf>
    <xf numFmtId="0" fontId="20" fillId="47"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9" borderId="60" xfId="0" applyFont="1" applyFill="1" applyBorder="1" applyAlignment="1" applyProtection="1">
      <alignment horizontal="justify" vertical="top" wrapText="1"/>
      <protection locked="0"/>
    </xf>
    <xf numFmtId="0" fontId="77" fillId="29" borderId="60" xfId="0" applyFont="1" applyFill="1" applyBorder="1" applyAlignment="1" applyProtection="1">
      <alignment horizontal="justify" vertical="top" wrapText="1"/>
      <protection locked="0"/>
    </xf>
    <xf numFmtId="0" fontId="96" fillId="29"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100" fillId="29"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5"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5"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9"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2" xfId="0" applyFont="1" applyBorder="1" applyAlignment="1">
      <alignment horizontal="justify" vertical="center" wrapText="1"/>
    </xf>
    <xf numFmtId="0" fontId="77" fillId="0" borderId="95" xfId="0" applyFont="1" applyBorder="1" applyAlignment="1">
      <alignment horizontal="justify" vertical="center" wrapText="1"/>
    </xf>
    <xf numFmtId="0" fontId="77" fillId="29" borderId="93" xfId="0" applyFont="1" applyFill="1" applyBorder="1" applyAlignment="1">
      <alignment horizontal="justify" vertical="top" wrapText="1"/>
    </xf>
    <xf numFmtId="0" fontId="77" fillId="29"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6"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4" borderId="1" xfId="0" applyFont="1" applyFill="1" applyBorder="1" applyAlignment="1">
      <alignment horizontal="justify" vertical="top" wrapText="1"/>
    </xf>
    <xf numFmtId="0" fontId="13" fillId="50" borderId="1" xfId="0" applyFont="1" applyFill="1" applyBorder="1" applyAlignment="1">
      <alignment horizontal="center" vertical="top"/>
    </xf>
    <xf numFmtId="0" fontId="13" fillId="50" borderId="1" xfId="0" applyFont="1" applyFill="1" applyBorder="1" applyAlignment="1">
      <alignment horizontal="justify" vertical="top" wrapText="1"/>
    </xf>
    <xf numFmtId="0" fontId="13" fillId="44" borderId="1" xfId="0" applyFont="1" applyFill="1" applyBorder="1" applyAlignment="1">
      <alignment horizontal="center" vertical="top"/>
    </xf>
    <xf numFmtId="0" fontId="13" fillId="50" borderId="1" xfId="0" applyFont="1" applyFill="1" applyBorder="1" applyAlignment="1">
      <alignment horizontal="center" vertical="top" wrapText="1"/>
    </xf>
    <xf numFmtId="0" fontId="13" fillId="44" borderId="1" xfId="0" applyFont="1" applyFill="1" applyBorder="1" applyAlignment="1">
      <alignment horizontal="center" vertical="top" wrapText="1"/>
    </xf>
    <xf numFmtId="0" fontId="56" fillId="27" borderId="1" xfId="0" applyFont="1" applyFill="1" applyBorder="1" applyAlignment="1">
      <alignment horizontal="center" wrapText="1"/>
    </xf>
    <xf numFmtId="0" fontId="13" fillId="27" borderId="1" xfId="0" applyFont="1" applyFill="1" applyBorder="1" applyAlignment="1">
      <alignment horizontal="center" vertical="center" wrapText="1"/>
    </xf>
    <xf numFmtId="0" fontId="84" fillId="45"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9"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7" fillId="0" borderId="59"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9"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0" fontId="10" fillId="0" borderId="0" xfId="0" applyFont="1" applyBorder="1" applyAlignment="1" applyProtection="1">
      <alignment horizontal="center"/>
      <protection hidden="1"/>
    </xf>
    <xf numFmtId="9" fontId="14" fillId="0" borderId="31" xfId="0" applyNumberFormat="1" applyFont="1" applyFill="1" applyBorder="1" applyAlignment="1">
      <alignment horizontal="center" vertical="top"/>
    </xf>
    <xf numFmtId="0" fontId="3" fillId="26" borderId="55" xfId="0" applyFont="1" applyFill="1" applyBorder="1" applyAlignment="1" applyProtection="1">
      <alignment horizontal="justify" vertical="top" wrapText="1"/>
    </xf>
    <xf numFmtId="0" fontId="3" fillId="26" borderId="1" xfId="0" applyFont="1" applyFill="1" applyBorder="1" applyAlignment="1" applyProtection="1">
      <alignment horizontal="center" vertical="top" wrapText="1"/>
    </xf>
    <xf numFmtId="49" fontId="14" fillId="26" borderId="54" xfId="0" applyNumberFormat="1" applyFont="1" applyFill="1" applyBorder="1" applyAlignment="1" applyProtection="1">
      <alignment horizontal="justify" vertical="top" wrapText="1"/>
      <protection locked="0"/>
    </xf>
    <xf numFmtId="0" fontId="4" fillId="26" borderId="33" xfId="0" applyFont="1" applyFill="1" applyBorder="1" applyAlignment="1" applyProtection="1">
      <alignment horizontal="justify" vertical="top" wrapText="1"/>
      <protection locked="0"/>
    </xf>
    <xf numFmtId="0" fontId="14" fillId="26" borderId="33" xfId="0" applyFont="1" applyFill="1" applyBorder="1" applyAlignment="1" applyProtection="1">
      <alignment horizontal="center" vertical="top"/>
      <protection locked="0"/>
    </xf>
    <xf numFmtId="0" fontId="14" fillId="26" borderId="1" xfId="0" applyFont="1" applyFill="1" applyBorder="1" applyAlignment="1" applyProtection="1">
      <alignment horizontal="justify" vertical="top"/>
      <protection locked="0"/>
    </xf>
    <xf numFmtId="0" fontId="14" fillId="26" borderId="0" xfId="0" applyFont="1" applyFill="1" applyBorder="1" applyAlignment="1" applyProtection="1">
      <alignment horizontal="justify" vertical="top"/>
      <protection locked="0"/>
    </xf>
    <xf numFmtId="0" fontId="14" fillId="26" borderId="1" xfId="0" applyFont="1" applyFill="1" applyBorder="1" applyAlignment="1">
      <alignment horizontal="center" vertical="top"/>
    </xf>
    <xf numFmtId="9" fontId="14" fillId="26" borderId="31" xfId="0" applyNumberFormat="1" applyFont="1" applyFill="1" applyBorder="1" applyAlignment="1">
      <alignment horizontal="center" vertical="top"/>
    </xf>
    <xf numFmtId="0" fontId="15" fillId="26" borderId="24" xfId="0" applyFont="1" applyFill="1" applyBorder="1" applyAlignment="1">
      <alignment horizontal="center" vertical="top"/>
    </xf>
    <xf numFmtId="0" fontId="15" fillId="26" borderId="24" xfId="0" applyFont="1" applyFill="1" applyBorder="1" applyAlignment="1">
      <alignment horizontal="justify" vertical="top"/>
    </xf>
    <xf numFmtId="0" fontId="15" fillId="26" borderId="33" xfId="0" applyFont="1" applyFill="1" applyBorder="1" applyAlignment="1">
      <alignment horizontal="justify" vertical="top"/>
    </xf>
    <xf numFmtId="0" fontId="16" fillId="26" borderId="0" xfId="0" applyFont="1" applyFill="1"/>
    <xf numFmtId="0" fontId="13" fillId="26" borderId="1" xfId="0" applyFont="1" applyFill="1" applyBorder="1" applyAlignment="1">
      <alignment horizontal="center" vertical="top"/>
    </xf>
    <xf numFmtId="0" fontId="74" fillId="26" borderId="1" xfId="0" applyFont="1" applyFill="1" applyBorder="1" applyAlignment="1" applyProtection="1">
      <alignment horizontal="center" vertical="center" wrapText="1"/>
      <protection hidden="1"/>
    </xf>
    <xf numFmtId="0" fontId="73" fillId="26" borderId="1" xfId="0" applyFont="1" applyFill="1" applyBorder="1" applyAlignment="1" applyProtection="1">
      <alignment horizontal="center" vertical="center" wrapText="1"/>
      <protection hidden="1"/>
    </xf>
    <xf numFmtId="0" fontId="27" fillId="26" borderId="1" xfId="0" applyFont="1" applyFill="1" applyBorder="1" applyAlignment="1" applyProtection="1">
      <alignment horizontal="center" vertical="center" wrapText="1"/>
      <protection hidden="1"/>
    </xf>
    <xf numFmtId="0" fontId="75" fillId="26" borderId="1" xfId="0" applyFont="1" applyFill="1" applyBorder="1" applyAlignment="1" applyProtection="1">
      <alignment horizontal="center" vertical="center" wrapText="1"/>
      <protection hidden="1"/>
    </xf>
    <xf numFmtId="0" fontId="16" fillId="26" borderId="38" xfId="0" applyFont="1" applyFill="1" applyBorder="1" applyProtection="1"/>
    <xf numFmtId="0" fontId="16" fillId="26" borderId="1" xfId="0" applyFont="1" applyFill="1" applyBorder="1" applyAlignment="1" applyProtection="1">
      <alignment horizontal="center"/>
    </xf>
    <xf numFmtId="0" fontId="15" fillId="26" borderId="38" xfId="0" applyFont="1" applyFill="1" applyBorder="1" applyAlignment="1">
      <alignment horizontal="center" vertical="top"/>
    </xf>
    <xf numFmtId="0" fontId="15" fillId="26" borderId="46" xfId="0" applyFont="1" applyFill="1" applyBorder="1" applyAlignment="1">
      <alignment horizontal="center" vertical="top"/>
    </xf>
    <xf numFmtId="0" fontId="15" fillId="26" borderId="39" xfId="0" applyFont="1" applyFill="1" applyBorder="1" applyAlignment="1">
      <alignment horizontal="justify" vertical="top"/>
    </xf>
    <xf numFmtId="0" fontId="15" fillId="26" borderId="38" xfId="0" applyFont="1" applyFill="1" applyBorder="1" applyAlignment="1">
      <alignment horizontal="justify" vertical="top"/>
    </xf>
    <xf numFmtId="0" fontId="15" fillId="26" borderId="46" xfId="0" applyFont="1" applyFill="1" applyBorder="1" applyAlignment="1">
      <alignment horizontal="justify" vertical="top"/>
    </xf>
    <xf numFmtId="0" fontId="72" fillId="26" borderId="1" xfId="0" applyFont="1" applyFill="1" applyBorder="1" applyAlignment="1" applyProtection="1">
      <alignment horizontal="center" vertical="center" wrapText="1"/>
      <protection hidden="1"/>
    </xf>
    <xf numFmtId="49" fontId="14" fillId="26" borderId="5" xfId="0" applyNumberFormat="1" applyFont="1" applyFill="1" applyBorder="1" applyAlignment="1" applyProtection="1">
      <alignment horizontal="justify" vertical="top"/>
      <protection locked="0"/>
    </xf>
    <xf numFmtId="49" fontId="14" fillId="26" borderId="5" xfId="0" applyNumberFormat="1" applyFont="1" applyFill="1" applyBorder="1" applyAlignment="1" applyProtection="1">
      <alignment horizontal="justify" vertical="top" wrapText="1"/>
      <protection locked="0"/>
    </xf>
    <xf numFmtId="0" fontId="15" fillId="26" borderId="40" xfId="0" applyFont="1" applyFill="1" applyBorder="1" applyAlignment="1">
      <alignment horizontal="justify" vertical="top"/>
    </xf>
    <xf numFmtId="0" fontId="15" fillId="26" borderId="40" xfId="0" applyFont="1" applyFill="1" applyBorder="1" applyAlignment="1">
      <alignment horizontal="center" vertical="top"/>
    </xf>
    <xf numFmtId="0" fontId="15" fillId="26" borderId="33" xfId="0" applyFont="1" applyFill="1" applyBorder="1" applyAlignment="1">
      <alignment horizontal="center" vertical="top"/>
    </xf>
    <xf numFmtId="0" fontId="3" fillId="26" borderId="38" xfId="0" applyFont="1" applyFill="1" applyBorder="1" applyAlignment="1" applyProtection="1">
      <alignment horizontal="right"/>
    </xf>
    <xf numFmtId="0" fontId="3" fillId="26" borderId="1" xfId="0" applyFont="1" applyFill="1" applyBorder="1" applyAlignment="1" applyProtection="1">
      <alignment horizontal="center"/>
    </xf>
    <xf numFmtId="49" fontId="14" fillId="26" borderId="54" xfId="0" applyNumberFormat="1" applyFont="1" applyFill="1" applyBorder="1" applyAlignment="1" applyProtection="1">
      <alignment horizontal="justify" vertical="top"/>
      <protection locked="0"/>
    </xf>
    <xf numFmtId="0" fontId="16" fillId="26" borderId="40" xfId="0" applyFont="1" applyFill="1" applyBorder="1" applyProtection="1"/>
    <xf numFmtId="0" fontId="52" fillId="26" borderId="1" xfId="0" applyFont="1" applyFill="1" applyBorder="1" applyAlignment="1" applyProtection="1">
      <alignment horizontal="center" vertical="top" wrapText="1"/>
    </xf>
    <xf numFmtId="0" fontId="16" fillId="26" borderId="1" xfId="0" applyFont="1" applyFill="1" applyBorder="1" applyAlignment="1" applyProtection="1">
      <alignment horizontal="center" vertical="top" wrapText="1"/>
    </xf>
    <xf numFmtId="0" fontId="15" fillId="26" borderId="54" xfId="0" applyFont="1" applyFill="1" applyBorder="1" applyAlignment="1">
      <alignment horizontal="justify" vertical="top"/>
    </xf>
    <xf numFmtId="0" fontId="52" fillId="26" borderId="1" xfId="0" applyFont="1" applyFill="1" applyBorder="1" applyAlignment="1" applyProtection="1">
      <alignment horizontal="center" vertical="center" wrapText="1"/>
      <protection hidden="1"/>
    </xf>
    <xf numFmtId="0" fontId="3" fillId="26" borderId="38" xfId="0" applyFont="1" applyFill="1" applyBorder="1" applyAlignment="1" applyProtection="1">
      <alignment horizontal="justify" vertical="top" wrapText="1"/>
    </xf>
    <xf numFmtId="49" fontId="1" fillId="26" borderId="54" xfId="0" applyNumberFormat="1" applyFont="1" applyFill="1" applyBorder="1" applyAlignment="1" applyProtection="1">
      <alignment horizontal="justify" vertical="top" wrapText="1"/>
      <protection locked="0"/>
    </xf>
    <xf numFmtId="49" fontId="14" fillId="26" borderId="1" xfId="0" applyNumberFormat="1" applyFont="1" applyFill="1" applyBorder="1" applyAlignment="1" applyProtection="1">
      <alignment horizontal="justify" vertical="top"/>
      <protection locked="0"/>
    </xf>
    <xf numFmtId="0" fontId="16" fillId="26" borderId="0" xfId="0" applyFont="1" applyFill="1" applyAlignment="1">
      <alignment wrapText="1"/>
    </xf>
    <xf numFmtId="0" fontId="1" fillId="26" borderId="33" xfId="0" applyFont="1" applyFill="1" applyBorder="1" applyAlignment="1" applyProtection="1">
      <alignment horizontal="center" vertical="top"/>
      <protection locked="0"/>
    </xf>
    <xf numFmtId="1" fontId="16" fillId="26" borderId="1" xfId="0" applyNumberFormat="1" applyFont="1" applyFill="1" applyBorder="1" applyAlignment="1" applyProtection="1">
      <alignment horizontal="center"/>
    </xf>
    <xf numFmtId="49" fontId="1" fillId="26"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7"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1" borderId="58" xfId="0" applyFont="1" applyFill="1" applyBorder="1" applyAlignment="1" applyProtection="1">
      <alignment vertical="center" wrapText="1"/>
      <protection hidden="1"/>
    </xf>
    <xf numFmtId="0" fontId="78" fillId="41"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1"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1" borderId="99" xfId="0" applyFont="1" applyFill="1" applyBorder="1" applyAlignment="1" applyProtection="1">
      <alignment vertical="center" wrapText="1"/>
      <protection hidden="1"/>
    </xf>
    <xf numFmtId="0" fontId="76" fillId="41" borderId="51" xfId="0" applyFont="1" applyFill="1" applyBorder="1" applyAlignment="1" applyProtection="1">
      <alignment horizontal="center" vertical="center" wrapText="1"/>
      <protection hidden="1"/>
    </xf>
    <xf numFmtId="0" fontId="76" fillId="41" borderId="100" xfId="0" applyFont="1" applyFill="1" applyBorder="1" applyAlignment="1" applyProtection="1">
      <alignment horizontal="center" vertical="center" wrapText="1"/>
      <protection hidden="1"/>
    </xf>
    <xf numFmtId="0" fontId="76" fillId="41"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4" fillId="42" borderId="21" xfId="0" applyFont="1" applyFill="1" applyBorder="1" applyAlignment="1" applyProtection="1">
      <alignment horizontal="center" vertical="center" wrapText="1"/>
      <protection hidden="1"/>
    </xf>
    <xf numFmtId="0" fontId="76" fillId="40"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40"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30" borderId="108" xfId="0" applyFont="1" applyFill="1" applyBorder="1" applyAlignment="1" applyProtection="1">
      <alignment horizontal="justify" vertical="top" wrapText="1"/>
      <protection locked="0"/>
    </xf>
    <xf numFmtId="0" fontId="96" fillId="30" borderId="111" xfId="0" applyFont="1" applyFill="1" applyBorder="1" applyAlignment="1" applyProtection="1">
      <alignment horizontal="justify" vertical="top" wrapText="1"/>
      <protection locked="0"/>
    </xf>
    <xf numFmtId="0" fontId="96" fillId="30" borderId="63" xfId="0" applyFont="1" applyFill="1" applyBorder="1" applyAlignment="1" applyProtection="1">
      <alignment horizontal="justify" vertical="top" wrapText="1"/>
      <protection locked="0"/>
    </xf>
    <xf numFmtId="0" fontId="96" fillId="30" borderId="105" xfId="0" applyFont="1" applyFill="1" applyBorder="1" applyAlignment="1" applyProtection="1">
      <alignment horizontal="justify" vertical="top" wrapText="1"/>
      <protection locked="0"/>
    </xf>
    <xf numFmtId="0" fontId="96" fillId="30"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96" fillId="0" borderId="111"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5" xfId="0" applyFont="1" applyBorder="1" applyAlignment="1" applyProtection="1">
      <alignment horizontal="justify" vertical="top" wrapText="1"/>
      <protection locked="0"/>
    </xf>
    <xf numFmtId="0" fontId="96" fillId="31" borderId="108" xfId="0" applyFont="1" applyFill="1" applyBorder="1" applyAlignment="1" applyProtection="1">
      <alignment horizontal="justify" vertical="top" wrapText="1"/>
      <protection locked="0"/>
    </xf>
    <xf numFmtId="0" fontId="96" fillId="31" borderId="111" xfId="0" applyFont="1" applyFill="1" applyBorder="1" applyAlignment="1" applyProtection="1">
      <alignment horizontal="justify" vertical="top" wrapText="1"/>
      <protection locked="0"/>
    </xf>
    <xf numFmtId="0" fontId="96" fillId="15" borderId="111"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5"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2"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3"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2" xfId="0" applyFont="1" applyFill="1" applyBorder="1" applyAlignment="1" applyProtection="1">
      <alignment horizontal="justify" vertical="top" wrapText="1"/>
      <protection locked="0"/>
    </xf>
    <xf numFmtId="0" fontId="96" fillId="0" borderId="103" xfId="0" applyFont="1" applyFill="1" applyBorder="1" applyAlignment="1" applyProtection="1">
      <alignment horizontal="justify" vertical="top" wrapText="1"/>
      <protection locked="0"/>
    </xf>
    <xf numFmtId="0" fontId="96" fillId="0" borderId="106"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6" fillId="51" borderId="111" xfId="0" applyFont="1" applyFill="1" applyBorder="1" applyAlignment="1" applyProtection="1">
      <alignment horizontal="justify" vertical="top" wrapText="1"/>
      <protection locked="0"/>
    </xf>
    <xf numFmtId="0" fontId="96" fillId="51" borderId="63" xfId="0" applyFont="1" applyFill="1" applyBorder="1" applyAlignment="1" applyProtection="1">
      <alignment horizontal="justify" vertical="top" wrapText="1"/>
      <protection locked="0"/>
    </xf>
    <xf numFmtId="0" fontId="96" fillId="51" borderId="105" xfId="0" applyFont="1" applyFill="1" applyBorder="1" applyAlignment="1" applyProtection="1">
      <alignment horizontal="justify" vertical="top" wrapText="1"/>
      <protection locked="0"/>
    </xf>
    <xf numFmtId="0" fontId="96" fillId="51" borderId="23" xfId="0" applyFont="1" applyFill="1" applyBorder="1" applyAlignment="1" applyProtection="1">
      <alignment horizontal="justify" vertical="top" wrapText="1"/>
      <protection locked="0"/>
    </xf>
    <xf numFmtId="0" fontId="99" fillId="15" borderId="31" xfId="0" applyFont="1" applyFill="1" applyBorder="1" applyAlignment="1" applyProtection="1">
      <alignment horizontal="justify" vertical="top" wrapText="1"/>
      <protection locked="0"/>
    </xf>
    <xf numFmtId="0" fontId="94" fillId="0" borderId="0" xfId="0" applyFont="1" applyBorder="1" applyProtection="1">
      <protection hidden="1"/>
    </xf>
    <xf numFmtId="0" fontId="77" fillId="0" borderId="31" xfId="0" applyFont="1" applyBorder="1" applyAlignment="1" applyProtection="1">
      <alignment vertical="top"/>
      <protection hidden="1"/>
    </xf>
    <xf numFmtId="0" fontId="77" fillId="0" borderId="30" xfId="0" applyFont="1" applyBorder="1" applyAlignment="1" applyProtection="1">
      <alignment vertical="top"/>
      <protection hidden="1"/>
    </xf>
    <xf numFmtId="0" fontId="10" fillId="0" borderId="0" xfId="0" applyFont="1" applyFill="1" applyBorder="1" applyAlignment="1" applyProtection="1">
      <alignment horizontal="center"/>
      <protection hidden="1"/>
    </xf>
    <xf numFmtId="0" fontId="84" fillId="0" borderId="14" xfId="0" applyFont="1" applyFill="1" applyBorder="1" applyAlignment="1" applyProtection="1">
      <alignment horizontal="center" vertical="center" wrapText="1"/>
      <protection hidden="1"/>
    </xf>
    <xf numFmtId="0" fontId="57" fillId="0" borderId="14" xfId="0" applyFont="1" applyFill="1" applyBorder="1" applyAlignment="1" applyProtection="1">
      <alignment horizontal="center" vertical="top"/>
      <protection hidden="1"/>
    </xf>
    <xf numFmtId="0" fontId="78" fillId="0" borderId="14" xfId="0" applyFont="1" applyFill="1" applyBorder="1" applyAlignment="1" applyProtection="1">
      <alignment horizontal="center" vertical="center" wrapText="1"/>
      <protection hidden="1"/>
    </xf>
    <xf numFmtId="0" fontId="56" fillId="0" borderId="4" xfId="0" applyFont="1" applyFill="1" applyBorder="1" applyAlignment="1" applyProtection="1">
      <alignment horizontal="center" vertical="center" wrapText="1"/>
      <protection hidden="1"/>
    </xf>
    <xf numFmtId="0" fontId="56" fillId="0" borderId="26" xfId="0" applyFont="1" applyFill="1" applyBorder="1" applyAlignment="1" applyProtection="1">
      <alignment horizontal="center" vertical="center" wrapText="1"/>
      <protection hidden="1"/>
    </xf>
    <xf numFmtId="0" fontId="98" fillId="0" borderId="0" xfId="0" applyFont="1" applyFill="1" applyBorder="1" applyAlignment="1">
      <alignment horizontal="justify" vertical="top" wrapText="1"/>
    </xf>
    <xf numFmtId="0" fontId="98" fillId="0" borderId="101" xfId="0" applyFont="1" applyFill="1" applyBorder="1" applyAlignment="1">
      <alignment horizontal="justify" vertical="top" wrapText="1"/>
    </xf>
    <xf numFmtId="0" fontId="98" fillId="0" borderId="62" xfId="0" applyFont="1" applyFill="1" applyBorder="1" applyAlignment="1">
      <alignment horizontal="justify" vertical="top" wrapText="1"/>
    </xf>
    <xf numFmtId="0" fontId="94" fillId="0" borderId="0" xfId="0" applyFont="1" applyFill="1" applyProtection="1">
      <protection hidden="1"/>
    </xf>
    <xf numFmtId="0" fontId="10" fillId="0" borderId="0" xfId="0" applyFont="1" applyFill="1" applyProtection="1">
      <protection hidden="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xf numFmtId="0" fontId="76" fillId="44" borderId="90" xfId="0" applyFont="1" applyFill="1" applyBorder="1" applyAlignment="1" applyProtection="1">
      <alignment horizontal="center" vertical="center" wrapText="1"/>
      <protection hidden="1"/>
    </xf>
    <xf numFmtId="0" fontId="96" fillId="0" borderId="114" xfId="0" applyFont="1" applyBorder="1" applyAlignment="1" applyProtection="1">
      <alignment horizontal="justify" vertical="top" wrapText="1"/>
      <protection locked="0"/>
    </xf>
    <xf numFmtId="0" fontId="96" fillId="29" borderId="115" xfId="0" applyFont="1" applyFill="1" applyBorder="1" applyAlignment="1" applyProtection="1">
      <alignment horizontal="justify" vertical="top" wrapText="1"/>
      <protection locked="0"/>
    </xf>
    <xf numFmtId="0" fontId="96" fillId="0" borderId="115" xfId="0" applyFont="1" applyBorder="1" applyAlignment="1" applyProtection="1">
      <alignment horizontal="justify" vertical="top" wrapText="1"/>
      <protection locked="0"/>
    </xf>
    <xf numFmtId="0" fontId="96" fillId="12" borderId="115" xfId="0" applyFont="1" applyFill="1" applyBorder="1" applyAlignment="1" applyProtection="1">
      <alignment horizontal="justify" vertical="top" wrapText="1"/>
      <protection locked="0"/>
    </xf>
    <xf numFmtId="0" fontId="96" fillId="15" borderId="116" xfId="0" applyFont="1" applyFill="1" applyBorder="1" applyAlignment="1" applyProtection="1">
      <alignment horizontal="justify" vertical="top" wrapText="1"/>
      <protection locked="0"/>
    </xf>
    <xf numFmtId="0" fontId="96" fillId="0" borderId="117" xfId="0" applyFont="1" applyBorder="1" applyAlignment="1" applyProtection="1">
      <alignment horizontal="justify" vertical="top" wrapText="1"/>
      <protection locked="0"/>
    </xf>
    <xf numFmtId="0" fontId="96" fillId="0" borderId="118" xfId="0" applyFont="1" applyBorder="1" applyAlignment="1" applyProtection="1">
      <alignment horizontal="justify" vertical="top" wrapText="1"/>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0" fillId="0" borderId="31" xfId="0" applyBorder="1" applyAlignment="1">
      <alignment horizontal="justify" wrapText="1"/>
    </xf>
    <xf numFmtId="0" fontId="0" fillId="0" borderId="30" xfId="0" applyBorder="1" applyAlignment="1">
      <alignment horizontal="justify" wrapText="1"/>
    </xf>
    <xf numFmtId="0" fontId="0" fillId="0" borderId="5" xfId="0" applyBorder="1" applyAlignment="1">
      <alignment horizontal="justify" wrapText="1"/>
    </xf>
    <xf numFmtId="14" fontId="0" fillId="0" borderId="1" xfId="0" applyNumberFormat="1" applyBorder="1" applyAlignment="1">
      <alignment horizontal="center" vertic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4"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4" fillId="12" borderId="38" xfId="0" applyFont="1" applyFill="1" applyBorder="1" applyAlignment="1">
      <alignment horizontal="justify" vertical="top" wrapText="1"/>
    </xf>
    <xf numFmtId="0" fontId="104" fillId="12" borderId="0" xfId="0" applyFont="1" applyFill="1" applyBorder="1" applyAlignment="1">
      <alignment horizontal="justify" vertical="top" wrapText="1"/>
    </xf>
    <xf numFmtId="0" fontId="104" fillId="12" borderId="39" xfId="0" applyFont="1" applyFill="1" applyBorder="1" applyAlignment="1">
      <alignment horizontal="justify" vertical="top" wrapText="1"/>
    </xf>
    <xf numFmtId="0" fontId="105"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104" fillId="0" borderId="31" xfId="0" applyFont="1" applyFill="1" applyBorder="1" applyAlignment="1">
      <alignment horizontal="justify" vertical="top" wrapText="1"/>
    </xf>
    <xf numFmtId="0" fontId="104" fillId="0" borderId="30" xfId="0" applyFont="1" applyFill="1" applyBorder="1" applyAlignment="1">
      <alignment horizontal="justify" vertical="top" wrapText="1"/>
    </xf>
    <xf numFmtId="0" fontId="104" fillId="0" borderId="5" xfId="0" applyFont="1" applyFill="1" applyBorder="1" applyAlignment="1">
      <alignment horizontal="justify" vertical="top"/>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wrapText="1"/>
    </xf>
    <xf numFmtId="0" fontId="57" fillId="46" borderId="13" xfId="0" applyFont="1" applyFill="1" applyBorder="1" applyAlignment="1" applyProtection="1">
      <alignment horizontal="center" vertical="top"/>
      <protection hidden="1"/>
    </xf>
    <xf numFmtId="0" fontId="57" fillId="46" borderId="14" xfId="0" applyFont="1" applyFill="1" applyBorder="1" applyAlignment="1" applyProtection="1">
      <alignment horizontal="center" vertical="top"/>
      <protection hidden="1"/>
    </xf>
    <xf numFmtId="0" fontId="57" fillId="46" borderId="15" xfId="0" applyFont="1" applyFill="1" applyBorder="1" applyAlignment="1" applyProtection="1">
      <alignment horizontal="center" vertical="top"/>
      <protection hidden="1"/>
    </xf>
    <xf numFmtId="0" fontId="84" fillId="45" borderId="14"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8" fillId="40" borderId="36" xfId="0" applyFont="1" applyFill="1" applyBorder="1" applyAlignment="1" applyProtection="1">
      <alignment horizontal="center" vertical="center" wrapText="1"/>
      <protection hidden="1"/>
    </xf>
    <xf numFmtId="0" fontId="78" fillId="40" borderId="28" xfId="0" applyFont="1" applyFill="1" applyBorder="1" applyAlignment="1" applyProtection="1">
      <alignment horizontal="center" vertical="center" wrapText="1"/>
      <protection hidden="1"/>
    </xf>
    <xf numFmtId="0" fontId="78" fillId="40" borderId="29" xfId="0" applyFont="1" applyFill="1" applyBorder="1" applyAlignment="1" applyProtection="1">
      <alignment horizontal="center" vertical="center" wrapText="1"/>
      <protection hidden="1"/>
    </xf>
    <xf numFmtId="0" fontId="87" fillId="43" borderId="13" xfId="0" applyFont="1" applyFill="1" applyBorder="1" applyAlignment="1" applyProtection="1">
      <alignment horizontal="center" vertical="center" wrapText="1"/>
      <protection hidden="1"/>
    </xf>
    <xf numFmtId="0" fontId="87" fillId="43" borderId="14" xfId="0" applyFont="1" applyFill="1" applyBorder="1" applyAlignment="1" applyProtection="1">
      <alignment horizontal="center" vertical="center" wrapText="1"/>
      <protection hidden="1"/>
    </xf>
    <xf numFmtId="0" fontId="87" fillId="43" borderId="15" xfId="0"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protection hidden="1"/>
    </xf>
    <xf numFmtId="0" fontId="83" fillId="47" borderId="13" xfId="0" applyFont="1" applyFill="1" applyBorder="1" applyAlignment="1" applyProtection="1">
      <alignment horizontal="center" vertical="center"/>
      <protection hidden="1"/>
    </xf>
    <xf numFmtId="0" fontId="83" fillId="47" borderId="14" xfId="0" applyFont="1" applyFill="1" applyBorder="1" applyAlignment="1" applyProtection="1">
      <alignment horizontal="center" vertical="center"/>
      <protection hidden="1"/>
    </xf>
    <xf numFmtId="0" fontId="83" fillId="47" borderId="15" xfId="0" applyFont="1" applyFill="1" applyBorder="1" applyAlignment="1" applyProtection="1">
      <alignment horizontal="center" vertical="center"/>
      <protection hidden="1"/>
    </xf>
    <xf numFmtId="0" fontId="86" fillId="47" borderId="4" xfId="0" applyFont="1" applyFill="1" applyBorder="1" applyAlignment="1" applyProtection="1">
      <alignment horizontal="center" vertical="center" wrapText="1"/>
      <protection hidden="1"/>
    </xf>
    <xf numFmtId="0" fontId="86" fillId="47" borderId="34" xfId="0" applyFont="1" applyFill="1" applyBorder="1" applyAlignment="1" applyProtection="1">
      <alignment horizontal="center" vertical="center" wrapText="1"/>
      <protection hidden="1"/>
    </xf>
    <xf numFmtId="0" fontId="86" fillId="47" borderId="90" xfId="0" applyFont="1" applyFill="1" applyBorder="1" applyAlignment="1" applyProtection="1">
      <alignment horizontal="center" vertical="center" wrapText="1"/>
      <protection hidden="1"/>
    </xf>
    <xf numFmtId="0" fontId="85" fillId="42" borderId="48" xfId="0" applyFont="1" applyFill="1" applyBorder="1" applyAlignment="1" applyProtection="1">
      <alignment horizontal="center" vertical="center" wrapText="1"/>
      <protection hidden="1"/>
    </xf>
    <xf numFmtId="0" fontId="85" fillId="42" borderId="7" xfId="0" applyFont="1" applyFill="1" applyBorder="1" applyAlignment="1" applyProtection="1">
      <alignment horizontal="center" vertical="center" wrapText="1"/>
      <protection hidden="1"/>
    </xf>
    <xf numFmtId="0" fontId="85" fillId="42" borderId="8" xfId="0" applyFont="1" applyFill="1" applyBorder="1" applyAlignment="1" applyProtection="1">
      <alignment horizontal="center" vertical="center" wrapText="1"/>
      <protection hidden="1"/>
    </xf>
    <xf numFmtId="0" fontId="78" fillId="23" borderId="13" xfId="0" applyFont="1" applyFill="1" applyBorder="1" applyAlignment="1" applyProtection="1">
      <alignment horizontal="center" vertical="center" wrapText="1"/>
      <protection hidden="1"/>
    </xf>
    <xf numFmtId="0" fontId="78" fillId="23" borderId="14" xfId="0" applyFont="1" applyFill="1" applyBorder="1" applyAlignment="1" applyProtection="1">
      <alignment horizontal="center" vertical="center" wrapText="1"/>
      <protection hidden="1"/>
    </xf>
    <xf numFmtId="0" fontId="78" fillId="23" borderId="15" xfId="0" applyFont="1" applyFill="1" applyBorder="1" applyAlignment="1" applyProtection="1">
      <alignment horizontal="center" vertical="center" wrapText="1"/>
      <protection hidden="1"/>
    </xf>
    <xf numFmtId="0" fontId="76" fillId="23" borderId="4" xfId="0" applyFont="1" applyFill="1" applyBorder="1" applyAlignment="1" applyProtection="1">
      <alignment horizontal="center" vertical="center" wrapText="1"/>
      <protection hidden="1"/>
    </xf>
    <xf numFmtId="0" fontId="76" fillId="23" borderId="48"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78" fillId="41" borderId="35" xfId="0" applyFont="1" applyFill="1" applyBorder="1" applyAlignment="1" applyProtection="1">
      <alignment horizontal="center" vertical="center" wrapText="1"/>
      <protection hidden="1"/>
    </xf>
    <xf numFmtId="0" fontId="78" fillId="41" borderId="22" xfId="0" applyFont="1" applyFill="1" applyBorder="1" applyAlignment="1" applyProtection="1">
      <alignment horizontal="center" vertical="center" wrapText="1"/>
      <protection hidden="1"/>
    </xf>
    <xf numFmtId="0" fontId="78" fillId="41" borderId="25" xfId="0" applyFont="1" applyFill="1" applyBorder="1" applyAlignment="1" applyProtection="1">
      <alignment horizontal="center" vertical="center" wrapText="1"/>
      <protection hidden="1"/>
    </xf>
    <xf numFmtId="0" fontId="76" fillId="44" borderId="4" xfId="0" applyFont="1" applyFill="1" applyBorder="1" applyAlignment="1" applyProtection="1">
      <alignment horizontal="center" vertical="center" wrapText="1"/>
      <protection hidden="1"/>
    </xf>
    <xf numFmtId="0" fontId="76" fillId="44" borderId="90" xfId="0" applyFont="1" applyFill="1" applyBorder="1" applyAlignment="1" applyProtection="1">
      <alignment horizontal="center" vertical="center" wrapText="1"/>
      <protection hidden="1"/>
    </xf>
    <xf numFmtId="0" fontId="8" fillId="44" borderId="35" xfId="14" applyFill="1" applyBorder="1" applyAlignment="1" applyProtection="1">
      <alignment horizontal="center" vertical="center" wrapText="1"/>
      <protection hidden="1"/>
    </xf>
    <xf numFmtId="0" fontId="8" fillId="44" borderId="97" xfId="14" applyFill="1" applyBorder="1" applyAlignment="1" applyProtection="1">
      <alignment horizontal="center" vertical="center" wrapText="1"/>
      <protection hidden="1"/>
    </xf>
    <xf numFmtId="0" fontId="78" fillId="44" borderId="13" xfId="0" applyFont="1" applyFill="1" applyBorder="1" applyAlignment="1" applyProtection="1">
      <alignment horizontal="center" vertical="center" wrapText="1"/>
      <protection hidden="1"/>
    </xf>
    <xf numFmtId="0" fontId="78" fillId="44" borderId="14" xfId="0" applyFont="1" applyFill="1" applyBorder="1" applyAlignment="1" applyProtection="1">
      <alignment horizontal="center" vertical="center" wrapText="1"/>
      <protection hidden="1"/>
    </xf>
    <xf numFmtId="0" fontId="8" fillId="47" borderId="4" xfId="14" applyFill="1" applyBorder="1" applyAlignment="1">
      <alignment horizontal="center" vertical="top" wrapText="1"/>
    </xf>
    <xf numFmtId="0" fontId="8" fillId="47" borderId="26" xfId="14" applyFill="1" applyBorder="1" applyAlignment="1">
      <alignment horizontal="center" vertical="top" wrapText="1"/>
    </xf>
    <xf numFmtId="0" fontId="8" fillId="47" borderId="48" xfId="14" applyFill="1" applyBorder="1" applyAlignment="1">
      <alignment horizontal="center" vertical="top" wrapText="1"/>
    </xf>
    <xf numFmtId="0" fontId="10" fillId="0" borderId="0" xfId="0" applyFont="1" applyBorder="1" applyAlignment="1" applyProtection="1">
      <alignment horizontal="center"/>
      <protection hidden="1"/>
    </xf>
    <xf numFmtId="0" fontId="10" fillId="0" borderId="0"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76" fillId="44" borderId="13" xfId="0" applyFont="1" applyFill="1" applyBorder="1" applyAlignment="1" applyProtection="1">
      <alignment horizontal="center" vertical="center" wrapText="1"/>
      <protection hidden="1"/>
    </xf>
    <xf numFmtId="0" fontId="76" fillId="44" borderId="14" xfId="0" applyFont="1" applyFill="1" applyBorder="1" applyAlignment="1" applyProtection="1">
      <alignment horizontal="center" vertical="center" wrapText="1"/>
      <protection hidden="1"/>
    </xf>
    <xf numFmtId="0" fontId="76" fillId="44" borderId="15" xfId="0" applyFont="1" applyFill="1" applyBorder="1" applyAlignment="1" applyProtection="1">
      <alignment horizontal="center" vertical="center" wrapText="1"/>
      <protection hidden="1"/>
    </xf>
    <xf numFmtId="0" fontId="56" fillId="40" borderId="3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wrapText="1"/>
      <protection hidden="1"/>
    </xf>
    <xf numFmtId="0" fontId="56" fillId="40" borderId="25" xfId="0" applyFont="1" applyFill="1" applyBorder="1" applyAlignment="1" applyProtection="1">
      <alignment horizontal="center" vertical="center" wrapText="1"/>
      <protection hidden="1"/>
    </xf>
    <xf numFmtId="0" fontId="56" fillId="40" borderId="36" xfId="0" applyFont="1" applyFill="1" applyBorder="1" applyAlignment="1" applyProtection="1">
      <alignment horizontal="center" vertical="center" wrapText="1"/>
      <protection hidden="1"/>
    </xf>
    <xf numFmtId="0" fontId="56" fillId="40" borderId="28" xfId="0" applyFont="1" applyFill="1" applyBorder="1" applyAlignment="1" applyProtection="1">
      <alignment horizontal="center" vertical="center" wrapText="1"/>
      <protection hidden="1"/>
    </xf>
    <xf numFmtId="0" fontId="56" fillId="40" borderId="29" xfId="0" applyFont="1" applyFill="1" applyBorder="1" applyAlignment="1" applyProtection="1">
      <alignment horizontal="center" vertical="center" wrapText="1"/>
      <protection hidden="1"/>
    </xf>
    <xf numFmtId="0" fontId="77" fillId="0" borderId="55" xfId="0" applyFont="1" applyBorder="1" applyAlignment="1" applyProtection="1">
      <alignment horizontal="left" vertical="top"/>
      <protection hidden="1"/>
    </xf>
    <xf numFmtId="0" fontId="77" fillId="0" borderId="57" xfId="0" applyFont="1" applyBorder="1" applyAlignment="1" applyProtection="1">
      <alignment horizontal="left" vertical="top"/>
      <protection hidden="1"/>
    </xf>
    <xf numFmtId="0" fontId="77" fillId="0" borderId="37" xfId="0" applyFont="1" applyBorder="1" applyAlignment="1" applyProtection="1">
      <alignment horizontal="left" vertical="top"/>
      <protection hidden="1"/>
    </xf>
    <xf numFmtId="0" fontId="78" fillId="46" borderId="13" xfId="0" applyFont="1" applyFill="1" applyBorder="1" applyAlignment="1" applyProtection="1">
      <alignment horizontal="center" vertical="center" wrapText="1"/>
      <protection hidden="1"/>
    </xf>
    <xf numFmtId="0" fontId="78" fillId="46" borderId="14" xfId="0" applyFont="1" applyFill="1" applyBorder="1" applyAlignment="1" applyProtection="1">
      <alignment horizontal="center" vertical="center" wrapText="1"/>
      <protection hidden="1"/>
    </xf>
    <xf numFmtId="0" fontId="78" fillId="46" borderId="15" xfId="0" applyFont="1" applyFill="1" applyBorder="1" applyAlignment="1" applyProtection="1">
      <alignment horizontal="center" vertical="center" wrapText="1"/>
      <protection hidden="1"/>
    </xf>
    <xf numFmtId="0" fontId="84" fillId="45" borderId="13" xfId="0" applyFont="1" applyFill="1" applyBorder="1" applyAlignment="1" applyProtection="1">
      <alignment horizontal="center" vertical="center" wrapText="1"/>
      <protection hidden="1"/>
    </xf>
    <xf numFmtId="0" fontId="84" fillId="45" borderId="15" xfId="0" applyFont="1" applyFill="1" applyBorder="1" applyAlignment="1" applyProtection="1">
      <alignment horizontal="center" vertical="center" wrapText="1"/>
      <protection hidden="1"/>
    </xf>
    <xf numFmtId="0" fontId="57" fillId="24" borderId="14" xfId="0" applyFont="1" applyFill="1" applyBorder="1" applyAlignment="1" applyProtection="1">
      <alignment horizontal="center" vertical="top"/>
      <protection hidden="1"/>
    </xf>
    <xf numFmtId="0" fontId="133" fillId="47" borderId="13" xfId="0" applyFont="1" applyFill="1" applyBorder="1" applyAlignment="1" applyProtection="1">
      <alignment horizontal="center" vertical="center" wrapText="1"/>
      <protection hidden="1"/>
    </xf>
    <xf numFmtId="0" fontId="133" fillId="47" borderId="14" xfId="0" applyFont="1" applyFill="1" applyBorder="1" applyAlignment="1" applyProtection="1">
      <alignment horizontal="center" vertical="center" wrapText="1"/>
      <protection hidden="1"/>
    </xf>
    <xf numFmtId="0" fontId="133" fillId="47" borderId="15" xfId="0" applyFont="1" applyFill="1" applyBorder="1" applyAlignment="1" applyProtection="1">
      <alignment horizontal="center" vertical="center" wrapText="1"/>
      <protection hidden="1"/>
    </xf>
    <xf numFmtId="0" fontId="83" fillId="47" borderId="35" xfId="0" applyFont="1" applyFill="1" applyBorder="1" applyAlignment="1" applyProtection="1">
      <alignment horizontal="center" vertical="center" wrapText="1"/>
      <protection hidden="1"/>
    </xf>
    <xf numFmtId="0" fontId="83" fillId="47" borderId="22" xfId="0" applyFont="1" applyFill="1" applyBorder="1" applyAlignment="1" applyProtection="1">
      <alignment horizontal="center" vertical="center" wrapText="1"/>
      <protection hidden="1"/>
    </xf>
    <xf numFmtId="0" fontId="83" fillId="47" borderId="25" xfId="0" applyFont="1" applyFill="1" applyBorder="1" applyAlignment="1" applyProtection="1">
      <alignment horizontal="center" vertical="center" wrapText="1"/>
      <protection hidden="1"/>
    </xf>
    <xf numFmtId="0" fontId="83" fillId="47" borderId="36" xfId="0" applyFont="1" applyFill="1" applyBorder="1" applyAlignment="1" applyProtection="1">
      <alignment horizontal="center" vertical="center" wrapText="1"/>
      <protection hidden="1"/>
    </xf>
    <xf numFmtId="0" fontId="83" fillId="47" borderId="28" xfId="0" applyFont="1" applyFill="1" applyBorder="1" applyAlignment="1" applyProtection="1">
      <alignment horizontal="center" vertical="center" wrapText="1"/>
      <protection hidden="1"/>
    </xf>
    <xf numFmtId="0" fontId="83" fillId="47" borderId="29" xfId="0" applyFont="1" applyFill="1" applyBorder="1" applyAlignment="1" applyProtection="1">
      <alignment horizontal="center" vertical="center" wrapText="1"/>
      <protection hidden="1"/>
    </xf>
    <xf numFmtId="0" fontId="132" fillId="43" borderId="13" xfId="0" applyFont="1" applyFill="1" applyBorder="1" applyAlignment="1" applyProtection="1">
      <alignment horizontal="center" vertical="center" wrapText="1"/>
      <protection hidden="1"/>
    </xf>
    <xf numFmtId="0" fontId="132" fillId="43" borderId="14" xfId="0" applyFont="1" applyFill="1" applyBorder="1" applyAlignment="1" applyProtection="1">
      <alignment horizontal="center" vertical="center" wrapText="1"/>
      <protection hidden="1"/>
    </xf>
    <xf numFmtId="0" fontId="132" fillId="43" borderId="15" xfId="0" applyFont="1" applyFill="1" applyBorder="1" applyAlignment="1" applyProtection="1">
      <alignment horizontal="center" vertical="center" wrapText="1"/>
      <protection hidden="1"/>
    </xf>
    <xf numFmtId="0" fontId="0" fillId="28" borderId="0" xfId="0" applyFill="1" applyBorder="1" applyAlignment="1" applyProtection="1">
      <alignment horizontal="justify" vertical="center"/>
      <protection hidden="1"/>
    </xf>
    <xf numFmtId="0" fontId="114" fillId="28" borderId="31" xfId="0" applyFont="1" applyFill="1" applyBorder="1" applyAlignment="1" applyProtection="1">
      <alignment horizontal="justify" vertical="center"/>
      <protection hidden="1"/>
    </xf>
    <xf numFmtId="0" fontId="114" fillId="28" borderId="30" xfId="0" applyFont="1" applyFill="1" applyBorder="1" applyAlignment="1" applyProtection="1">
      <alignment horizontal="justify" vertical="center"/>
      <protection hidden="1"/>
    </xf>
    <xf numFmtId="0" fontId="114" fillId="28" borderId="10" xfId="0" applyFont="1" applyFill="1" applyBorder="1" applyAlignment="1" applyProtection="1">
      <alignment horizontal="justify" vertical="center"/>
      <protection hidden="1"/>
    </xf>
    <xf numFmtId="0" fontId="114" fillId="28" borderId="32" xfId="0" applyFont="1" applyFill="1" applyBorder="1" applyAlignment="1" applyProtection="1">
      <alignment horizontal="justify" vertical="center"/>
      <protection hidden="1"/>
    </xf>
    <xf numFmtId="0" fontId="114" fillId="28" borderId="71" xfId="0" applyFont="1" applyFill="1" applyBorder="1" applyAlignment="1" applyProtection="1">
      <alignment horizontal="justify" vertical="center"/>
      <protection hidden="1"/>
    </xf>
    <xf numFmtId="0" fontId="114" fillId="28" borderId="11" xfId="0" applyFont="1" applyFill="1" applyBorder="1" applyAlignment="1" applyProtection="1">
      <alignment horizontal="justify" vertical="center"/>
      <protection hidden="1"/>
    </xf>
    <xf numFmtId="0" fontId="12" fillId="37" borderId="31" xfId="0" applyFont="1" applyFill="1" applyBorder="1" applyAlignment="1" applyProtection="1">
      <alignment horizontal="center" vertical="center"/>
      <protection hidden="1"/>
    </xf>
    <xf numFmtId="0" fontId="12" fillId="37" borderId="30" xfId="0" applyFont="1" applyFill="1" applyBorder="1" applyAlignment="1" applyProtection="1">
      <alignment horizontal="center" vertical="center"/>
      <protection hidden="1"/>
    </xf>
    <xf numFmtId="0" fontId="12" fillId="37" borderId="10" xfId="0" applyFont="1" applyFill="1" applyBorder="1" applyAlignment="1" applyProtection="1">
      <alignment horizontal="center" vertical="center"/>
      <protection hidden="1"/>
    </xf>
    <xf numFmtId="0" fontId="16" fillId="32" borderId="24" xfId="0" applyFont="1" applyFill="1" applyBorder="1" applyAlignment="1" applyProtection="1">
      <alignment horizontal="left" vertical="center" wrapText="1"/>
      <protection hidden="1"/>
    </xf>
    <xf numFmtId="0" fontId="9" fillId="28" borderId="0" xfId="0" applyFont="1" applyFill="1" applyBorder="1" applyAlignment="1" applyProtection="1">
      <alignment horizontal="center" vertical="center"/>
      <protection hidden="1"/>
    </xf>
    <xf numFmtId="0" fontId="16" fillId="32" borderId="1" xfId="0" applyFont="1" applyFill="1" applyBorder="1" applyAlignment="1" applyProtection="1">
      <alignment horizontal="left" vertical="center" wrapText="1"/>
      <protection hidden="1"/>
    </xf>
    <xf numFmtId="0" fontId="19" fillId="32" borderId="13" xfId="0" applyFont="1" applyFill="1" applyBorder="1" applyAlignment="1" applyProtection="1">
      <alignment horizontal="left"/>
      <protection hidden="1"/>
    </xf>
    <xf numFmtId="0" fontId="19" fillId="32" borderId="14" xfId="0" applyFont="1" applyFill="1" applyBorder="1" applyAlignment="1" applyProtection="1">
      <alignment horizontal="left"/>
      <protection hidden="1"/>
    </xf>
    <xf numFmtId="0" fontId="19" fillId="32" borderId="15" xfId="0" applyFont="1" applyFill="1" applyBorder="1" applyAlignment="1" applyProtection="1">
      <alignment horizontal="left"/>
      <protection hidden="1"/>
    </xf>
    <xf numFmtId="0" fontId="12" fillId="36" borderId="69" xfId="0" applyFont="1" applyFill="1" applyBorder="1" applyAlignment="1" applyProtection="1">
      <alignment horizontal="center"/>
      <protection hidden="1"/>
    </xf>
    <xf numFmtId="0" fontId="12" fillId="36" borderId="70" xfId="0" applyFont="1" applyFill="1" applyBorder="1" applyAlignment="1" applyProtection="1">
      <alignment horizontal="center"/>
      <protection hidden="1"/>
    </xf>
    <xf numFmtId="0" fontId="12" fillId="36" borderId="9" xfId="0" applyFont="1" applyFill="1" applyBorder="1" applyAlignment="1" applyProtection="1">
      <alignment horizontal="center"/>
      <protection hidden="1"/>
    </xf>
    <xf numFmtId="0" fontId="13" fillId="34" borderId="36" xfId="0" applyFont="1" applyFill="1" applyBorder="1" applyAlignment="1" applyProtection="1">
      <alignment horizontal="center"/>
      <protection hidden="1"/>
    </xf>
    <xf numFmtId="0" fontId="13" fillId="34" borderId="29" xfId="0" applyFont="1" applyFill="1" applyBorder="1" applyAlignment="1" applyProtection="1">
      <alignment horizontal="center"/>
      <protection hidden="1"/>
    </xf>
    <xf numFmtId="0" fontId="13" fillId="34" borderId="13" xfId="0" applyFont="1" applyFill="1" applyBorder="1" applyAlignment="1" applyProtection="1">
      <alignment horizontal="center"/>
      <protection hidden="1"/>
    </xf>
    <xf numFmtId="0" fontId="13" fillId="34" borderId="15" xfId="0" applyFont="1" applyFill="1" applyBorder="1" applyAlignment="1" applyProtection="1">
      <alignment horizontal="center"/>
      <protection hidden="1"/>
    </xf>
    <xf numFmtId="0" fontId="63" fillId="32" borderId="35" xfId="0" applyFont="1" applyFill="1" applyBorder="1" applyAlignment="1" applyProtection="1">
      <alignment horizontal="center" vertical="center" wrapText="1"/>
      <protection hidden="1"/>
    </xf>
    <xf numFmtId="0" fontId="63" fillId="32" borderId="22" xfId="0" applyFont="1" applyFill="1" applyBorder="1" applyAlignment="1" applyProtection="1">
      <alignment horizontal="center" vertical="center" wrapText="1"/>
      <protection hidden="1"/>
    </xf>
    <xf numFmtId="0" fontId="63" fillId="32" borderId="25" xfId="0" applyFont="1" applyFill="1" applyBorder="1" applyAlignment="1" applyProtection="1">
      <alignment horizontal="center" vertical="center" wrapText="1"/>
      <protection hidden="1"/>
    </xf>
    <xf numFmtId="0" fontId="63" fillId="32" borderId="16" xfId="0" applyFont="1" applyFill="1" applyBorder="1" applyAlignment="1" applyProtection="1">
      <alignment horizontal="center" vertical="center" wrapText="1"/>
      <protection hidden="1"/>
    </xf>
    <xf numFmtId="0" fontId="63" fillId="32" borderId="0" xfId="0" applyFont="1" applyFill="1" applyBorder="1" applyAlignment="1" applyProtection="1">
      <alignment horizontal="center" vertical="center" wrapText="1"/>
      <protection hidden="1"/>
    </xf>
    <xf numFmtId="0" fontId="63" fillId="32" borderId="27" xfId="0" applyFont="1" applyFill="1" applyBorder="1" applyAlignment="1" applyProtection="1">
      <alignment horizontal="center" vertical="center" wrapText="1"/>
      <protection hidden="1"/>
    </xf>
    <xf numFmtId="0" fontId="12" fillId="32" borderId="13" xfId="0" applyFont="1" applyFill="1" applyBorder="1" applyAlignment="1" applyProtection="1">
      <alignment horizontal="center"/>
      <protection hidden="1"/>
    </xf>
    <xf numFmtId="0" fontId="12" fillId="32" borderId="15" xfId="0" applyFont="1" applyFill="1" applyBorder="1" applyAlignment="1" applyProtection="1">
      <alignment horizontal="center"/>
      <protection hidden="1"/>
    </xf>
    <xf numFmtId="0" fontId="12" fillId="32" borderId="41" xfId="0" applyFont="1" applyFill="1" applyBorder="1" applyAlignment="1" applyProtection="1">
      <alignment horizontal="center"/>
      <protection hidden="1"/>
    </xf>
    <xf numFmtId="0" fontId="12" fillId="32" borderId="4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3" borderId="16" xfId="0" applyFont="1" applyFill="1" applyBorder="1" applyAlignment="1" applyProtection="1">
      <alignment horizontal="left"/>
      <protection hidden="1"/>
    </xf>
    <xf numFmtId="0" fontId="20" fillId="33" borderId="0" xfId="0" applyFont="1" applyFill="1" applyBorder="1" applyAlignment="1" applyProtection="1">
      <alignment horizontal="left"/>
      <protection hidden="1"/>
    </xf>
    <xf numFmtId="0" fontId="12" fillId="32" borderId="43" xfId="0" applyFont="1" applyFill="1" applyBorder="1" applyAlignment="1" applyProtection="1">
      <alignment horizontal="center"/>
      <protection hidden="1"/>
    </xf>
    <xf numFmtId="0" fontId="12" fillId="32" borderId="42" xfId="0" applyFont="1" applyFill="1" applyBorder="1" applyAlignment="1" applyProtection="1">
      <alignment horizontal="center"/>
      <protection hidden="1"/>
    </xf>
    <xf numFmtId="0" fontId="13" fillId="32" borderId="35" xfId="0" applyFont="1" applyFill="1" applyBorder="1" applyAlignment="1" applyProtection="1">
      <alignment horizontal="center" vertical="center"/>
      <protection hidden="1"/>
    </xf>
    <xf numFmtId="0" fontId="13" fillId="32" borderId="16"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8" borderId="1" xfId="0" applyFill="1" applyBorder="1" applyAlignment="1" applyProtection="1">
      <alignment horizontal="justify" vertical="center"/>
      <protection hidden="1"/>
    </xf>
    <xf numFmtId="0" fontId="0" fillId="28" borderId="23" xfId="0" applyFill="1" applyBorder="1" applyAlignment="1" applyProtection="1">
      <alignment horizontal="justify" vertical="center"/>
      <protection hidden="1"/>
    </xf>
    <xf numFmtId="0" fontId="0" fillId="28" borderId="12" xfId="0" applyFill="1" applyBorder="1" applyAlignment="1" applyProtection="1">
      <alignment horizontal="justify" vertical="center"/>
      <protection hidden="1"/>
    </xf>
    <xf numFmtId="0" fontId="0" fillId="28" borderId="17" xfId="0" applyFill="1" applyBorder="1" applyAlignment="1" applyProtection="1">
      <alignment horizontal="justify" vertical="center"/>
      <protection hidden="1"/>
    </xf>
    <xf numFmtId="0" fontId="12" fillId="36" borderId="19" xfId="0" applyFont="1" applyFill="1" applyBorder="1" applyAlignment="1" applyProtection="1">
      <alignment horizontal="center"/>
      <protection hidden="1"/>
    </xf>
    <xf numFmtId="0" fontId="12" fillId="36" borderId="20" xfId="0" applyFont="1" applyFill="1" applyBorder="1" applyAlignment="1" applyProtection="1">
      <alignment horizontal="center"/>
      <protection hidden="1"/>
    </xf>
    <xf numFmtId="0" fontId="9" fillId="37" borderId="1" xfId="0" applyFont="1" applyFill="1" applyBorder="1" applyAlignment="1" applyProtection="1">
      <alignment horizontal="center" vertical="center"/>
      <protection hidden="1"/>
    </xf>
    <xf numFmtId="0" fontId="9" fillId="37" borderId="23" xfId="0" applyFont="1" applyFill="1" applyBorder="1" applyAlignment="1" applyProtection="1">
      <alignment horizontal="center" vertical="center"/>
      <protection hidden="1"/>
    </xf>
    <xf numFmtId="0" fontId="1" fillId="0" borderId="1" xfId="12" applyFont="1" applyBorder="1" applyAlignment="1" applyProtection="1">
      <alignment horizontal="left" vertical="center" wrapText="1"/>
    </xf>
    <xf numFmtId="0" fontId="56" fillId="49" borderId="41" xfId="0" applyFont="1" applyFill="1" applyBorder="1" applyAlignment="1">
      <alignment horizontal="center" vertical="top"/>
    </xf>
    <xf numFmtId="0" fontId="56" fillId="49"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77" xfId="12" applyFont="1" applyFill="1" applyBorder="1" applyAlignment="1" applyProtection="1">
      <alignment horizontal="center" vertical="center" wrapText="1"/>
    </xf>
    <xf numFmtId="0" fontId="66" fillId="14" borderId="82" xfId="12" applyFont="1" applyFill="1" applyBorder="1" applyAlignment="1" applyProtection="1">
      <alignment horizontal="center" vertical="center" wrapText="1"/>
    </xf>
    <xf numFmtId="0" fontId="123" fillId="12" borderId="0" xfId="12" applyFont="1" applyFill="1" applyBorder="1" applyAlignment="1" applyProtection="1">
      <alignment horizontal="center" vertical="center"/>
    </xf>
    <xf numFmtId="0" fontId="124" fillId="12" borderId="0" xfId="12" applyFont="1" applyFill="1" applyBorder="1" applyAlignment="1" applyProtection="1">
      <alignment horizontal="center" vertical="center"/>
    </xf>
    <xf numFmtId="0" fontId="32" fillId="12" borderId="0" xfId="12" applyFont="1" applyFill="1" applyBorder="1" applyAlignment="1" applyProtection="1">
      <alignment horizontal="center" vertical="center"/>
    </xf>
    <xf numFmtId="0" fontId="65" fillId="39" borderId="1" xfId="12" applyFont="1" applyFill="1" applyBorder="1" applyAlignment="1">
      <alignment horizontal="center" vertical="center"/>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80"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35"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125" fillId="26" borderId="41" xfId="12" applyFont="1" applyFill="1" applyBorder="1" applyAlignment="1" applyProtection="1">
      <alignment horizontal="center" vertical="center"/>
    </xf>
    <xf numFmtId="0" fontId="125" fillId="26" borderId="64" xfId="12" applyFont="1" applyFill="1" applyBorder="1" applyAlignment="1" applyProtection="1">
      <alignment horizontal="center" vertical="center"/>
    </xf>
    <xf numFmtId="0" fontId="125" fillId="26" borderId="49" xfId="12" applyFont="1" applyFill="1" applyBorder="1" applyAlignment="1" applyProtection="1">
      <alignment horizontal="center" vertical="center"/>
    </xf>
    <xf numFmtId="0" fontId="122" fillId="22" borderId="35" xfId="12" applyFont="1" applyFill="1" applyBorder="1" applyAlignment="1" applyProtection="1">
      <alignment horizontal="center" vertical="center"/>
    </xf>
    <xf numFmtId="0" fontId="122" fillId="22" borderId="22" xfId="12" applyFont="1" applyFill="1" applyBorder="1" applyAlignment="1" applyProtection="1">
      <alignment horizontal="center" vertical="center"/>
    </xf>
    <xf numFmtId="0" fontId="122" fillId="22" borderId="25" xfId="12" applyFont="1" applyFill="1" applyBorder="1" applyAlignment="1" applyProtection="1">
      <alignment horizontal="center" vertical="center"/>
    </xf>
    <xf numFmtId="0" fontId="125" fillId="22" borderId="36" xfId="12" applyFont="1" applyFill="1" applyBorder="1" applyAlignment="1" applyProtection="1">
      <alignment horizontal="center" vertical="center"/>
    </xf>
    <xf numFmtId="0" fontId="125" fillId="22" borderId="28" xfId="12" applyFont="1" applyFill="1" applyBorder="1" applyAlignment="1" applyProtection="1">
      <alignment horizontal="center" vertical="center"/>
    </xf>
    <xf numFmtId="0" fontId="126" fillId="48" borderId="28" xfId="12" applyFont="1" applyFill="1" applyBorder="1" applyAlignment="1" applyProtection="1">
      <alignment horizontal="center" vertical="center"/>
    </xf>
    <xf numFmtId="0" fontId="126" fillId="48" borderId="29" xfId="12" applyFont="1" applyFill="1" applyBorder="1" applyAlignment="1" applyProtection="1">
      <alignment horizontal="center" vertical="center"/>
    </xf>
    <xf numFmtId="0" fontId="117" fillId="12" borderId="38" xfId="12" applyFont="1" applyFill="1" applyBorder="1" applyAlignment="1" applyProtection="1">
      <alignment horizontal="center" vertical="center" wrapText="1"/>
    </xf>
    <xf numFmtId="0" fontId="117" fillId="12" borderId="0" xfId="12" applyFont="1" applyFill="1" applyBorder="1" applyAlignment="1" applyProtection="1">
      <alignment horizontal="center" vertical="center" wrapText="1"/>
    </xf>
    <xf numFmtId="0" fontId="13" fillId="44"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4">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1020535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981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257855</xdr:colOff>
      <xdr:row>0</xdr:row>
      <xdr:rowOff>79943</xdr:rowOff>
    </xdr:from>
    <xdr:to>
      <xdr:col>0</xdr:col>
      <xdr:colOff>2027387</xdr:colOff>
      <xdr:row>3</xdr:row>
      <xdr:rowOff>216583</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257855" y="79943"/>
          <a:ext cx="1769532" cy="12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xdr:cNvGrpSpPr/>
      </xdr:nvGrpSpPr>
      <xdr:grpSpPr>
        <a:xfrm>
          <a:off x="15738928" y="487588"/>
          <a:ext cx="11243078" cy="13990412"/>
          <a:chOff x="15659553" y="1614713"/>
          <a:chExt cx="11243078" cy="13990412"/>
        </a:xfrm>
      </xdr:grpSpPr>
      <xdr:pic>
        <xdr:nvPicPr>
          <xdr:cNvPr id="14" name="Imagen 13"/>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xdr:cNvGrpSpPr/>
        </xdr:nvGrpSpPr>
        <xdr:grpSpPr>
          <a:xfrm>
            <a:off x="15659553" y="1614713"/>
            <a:ext cx="11243078" cy="13990412"/>
            <a:chOff x="15659553" y="1614713"/>
            <a:chExt cx="11243078" cy="13990412"/>
          </a:xfrm>
        </xdr:grpSpPr>
        <xdr:pic>
          <xdr:nvPicPr>
            <xdr:cNvPr id="4" name="Imagen 3"/>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xdr:cNvGrpSpPr/>
          </xdr:nvGrpSpPr>
          <xdr:grpSpPr>
            <a:xfrm>
              <a:off x="15659553" y="1614713"/>
              <a:ext cx="11243078" cy="13879288"/>
              <a:chOff x="15643678" y="1630588"/>
              <a:chExt cx="11243078" cy="13879288"/>
            </a:xfrm>
          </xdr:grpSpPr>
          <xdr:sp macro="" textlink="">
            <xdr:nvSpPr>
              <xdr:cNvPr id="18" name="Rectángulo 17"/>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xdr:cNvGrpSpPr/>
            </xdr:nvGrpSpPr>
            <xdr:grpSpPr>
              <a:xfrm>
                <a:off x="15643678" y="1630588"/>
                <a:ext cx="11243078" cy="13879288"/>
                <a:chOff x="15643678" y="1630588"/>
                <a:chExt cx="11243078" cy="13879288"/>
              </a:xfrm>
            </xdr:grpSpPr>
            <xdr:pic>
              <xdr:nvPicPr>
                <xdr:cNvPr id="3" name="Imagen 2"/>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xdr:cNvGrpSpPr/>
      </xdr:nvGrpSpPr>
      <xdr:grpSpPr>
        <a:xfrm>
          <a:off x="3248024" y="2676524"/>
          <a:ext cx="1314451" cy="4162426"/>
          <a:chOff x="3248024" y="2676524"/>
          <a:chExt cx="1314451" cy="4162426"/>
        </a:xfrm>
      </xdr:grpSpPr>
      <xdr:sp macro="" textlink="">
        <xdr:nvSpPr>
          <xdr:cNvPr id="3" name="Pentágono 2"/>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xdr:cNvGrpSpPr/>
      </xdr:nvGrpSpPr>
      <xdr:grpSpPr>
        <a:xfrm>
          <a:off x="4562474" y="1047749"/>
          <a:ext cx="7772401" cy="838200"/>
          <a:chOff x="4562474" y="1047749"/>
          <a:chExt cx="7772401" cy="838200"/>
        </a:xfrm>
      </xdr:grpSpPr>
      <xdr:sp macro="" textlink="">
        <xdr:nvSpPr>
          <xdr:cNvPr id="7" name="Conector fuera de página 6"/>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P13" sqref="P13"/>
    </sheetView>
  </sheetViews>
  <sheetFormatPr baseColWidth="10" defaultRowHeight="15" x14ac:dyDescent="0.25"/>
  <cols>
    <col min="1" max="1" width="2.5703125" customWidth="1"/>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ht="51" customHeight="1" x14ac:dyDescent="0.25">
      <c r="B2" s="598"/>
      <c r="C2" s="598"/>
      <c r="D2" s="598"/>
      <c r="E2" s="598"/>
      <c r="F2" s="605" t="s">
        <v>114</v>
      </c>
      <c r="G2" s="606"/>
      <c r="H2" s="606"/>
      <c r="I2" s="606"/>
      <c r="J2" s="606"/>
      <c r="K2" s="606"/>
      <c r="L2" s="606"/>
      <c r="M2" s="607"/>
    </row>
    <row r="3" spans="2:13" ht="23.25" x14ac:dyDescent="0.25">
      <c r="B3" s="598"/>
      <c r="C3" s="598"/>
      <c r="D3" s="598"/>
      <c r="E3" s="598"/>
      <c r="F3" s="608" t="s">
        <v>115</v>
      </c>
      <c r="G3" s="609"/>
      <c r="H3" s="609"/>
      <c r="I3" s="609"/>
      <c r="J3" s="609"/>
      <c r="K3" s="609"/>
      <c r="L3" s="609"/>
      <c r="M3" s="610"/>
    </row>
    <row r="4" spans="2:13" ht="23.25" x14ac:dyDescent="0.25">
      <c r="B4" s="598"/>
      <c r="C4" s="598"/>
      <c r="D4" s="598"/>
      <c r="E4" s="598"/>
      <c r="F4" s="611" t="s">
        <v>89</v>
      </c>
      <c r="G4" s="612"/>
      <c r="H4" s="612"/>
      <c r="I4" s="612"/>
      <c r="J4" s="612"/>
      <c r="K4" s="612"/>
      <c r="L4" s="612"/>
      <c r="M4" s="613"/>
    </row>
    <row r="5" spans="2:13" ht="15.75" x14ac:dyDescent="0.25">
      <c r="B5" s="598"/>
      <c r="C5" s="598"/>
      <c r="D5" s="598"/>
      <c r="E5" s="598"/>
      <c r="F5" s="614" t="s">
        <v>758</v>
      </c>
      <c r="G5" s="615"/>
      <c r="H5" s="615"/>
      <c r="I5" s="615"/>
      <c r="J5" s="615"/>
      <c r="K5" s="615"/>
      <c r="L5" s="615"/>
      <c r="M5" s="616"/>
    </row>
    <row r="6" spans="2:13" x14ac:dyDescent="0.25">
      <c r="B6" s="595" t="s">
        <v>48</v>
      </c>
      <c r="C6" s="595"/>
      <c r="D6" s="595"/>
      <c r="E6" s="595"/>
      <c r="F6" s="595"/>
      <c r="G6" s="595"/>
      <c r="H6" s="595"/>
      <c r="I6" s="595"/>
      <c r="J6" s="595"/>
      <c r="K6" s="595"/>
      <c r="L6" s="595"/>
      <c r="M6" s="595"/>
    </row>
    <row r="7" spans="2:13" x14ac:dyDescent="0.25">
      <c r="B7" s="596" t="s">
        <v>32</v>
      </c>
      <c r="C7" s="596"/>
      <c r="D7" s="596"/>
      <c r="E7" s="596"/>
      <c r="F7" s="597" t="s">
        <v>49</v>
      </c>
      <c r="G7" s="599" t="s">
        <v>15</v>
      </c>
      <c r="H7" s="600"/>
      <c r="I7" s="600"/>
      <c r="J7" s="600"/>
      <c r="K7" s="600"/>
      <c r="L7" s="600"/>
      <c r="M7" s="601"/>
    </row>
    <row r="8" spans="2:13" x14ac:dyDescent="0.25">
      <c r="B8" s="596"/>
      <c r="C8" s="596"/>
      <c r="D8" s="596"/>
      <c r="E8" s="596"/>
      <c r="F8" s="597"/>
      <c r="G8" s="602"/>
      <c r="H8" s="603"/>
      <c r="I8" s="603"/>
      <c r="J8" s="603"/>
      <c r="K8" s="603"/>
      <c r="L8" s="603"/>
      <c r="M8" s="604"/>
    </row>
    <row r="9" spans="2:13" ht="46.5" customHeight="1" x14ac:dyDescent="0.25">
      <c r="B9" s="585">
        <v>43525</v>
      </c>
      <c r="C9" s="578"/>
      <c r="D9" s="578"/>
      <c r="E9" s="578"/>
      <c r="F9" s="577" t="s">
        <v>94</v>
      </c>
      <c r="G9" s="592" t="s">
        <v>116</v>
      </c>
      <c r="H9" s="593"/>
      <c r="I9" s="593"/>
      <c r="J9" s="593"/>
      <c r="K9" s="593"/>
      <c r="L9" s="593"/>
      <c r="M9" s="594"/>
    </row>
    <row r="10" spans="2:13" ht="15" customHeight="1" x14ac:dyDescent="0.25">
      <c r="B10" s="585">
        <v>43587</v>
      </c>
      <c r="C10" s="578"/>
      <c r="D10" s="578"/>
      <c r="E10" s="578"/>
      <c r="F10" s="577" t="s">
        <v>107</v>
      </c>
      <c r="G10" s="586" t="s">
        <v>117</v>
      </c>
      <c r="H10" s="587"/>
      <c r="I10" s="587"/>
      <c r="J10" s="587"/>
      <c r="K10" s="587"/>
      <c r="L10" s="587"/>
      <c r="M10" s="588"/>
    </row>
    <row r="11" spans="2:13" x14ac:dyDescent="0.25">
      <c r="B11" s="585">
        <v>43710</v>
      </c>
      <c r="C11" s="578"/>
      <c r="D11" s="578"/>
      <c r="E11" s="578"/>
      <c r="F11" s="577" t="s">
        <v>224</v>
      </c>
      <c r="G11" s="589" t="s">
        <v>618</v>
      </c>
      <c r="H11" s="590"/>
      <c r="I11" s="590"/>
      <c r="J11" s="590"/>
      <c r="K11" s="590"/>
      <c r="L11" s="590"/>
      <c r="M11" s="591"/>
    </row>
    <row r="12" spans="2:13" ht="29.25" customHeight="1" x14ac:dyDescent="0.25">
      <c r="B12" s="585">
        <v>43770</v>
      </c>
      <c r="C12" s="578"/>
      <c r="D12" s="578"/>
      <c r="E12" s="578"/>
      <c r="F12" s="577" t="s">
        <v>759</v>
      </c>
      <c r="G12" s="582" t="s">
        <v>760</v>
      </c>
      <c r="H12" s="583"/>
      <c r="I12" s="583"/>
      <c r="J12" s="583"/>
      <c r="K12" s="583"/>
      <c r="L12" s="583"/>
      <c r="M12" s="584"/>
    </row>
    <row r="13" spans="2:13" x14ac:dyDescent="0.25">
      <c r="B13" s="578"/>
      <c r="C13" s="578"/>
      <c r="D13" s="578"/>
      <c r="E13" s="578"/>
      <c r="F13" s="577"/>
      <c r="G13" s="579"/>
      <c r="H13" s="580"/>
      <c r="I13" s="580"/>
      <c r="J13" s="580"/>
      <c r="K13" s="580"/>
      <c r="L13" s="580"/>
      <c r="M13" s="581"/>
    </row>
    <row r="14" spans="2:13" x14ac:dyDescent="0.25">
      <c r="B14" s="578"/>
      <c r="C14" s="578"/>
      <c r="D14" s="578"/>
      <c r="E14" s="578"/>
      <c r="F14" s="577"/>
      <c r="G14" s="579"/>
      <c r="H14" s="580"/>
      <c r="I14" s="580"/>
      <c r="J14" s="580"/>
      <c r="K14" s="580"/>
      <c r="L14" s="580"/>
      <c r="M14" s="581"/>
    </row>
    <row r="15" spans="2:13" x14ac:dyDescent="0.25">
      <c r="B15" s="578"/>
      <c r="C15" s="578"/>
      <c r="D15" s="578"/>
      <c r="E15" s="578"/>
      <c r="F15" s="577"/>
      <c r="G15" s="579"/>
      <c r="H15" s="580"/>
      <c r="I15" s="580"/>
      <c r="J15" s="580"/>
      <c r="K15" s="580"/>
      <c r="L15" s="580"/>
      <c r="M15" s="581"/>
    </row>
    <row r="16" spans="2:13" x14ac:dyDescent="0.25">
      <c r="B16" s="578"/>
      <c r="C16" s="578"/>
      <c r="D16" s="578"/>
      <c r="E16" s="578"/>
      <c r="F16" s="577"/>
      <c r="G16" s="579"/>
      <c r="H16" s="580"/>
      <c r="I16" s="580"/>
      <c r="J16" s="580"/>
      <c r="K16" s="580"/>
      <c r="L16" s="580"/>
      <c r="M16" s="581"/>
    </row>
    <row r="17" spans="2:13" x14ac:dyDescent="0.25">
      <c r="B17" s="578"/>
      <c r="C17" s="578"/>
      <c r="D17" s="578"/>
      <c r="E17" s="578"/>
      <c r="F17" s="577"/>
      <c r="G17" s="579"/>
      <c r="H17" s="580"/>
      <c r="I17" s="580"/>
      <c r="J17" s="580"/>
      <c r="K17" s="580"/>
      <c r="L17" s="580"/>
      <c r="M17" s="581"/>
    </row>
    <row r="18" spans="2:13" x14ac:dyDescent="0.25">
      <c r="B18" s="578"/>
      <c r="C18" s="578"/>
      <c r="D18" s="578"/>
      <c r="E18" s="578"/>
      <c r="F18" s="577"/>
      <c r="G18" s="579"/>
      <c r="H18" s="580"/>
      <c r="I18" s="580"/>
      <c r="J18" s="580"/>
      <c r="K18" s="580"/>
      <c r="L18" s="580"/>
      <c r="M18" s="581"/>
    </row>
    <row r="19" spans="2:13" x14ac:dyDescent="0.25">
      <c r="B19" s="578"/>
      <c r="C19" s="578"/>
      <c r="D19" s="578"/>
      <c r="E19" s="578"/>
      <c r="F19" s="577"/>
      <c r="G19" s="579"/>
      <c r="H19" s="580"/>
      <c r="I19" s="580"/>
      <c r="J19" s="580"/>
      <c r="K19" s="580"/>
      <c r="L19" s="580"/>
      <c r="M19" s="581"/>
    </row>
    <row r="20" spans="2:13" x14ac:dyDescent="0.25">
      <c r="B20" s="578"/>
      <c r="C20" s="578"/>
      <c r="D20" s="578"/>
      <c r="E20" s="578"/>
      <c r="F20" s="577"/>
      <c r="G20" s="579"/>
      <c r="H20" s="580"/>
      <c r="I20" s="580"/>
      <c r="J20" s="580"/>
      <c r="K20" s="580"/>
      <c r="L20" s="580"/>
      <c r="M20" s="581"/>
    </row>
    <row r="21" spans="2:13" x14ac:dyDescent="0.25">
      <c r="B21" s="578"/>
      <c r="C21" s="578"/>
      <c r="D21" s="578"/>
      <c r="E21" s="578"/>
      <c r="F21" s="577"/>
      <c r="G21" s="579"/>
      <c r="H21" s="580"/>
      <c r="I21" s="580"/>
      <c r="J21" s="580"/>
      <c r="K21" s="580"/>
      <c r="L21" s="580"/>
      <c r="M21" s="581"/>
    </row>
    <row r="22" spans="2:13" x14ac:dyDescent="0.25">
      <c r="B22" s="578"/>
      <c r="C22" s="578"/>
      <c r="D22" s="578"/>
      <c r="E22" s="578"/>
      <c r="F22" s="577"/>
      <c r="G22" s="579"/>
      <c r="H22" s="580"/>
      <c r="I22" s="580"/>
      <c r="J22" s="580"/>
      <c r="K22" s="580"/>
      <c r="L22" s="580"/>
      <c r="M22" s="581"/>
    </row>
  </sheetData>
  <mergeCells count="37">
    <mergeCell ref="B2:E5"/>
    <mergeCell ref="G7:M8"/>
    <mergeCell ref="F2:M2"/>
    <mergeCell ref="F3:M3"/>
    <mergeCell ref="F4:M4"/>
    <mergeCell ref="F5:M5"/>
    <mergeCell ref="B9:E9"/>
    <mergeCell ref="G9:M9"/>
    <mergeCell ref="B6:M6"/>
    <mergeCell ref="B7:E8"/>
    <mergeCell ref="F7:F8"/>
    <mergeCell ref="B10:E10"/>
    <mergeCell ref="B11:E11"/>
    <mergeCell ref="G10:M10"/>
    <mergeCell ref="G11:M11"/>
    <mergeCell ref="B12:E12"/>
    <mergeCell ref="B13:E13"/>
    <mergeCell ref="G12:M12"/>
    <mergeCell ref="G13:M13"/>
    <mergeCell ref="B14:E14"/>
    <mergeCell ref="B15:E15"/>
    <mergeCell ref="G14:M14"/>
    <mergeCell ref="G15:M15"/>
    <mergeCell ref="B16:E16"/>
    <mergeCell ref="B17:E17"/>
    <mergeCell ref="G16:M16"/>
    <mergeCell ref="G17:M17"/>
    <mergeCell ref="B18:E18"/>
    <mergeCell ref="B19:E19"/>
    <mergeCell ref="G18:M18"/>
    <mergeCell ref="G19:M19"/>
    <mergeCell ref="B22:E22"/>
    <mergeCell ref="B20:E20"/>
    <mergeCell ref="B21:E21"/>
    <mergeCell ref="G20:M20"/>
    <mergeCell ref="G21:M21"/>
    <mergeCell ref="G22:M2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80" zoomScaleNormal="100" zoomScaleSheetLayoutView="80" workbookViewId="0">
      <selection activeCell="A13" sqref="A13:C14"/>
    </sheetView>
  </sheetViews>
  <sheetFormatPr baseColWidth="10" defaultRowHeight="15" x14ac:dyDescent="0.25"/>
  <cols>
    <col min="1" max="1" width="43.85546875" customWidth="1"/>
    <col min="2" max="2" width="70.42578125" customWidth="1"/>
    <col min="3" max="3" width="173" customWidth="1"/>
  </cols>
  <sheetData>
    <row r="1" spans="1:6" ht="87.75" customHeight="1" thickBot="1" x14ac:dyDescent="0.3">
      <c r="A1" s="617" t="s">
        <v>214</v>
      </c>
      <c r="B1" s="618"/>
      <c r="C1" s="619"/>
    </row>
    <row r="2" spans="1:6" ht="13.5" customHeight="1" x14ac:dyDescent="0.25">
      <c r="C2" s="25"/>
    </row>
    <row r="3" spans="1:6" ht="39" customHeight="1" x14ac:dyDescent="0.25">
      <c r="A3" s="624" t="s">
        <v>88</v>
      </c>
      <c r="B3" s="625"/>
      <c r="C3" s="626"/>
    </row>
    <row r="4" spans="1:6" ht="346.5" customHeight="1" x14ac:dyDescent="0.25">
      <c r="A4" s="627" t="s">
        <v>342</v>
      </c>
      <c r="B4" s="628"/>
      <c r="C4" s="629"/>
    </row>
    <row r="5" spans="1:6" ht="43.5" customHeight="1" x14ac:dyDescent="0.25">
      <c r="A5" s="624" t="s">
        <v>213</v>
      </c>
      <c r="B5" s="625"/>
      <c r="C5" s="626"/>
    </row>
    <row r="6" spans="1:6" ht="185.25" customHeight="1" x14ac:dyDescent="0.25">
      <c r="A6" s="630" t="s">
        <v>303</v>
      </c>
      <c r="B6" s="631"/>
      <c r="C6" s="632"/>
    </row>
    <row r="7" spans="1:6" ht="39" customHeight="1" x14ac:dyDescent="0.25">
      <c r="A7" s="256" t="s">
        <v>84</v>
      </c>
      <c r="B7" s="256" t="s">
        <v>82</v>
      </c>
      <c r="C7" s="256" t="s">
        <v>83</v>
      </c>
    </row>
    <row r="8" spans="1:6" ht="176.25" customHeight="1" x14ac:dyDescent="0.25">
      <c r="A8" s="252" t="s">
        <v>4</v>
      </c>
      <c r="B8" s="257" t="s">
        <v>216</v>
      </c>
      <c r="C8" s="258" t="s">
        <v>217</v>
      </c>
      <c r="D8" s="27"/>
      <c r="E8" s="27"/>
      <c r="F8" s="26"/>
    </row>
    <row r="9" spans="1:6" ht="181.5" customHeight="1" x14ac:dyDescent="0.25">
      <c r="A9" s="253" t="s">
        <v>25</v>
      </c>
      <c r="B9" s="257" t="s">
        <v>218</v>
      </c>
      <c r="C9" s="258" t="s">
        <v>219</v>
      </c>
      <c r="D9" s="27"/>
      <c r="E9" s="27"/>
      <c r="F9" s="26"/>
    </row>
    <row r="10" spans="1:6" ht="186.75" customHeight="1" x14ac:dyDescent="0.25">
      <c r="A10" s="254" t="s">
        <v>26</v>
      </c>
      <c r="B10" s="257" t="s">
        <v>220</v>
      </c>
      <c r="C10" s="258" t="s">
        <v>221</v>
      </c>
      <c r="D10" s="27"/>
      <c r="E10" s="27"/>
      <c r="F10" s="26"/>
    </row>
    <row r="11" spans="1:6" ht="192" customHeight="1" x14ac:dyDescent="0.25">
      <c r="A11" s="255" t="s">
        <v>27</v>
      </c>
      <c r="B11" s="257" t="s">
        <v>222</v>
      </c>
      <c r="C11" s="258" t="s">
        <v>223</v>
      </c>
      <c r="D11" s="27"/>
      <c r="E11" s="27"/>
      <c r="F11" s="26"/>
    </row>
    <row r="12" spans="1:6" ht="39" customHeight="1" x14ac:dyDescent="0.25">
      <c r="A12" s="624" t="s">
        <v>90</v>
      </c>
      <c r="B12" s="625"/>
      <c r="C12" s="626"/>
    </row>
    <row r="13" spans="1:6" ht="324.75" customHeight="1" x14ac:dyDescent="0.25">
      <c r="A13" s="620" t="s">
        <v>304</v>
      </c>
      <c r="B13" s="621"/>
      <c r="C13" s="622"/>
    </row>
    <row r="14" spans="1:6" ht="409.5" customHeight="1" x14ac:dyDescent="0.25">
      <c r="A14" s="620"/>
      <c r="B14" s="621"/>
      <c r="C14" s="622"/>
    </row>
    <row r="15" spans="1:6" ht="69.75" customHeight="1" x14ac:dyDescent="0.25">
      <c r="A15" s="623" t="s">
        <v>215</v>
      </c>
      <c r="B15" s="623"/>
      <c r="C15" s="623"/>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FA192"/>
  <sheetViews>
    <sheetView tabSelected="1" zoomScale="40" zoomScaleNormal="40" zoomScaleSheetLayoutView="90" workbookViewId="0">
      <selection activeCell="A26" sqref="A26:XFD26"/>
    </sheetView>
  </sheetViews>
  <sheetFormatPr baseColWidth="10" defaultRowHeight="20.25" customHeight="1" x14ac:dyDescent="0.2"/>
  <cols>
    <col min="1" max="1" width="33.140625" style="75" customWidth="1"/>
    <col min="2" max="2" width="85.140625" style="28" customWidth="1"/>
    <col min="3" max="3" width="34.5703125" style="28" customWidth="1"/>
    <col min="4" max="4" width="34.28515625" style="28" customWidth="1"/>
    <col min="5" max="5" width="21.85546875" style="28" customWidth="1"/>
    <col min="6" max="6" width="27" style="28" customWidth="1"/>
    <col min="7" max="7" width="27.7109375" style="28" customWidth="1"/>
    <col min="8" max="8" width="8.5703125" style="28" hidden="1" customWidth="1"/>
    <col min="9" max="9" width="10" style="28" hidden="1" customWidth="1"/>
    <col min="10" max="10" width="9.28515625" style="28" customWidth="1"/>
    <col min="11" max="11" width="35.42578125" style="28" customWidth="1"/>
    <col min="12" max="12" width="4.28515625" style="340" customWidth="1"/>
    <col min="13" max="13" width="54.140625" style="28" customWidth="1"/>
    <col min="14" max="14" width="63.85546875" style="28" customWidth="1"/>
    <col min="15" max="15" width="52.140625" style="28" customWidth="1"/>
    <col min="16" max="16" width="46.140625" style="28" customWidth="1"/>
    <col min="17" max="17" width="44.42578125" style="28" customWidth="1"/>
    <col min="18" max="18" width="43.140625" style="28" customWidth="1"/>
    <col min="19" max="19" width="43.5703125" style="28" customWidth="1"/>
    <col min="20" max="20" width="46.42578125" style="28" customWidth="1"/>
    <col min="21" max="21" width="87.5703125" style="28" customWidth="1"/>
    <col min="22" max="22" width="45.42578125" style="28" customWidth="1"/>
    <col min="23" max="23" width="87.7109375" style="28" customWidth="1"/>
    <col min="24" max="24" width="77" style="28" customWidth="1"/>
    <col min="25" max="25" width="4.28515625" style="28" customWidth="1"/>
    <col min="26" max="26" width="7.140625" style="28" customWidth="1"/>
    <col min="27" max="27" width="8.28515625" style="28" customWidth="1"/>
    <col min="28" max="28" width="28.85546875" style="28" customWidth="1"/>
    <col min="29" max="29" width="22.85546875" style="28" customWidth="1"/>
    <col min="30" max="30" width="21.7109375" style="28" customWidth="1"/>
    <col min="31" max="31" width="6.7109375" style="340" customWidth="1"/>
    <col min="32" max="32" width="27.140625" style="28" customWidth="1"/>
    <col min="33" max="33" width="80.28515625" style="28" customWidth="1"/>
    <col min="34" max="34" width="81.28515625" style="28" customWidth="1"/>
    <col min="35" max="35" width="48.7109375" style="28" customWidth="1"/>
    <col min="36" max="36" width="29" style="28" customWidth="1"/>
    <col min="37" max="37" width="47.42578125" style="28" customWidth="1"/>
    <col min="38" max="38" width="61" style="28" customWidth="1"/>
    <col min="39" max="39" width="7.28515625" style="340" customWidth="1"/>
    <col min="40" max="40" width="29.7109375" style="28" customWidth="1"/>
    <col min="41" max="41" width="99.28515625" style="28" customWidth="1"/>
    <col min="42" max="42" width="73.140625" style="28" customWidth="1"/>
    <col min="43" max="43" width="31" style="28" hidden="1" customWidth="1"/>
    <col min="44" max="44" width="36.7109375" style="28" hidden="1" customWidth="1"/>
    <col min="45" max="45" width="37.28515625" style="28" hidden="1" customWidth="1"/>
    <col min="46" max="46" width="7.42578125" style="563" customWidth="1"/>
    <col min="47" max="47" width="33.5703125" style="28" customWidth="1"/>
    <col min="48" max="48" width="20.28515625" style="28" customWidth="1"/>
    <col min="49" max="49" width="22.28515625" style="28" customWidth="1"/>
    <col min="50" max="50" width="21.42578125" style="28" customWidth="1"/>
    <col min="51" max="51" width="24.7109375" style="28" customWidth="1"/>
    <col min="52" max="52" width="35.140625" style="28" customWidth="1"/>
    <col min="53" max="53" width="11.42578125" style="28" customWidth="1"/>
    <col min="54" max="54" width="12.85546875" style="28" hidden="1" customWidth="1"/>
    <col min="55" max="55" width="11.42578125" style="28" hidden="1" customWidth="1"/>
    <col min="56" max="56" width="13" style="28" hidden="1" customWidth="1"/>
    <col min="57" max="57" width="11.42578125" style="28" hidden="1" customWidth="1"/>
    <col min="58" max="58" width="12.7109375" style="28" hidden="1" customWidth="1"/>
    <col min="59" max="64" width="11.42578125" style="28" hidden="1" customWidth="1"/>
    <col min="65" max="65" width="8.5703125" style="28" hidden="1" customWidth="1"/>
    <col min="66" max="66" width="23.140625" style="28" hidden="1" customWidth="1"/>
    <col min="67" max="75" width="11.42578125" style="28" customWidth="1"/>
    <col min="76" max="76" width="23.140625" style="28" customWidth="1"/>
    <col min="77" max="77" width="11.42578125" style="28" hidden="1" customWidth="1"/>
    <col min="78" max="78" width="27.85546875" style="28" hidden="1" customWidth="1"/>
    <col min="79" max="79" width="32.140625" style="28" hidden="1" customWidth="1"/>
    <col min="80" max="80" width="33" style="28" hidden="1" customWidth="1"/>
    <col min="81" max="81" width="15.5703125" style="28" customWidth="1"/>
    <col min="82" max="16384" width="11.42578125" style="28"/>
  </cols>
  <sheetData>
    <row r="1" spans="1:157" ht="33" customHeight="1" x14ac:dyDescent="0.2">
      <c r="A1" s="73"/>
      <c r="B1" s="689" t="s">
        <v>114</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87"/>
      <c r="AO1" s="687"/>
      <c r="AP1" s="687"/>
      <c r="AQ1" s="687"/>
      <c r="AR1" s="687"/>
      <c r="AS1" s="687"/>
      <c r="AT1" s="687"/>
      <c r="AU1" s="687"/>
      <c r="AV1" s="687"/>
      <c r="AW1" s="687"/>
      <c r="AX1" s="687"/>
      <c r="AY1" s="687"/>
      <c r="AZ1" s="687"/>
      <c r="BB1" s="38" t="s">
        <v>27</v>
      </c>
      <c r="BD1" s="39" t="s">
        <v>4</v>
      </c>
      <c r="BF1" s="38" t="s">
        <v>27</v>
      </c>
      <c r="BM1" s="40"/>
      <c r="BN1" s="41" t="s">
        <v>6</v>
      </c>
      <c r="BO1" s="42"/>
    </row>
    <row r="2" spans="1:157" ht="26.25" customHeight="1" x14ac:dyDescent="0.2">
      <c r="A2" s="73"/>
      <c r="B2" s="691" t="s">
        <v>115</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88"/>
      <c r="AO2" s="688"/>
      <c r="AP2" s="688"/>
      <c r="AQ2" s="688"/>
      <c r="AR2" s="688"/>
      <c r="AS2" s="688"/>
      <c r="AT2" s="688"/>
      <c r="AU2" s="688"/>
      <c r="AV2" s="688"/>
      <c r="AW2" s="688"/>
      <c r="AX2" s="688"/>
      <c r="AY2" s="688"/>
      <c r="AZ2" s="688"/>
      <c r="BB2" s="43" t="s">
        <v>26</v>
      </c>
      <c r="BD2" s="44" t="s">
        <v>25</v>
      </c>
      <c r="BF2" s="43" t="s">
        <v>26</v>
      </c>
      <c r="BM2" s="40"/>
      <c r="BN2" s="41" t="s">
        <v>22</v>
      </c>
      <c r="BO2" s="42"/>
    </row>
    <row r="3" spans="1:157" ht="29.25" customHeight="1" x14ac:dyDescent="0.2">
      <c r="A3" s="73"/>
      <c r="B3" s="693" t="s">
        <v>89</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88"/>
      <c r="AO3" s="688"/>
      <c r="AP3" s="688"/>
      <c r="AQ3" s="688"/>
      <c r="AR3" s="688"/>
      <c r="AS3" s="688"/>
      <c r="AT3" s="688"/>
      <c r="AU3" s="688"/>
      <c r="AV3" s="688"/>
      <c r="AW3" s="688"/>
      <c r="AX3" s="688"/>
      <c r="AY3" s="688"/>
      <c r="AZ3" s="688"/>
      <c r="BB3" s="45" t="s">
        <v>25</v>
      </c>
      <c r="BD3" s="46" t="s">
        <v>26</v>
      </c>
      <c r="BF3" s="45" t="s">
        <v>25</v>
      </c>
      <c r="BM3" s="40"/>
      <c r="BN3" s="41" t="s">
        <v>7</v>
      </c>
      <c r="BO3" s="42"/>
    </row>
    <row r="4" spans="1:157" ht="33" customHeight="1" x14ac:dyDescent="0.2">
      <c r="A4" s="73"/>
      <c r="B4" s="551" t="s">
        <v>761</v>
      </c>
      <c r="C4" s="552"/>
      <c r="D4" s="552"/>
      <c r="E4" s="552"/>
      <c r="F4" s="552"/>
      <c r="G4" s="552"/>
      <c r="H4" s="552"/>
      <c r="I4" s="552"/>
      <c r="J4" s="477"/>
      <c r="K4" s="477"/>
      <c r="L4" s="477"/>
      <c r="M4" s="477"/>
      <c r="N4" s="477"/>
      <c r="O4" s="477"/>
      <c r="P4" s="477"/>
      <c r="Q4" s="477"/>
      <c r="R4" s="477"/>
      <c r="S4" s="477"/>
      <c r="T4" s="477"/>
      <c r="U4" s="477"/>
      <c r="V4" s="477"/>
      <c r="W4" s="477"/>
      <c r="X4" s="477"/>
      <c r="Y4" s="76"/>
      <c r="Z4" s="76"/>
      <c r="AA4" s="76"/>
      <c r="AB4" s="480"/>
      <c r="AC4" s="480"/>
      <c r="AN4" s="688"/>
      <c r="AO4" s="688"/>
      <c r="AP4" s="688"/>
      <c r="AQ4" s="688"/>
      <c r="AR4" s="688"/>
      <c r="AS4" s="688"/>
      <c r="AT4" s="688"/>
      <c r="AU4" s="688"/>
      <c r="AV4" s="688"/>
      <c r="AW4" s="688"/>
      <c r="AX4" s="688"/>
      <c r="AY4" s="688"/>
      <c r="AZ4" s="688"/>
    </row>
    <row r="5" spans="1:157" ht="31.5" customHeight="1" thickBot="1" x14ac:dyDescent="0.3">
      <c r="A5" s="74"/>
      <c r="B5" s="704" t="s">
        <v>762</v>
      </c>
      <c r="C5" s="705"/>
      <c r="D5" s="705"/>
      <c r="E5" s="705"/>
      <c r="F5" s="705"/>
      <c r="G5" s="705"/>
      <c r="H5" s="705"/>
      <c r="I5" s="706"/>
      <c r="J5" s="209"/>
      <c r="K5" s="209"/>
      <c r="L5" s="329"/>
      <c r="M5" s="209"/>
      <c r="N5" s="209"/>
      <c r="O5" s="209"/>
      <c r="P5" s="209"/>
      <c r="Q5" s="209"/>
      <c r="R5" s="209"/>
      <c r="S5" s="209"/>
      <c r="T5" s="209"/>
      <c r="U5" s="209"/>
      <c r="V5" s="209"/>
      <c r="W5" s="209"/>
      <c r="X5" s="209"/>
      <c r="Y5" s="68"/>
      <c r="Z5" s="68"/>
      <c r="AA5" s="68"/>
      <c r="AB5" s="68"/>
      <c r="AC5" s="68"/>
      <c r="AD5" s="68"/>
      <c r="AE5" s="349"/>
      <c r="AF5" s="68"/>
      <c r="AG5" s="68"/>
      <c r="AH5" s="68"/>
      <c r="AI5" s="72"/>
      <c r="AJ5" s="72"/>
      <c r="AK5" s="72"/>
      <c r="AL5" s="72"/>
      <c r="AM5" s="491"/>
      <c r="AN5" s="422"/>
      <c r="AO5" s="422"/>
      <c r="AP5" s="422"/>
      <c r="AQ5" s="422"/>
      <c r="AR5" s="422"/>
      <c r="AS5" s="422"/>
      <c r="AT5" s="553"/>
      <c r="AU5" s="422"/>
      <c r="AV5" s="422"/>
      <c r="AW5" s="422"/>
      <c r="AX5" s="422"/>
      <c r="AY5" s="422"/>
      <c r="AZ5" s="422"/>
    </row>
    <row r="6" spans="1:157" ht="47.25" hidden="1" customHeight="1" thickBot="1" x14ac:dyDescent="0.3">
      <c r="A6" s="47" t="s">
        <v>80</v>
      </c>
      <c r="D6" s="47"/>
      <c r="E6" s="47"/>
      <c r="F6" s="47"/>
      <c r="G6" s="47"/>
      <c r="H6" s="47"/>
      <c r="I6" s="47"/>
      <c r="J6" s="47"/>
      <c r="K6" s="47"/>
      <c r="L6" s="330"/>
      <c r="M6" s="47"/>
      <c r="N6" s="47"/>
      <c r="O6" s="47"/>
      <c r="P6" s="47"/>
      <c r="Q6" s="47"/>
      <c r="R6" s="47"/>
      <c r="S6" s="47"/>
      <c r="T6" s="47"/>
      <c r="U6" s="72"/>
      <c r="V6" s="72"/>
      <c r="W6" s="72"/>
      <c r="X6" s="72"/>
      <c r="Y6" s="69"/>
      <c r="Z6" s="70"/>
      <c r="AA6" s="70"/>
      <c r="AB6" s="12"/>
      <c r="AC6" s="12"/>
      <c r="AD6" s="12"/>
      <c r="AE6" s="12"/>
      <c r="AF6" s="69"/>
      <c r="AG6" s="70"/>
      <c r="AH6" s="12"/>
      <c r="AI6" s="72"/>
      <c r="AJ6" s="72"/>
      <c r="AK6" s="72"/>
      <c r="AL6" s="72"/>
      <c r="AM6" s="491"/>
      <c r="AN6" s="422"/>
      <c r="AO6" s="422"/>
      <c r="AP6" s="422"/>
      <c r="AQ6" s="422"/>
      <c r="AR6" s="422"/>
      <c r="AS6" s="422"/>
      <c r="AT6" s="553"/>
      <c r="AU6" s="422"/>
      <c r="AV6" s="422"/>
      <c r="AW6" s="422"/>
      <c r="AX6" s="422"/>
      <c r="AY6" s="422"/>
      <c r="AZ6" s="422"/>
    </row>
    <row r="7" spans="1:157" s="211" customFormat="1" ht="54" customHeight="1" thickBot="1" x14ac:dyDescent="0.4">
      <c r="A7" s="210" t="s">
        <v>208</v>
      </c>
      <c r="B7" s="710" t="s">
        <v>209</v>
      </c>
      <c r="C7" s="636"/>
      <c r="D7" s="636"/>
      <c r="E7" s="636"/>
      <c r="F7" s="636"/>
      <c r="G7" s="636"/>
      <c r="H7" s="636"/>
      <c r="I7" s="636"/>
      <c r="J7" s="636"/>
      <c r="K7" s="711"/>
      <c r="L7" s="336"/>
      <c r="M7" s="394" t="s">
        <v>210</v>
      </c>
      <c r="N7" s="346"/>
      <c r="O7" s="346"/>
      <c r="P7" s="346"/>
      <c r="Q7" s="346"/>
      <c r="R7" s="346"/>
      <c r="S7" s="346"/>
      <c r="T7" s="346"/>
      <c r="U7" s="346"/>
      <c r="V7" s="346"/>
      <c r="W7" s="346"/>
      <c r="X7" s="346"/>
      <c r="Y7" s="346"/>
      <c r="Z7" s="346"/>
      <c r="AA7" s="346"/>
      <c r="AB7" s="346"/>
      <c r="AC7" s="346"/>
      <c r="AD7" s="352"/>
      <c r="AE7" s="350"/>
      <c r="AF7" s="394"/>
      <c r="AG7" s="346"/>
      <c r="AH7" s="346"/>
      <c r="AI7" s="346"/>
      <c r="AJ7" s="346"/>
      <c r="AK7" s="346"/>
      <c r="AL7" s="352"/>
      <c r="AM7" s="350"/>
      <c r="AN7" s="636" t="s">
        <v>210</v>
      </c>
      <c r="AO7" s="636"/>
      <c r="AP7" s="636"/>
      <c r="AQ7" s="636" t="s">
        <v>210</v>
      </c>
      <c r="AR7" s="636"/>
      <c r="AS7" s="636"/>
      <c r="AT7" s="554"/>
      <c r="AU7" s="707" t="s">
        <v>211</v>
      </c>
      <c r="AV7" s="708"/>
      <c r="AW7" s="708"/>
      <c r="AX7" s="708"/>
      <c r="AY7" s="708"/>
      <c r="AZ7" s="709"/>
    </row>
    <row r="8" spans="1:157" s="213" customFormat="1" ht="63.75" customHeight="1" thickBot="1" x14ac:dyDescent="0.4">
      <c r="A8" s="489" t="s">
        <v>206</v>
      </c>
      <c r="B8" s="713" t="s">
        <v>67</v>
      </c>
      <c r="C8" s="714"/>
      <c r="D8" s="714"/>
      <c r="E8" s="714"/>
      <c r="F8" s="714"/>
      <c r="G8" s="714"/>
      <c r="H8" s="714"/>
      <c r="I8" s="714"/>
      <c r="J8" s="714"/>
      <c r="K8" s="715"/>
      <c r="L8" s="337"/>
      <c r="M8" s="722" t="s">
        <v>489</v>
      </c>
      <c r="N8" s="723"/>
      <c r="O8" s="723"/>
      <c r="P8" s="723"/>
      <c r="Q8" s="723"/>
      <c r="R8" s="723"/>
      <c r="S8" s="723"/>
      <c r="T8" s="723"/>
      <c r="U8" s="723"/>
      <c r="V8" s="723"/>
      <c r="W8" s="723"/>
      <c r="X8" s="723"/>
      <c r="Y8" s="723"/>
      <c r="Z8" s="723"/>
      <c r="AA8" s="723"/>
      <c r="AB8" s="723"/>
      <c r="AC8" s="723"/>
      <c r="AD8" s="724"/>
      <c r="AE8" s="215"/>
      <c r="AF8" s="647" t="s">
        <v>490</v>
      </c>
      <c r="AG8" s="648"/>
      <c r="AH8" s="648"/>
      <c r="AI8" s="648"/>
      <c r="AJ8" s="648"/>
      <c r="AK8" s="648"/>
      <c r="AL8" s="649"/>
      <c r="AM8" s="215"/>
      <c r="AN8" s="712"/>
      <c r="AO8" s="712"/>
      <c r="AP8" s="712"/>
      <c r="AQ8" s="712"/>
      <c r="AR8" s="712"/>
      <c r="AS8" s="712"/>
      <c r="AT8" s="555"/>
      <c r="AU8" s="633" t="s">
        <v>207</v>
      </c>
      <c r="AV8" s="634"/>
      <c r="AW8" s="634"/>
      <c r="AX8" s="634"/>
      <c r="AY8" s="634"/>
      <c r="AZ8" s="635"/>
      <c r="BZ8" s="214"/>
      <c r="CA8" s="215"/>
      <c r="CB8" s="215"/>
      <c r="CC8" s="214"/>
    </row>
    <row r="9" spans="1:157" s="49" customFormat="1" ht="39.75" customHeight="1" thickBot="1" x14ac:dyDescent="0.4">
      <c r="A9" s="663" t="s">
        <v>300</v>
      </c>
      <c r="B9" s="657" t="s">
        <v>31</v>
      </c>
      <c r="C9" s="658"/>
      <c r="D9" s="658"/>
      <c r="E9" s="659"/>
      <c r="F9" s="716" t="s">
        <v>91</v>
      </c>
      <c r="G9" s="717"/>
      <c r="H9" s="717"/>
      <c r="I9" s="717"/>
      <c r="J9" s="718"/>
      <c r="K9" s="684" t="s">
        <v>335</v>
      </c>
      <c r="L9" s="338"/>
      <c r="M9" s="682" t="s">
        <v>92</v>
      </c>
      <c r="N9" s="683"/>
      <c r="O9" s="683"/>
      <c r="P9" s="683"/>
      <c r="Q9" s="683"/>
      <c r="R9" s="683"/>
      <c r="S9" s="683"/>
      <c r="T9" s="683"/>
      <c r="U9" s="683"/>
      <c r="V9" s="683"/>
      <c r="W9" s="683"/>
      <c r="X9" s="683"/>
      <c r="Y9" s="675" t="s">
        <v>69</v>
      </c>
      <c r="Z9" s="676"/>
      <c r="AA9" s="676"/>
      <c r="AB9" s="676"/>
      <c r="AC9" s="676"/>
      <c r="AD9" s="677"/>
      <c r="AE9" s="347"/>
      <c r="AF9" s="637" t="s">
        <v>505</v>
      </c>
      <c r="AG9" s="638"/>
      <c r="AH9" s="641" t="s">
        <v>491</v>
      </c>
      <c r="AI9" s="642"/>
      <c r="AJ9" s="642"/>
      <c r="AK9" s="642"/>
      <c r="AL9" s="643"/>
      <c r="AM9" s="347"/>
      <c r="AN9" s="671" t="s">
        <v>50</v>
      </c>
      <c r="AO9" s="672"/>
      <c r="AP9" s="672"/>
      <c r="AQ9" s="671" t="s">
        <v>51</v>
      </c>
      <c r="AR9" s="672"/>
      <c r="AS9" s="672"/>
      <c r="AT9" s="556"/>
      <c r="AU9" s="666" t="s">
        <v>52</v>
      </c>
      <c r="AV9" s="667"/>
      <c r="AW9" s="667"/>
      <c r="AX9" s="667"/>
      <c r="AY9" s="667"/>
      <c r="AZ9" s="668"/>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698" t="s">
        <v>199</v>
      </c>
      <c r="CA9" s="699"/>
      <c r="CB9" s="700"/>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row>
    <row r="10" spans="1:157" s="49" customFormat="1" ht="111" customHeight="1" thickBot="1" x14ac:dyDescent="0.4">
      <c r="A10" s="664"/>
      <c r="B10" s="660" t="s">
        <v>737</v>
      </c>
      <c r="C10" s="660" t="s">
        <v>736</v>
      </c>
      <c r="D10" s="660" t="s">
        <v>738</v>
      </c>
      <c r="E10" s="660" t="s">
        <v>301</v>
      </c>
      <c r="F10" s="719"/>
      <c r="G10" s="720"/>
      <c r="H10" s="720"/>
      <c r="I10" s="720"/>
      <c r="J10" s="721"/>
      <c r="K10" s="685"/>
      <c r="L10" s="338"/>
      <c r="M10" s="695" t="s">
        <v>717</v>
      </c>
      <c r="N10" s="696"/>
      <c r="O10" s="696"/>
      <c r="P10" s="696"/>
      <c r="Q10" s="696"/>
      <c r="R10" s="696"/>
      <c r="S10" s="696"/>
      <c r="T10" s="697"/>
      <c r="U10" s="678" t="s">
        <v>212</v>
      </c>
      <c r="V10" s="678" t="s">
        <v>553</v>
      </c>
      <c r="W10" s="678" t="s">
        <v>320</v>
      </c>
      <c r="X10" s="680" t="s">
        <v>337</v>
      </c>
      <c r="Y10" s="484"/>
      <c r="Z10" s="478"/>
      <c r="AA10" s="478"/>
      <c r="AB10" s="478"/>
      <c r="AC10" s="478"/>
      <c r="AD10" s="479"/>
      <c r="AE10" s="347"/>
      <c r="AF10" s="639"/>
      <c r="AG10" s="640"/>
      <c r="AH10" s="644"/>
      <c r="AI10" s="645"/>
      <c r="AJ10" s="645"/>
      <c r="AK10" s="645"/>
      <c r="AL10" s="646"/>
      <c r="AM10" s="347"/>
      <c r="AN10" s="673" t="s">
        <v>98</v>
      </c>
      <c r="AO10" s="673" t="s">
        <v>625</v>
      </c>
      <c r="AP10" s="673" t="s">
        <v>626</v>
      </c>
      <c r="AQ10" s="673" t="s">
        <v>98</v>
      </c>
      <c r="AR10" s="673" t="s">
        <v>47</v>
      </c>
      <c r="AS10" s="673" t="s">
        <v>93</v>
      </c>
      <c r="AT10" s="557"/>
      <c r="AU10" s="669" t="s">
        <v>108</v>
      </c>
      <c r="AV10" s="669" t="s">
        <v>108</v>
      </c>
      <c r="AW10" s="669" t="s">
        <v>108</v>
      </c>
      <c r="AX10" s="669" t="s">
        <v>108</v>
      </c>
      <c r="AY10" s="669" t="s">
        <v>108</v>
      </c>
      <c r="AZ10" s="669" t="s">
        <v>108</v>
      </c>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701"/>
      <c r="CA10" s="702"/>
      <c r="CB10" s="703"/>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row>
    <row r="11" spans="1:157" s="49" customFormat="1" ht="129.75" customHeight="1" thickBot="1" x14ac:dyDescent="0.4">
      <c r="A11" s="665"/>
      <c r="B11" s="662"/>
      <c r="C11" s="662"/>
      <c r="D11" s="662"/>
      <c r="E11" s="661"/>
      <c r="F11" s="307" t="s">
        <v>302</v>
      </c>
      <c r="G11" s="308" t="s">
        <v>319</v>
      </c>
      <c r="H11" s="293" t="s">
        <v>85</v>
      </c>
      <c r="I11" s="293" t="s">
        <v>86</v>
      </c>
      <c r="J11" s="309" t="s">
        <v>87</v>
      </c>
      <c r="K11" s="686"/>
      <c r="L11" s="338"/>
      <c r="M11" s="569" t="s">
        <v>723</v>
      </c>
      <c r="N11" s="569" t="s">
        <v>724</v>
      </c>
      <c r="O11" s="569" t="s">
        <v>725</v>
      </c>
      <c r="P11" s="569" t="s">
        <v>726</v>
      </c>
      <c r="Q11" s="569" t="s">
        <v>727</v>
      </c>
      <c r="R11" s="569" t="s">
        <v>728</v>
      </c>
      <c r="S11" s="569" t="s">
        <v>729</v>
      </c>
      <c r="T11" s="569" t="s">
        <v>730</v>
      </c>
      <c r="U11" s="679"/>
      <c r="V11" s="679"/>
      <c r="W11" s="679"/>
      <c r="X11" s="681"/>
      <c r="Y11" s="485" t="s">
        <v>85</v>
      </c>
      <c r="Z11" s="486" t="s">
        <v>86</v>
      </c>
      <c r="AA11" s="486" t="s">
        <v>87</v>
      </c>
      <c r="AB11" s="487" t="s">
        <v>0</v>
      </c>
      <c r="AC11" s="487" t="s">
        <v>1</v>
      </c>
      <c r="AD11" s="481" t="s">
        <v>488</v>
      </c>
      <c r="AE11" s="351"/>
      <c r="AF11" s="488" t="s">
        <v>504</v>
      </c>
      <c r="AG11" s="495" t="s">
        <v>493</v>
      </c>
      <c r="AH11" s="490" t="s">
        <v>494</v>
      </c>
      <c r="AI11" s="490" t="s">
        <v>495</v>
      </c>
      <c r="AJ11" s="490" t="s">
        <v>496</v>
      </c>
      <c r="AK11" s="490" t="s">
        <v>498</v>
      </c>
      <c r="AL11" s="494" t="s">
        <v>497</v>
      </c>
      <c r="AM11" s="492"/>
      <c r="AN11" s="674"/>
      <c r="AO11" s="674"/>
      <c r="AP11" s="674"/>
      <c r="AQ11" s="674"/>
      <c r="AR11" s="674"/>
      <c r="AS11" s="674"/>
      <c r="AT11" s="558"/>
      <c r="AU11" s="670"/>
      <c r="AV11" s="670"/>
      <c r="AW11" s="670"/>
      <c r="AX11" s="670"/>
      <c r="AY11" s="670"/>
      <c r="AZ11" s="670"/>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6" t="s">
        <v>200</v>
      </c>
      <c r="CA11" s="207" t="s">
        <v>201</v>
      </c>
      <c r="CB11" s="208" t="s">
        <v>202</v>
      </c>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row>
    <row r="12" spans="1:157" s="219" customFormat="1" ht="409.5" hidden="1" customHeight="1" thickBot="1" x14ac:dyDescent="0.3">
      <c r="A12" s="373" t="s">
        <v>187</v>
      </c>
      <c r="B12" s="313" t="s">
        <v>340</v>
      </c>
      <c r="C12" s="312" t="s">
        <v>341</v>
      </c>
      <c r="D12" s="313" t="s">
        <v>251</v>
      </c>
      <c r="E12" s="538" t="s">
        <v>68</v>
      </c>
      <c r="F12" s="314" t="s">
        <v>6</v>
      </c>
      <c r="G12" s="311" t="s">
        <v>296</v>
      </c>
      <c r="H12" s="223">
        <f>IF(F12="RARA VEZ (1)",1,IF(F12="IMPROBABLE (2)",2,IF(F12="POSIBLE (3)",3,IF(F12="PROBABLE (4)",4,5))))</f>
        <v>2</v>
      </c>
      <c r="I12" s="223">
        <v>4</v>
      </c>
      <c r="J12" s="310">
        <f>H12*I12</f>
        <v>8</v>
      </c>
      <c r="K12" s="530" t="s">
        <v>293</v>
      </c>
      <c r="L12" s="328"/>
      <c r="M12" s="471" t="s">
        <v>653</v>
      </c>
      <c r="N12" s="570" t="s">
        <v>735</v>
      </c>
      <c r="O12" s="570" t="s">
        <v>718</v>
      </c>
      <c r="P12" s="570" t="s">
        <v>654</v>
      </c>
      <c r="Q12" s="570" t="s">
        <v>702</v>
      </c>
      <c r="R12" s="570" t="s">
        <v>702</v>
      </c>
      <c r="S12" s="570" t="s">
        <v>702</v>
      </c>
      <c r="T12" s="570" t="s">
        <v>702</v>
      </c>
      <c r="U12" s="313" t="s">
        <v>739</v>
      </c>
      <c r="V12" s="407" t="s">
        <v>644</v>
      </c>
      <c r="W12" s="313" t="s">
        <v>740</v>
      </c>
      <c r="X12" s="313" t="s">
        <v>741</v>
      </c>
      <c r="Y12" s="482">
        <f>'6. EVALUACIÓN CONTROLES'!AN5</f>
        <v>1</v>
      </c>
      <c r="Z12" s="482">
        <f>'6. EVALUACIÓN CONTROLES'!AP5</f>
        <v>2</v>
      </c>
      <c r="AA12" s="499">
        <f t="shared" ref="AA12:AA26" si="0">Y12*Z12</f>
        <v>2</v>
      </c>
      <c r="AB12" s="498" t="str">
        <f>IF(Y12=1,"RARA VEZ",IF(Y12=2,"IMPROBABLE",IF(Y12=3,"POSIBLE",IF(Y12=4,"PROBABLE","CASI SEGURO"))))</f>
        <v>RARA VEZ</v>
      </c>
      <c r="AC12" s="498" t="str">
        <f>IF(Z12=1,"INSIGNIFICANTE",IF(Z12=2,"MENOR",IF(Z12=3,"MODERADO",IF(Z12=4,"MAYOR","CATASTRÓFICO"))))</f>
        <v>MENOR</v>
      </c>
      <c r="AD12" s="483" t="s">
        <v>294</v>
      </c>
      <c r="AE12" s="348"/>
      <c r="AF12" s="531" t="s">
        <v>198</v>
      </c>
      <c r="AG12" s="501" t="s">
        <v>645</v>
      </c>
      <c r="AH12" s="502" t="s">
        <v>742</v>
      </c>
      <c r="AI12" s="503" t="s">
        <v>743</v>
      </c>
      <c r="AJ12" s="503" t="s">
        <v>731</v>
      </c>
      <c r="AK12" s="504" t="s">
        <v>744</v>
      </c>
      <c r="AL12" s="505" t="s">
        <v>745</v>
      </c>
      <c r="AM12" s="493"/>
      <c r="AN12" s="216" t="s">
        <v>109</v>
      </c>
      <c r="AO12" s="217" t="s">
        <v>110</v>
      </c>
      <c r="AP12" s="217" t="s">
        <v>111</v>
      </c>
      <c r="AQ12" s="216" t="s">
        <v>109</v>
      </c>
      <c r="AR12" s="217" t="s">
        <v>110</v>
      </c>
      <c r="AS12" s="217" t="s">
        <v>111</v>
      </c>
      <c r="AT12" s="559"/>
      <c r="AU12" s="218"/>
      <c r="AV12" s="218"/>
      <c r="AW12" s="218"/>
      <c r="AX12" s="218"/>
      <c r="AY12" s="218"/>
      <c r="AZ12" s="218"/>
      <c r="BZ12" s="220"/>
      <c r="CA12" s="221"/>
      <c r="CB12" s="222"/>
    </row>
    <row r="13" spans="1:157" s="219" customFormat="1" ht="390.75" hidden="1" customHeight="1" thickBot="1" x14ac:dyDescent="0.3">
      <c r="A13" s="374" t="s">
        <v>184</v>
      </c>
      <c r="B13" s="315" t="s">
        <v>343</v>
      </c>
      <c r="C13" s="316" t="s">
        <v>329</v>
      </c>
      <c r="D13" s="315" t="s">
        <v>252</v>
      </c>
      <c r="E13" s="317" t="s">
        <v>68</v>
      </c>
      <c r="F13" s="314" t="s">
        <v>22</v>
      </c>
      <c r="G13" s="311" t="s">
        <v>297</v>
      </c>
      <c r="H13" s="223">
        <f t="shared" ref="H13:H26" si="1">IF(F13="RARA VEZ (1)",1,IF(F13="IMPROBABLE (2)",2,IF(F13="POSIBLE (3)",3,IF(F13="PROBABLE (4)",4,5))))</f>
        <v>3</v>
      </c>
      <c r="I13" s="223">
        <f t="shared" ref="I13:I26" si="2">IF(G13="INSIGNIFICANTE (1)",1,IF(G13="MENOR (2)",2,IF(G13="MODERADO (3)",3,IF(G13="MAYOR (4)",4,5))))</f>
        <v>3</v>
      </c>
      <c r="J13" s="310">
        <f t="shared" ref="J13:J26" si="3">H13*I13</f>
        <v>9</v>
      </c>
      <c r="K13" s="341" t="s">
        <v>293</v>
      </c>
      <c r="L13" s="328"/>
      <c r="M13" s="399" t="s">
        <v>733</v>
      </c>
      <c r="N13" s="571" t="s">
        <v>719</v>
      </c>
      <c r="O13" s="571" t="s">
        <v>746</v>
      </c>
      <c r="P13" s="571" t="s">
        <v>755</v>
      </c>
      <c r="Q13" s="571" t="s">
        <v>720</v>
      </c>
      <c r="R13" s="570" t="s">
        <v>702</v>
      </c>
      <c r="S13" s="570" t="s">
        <v>702</v>
      </c>
      <c r="T13" s="570" t="s">
        <v>702</v>
      </c>
      <c r="U13" s="325" t="s">
        <v>756</v>
      </c>
      <c r="V13" s="405" t="s">
        <v>757</v>
      </c>
      <c r="W13" s="405" t="s">
        <v>747</v>
      </c>
      <c r="X13" s="405" t="s">
        <v>748</v>
      </c>
      <c r="Y13" s="473">
        <f>'6. EVALUACIÓN CONTROLES'!AN6</f>
        <v>1</v>
      </c>
      <c r="Z13" s="473">
        <f>'6. EVALUACIÓN CONTROLES'!AP6</f>
        <v>1</v>
      </c>
      <c r="AA13" s="499">
        <f t="shared" si="0"/>
        <v>1</v>
      </c>
      <c r="AB13" s="500" t="str">
        <f t="shared" ref="AB13:AB26" si="4">IF(Y13=1,"RARA VEZ",IF(Y13=2,"IMPROBABLE",IF(Y13=3,"POSIBLE",IF(Y13=4,"PROBABLE","CASI SEGURO"))))</f>
        <v>RARA VEZ</v>
      </c>
      <c r="AC13" s="500" t="str">
        <f t="shared" ref="AC13:AC26" si="5">IF(Z13=1,"INSIGNIFICANTE",IF(Z13=2,"MENOR",IF(Z13=3,"MODERADO",IF(Z13=4,"MAYOR","CATASTRÓFICO"))))</f>
        <v>INSIGNIFICANTE</v>
      </c>
      <c r="AD13" s="341" t="s">
        <v>294</v>
      </c>
      <c r="AE13" s="348"/>
      <c r="AF13" s="522" t="s">
        <v>198</v>
      </c>
      <c r="AG13" s="506" t="s">
        <v>749</v>
      </c>
      <c r="AH13" s="507" t="s">
        <v>750</v>
      </c>
      <c r="AI13" s="508" t="s">
        <v>751</v>
      </c>
      <c r="AJ13" s="508" t="s">
        <v>752</v>
      </c>
      <c r="AK13" s="509" t="s">
        <v>753</v>
      </c>
      <c r="AL13" s="510" t="s">
        <v>754</v>
      </c>
      <c r="AM13" s="493"/>
      <c r="AN13" s="226" t="s">
        <v>109</v>
      </c>
      <c r="AO13" s="227" t="s">
        <v>110</v>
      </c>
      <c r="AP13" s="227" t="s">
        <v>111</v>
      </c>
      <c r="AQ13" s="226" t="s">
        <v>109</v>
      </c>
      <c r="AR13" s="227" t="s">
        <v>110</v>
      </c>
      <c r="AS13" s="227" t="s">
        <v>111</v>
      </c>
      <c r="AT13" s="559"/>
      <c r="AU13" s="228"/>
      <c r="AV13" s="228"/>
      <c r="AW13" s="228"/>
      <c r="AX13" s="228"/>
      <c r="AY13" s="228"/>
      <c r="AZ13" s="228"/>
      <c r="BZ13" s="229"/>
      <c r="CA13" s="230"/>
      <c r="CB13" s="231"/>
    </row>
    <row r="14" spans="1:157" s="219" customFormat="1" ht="409.6" hidden="1" customHeight="1" thickBot="1" x14ac:dyDescent="0.3">
      <c r="A14" s="375" t="s">
        <v>185</v>
      </c>
      <c r="B14" s="319" t="s">
        <v>253</v>
      </c>
      <c r="C14" s="318" t="s">
        <v>305</v>
      </c>
      <c r="D14" s="319" t="s">
        <v>306</v>
      </c>
      <c r="E14" s="320" t="s">
        <v>68</v>
      </c>
      <c r="F14" s="314" t="s">
        <v>22</v>
      </c>
      <c r="G14" s="311" t="s">
        <v>297</v>
      </c>
      <c r="H14" s="223">
        <f t="shared" si="1"/>
        <v>3</v>
      </c>
      <c r="I14" s="223">
        <f t="shared" si="2"/>
        <v>3</v>
      </c>
      <c r="J14" s="310">
        <f t="shared" si="3"/>
        <v>9</v>
      </c>
      <c r="K14" s="341" t="s">
        <v>293</v>
      </c>
      <c r="L14" s="328"/>
      <c r="M14" s="400" t="s">
        <v>659</v>
      </c>
      <c r="N14" s="572" t="s">
        <v>721</v>
      </c>
      <c r="O14" s="572" t="s">
        <v>655</v>
      </c>
      <c r="P14" s="572" t="s">
        <v>408</v>
      </c>
      <c r="Q14" s="572" t="s">
        <v>656</v>
      </c>
      <c r="R14" s="572" t="s">
        <v>657</v>
      </c>
      <c r="S14" s="572" t="s">
        <v>658</v>
      </c>
      <c r="T14" s="572" t="s">
        <v>660</v>
      </c>
      <c r="U14" s="319" t="s">
        <v>634</v>
      </c>
      <c r="V14" s="401" t="s">
        <v>558</v>
      </c>
      <c r="W14" s="401" t="s">
        <v>557</v>
      </c>
      <c r="X14" s="401" t="s">
        <v>559</v>
      </c>
      <c r="Y14" s="473">
        <f>'6. EVALUACIÓN CONTROLES'!AN7</f>
        <v>1</v>
      </c>
      <c r="Z14" s="473">
        <f>'6. EVALUACIÓN CONTROLES'!AP7</f>
        <v>1</v>
      </c>
      <c r="AA14" s="499">
        <f t="shared" si="0"/>
        <v>1</v>
      </c>
      <c r="AB14" s="500" t="str">
        <f t="shared" si="4"/>
        <v>RARA VEZ</v>
      </c>
      <c r="AC14" s="500" t="str">
        <f t="shared" si="5"/>
        <v>INSIGNIFICANTE</v>
      </c>
      <c r="AD14" s="341" t="s">
        <v>294</v>
      </c>
      <c r="AE14" s="348"/>
      <c r="AF14" s="522" t="s">
        <v>198</v>
      </c>
      <c r="AG14" s="511" t="s">
        <v>624</v>
      </c>
      <c r="AH14" s="512" t="s">
        <v>575</v>
      </c>
      <c r="AI14" s="513" t="s">
        <v>576</v>
      </c>
      <c r="AJ14" s="513" t="s">
        <v>577</v>
      </c>
      <c r="AK14" s="514" t="s">
        <v>578</v>
      </c>
      <c r="AL14" s="505" t="s">
        <v>579</v>
      </c>
      <c r="AM14" s="493"/>
      <c r="AN14" s="216" t="s">
        <v>109</v>
      </c>
      <c r="AO14" s="217" t="s">
        <v>110</v>
      </c>
      <c r="AP14" s="217" t="s">
        <v>111</v>
      </c>
      <c r="AQ14" s="216" t="s">
        <v>109</v>
      </c>
      <c r="AR14" s="217" t="s">
        <v>110</v>
      </c>
      <c r="AS14" s="217" t="s">
        <v>111</v>
      </c>
      <c r="AT14" s="559"/>
      <c r="AU14" s="218"/>
      <c r="AV14" s="218"/>
      <c r="AW14" s="218"/>
      <c r="AX14" s="218"/>
      <c r="AY14" s="218"/>
      <c r="AZ14" s="218"/>
      <c r="BZ14" s="229"/>
      <c r="CA14" s="230"/>
      <c r="CB14" s="231"/>
    </row>
    <row r="15" spans="1:157" s="219" customFormat="1" ht="374.25" hidden="1" customHeight="1" thickBot="1" x14ac:dyDescent="0.3">
      <c r="A15" s="376" t="s">
        <v>106</v>
      </c>
      <c r="B15" s="321" t="s">
        <v>509</v>
      </c>
      <c r="C15" s="322" t="s">
        <v>307</v>
      </c>
      <c r="D15" s="321" t="s">
        <v>546</v>
      </c>
      <c r="E15" s="323" t="s">
        <v>68</v>
      </c>
      <c r="F15" s="314" t="s">
        <v>6</v>
      </c>
      <c r="G15" s="311" t="s">
        <v>297</v>
      </c>
      <c r="H15" s="223">
        <f t="shared" si="1"/>
        <v>2</v>
      </c>
      <c r="I15" s="223">
        <f t="shared" si="2"/>
        <v>3</v>
      </c>
      <c r="J15" s="310">
        <f t="shared" si="3"/>
        <v>6</v>
      </c>
      <c r="K15" s="341" t="s">
        <v>3</v>
      </c>
      <c r="L15" s="328"/>
      <c r="M15" s="402" t="s">
        <v>662</v>
      </c>
      <c r="N15" s="573" t="s">
        <v>661</v>
      </c>
      <c r="O15" s="573" t="s">
        <v>722</v>
      </c>
      <c r="P15" s="573" t="s">
        <v>663</v>
      </c>
      <c r="Q15" s="573" t="s">
        <v>702</v>
      </c>
      <c r="R15" s="573" t="s">
        <v>702</v>
      </c>
      <c r="S15" s="573" t="s">
        <v>702</v>
      </c>
      <c r="T15" s="573" t="s">
        <v>702</v>
      </c>
      <c r="U15" s="321" t="s">
        <v>627</v>
      </c>
      <c r="V15" s="403" t="s">
        <v>517</v>
      </c>
      <c r="W15" s="403" t="s">
        <v>574</v>
      </c>
      <c r="X15" s="403" t="s">
        <v>518</v>
      </c>
      <c r="Y15" s="473">
        <f>'6. EVALUACIÓN CONTROLES'!AN8</f>
        <v>1</v>
      </c>
      <c r="Z15" s="473">
        <f>'6. EVALUACIÓN CONTROLES'!AP8</f>
        <v>1</v>
      </c>
      <c r="AA15" s="499">
        <f t="shared" si="0"/>
        <v>1</v>
      </c>
      <c r="AB15" s="500" t="str">
        <f t="shared" si="4"/>
        <v>RARA VEZ</v>
      </c>
      <c r="AC15" s="500" t="str">
        <f t="shared" si="5"/>
        <v>INSIGNIFICANTE</v>
      </c>
      <c r="AD15" s="341" t="s">
        <v>294</v>
      </c>
      <c r="AE15" s="348"/>
      <c r="AF15" s="522" t="s">
        <v>198</v>
      </c>
      <c r="AG15" s="515" t="s">
        <v>619</v>
      </c>
      <c r="AH15" s="516" t="s">
        <v>580</v>
      </c>
      <c r="AI15" s="516" t="s">
        <v>581</v>
      </c>
      <c r="AJ15" s="516" t="s">
        <v>582</v>
      </c>
      <c r="AK15" s="516" t="s">
        <v>583</v>
      </c>
      <c r="AL15" s="516" t="s">
        <v>584</v>
      </c>
      <c r="AM15" s="493"/>
      <c r="AN15" s="235" t="s">
        <v>109</v>
      </c>
      <c r="AO15" s="236" t="s">
        <v>110</v>
      </c>
      <c r="AP15" s="236" t="s">
        <v>111</v>
      </c>
      <c r="AQ15" s="235" t="s">
        <v>109</v>
      </c>
      <c r="AR15" s="236" t="s">
        <v>110</v>
      </c>
      <c r="AS15" s="236" t="s">
        <v>111</v>
      </c>
      <c r="AT15" s="559"/>
      <c r="AU15" s="237"/>
      <c r="AV15" s="238"/>
      <c r="AW15" s="238"/>
      <c r="AX15" s="238"/>
      <c r="AY15" s="238"/>
      <c r="AZ15" s="237"/>
      <c r="BZ15" s="229"/>
      <c r="CA15" s="230"/>
      <c r="CB15" s="231"/>
    </row>
    <row r="16" spans="1:157" s="219" customFormat="1" ht="407.25" customHeight="1" thickBot="1" x14ac:dyDescent="0.3">
      <c r="A16" s="377" t="s">
        <v>113</v>
      </c>
      <c r="B16" s="319" t="s">
        <v>344</v>
      </c>
      <c r="C16" s="318" t="s">
        <v>246</v>
      </c>
      <c r="D16" s="319" t="s">
        <v>545</v>
      </c>
      <c r="E16" s="320" t="s">
        <v>99</v>
      </c>
      <c r="F16" s="314" t="s">
        <v>6</v>
      </c>
      <c r="G16" s="311" t="s">
        <v>298</v>
      </c>
      <c r="H16" s="223">
        <f t="shared" si="1"/>
        <v>2</v>
      </c>
      <c r="I16" s="223">
        <f t="shared" si="2"/>
        <v>4</v>
      </c>
      <c r="J16" s="310">
        <f t="shared" si="3"/>
        <v>8</v>
      </c>
      <c r="K16" s="341" t="s">
        <v>293</v>
      </c>
      <c r="L16" s="328"/>
      <c r="M16" s="400" t="s">
        <v>667</v>
      </c>
      <c r="N16" s="572" t="s">
        <v>664</v>
      </c>
      <c r="O16" s="572" t="s">
        <v>665</v>
      </c>
      <c r="P16" s="572" t="s">
        <v>666</v>
      </c>
      <c r="Q16" s="572" t="s">
        <v>668</v>
      </c>
      <c r="R16" s="573" t="s">
        <v>702</v>
      </c>
      <c r="S16" s="573" t="s">
        <v>702</v>
      </c>
      <c r="T16" s="573" t="s">
        <v>702</v>
      </c>
      <c r="U16" s="319" t="s">
        <v>633</v>
      </c>
      <c r="V16" s="401" t="s">
        <v>522</v>
      </c>
      <c r="W16" s="401" t="s">
        <v>523</v>
      </c>
      <c r="X16" s="401" t="s">
        <v>524</v>
      </c>
      <c r="Y16" s="473">
        <f>'6. EVALUACIÓN CONTROLES'!AN9</f>
        <v>1</v>
      </c>
      <c r="Z16" s="473">
        <f>'6. EVALUACIÓN CONTROLES'!AP9</f>
        <v>4</v>
      </c>
      <c r="AA16" s="499">
        <f t="shared" si="0"/>
        <v>4</v>
      </c>
      <c r="AB16" s="500" t="str">
        <f t="shared" si="4"/>
        <v>RARA VEZ</v>
      </c>
      <c r="AC16" s="500" t="str">
        <f t="shared" si="5"/>
        <v>MAYOR</v>
      </c>
      <c r="AD16" s="341" t="s">
        <v>293</v>
      </c>
      <c r="AE16" s="348"/>
      <c r="AF16" s="522" t="s">
        <v>55</v>
      </c>
      <c r="AG16" s="511" t="s">
        <v>620</v>
      </c>
      <c r="AH16" s="545" t="s">
        <v>585</v>
      </c>
      <c r="AI16" s="546" t="s">
        <v>586</v>
      </c>
      <c r="AJ16" s="546" t="s">
        <v>587</v>
      </c>
      <c r="AK16" s="547" t="s">
        <v>589</v>
      </c>
      <c r="AL16" s="548" t="s">
        <v>588</v>
      </c>
      <c r="AM16" s="493"/>
      <c r="AN16" s="216" t="s">
        <v>109</v>
      </c>
      <c r="AO16" s="217" t="s">
        <v>110</v>
      </c>
      <c r="AP16" s="217" t="s">
        <v>111</v>
      </c>
      <c r="AQ16" s="216" t="s">
        <v>109</v>
      </c>
      <c r="AR16" s="217" t="s">
        <v>110</v>
      </c>
      <c r="AS16" s="217" t="s">
        <v>111</v>
      </c>
      <c r="AT16" s="559"/>
      <c r="AU16" s="218"/>
      <c r="AV16" s="218"/>
      <c r="AW16" s="218"/>
      <c r="AX16" s="218"/>
      <c r="AY16" s="218"/>
      <c r="AZ16" s="239"/>
      <c r="BZ16" s="229"/>
      <c r="CA16" s="230"/>
      <c r="CB16" s="231"/>
    </row>
    <row r="17" spans="1:80" s="219" customFormat="1" ht="409.5" customHeight="1" thickBot="1" x14ac:dyDescent="0.3">
      <c r="A17" s="378" t="s">
        <v>113</v>
      </c>
      <c r="B17" s="319" t="s">
        <v>512</v>
      </c>
      <c r="C17" s="318" t="s">
        <v>247</v>
      </c>
      <c r="D17" s="319" t="s">
        <v>104</v>
      </c>
      <c r="E17" s="320" t="s">
        <v>100</v>
      </c>
      <c r="F17" s="314" t="s">
        <v>22</v>
      </c>
      <c r="G17" s="311" t="s">
        <v>298</v>
      </c>
      <c r="H17" s="223">
        <f t="shared" si="1"/>
        <v>3</v>
      </c>
      <c r="I17" s="223">
        <f t="shared" si="2"/>
        <v>4</v>
      </c>
      <c r="J17" s="310">
        <f t="shared" si="3"/>
        <v>12</v>
      </c>
      <c r="K17" s="341" t="s">
        <v>292</v>
      </c>
      <c r="L17" s="328"/>
      <c r="M17" s="400" t="s">
        <v>671</v>
      </c>
      <c r="N17" s="572" t="s">
        <v>669</v>
      </c>
      <c r="O17" s="572" t="s">
        <v>670</v>
      </c>
      <c r="P17" s="572" t="s">
        <v>672</v>
      </c>
      <c r="Q17" s="572" t="s">
        <v>702</v>
      </c>
      <c r="R17" s="572" t="s">
        <v>702</v>
      </c>
      <c r="S17" s="572" t="s">
        <v>702</v>
      </c>
      <c r="T17" s="572" t="s">
        <v>702</v>
      </c>
      <c r="U17" s="325" t="s">
        <v>635</v>
      </c>
      <c r="V17" s="405" t="s">
        <v>530</v>
      </c>
      <c r="W17" s="405" t="s">
        <v>531</v>
      </c>
      <c r="X17" s="405" t="s">
        <v>532</v>
      </c>
      <c r="Y17" s="473">
        <f>'6. EVALUACIÓN CONTROLES'!AN13</f>
        <v>1</v>
      </c>
      <c r="Z17" s="473">
        <f>'6. EVALUACIÓN CONTROLES'!AP13</f>
        <v>3</v>
      </c>
      <c r="AA17" s="499">
        <f t="shared" si="0"/>
        <v>3</v>
      </c>
      <c r="AB17" s="500" t="str">
        <f t="shared" si="4"/>
        <v>RARA VEZ</v>
      </c>
      <c r="AC17" s="500" t="str">
        <f t="shared" si="5"/>
        <v>MODERADO</v>
      </c>
      <c r="AD17" s="341" t="s">
        <v>3</v>
      </c>
      <c r="AE17" s="348"/>
      <c r="AF17" s="522" t="s">
        <v>54</v>
      </c>
      <c r="AG17" s="511" t="s">
        <v>621</v>
      </c>
      <c r="AH17" s="545" t="s">
        <v>551</v>
      </c>
      <c r="AI17" s="546" t="s">
        <v>548</v>
      </c>
      <c r="AJ17" s="546" t="s">
        <v>549</v>
      </c>
      <c r="AK17" s="547" t="s">
        <v>550</v>
      </c>
      <c r="AL17" s="548" t="s">
        <v>552</v>
      </c>
      <c r="AM17" s="493"/>
      <c r="AN17" s="216" t="s">
        <v>109</v>
      </c>
      <c r="AO17" s="217" t="s">
        <v>110</v>
      </c>
      <c r="AP17" s="217" t="s">
        <v>111</v>
      </c>
      <c r="AQ17" s="216" t="s">
        <v>109</v>
      </c>
      <c r="AR17" s="217" t="s">
        <v>110</v>
      </c>
      <c r="AS17" s="217" t="s">
        <v>111</v>
      </c>
      <c r="AT17" s="559"/>
      <c r="AU17" s="218"/>
      <c r="AV17" s="218"/>
      <c r="AW17" s="218"/>
      <c r="AX17" s="218"/>
      <c r="AY17" s="218"/>
      <c r="AZ17" s="239"/>
      <c r="BZ17" s="229"/>
      <c r="CA17" s="230"/>
      <c r="CB17" s="231"/>
    </row>
    <row r="18" spans="1:80" s="219" customFormat="1" ht="395.25" customHeight="1" thickBot="1" x14ac:dyDescent="0.3">
      <c r="A18" s="378" t="s">
        <v>113</v>
      </c>
      <c r="B18" s="319" t="s">
        <v>345</v>
      </c>
      <c r="C18" s="318" t="s">
        <v>308</v>
      </c>
      <c r="D18" s="319" t="s">
        <v>105</v>
      </c>
      <c r="E18" s="320" t="s">
        <v>102</v>
      </c>
      <c r="F18" s="314" t="s">
        <v>22</v>
      </c>
      <c r="G18" s="311" t="s">
        <v>299</v>
      </c>
      <c r="H18" s="223">
        <f t="shared" si="1"/>
        <v>3</v>
      </c>
      <c r="I18" s="223">
        <f t="shared" si="2"/>
        <v>5</v>
      </c>
      <c r="J18" s="310">
        <f t="shared" si="3"/>
        <v>15</v>
      </c>
      <c r="K18" s="341" t="s">
        <v>292</v>
      </c>
      <c r="L18" s="328"/>
      <c r="M18" s="400" t="s">
        <v>675</v>
      </c>
      <c r="N18" s="572" t="s">
        <v>673</v>
      </c>
      <c r="O18" s="572" t="s">
        <v>674</v>
      </c>
      <c r="P18" s="572" t="s">
        <v>676</v>
      </c>
      <c r="Q18" s="572" t="s">
        <v>441</v>
      </c>
      <c r="R18" s="572" t="s">
        <v>357</v>
      </c>
      <c r="S18" s="572" t="s">
        <v>702</v>
      </c>
      <c r="T18" s="572" t="s">
        <v>702</v>
      </c>
      <c r="U18" s="319" t="s">
        <v>636</v>
      </c>
      <c r="V18" s="401" t="s">
        <v>539</v>
      </c>
      <c r="W18" s="401" t="s">
        <v>540</v>
      </c>
      <c r="X18" s="401" t="s">
        <v>541</v>
      </c>
      <c r="Y18" s="473">
        <f>'6. EVALUACIÓN CONTROLES'!AN14</f>
        <v>1</v>
      </c>
      <c r="Z18" s="473">
        <f>'6. EVALUACIÓN CONTROLES'!AP14</f>
        <v>5</v>
      </c>
      <c r="AA18" s="499">
        <f t="shared" si="0"/>
        <v>5</v>
      </c>
      <c r="AB18" s="500" t="str">
        <f t="shared" si="4"/>
        <v>RARA VEZ</v>
      </c>
      <c r="AC18" s="500" t="str">
        <f t="shared" si="5"/>
        <v>CATASTRÓFICO</v>
      </c>
      <c r="AD18" s="341" t="s">
        <v>292</v>
      </c>
      <c r="AE18" s="348"/>
      <c r="AF18" s="522" t="s">
        <v>55</v>
      </c>
      <c r="AG18" s="511" t="s">
        <v>547</v>
      </c>
      <c r="AH18" s="545" t="s">
        <v>551</v>
      </c>
      <c r="AI18" s="546" t="s">
        <v>548</v>
      </c>
      <c r="AJ18" s="546" t="s">
        <v>549</v>
      </c>
      <c r="AK18" s="547" t="s">
        <v>550</v>
      </c>
      <c r="AL18" s="548" t="s">
        <v>552</v>
      </c>
      <c r="AM18" s="493"/>
      <c r="AN18" s="216" t="s">
        <v>109</v>
      </c>
      <c r="AO18" s="217" t="s">
        <v>110</v>
      </c>
      <c r="AP18" s="217" t="s">
        <v>111</v>
      </c>
      <c r="AQ18" s="216" t="s">
        <v>109</v>
      </c>
      <c r="AR18" s="217" t="s">
        <v>110</v>
      </c>
      <c r="AS18" s="217" t="s">
        <v>111</v>
      </c>
      <c r="AT18" s="559"/>
      <c r="AU18" s="218"/>
      <c r="AV18" s="218"/>
      <c r="AW18" s="218"/>
      <c r="AX18" s="218"/>
      <c r="AY18" s="218"/>
      <c r="AZ18" s="237"/>
      <c r="BZ18" s="229"/>
      <c r="CA18" s="230"/>
      <c r="CB18" s="231"/>
    </row>
    <row r="19" spans="1:80" s="219" customFormat="1" ht="354.75" customHeight="1" thickBot="1" x14ac:dyDescent="0.3">
      <c r="A19" s="378" t="s">
        <v>113</v>
      </c>
      <c r="B19" s="319" t="s">
        <v>346</v>
      </c>
      <c r="C19" s="318" t="s">
        <v>248</v>
      </c>
      <c r="D19" s="319" t="s">
        <v>105</v>
      </c>
      <c r="E19" s="320" t="s">
        <v>102</v>
      </c>
      <c r="F19" s="314" t="s">
        <v>22</v>
      </c>
      <c r="G19" s="311" t="s">
        <v>299</v>
      </c>
      <c r="H19" s="223">
        <f t="shared" si="1"/>
        <v>3</v>
      </c>
      <c r="I19" s="223">
        <f t="shared" si="2"/>
        <v>5</v>
      </c>
      <c r="J19" s="310">
        <f t="shared" si="3"/>
        <v>15</v>
      </c>
      <c r="K19" s="341" t="s">
        <v>292</v>
      </c>
      <c r="L19" s="328"/>
      <c r="M19" s="400" t="s">
        <v>680</v>
      </c>
      <c r="N19" s="572" t="s">
        <v>677</v>
      </c>
      <c r="O19" s="572" t="s">
        <v>678</v>
      </c>
      <c r="P19" s="572" t="s">
        <v>679</v>
      </c>
      <c r="Q19" s="572" t="s">
        <v>441</v>
      </c>
      <c r="R19" s="572" t="s">
        <v>681</v>
      </c>
      <c r="S19" s="572" t="s">
        <v>702</v>
      </c>
      <c r="T19" s="572" t="s">
        <v>702</v>
      </c>
      <c r="U19" s="319" t="s">
        <v>637</v>
      </c>
      <c r="V19" s="401" t="s">
        <v>542</v>
      </c>
      <c r="W19" s="401" t="s">
        <v>543</v>
      </c>
      <c r="X19" s="401" t="s">
        <v>544</v>
      </c>
      <c r="Y19" s="473">
        <f>'6. EVALUACIÓN CONTROLES'!AN15</f>
        <v>1</v>
      </c>
      <c r="Z19" s="473">
        <f>'6. EVALUACIÓN CONTROLES'!AP15</f>
        <v>5</v>
      </c>
      <c r="AA19" s="499">
        <f t="shared" si="0"/>
        <v>5</v>
      </c>
      <c r="AB19" s="500" t="str">
        <f t="shared" si="4"/>
        <v>RARA VEZ</v>
      </c>
      <c r="AC19" s="500" t="str">
        <f t="shared" si="5"/>
        <v>CATASTRÓFICO</v>
      </c>
      <c r="AD19" s="341" t="s">
        <v>292</v>
      </c>
      <c r="AE19" s="348"/>
      <c r="AF19" s="522" t="s">
        <v>55</v>
      </c>
      <c r="AG19" s="511" t="s">
        <v>622</v>
      </c>
      <c r="AH19" s="545" t="s">
        <v>551</v>
      </c>
      <c r="AI19" s="546" t="s">
        <v>548</v>
      </c>
      <c r="AJ19" s="546" t="s">
        <v>549</v>
      </c>
      <c r="AK19" s="547" t="s">
        <v>550</v>
      </c>
      <c r="AL19" s="548" t="s">
        <v>552</v>
      </c>
      <c r="AM19" s="493"/>
      <c r="AN19" s="216" t="s">
        <v>109</v>
      </c>
      <c r="AO19" s="217" t="s">
        <v>110</v>
      </c>
      <c r="AP19" s="217" t="s">
        <v>111</v>
      </c>
      <c r="AQ19" s="216" t="s">
        <v>109</v>
      </c>
      <c r="AR19" s="217" t="s">
        <v>110</v>
      </c>
      <c r="AS19" s="217" t="s">
        <v>111</v>
      </c>
      <c r="AT19" s="559"/>
      <c r="AU19" s="218"/>
      <c r="AV19" s="240"/>
      <c r="AW19" s="240"/>
      <c r="AX19" s="240"/>
      <c r="AY19" s="240"/>
      <c r="AZ19" s="237"/>
      <c r="BZ19" s="229"/>
      <c r="CA19" s="230"/>
      <c r="CB19" s="231"/>
    </row>
    <row r="20" spans="1:80" s="219" customFormat="1" ht="212.25" hidden="1" customHeight="1" thickBot="1" x14ac:dyDescent="0.3">
      <c r="A20" s="378" t="s">
        <v>113</v>
      </c>
      <c r="B20" s="319" t="s">
        <v>309</v>
      </c>
      <c r="C20" s="318" t="s">
        <v>310</v>
      </c>
      <c r="D20" s="319" t="s">
        <v>311</v>
      </c>
      <c r="E20" s="320" t="s">
        <v>68</v>
      </c>
      <c r="F20" s="314" t="s">
        <v>22</v>
      </c>
      <c r="G20" s="311" t="s">
        <v>297</v>
      </c>
      <c r="H20" s="223">
        <f t="shared" si="1"/>
        <v>3</v>
      </c>
      <c r="I20" s="223">
        <f t="shared" si="2"/>
        <v>3</v>
      </c>
      <c r="J20" s="310">
        <f t="shared" si="3"/>
        <v>9</v>
      </c>
      <c r="K20" s="341" t="s">
        <v>293</v>
      </c>
      <c r="L20" s="328"/>
      <c r="M20" s="400" t="s">
        <v>683</v>
      </c>
      <c r="N20" s="572" t="s">
        <v>682</v>
      </c>
      <c r="O20" s="572" t="s">
        <v>684</v>
      </c>
      <c r="P20" s="572" t="s">
        <v>702</v>
      </c>
      <c r="Q20" s="572" t="s">
        <v>702</v>
      </c>
      <c r="R20" s="572" t="s">
        <v>702</v>
      </c>
      <c r="S20" s="572" t="s">
        <v>702</v>
      </c>
      <c r="T20" s="572" t="s">
        <v>702</v>
      </c>
      <c r="U20" s="319" t="s">
        <v>638</v>
      </c>
      <c r="V20" s="408" t="s">
        <v>533</v>
      </c>
      <c r="W20" s="401" t="s">
        <v>534</v>
      </c>
      <c r="X20" s="401" t="s">
        <v>535</v>
      </c>
      <c r="Y20" s="473">
        <f>'6. EVALUACIÓN CONTROLES'!AN16</f>
        <v>2</v>
      </c>
      <c r="Z20" s="473">
        <f>'6. EVALUACIÓN CONTROLES'!AP16</f>
        <v>1</v>
      </c>
      <c r="AA20" s="499">
        <f t="shared" si="0"/>
        <v>2</v>
      </c>
      <c r="AB20" s="500" t="str">
        <f t="shared" si="4"/>
        <v>IMPROBABLE</v>
      </c>
      <c r="AC20" s="500" t="str">
        <f t="shared" si="5"/>
        <v>INSIGNIFICANTE</v>
      </c>
      <c r="AD20" s="341" t="s">
        <v>294</v>
      </c>
      <c r="AE20" s="348"/>
      <c r="AF20" s="522" t="s">
        <v>54</v>
      </c>
      <c r="AG20" s="511" t="s">
        <v>590</v>
      </c>
      <c r="AH20" s="512" t="s">
        <v>591</v>
      </c>
      <c r="AI20" s="513" t="s">
        <v>592</v>
      </c>
      <c r="AJ20" s="513" t="s">
        <v>593</v>
      </c>
      <c r="AK20" s="514" t="s">
        <v>594</v>
      </c>
      <c r="AL20" s="505" t="s">
        <v>595</v>
      </c>
      <c r="AM20" s="493"/>
      <c r="AN20" s="216" t="s">
        <v>109</v>
      </c>
      <c r="AO20" s="217" t="s">
        <v>110</v>
      </c>
      <c r="AP20" s="217" t="s">
        <v>111</v>
      </c>
      <c r="AQ20" s="216" t="s">
        <v>109</v>
      </c>
      <c r="AR20" s="217" t="s">
        <v>110</v>
      </c>
      <c r="AS20" s="217" t="s">
        <v>111</v>
      </c>
      <c r="AT20" s="559"/>
      <c r="AU20" s="218"/>
      <c r="AV20" s="218"/>
      <c r="AW20" s="218"/>
      <c r="AX20" s="218"/>
      <c r="AY20" s="218"/>
      <c r="AZ20" s="218"/>
      <c r="BZ20" s="229"/>
      <c r="CA20" s="230"/>
      <c r="CB20" s="231"/>
    </row>
    <row r="21" spans="1:80" s="241" customFormat="1" ht="408.75" hidden="1" customHeight="1" thickBot="1" x14ac:dyDescent="0.3">
      <c r="A21" s="379" t="s">
        <v>249</v>
      </c>
      <c r="B21" s="315" t="s">
        <v>377</v>
      </c>
      <c r="C21" s="316" t="s">
        <v>312</v>
      </c>
      <c r="D21" s="315" t="s">
        <v>378</v>
      </c>
      <c r="E21" s="324" t="s">
        <v>68</v>
      </c>
      <c r="F21" s="314" t="s">
        <v>22</v>
      </c>
      <c r="G21" s="311" t="s">
        <v>298</v>
      </c>
      <c r="H21" s="223">
        <f t="shared" si="1"/>
        <v>3</v>
      </c>
      <c r="I21" s="223">
        <f t="shared" si="2"/>
        <v>4</v>
      </c>
      <c r="J21" s="310">
        <f t="shared" si="3"/>
        <v>12</v>
      </c>
      <c r="K21" s="341" t="s">
        <v>292</v>
      </c>
      <c r="L21" s="328"/>
      <c r="M21" s="399" t="s">
        <v>687</v>
      </c>
      <c r="N21" s="571" t="s">
        <v>436</v>
      </c>
      <c r="O21" s="571" t="s">
        <v>685</v>
      </c>
      <c r="P21" s="571" t="s">
        <v>686</v>
      </c>
      <c r="Q21" s="571" t="s">
        <v>688</v>
      </c>
      <c r="R21" s="572" t="s">
        <v>702</v>
      </c>
      <c r="S21" s="572" t="s">
        <v>702</v>
      </c>
      <c r="T21" s="572" t="s">
        <v>702</v>
      </c>
      <c r="U21" s="325" t="s">
        <v>632</v>
      </c>
      <c r="V21" s="405" t="s">
        <v>527</v>
      </c>
      <c r="W21" s="405" t="s">
        <v>528</v>
      </c>
      <c r="X21" s="405" t="s">
        <v>529</v>
      </c>
      <c r="Y21" s="473">
        <f>'6. EVALUACIÓN CONTROLES'!AN17</f>
        <v>1</v>
      </c>
      <c r="Z21" s="473">
        <f>'6. EVALUACIÓN CONTROLES'!AP17</f>
        <v>2</v>
      </c>
      <c r="AA21" s="499">
        <f t="shared" si="0"/>
        <v>2</v>
      </c>
      <c r="AB21" s="500" t="str">
        <f t="shared" si="4"/>
        <v>RARA VEZ</v>
      </c>
      <c r="AC21" s="500" t="str">
        <f t="shared" si="5"/>
        <v>MENOR</v>
      </c>
      <c r="AD21" s="341" t="s">
        <v>294</v>
      </c>
      <c r="AE21" s="348"/>
      <c r="AF21" s="522" t="s">
        <v>54</v>
      </c>
      <c r="AG21" s="506" t="s">
        <v>623</v>
      </c>
      <c r="AH21" s="512" t="s">
        <v>613</v>
      </c>
      <c r="AI21" s="513" t="s">
        <v>614</v>
      </c>
      <c r="AJ21" s="513" t="s">
        <v>615</v>
      </c>
      <c r="AK21" s="514" t="s">
        <v>616</v>
      </c>
      <c r="AL21" s="505" t="s">
        <v>617</v>
      </c>
      <c r="AM21" s="493"/>
      <c r="AN21" s="224" t="s">
        <v>109</v>
      </c>
      <c r="AO21" s="225" t="s">
        <v>110</v>
      </c>
      <c r="AP21" s="225" t="s">
        <v>111</v>
      </c>
      <c r="AQ21" s="224" t="s">
        <v>109</v>
      </c>
      <c r="AR21" s="225" t="s">
        <v>110</v>
      </c>
      <c r="AS21" s="225" t="s">
        <v>111</v>
      </c>
      <c r="AT21" s="493"/>
      <c r="AU21" s="228"/>
      <c r="AV21" s="228"/>
      <c r="AW21" s="228"/>
      <c r="AX21" s="228"/>
      <c r="AY21" s="228"/>
      <c r="AZ21" s="228"/>
      <c r="BZ21" s="242"/>
      <c r="CA21" s="243"/>
      <c r="CB21" s="244"/>
    </row>
    <row r="22" spans="1:80" s="219" customFormat="1" ht="409.6" customHeight="1" thickBot="1" x14ac:dyDescent="0.3">
      <c r="A22" s="375" t="s">
        <v>112</v>
      </c>
      <c r="B22" s="319" t="s">
        <v>732</v>
      </c>
      <c r="C22" s="318" t="s">
        <v>313</v>
      </c>
      <c r="D22" s="319" t="s">
        <v>348</v>
      </c>
      <c r="E22" s="320" t="s">
        <v>99</v>
      </c>
      <c r="F22" s="314" t="s">
        <v>6</v>
      </c>
      <c r="G22" s="311" t="s">
        <v>298</v>
      </c>
      <c r="H22" s="223">
        <f t="shared" si="1"/>
        <v>2</v>
      </c>
      <c r="I22" s="223">
        <f t="shared" si="2"/>
        <v>4</v>
      </c>
      <c r="J22" s="310">
        <f t="shared" si="3"/>
        <v>8</v>
      </c>
      <c r="K22" s="341" t="s">
        <v>293</v>
      </c>
      <c r="L22" s="328"/>
      <c r="M22" s="400" t="s">
        <v>691</v>
      </c>
      <c r="N22" s="572" t="s">
        <v>689</v>
      </c>
      <c r="O22" s="572" t="s">
        <v>690</v>
      </c>
      <c r="P22" s="572" t="s">
        <v>695</v>
      </c>
      <c r="Q22" s="572" t="s">
        <v>693</v>
      </c>
      <c r="R22" s="572" t="s">
        <v>694</v>
      </c>
      <c r="S22" s="572" t="s">
        <v>696</v>
      </c>
      <c r="T22" s="572" t="s">
        <v>692</v>
      </c>
      <c r="U22" s="319" t="s">
        <v>639</v>
      </c>
      <c r="V22" s="401" t="s">
        <v>640</v>
      </c>
      <c r="W22" s="401" t="s">
        <v>641</v>
      </c>
      <c r="X22" s="401" t="s">
        <v>642</v>
      </c>
      <c r="Y22" s="473">
        <f>'6. EVALUACIÓN CONTROLES'!AN18</f>
        <v>1</v>
      </c>
      <c r="Z22" s="473">
        <f>'6. EVALUACIÓN CONTROLES'!AP18</f>
        <v>4</v>
      </c>
      <c r="AA22" s="499">
        <f t="shared" si="0"/>
        <v>4</v>
      </c>
      <c r="AB22" s="500" t="str">
        <f t="shared" si="4"/>
        <v>RARA VEZ</v>
      </c>
      <c r="AC22" s="500" t="str">
        <f t="shared" si="5"/>
        <v>MAYOR</v>
      </c>
      <c r="AD22" s="341" t="s">
        <v>293</v>
      </c>
      <c r="AE22" s="348"/>
      <c r="AF22" s="522" t="s">
        <v>55</v>
      </c>
      <c r="AG22" s="511" t="s">
        <v>643</v>
      </c>
      <c r="AH22" s="545" t="s">
        <v>551</v>
      </c>
      <c r="AI22" s="546" t="s">
        <v>548</v>
      </c>
      <c r="AJ22" s="546" t="s">
        <v>549</v>
      </c>
      <c r="AK22" s="547" t="s">
        <v>550</v>
      </c>
      <c r="AL22" s="548" t="s">
        <v>552</v>
      </c>
      <c r="AM22" s="493"/>
      <c r="AN22" s="216" t="s">
        <v>109</v>
      </c>
      <c r="AO22" s="217" t="s">
        <v>110</v>
      </c>
      <c r="AP22" s="217" t="s">
        <v>111</v>
      </c>
      <c r="AQ22" s="216" t="s">
        <v>109</v>
      </c>
      <c r="AR22" s="217" t="s">
        <v>110</v>
      </c>
      <c r="AS22" s="217" t="s">
        <v>111</v>
      </c>
      <c r="AT22" s="560"/>
      <c r="AU22" s="216" t="s">
        <v>109</v>
      </c>
      <c r="AV22" s="217" t="s">
        <v>110</v>
      </c>
      <c r="AW22" s="217" t="s">
        <v>111</v>
      </c>
      <c r="AX22" s="217"/>
      <c r="AY22" s="218"/>
      <c r="AZ22" s="239"/>
      <c r="BZ22" s="245" t="s">
        <v>203</v>
      </c>
      <c r="CA22" s="246" t="s">
        <v>204</v>
      </c>
      <c r="CB22" s="247" t="s">
        <v>205</v>
      </c>
    </row>
    <row r="23" spans="1:80" s="219" customFormat="1" ht="409.5" hidden="1" customHeight="1" thickBot="1" x14ac:dyDescent="0.3">
      <c r="A23" s="374" t="s">
        <v>186</v>
      </c>
      <c r="B23" s="315" t="s">
        <v>330</v>
      </c>
      <c r="C23" s="316" t="s">
        <v>255</v>
      </c>
      <c r="D23" s="315" t="s">
        <v>331</v>
      </c>
      <c r="E23" s="317" t="s">
        <v>68</v>
      </c>
      <c r="F23" s="314" t="s">
        <v>22</v>
      </c>
      <c r="G23" s="311" t="s">
        <v>298</v>
      </c>
      <c r="H23" s="223">
        <f t="shared" si="1"/>
        <v>3</v>
      </c>
      <c r="I23" s="223">
        <f t="shared" si="2"/>
        <v>4</v>
      </c>
      <c r="J23" s="310">
        <f t="shared" si="3"/>
        <v>12</v>
      </c>
      <c r="K23" s="341" t="s">
        <v>292</v>
      </c>
      <c r="L23" s="328"/>
      <c r="M23" s="399" t="s">
        <v>697</v>
      </c>
      <c r="N23" s="571" t="s">
        <v>699</v>
      </c>
      <c r="O23" s="571" t="s">
        <v>700</v>
      </c>
      <c r="P23" s="571" t="s">
        <v>698</v>
      </c>
      <c r="Q23" s="571" t="s">
        <v>701</v>
      </c>
      <c r="R23" s="571" t="s">
        <v>702</v>
      </c>
      <c r="S23" s="571" t="s">
        <v>702</v>
      </c>
      <c r="T23" s="571" t="s">
        <v>702</v>
      </c>
      <c r="U23" s="315" t="s">
        <v>631</v>
      </c>
      <c r="V23" s="415" t="s">
        <v>560</v>
      </c>
      <c r="W23" s="415" t="s">
        <v>561</v>
      </c>
      <c r="X23" s="415" t="s">
        <v>562</v>
      </c>
      <c r="Y23" s="473">
        <f>'6. EVALUACIÓN CONTROLES'!AN19</f>
        <v>1</v>
      </c>
      <c r="Z23" s="473">
        <f>'6. EVALUACIÓN CONTROLES'!AP19</f>
        <v>4</v>
      </c>
      <c r="AA23" s="499">
        <f t="shared" si="0"/>
        <v>4</v>
      </c>
      <c r="AB23" s="500" t="str">
        <f t="shared" si="4"/>
        <v>RARA VEZ</v>
      </c>
      <c r="AC23" s="500" t="str">
        <f t="shared" si="5"/>
        <v>MAYOR</v>
      </c>
      <c r="AD23" s="341" t="s">
        <v>293</v>
      </c>
      <c r="AE23" s="348"/>
      <c r="AF23" s="522" t="s">
        <v>54</v>
      </c>
      <c r="AG23" s="506" t="s">
        <v>596</v>
      </c>
      <c r="AH23" s="507" t="s">
        <v>597</v>
      </c>
      <c r="AI23" s="508" t="s">
        <v>598</v>
      </c>
      <c r="AJ23" s="508" t="s">
        <v>599</v>
      </c>
      <c r="AK23" s="509" t="s">
        <v>600</v>
      </c>
      <c r="AL23" s="510" t="s">
        <v>601</v>
      </c>
      <c r="AM23" s="493"/>
      <c r="AN23" s="226" t="s">
        <v>109</v>
      </c>
      <c r="AO23" s="227" t="s">
        <v>110</v>
      </c>
      <c r="AP23" s="227" t="s">
        <v>111</v>
      </c>
      <c r="AQ23" s="226" t="s">
        <v>109</v>
      </c>
      <c r="AR23" s="227" t="s">
        <v>110</v>
      </c>
      <c r="AS23" s="227" t="s">
        <v>111</v>
      </c>
      <c r="AT23" s="559"/>
      <c r="AU23" s="228"/>
      <c r="AV23" s="228"/>
      <c r="AW23" s="228"/>
      <c r="AX23" s="228"/>
      <c r="AY23" s="228"/>
      <c r="AZ23" s="228"/>
      <c r="BZ23" s="229"/>
      <c r="CA23" s="230"/>
      <c r="CB23" s="231"/>
    </row>
    <row r="24" spans="1:80" s="219" customFormat="1" ht="387.75" hidden="1" customHeight="1" thickBot="1" x14ac:dyDescent="0.3">
      <c r="A24" s="380" t="s">
        <v>250</v>
      </c>
      <c r="B24" s="315" t="s">
        <v>254</v>
      </c>
      <c r="C24" s="316" t="s">
        <v>314</v>
      </c>
      <c r="D24" s="315" t="s">
        <v>315</v>
      </c>
      <c r="E24" s="317" t="s">
        <v>68</v>
      </c>
      <c r="F24" s="314" t="s">
        <v>22</v>
      </c>
      <c r="G24" s="311" t="s">
        <v>297</v>
      </c>
      <c r="H24" s="223">
        <f t="shared" si="1"/>
        <v>3</v>
      </c>
      <c r="I24" s="223">
        <f t="shared" si="2"/>
        <v>3</v>
      </c>
      <c r="J24" s="310">
        <f t="shared" si="3"/>
        <v>9</v>
      </c>
      <c r="K24" s="341" t="s">
        <v>293</v>
      </c>
      <c r="L24" s="328"/>
      <c r="M24" s="399" t="s">
        <v>706</v>
      </c>
      <c r="N24" s="571" t="s">
        <v>703</v>
      </c>
      <c r="O24" s="571" t="s">
        <v>704</v>
      </c>
      <c r="P24" s="571" t="s">
        <v>408</v>
      </c>
      <c r="Q24" s="571" t="s">
        <v>705</v>
      </c>
      <c r="R24" s="571" t="s">
        <v>702</v>
      </c>
      <c r="S24" s="571" t="s">
        <v>702</v>
      </c>
      <c r="T24" s="571" t="s">
        <v>702</v>
      </c>
      <c r="U24" s="315" t="s">
        <v>628</v>
      </c>
      <c r="V24" s="415" t="s">
        <v>563</v>
      </c>
      <c r="W24" s="415" t="s">
        <v>564</v>
      </c>
      <c r="X24" s="415" t="s">
        <v>565</v>
      </c>
      <c r="Y24" s="473">
        <f>'6. EVALUACIÓN CONTROLES'!AN20</f>
        <v>1</v>
      </c>
      <c r="Z24" s="473">
        <f>'6. EVALUACIÓN CONTROLES'!AP20</f>
        <v>3</v>
      </c>
      <c r="AA24" s="499">
        <f t="shared" si="0"/>
        <v>3</v>
      </c>
      <c r="AB24" s="500" t="str">
        <f t="shared" si="4"/>
        <v>RARA VEZ</v>
      </c>
      <c r="AC24" s="500" t="str">
        <f t="shared" si="5"/>
        <v>MODERADO</v>
      </c>
      <c r="AD24" s="341" t="s">
        <v>3</v>
      </c>
      <c r="AE24" s="348"/>
      <c r="AF24" s="522" t="s">
        <v>198</v>
      </c>
      <c r="AG24" s="506" t="s">
        <v>536</v>
      </c>
      <c r="AH24" s="507" t="s">
        <v>566</v>
      </c>
      <c r="AI24" s="508" t="s">
        <v>567</v>
      </c>
      <c r="AJ24" s="508" t="s">
        <v>568</v>
      </c>
      <c r="AK24" s="509" t="s">
        <v>570</v>
      </c>
      <c r="AL24" s="510" t="s">
        <v>569</v>
      </c>
      <c r="AM24" s="493"/>
      <c r="AN24" s="226" t="s">
        <v>109</v>
      </c>
      <c r="AO24" s="227" t="s">
        <v>110</v>
      </c>
      <c r="AP24" s="227" t="s">
        <v>111</v>
      </c>
      <c r="AQ24" s="226" t="s">
        <v>109</v>
      </c>
      <c r="AR24" s="227" t="s">
        <v>110</v>
      </c>
      <c r="AS24" s="227" t="s">
        <v>111</v>
      </c>
      <c r="AT24" s="559"/>
      <c r="AU24" s="228"/>
      <c r="AV24" s="228"/>
      <c r="AW24" s="228"/>
      <c r="AX24" s="228"/>
      <c r="AY24" s="228"/>
      <c r="AZ24" s="228"/>
      <c r="BZ24" s="229"/>
      <c r="CA24" s="230"/>
      <c r="CB24" s="231"/>
    </row>
    <row r="25" spans="1:80" s="212" customFormat="1" ht="304.5" hidden="1" customHeight="1" thickBot="1" x14ac:dyDescent="0.3">
      <c r="A25" s="381" t="s">
        <v>250</v>
      </c>
      <c r="B25" s="325" t="s">
        <v>316</v>
      </c>
      <c r="C25" s="326" t="s">
        <v>317</v>
      </c>
      <c r="D25" s="325" t="s">
        <v>332</v>
      </c>
      <c r="E25" s="327" t="s">
        <v>68</v>
      </c>
      <c r="F25" s="314" t="s">
        <v>22</v>
      </c>
      <c r="G25" s="311" t="s">
        <v>297</v>
      </c>
      <c r="H25" s="223">
        <f t="shared" si="1"/>
        <v>3</v>
      </c>
      <c r="I25" s="223">
        <f t="shared" si="2"/>
        <v>3</v>
      </c>
      <c r="J25" s="310">
        <f t="shared" si="3"/>
        <v>9</v>
      </c>
      <c r="K25" s="341" t="s">
        <v>293</v>
      </c>
      <c r="L25" s="328"/>
      <c r="M25" s="404" t="s">
        <v>707</v>
      </c>
      <c r="N25" s="574" t="s">
        <v>710</v>
      </c>
      <c r="O25" s="574" t="s">
        <v>711</v>
      </c>
      <c r="P25" s="574" t="s">
        <v>709</v>
      </c>
      <c r="Q25" s="574" t="s">
        <v>708</v>
      </c>
      <c r="R25" s="574" t="s">
        <v>702</v>
      </c>
      <c r="S25" s="574" t="s">
        <v>702</v>
      </c>
      <c r="T25" s="574" t="s">
        <v>702</v>
      </c>
      <c r="U25" s="325" t="s">
        <v>629</v>
      </c>
      <c r="V25" s="405" t="s">
        <v>571</v>
      </c>
      <c r="W25" s="405" t="s">
        <v>572</v>
      </c>
      <c r="X25" s="405" t="s">
        <v>573</v>
      </c>
      <c r="Y25" s="473">
        <f>'[1]6. EVALUACIÓN CONTROLES'!AN19</f>
        <v>1</v>
      </c>
      <c r="Z25" s="473">
        <f>'6. EVALUACIÓN CONTROLES'!AP21</f>
        <v>3</v>
      </c>
      <c r="AA25" s="499">
        <f t="shared" si="0"/>
        <v>3</v>
      </c>
      <c r="AB25" s="500" t="str">
        <f t="shared" si="4"/>
        <v>RARA VEZ</v>
      </c>
      <c r="AC25" s="500" t="str">
        <f t="shared" si="5"/>
        <v>MODERADO</v>
      </c>
      <c r="AD25" s="341" t="s">
        <v>3</v>
      </c>
      <c r="AE25" s="348"/>
      <c r="AF25" s="522" t="s">
        <v>198</v>
      </c>
      <c r="AG25" s="517"/>
      <c r="AH25" s="517" t="s">
        <v>602</v>
      </c>
      <c r="AI25" s="539" t="s">
        <v>603</v>
      </c>
      <c r="AJ25" s="518" t="s">
        <v>604</v>
      </c>
      <c r="AK25" s="519" t="s">
        <v>605</v>
      </c>
      <c r="AL25" s="520" t="s">
        <v>606</v>
      </c>
      <c r="AM25" s="493"/>
      <c r="AN25" s="226" t="s">
        <v>109</v>
      </c>
      <c r="AO25" s="227" t="s">
        <v>110</v>
      </c>
      <c r="AP25" s="227" t="s">
        <v>111</v>
      </c>
      <c r="AQ25" s="226" t="s">
        <v>109</v>
      </c>
      <c r="AR25" s="227" t="s">
        <v>110</v>
      </c>
      <c r="AS25" s="227" t="s">
        <v>111</v>
      </c>
      <c r="AT25" s="561"/>
      <c r="AU25" s="227"/>
      <c r="AV25" s="226" t="s">
        <v>109</v>
      </c>
      <c r="AW25" s="227" t="s">
        <v>110</v>
      </c>
      <c r="AX25" s="227" t="s">
        <v>111</v>
      </c>
      <c r="AY25" s="227"/>
      <c r="AZ25" s="549"/>
      <c r="BA25" s="550"/>
      <c r="BZ25" s="248"/>
      <c r="CA25" s="249"/>
      <c r="CB25" s="250"/>
    </row>
    <row r="26" spans="1:80" s="212" customFormat="1" ht="409.5" hidden="1" customHeight="1" thickBot="1" x14ac:dyDescent="0.3">
      <c r="A26" s="375" t="s">
        <v>250</v>
      </c>
      <c r="B26" s="319" t="s">
        <v>333</v>
      </c>
      <c r="C26" s="318" t="s">
        <v>318</v>
      </c>
      <c r="D26" s="319" t="s">
        <v>334</v>
      </c>
      <c r="E26" s="342" t="s">
        <v>68</v>
      </c>
      <c r="F26" s="314" t="s">
        <v>6</v>
      </c>
      <c r="G26" s="311" t="s">
        <v>296</v>
      </c>
      <c r="H26" s="343">
        <f t="shared" si="1"/>
        <v>2</v>
      </c>
      <c r="I26" s="343">
        <f t="shared" si="2"/>
        <v>2</v>
      </c>
      <c r="J26" s="344">
        <f t="shared" si="3"/>
        <v>4</v>
      </c>
      <c r="K26" s="345" t="s">
        <v>294</v>
      </c>
      <c r="L26" s="328"/>
      <c r="M26" s="406" t="s">
        <v>712</v>
      </c>
      <c r="N26" s="575" t="s">
        <v>715</v>
      </c>
      <c r="O26" s="576" t="s">
        <v>716</v>
      </c>
      <c r="P26" s="576" t="s">
        <v>716</v>
      </c>
      <c r="Q26" s="576" t="s">
        <v>714</v>
      </c>
      <c r="R26" s="576" t="s">
        <v>713</v>
      </c>
      <c r="S26" s="576" t="s">
        <v>702</v>
      </c>
      <c r="T26" s="576" t="s">
        <v>702</v>
      </c>
      <c r="U26" s="321" t="s">
        <v>630</v>
      </c>
      <c r="V26" s="403" t="s">
        <v>554</v>
      </c>
      <c r="W26" s="403" t="s">
        <v>555</v>
      </c>
      <c r="X26" s="544" t="s">
        <v>556</v>
      </c>
      <c r="Y26" s="473">
        <f>'6. EVALUACIÓN CONTROLES'!AN23</f>
        <v>1</v>
      </c>
      <c r="Z26" s="473">
        <f>'6. EVALUACIÓN CONTROLES'!AP23</f>
        <v>2</v>
      </c>
      <c r="AA26" s="499">
        <f t="shared" si="0"/>
        <v>2</v>
      </c>
      <c r="AB26" s="500" t="str">
        <f t="shared" si="4"/>
        <v>RARA VEZ</v>
      </c>
      <c r="AC26" s="500" t="str">
        <f t="shared" si="5"/>
        <v>MENOR</v>
      </c>
      <c r="AD26" s="341" t="s">
        <v>294</v>
      </c>
      <c r="AE26" s="348"/>
      <c r="AF26" s="523" t="s">
        <v>198</v>
      </c>
      <c r="AG26" s="521" t="s">
        <v>607</v>
      </c>
      <c r="AH26" s="540" t="s">
        <v>608</v>
      </c>
      <c r="AI26" s="541" t="s">
        <v>609</v>
      </c>
      <c r="AJ26" s="541" t="s">
        <v>610</v>
      </c>
      <c r="AK26" s="542" t="s">
        <v>611</v>
      </c>
      <c r="AL26" s="543" t="s">
        <v>612</v>
      </c>
      <c r="AM26" s="493"/>
      <c r="AN26" s="216" t="s">
        <v>109</v>
      </c>
      <c r="AO26" s="217" t="s">
        <v>110</v>
      </c>
      <c r="AP26" s="217" t="s">
        <v>111</v>
      </c>
      <c r="AQ26" s="216" t="s">
        <v>109</v>
      </c>
      <c r="AR26" s="217" t="s">
        <v>110</v>
      </c>
      <c r="AS26" s="217" t="s">
        <v>111</v>
      </c>
      <c r="AT26" s="561"/>
      <c r="AU26" s="217"/>
      <c r="AV26" s="216" t="s">
        <v>109</v>
      </c>
      <c r="AW26" s="217" t="s">
        <v>110</v>
      </c>
      <c r="AX26" s="217" t="s">
        <v>111</v>
      </c>
      <c r="AY26" s="217"/>
      <c r="AZ26" s="218"/>
      <c r="BZ26" s="232"/>
      <c r="CA26" s="233"/>
      <c r="CB26" s="234"/>
    </row>
    <row r="27" spans="1:80" s="212" customFormat="1" ht="20.25" customHeight="1" x14ac:dyDescent="0.25">
      <c r="A27" s="251"/>
      <c r="L27" s="339"/>
      <c r="AE27" s="339"/>
      <c r="AM27" s="339"/>
      <c r="AT27" s="562"/>
    </row>
    <row r="90" spans="4:7" ht="20.25" customHeight="1" thickBot="1" x14ac:dyDescent="0.25"/>
    <row r="91" spans="4:7" ht="20.25" customHeight="1" x14ac:dyDescent="0.2">
      <c r="D91" s="2" t="s">
        <v>295</v>
      </c>
      <c r="E91" s="28" t="s">
        <v>68</v>
      </c>
      <c r="G91" s="36" t="s">
        <v>153</v>
      </c>
    </row>
    <row r="92" spans="4:7" ht="20.25" customHeight="1" x14ac:dyDescent="0.2">
      <c r="D92" s="3" t="s">
        <v>6</v>
      </c>
      <c r="E92" s="29" t="s">
        <v>99</v>
      </c>
      <c r="G92" s="36" t="s">
        <v>296</v>
      </c>
    </row>
    <row r="93" spans="4:7" ht="20.25" customHeight="1" x14ac:dyDescent="0.2">
      <c r="D93" s="3" t="s">
        <v>22</v>
      </c>
      <c r="E93" s="31" t="s">
        <v>100</v>
      </c>
      <c r="G93" s="36" t="s">
        <v>297</v>
      </c>
    </row>
    <row r="94" spans="4:7" ht="20.25" customHeight="1" x14ac:dyDescent="0.2">
      <c r="D94" s="3" t="s">
        <v>7</v>
      </c>
      <c r="E94" s="29" t="s">
        <v>101</v>
      </c>
      <c r="G94" s="36" t="s">
        <v>298</v>
      </c>
    </row>
    <row r="95" spans="4:7" ht="20.25" customHeight="1" thickBot="1" x14ac:dyDescent="0.25">
      <c r="D95" s="4" t="s">
        <v>156</v>
      </c>
      <c r="E95" s="29" t="s">
        <v>102</v>
      </c>
      <c r="G95" s="37" t="s">
        <v>299</v>
      </c>
    </row>
    <row r="100" spans="4:4" ht="20.25" customHeight="1" x14ac:dyDescent="0.2">
      <c r="D100" s="28" t="s">
        <v>292</v>
      </c>
    </row>
    <row r="101" spans="4:4" ht="20.25" customHeight="1" x14ac:dyDescent="0.2">
      <c r="D101" s="28" t="s">
        <v>293</v>
      </c>
    </row>
    <row r="102" spans="4:4" ht="20.25" customHeight="1" x14ac:dyDescent="0.2">
      <c r="D102" s="28" t="s">
        <v>3</v>
      </c>
    </row>
    <row r="103" spans="4:4" ht="20.25" customHeight="1" x14ac:dyDescent="0.2">
      <c r="D103" s="28" t="s">
        <v>294</v>
      </c>
    </row>
    <row r="154" spans="32:32" ht="20.25" customHeight="1" thickBot="1" x14ac:dyDescent="0.25"/>
    <row r="155" spans="32:32" ht="20.25" customHeight="1" thickBot="1" x14ac:dyDescent="0.25">
      <c r="AF155" s="14" t="s">
        <v>198</v>
      </c>
    </row>
    <row r="156" spans="32:32" ht="20.25" customHeight="1" thickBot="1" x14ac:dyDescent="0.25">
      <c r="AF156" s="16" t="s">
        <v>54</v>
      </c>
    </row>
    <row r="157" spans="32:32" ht="20.25" customHeight="1" x14ac:dyDescent="0.2">
      <c r="AF157" s="18" t="s">
        <v>55</v>
      </c>
    </row>
    <row r="158" spans="32:32" ht="20.25" customHeight="1" thickBot="1" x14ac:dyDescent="0.25">
      <c r="AF158" s="20" t="s">
        <v>56</v>
      </c>
    </row>
    <row r="161" spans="4:24" ht="20.25" customHeight="1" thickBot="1" x14ac:dyDescent="0.25">
      <c r="E161" s="28" t="s">
        <v>70</v>
      </c>
      <c r="G161" s="28" t="s">
        <v>71</v>
      </c>
      <c r="K161" s="28" t="s">
        <v>73</v>
      </c>
      <c r="U161" s="28" t="s">
        <v>103</v>
      </c>
    </row>
    <row r="162" spans="4:24" ht="20.25" customHeight="1" thickBot="1" x14ac:dyDescent="0.25">
      <c r="E162" s="28" t="s">
        <v>68</v>
      </c>
      <c r="G162" s="28" t="s">
        <v>46</v>
      </c>
      <c r="K162" s="332" t="s">
        <v>74</v>
      </c>
      <c r="L162" s="331"/>
      <c r="M162" s="28">
        <v>1</v>
      </c>
      <c r="U162" s="2" t="s">
        <v>33</v>
      </c>
      <c r="V162" s="202"/>
      <c r="W162" s="202"/>
      <c r="X162" s="202"/>
    </row>
    <row r="163" spans="4:24" ht="20.25" customHeight="1" thickBot="1" x14ac:dyDescent="0.25">
      <c r="D163" s="650"/>
      <c r="E163" s="29" t="s">
        <v>99</v>
      </c>
      <c r="G163" s="28" t="s">
        <v>72</v>
      </c>
      <c r="K163" s="333" t="s">
        <v>75</v>
      </c>
      <c r="L163" s="331"/>
      <c r="M163" s="28">
        <v>2</v>
      </c>
      <c r="U163" s="3" t="s">
        <v>16</v>
      </c>
      <c r="V163" s="202"/>
      <c r="W163" s="202"/>
      <c r="X163" s="202"/>
    </row>
    <row r="164" spans="4:24" ht="20.25" customHeight="1" x14ac:dyDescent="0.2">
      <c r="D164" s="651"/>
      <c r="E164" s="31" t="s">
        <v>100</v>
      </c>
      <c r="K164" s="334" t="s">
        <v>76</v>
      </c>
      <c r="L164" s="331"/>
      <c r="M164" s="28">
        <v>3</v>
      </c>
      <c r="U164" s="3" t="s">
        <v>17</v>
      </c>
      <c r="V164" s="203"/>
      <c r="W164" s="203"/>
      <c r="X164" s="203"/>
    </row>
    <row r="165" spans="4:24" ht="20.25" customHeight="1" thickBot="1" x14ac:dyDescent="0.25">
      <c r="D165" s="651"/>
      <c r="E165" s="29" t="s">
        <v>101</v>
      </c>
      <c r="K165" s="335" t="s">
        <v>77</v>
      </c>
      <c r="L165" s="331"/>
      <c r="M165" s="28">
        <v>4</v>
      </c>
      <c r="U165" s="3" t="s">
        <v>18</v>
      </c>
      <c r="V165" s="203"/>
      <c r="W165" s="203"/>
      <c r="X165" s="203"/>
    </row>
    <row r="166" spans="4:24" ht="20.25" customHeight="1" thickBot="1" x14ac:dyDescent="0.25">
      <c r="D166" s="651"/>
      <c r="E166" s="29" t="s">
        <v>102</v>
      </c>
      <c r="K166" s="335" t="s">
        <v>95</v>
      </c>
      <c r="L166" s="331"/>
      <c r="M166" s="28">
        <v>5</v>
      </c>
      <c r="U166" s="4" t="s">
        <v>19</v>
      </c>
      <c r="V166" s="204"/>
      <c r="W166" s="204"/>
      <c r="X166" s="204"/>
    </row>
    <row r="167" spans="4:24" ht="20.25" customHeight="1" x14ac:dyDescent="0.2">
      <c r="D167" s="651"/>
      <c r="E167" s="32"/>
    </row>
    <row r="168" spans="4:24" ht="20.25" customHeight="1" x14ac:dyDescent="0.2">
      <c r="D168" s="652"/>
      <c r="E168" s="29"/>
    </row>
    <row r="169" spans="4:24" ht="20.25" customHeight="1" x14ac:dyDescent="0.2">
      <c r="D169" s="653"/>
    </row>
    <row r="170" spans="4:24" ht="20.25" customHeight="1" x14ac:dyDescent="0.2">
      <c r="D170" s="654"/>
      <c r="E170" s="29"/>
    </row>
    <row r="171" spans="4:24" ht="20.25" customHeight="1" x14ac:dyDescent="0.2">
      <c r="D171" s="654"/>
      <c r="E171" s="32"/>
    </row>
    <row r="172" spans="4:24" ht="20.25" customHeight="1" x14ac:dyDescent="0.2">
      <c r="D172" s="654"/>
      <c r="E172" s="29"/>
    </row>
    <row r="173" spans="4:24" ht="20.25" customHeight="1" x14ac:dyDescent="0.2">
      <c r="D173" s="654"/>
      <c r="E173" s="29"/>
    </row>
    <row r="174" spans="4:24" ht="20.25" customHeight="1" x14ac:dyDescent="0.2">
      <c r="D174" s="655"/>
      <c r="E174" s="29"/>
    </row>
    <row r="175" spans="4:24" ht="20.25" customHeight="1" x14ac:dyDescent="0.2">
      <c r="D175" s="650"/>
    </row>
    <row r="176" spans="4:24" ht="20.25" customHeight="1" x14ac:dyDescent="0.2">
      <c r="D176" s="651"/>
      <c r="E176" s="29"/>
    </row>
    <row r="177" spans="4:5" ht="20.25" customHeight="1" x14ac:dyDescent="0.2">
      <c r="D177" s="651"/>
      <c r="E177" s="29"/>
    </row>
    <row r="178" spans="4:5" ht="20.25" customHeight="1" x14ac:dyDescent="0.2">
      <c r="D178" s="651"/>
      <c r="E178" s="29"/>
    </row>
    <row r="179" spans="4:5" ht="20.25" customHeight="1" x14ac:dyDescent="0.2">
      <c r="D179" s="652"/>
      <c r="E179" s="29"/>
    </row>
    <row r="180" spans="4:5" ht="20.25" customHeight="1" x14ac:dyDescent="0.2">
      <c r="D180" s="650"/>
    </row>
    <row r="181" spans="4:5" ht="20.25" customHeight="1" x14ac:dyDescent="0.2">
      <c r="D181" s="651"/>
      <c r="E181" s="29"/>
    </row>
    <row r="182" spans="4:5" ht="20.25" customHeight="1" x14ac:dyDescent="0.2">
      <c r="D182" s="651"/>
      <c r="E182" s="29"/>
    </row>
    <row r="183" spans="4:5" ht="20.25" customHeight="1" x14ac:dyDescent="0.2">
      <c r="D183" s="651"/>
      <c r="E183" s="29"/>
    </row>
    <row r="184" spans="4:5" ht="20.25" customHeight="1" x14ac:dyDescent="0.2">
      <c r="D184" s="651"/>
      <c r="E184" s="29"/>
    </row>
    <row r="185" spans="4:5" ht="20.25" customHeight="1" x14ac:dyDescent="0.2">
      <c r="D185" s="651"/>
      <c r="E185" s="29"/>
    </row>
    <row r="186" spans="4:5" ht="20.25" customHeight="1" x14ac:dyDescent="0.2">
      <c r="D186" s="651"/>
      <c r="E186" s="29"/>
    </row>
    <row r="187" spans="4:5" ht="20.25" customHeight="1" x14ac:dyDescent="0.2">
      <c r="D187" s="651"/>
      <c r="E187" s="29"/>
    </row>
    <row r="188" spans="4:5" ht="20.25" customHeight="1" x14ac:dyDescent="0.2">
      <c r="D188" s="651"/>
      <c r="E188" s="29"/>
    </row>
    <row r="189" spans="4:5" ht="20.25" customHeight="1" x14ac:dyDescent="0.2">
      <c r="D189" s="651"/>
      <c r="E189" s="29"/>
    </row>
    <row r="190" spans="4:5" ht="20.25" customHeight="1" x14ac:dyDescent="0.2">
      <c r="D190" s="651"/>
      <c r="E190" s="29"/>
    </row>
    <row r="191" spans="4:5" ht="20.25" customHeight="1" x14ac:dyDescent="0.2">
      <c r="D191" s="651"/>
      <c r="E191" s="29"/>
    </row>
    <row r="192" spans="4:5" ht="20.25" customHeight="1" thickBot="1" x14ac:dyDescent="0.25">
      <c r="D192" s="656"/>
      <c r="E192" s="33"/>
    </row>
  </sheetData>
  <sheetProtection algorithmName="SHA-512" hashValue="U43vX/ayubhf3Dr0dUeFnk31lQtZ294JUjhTZeANONoI8sAnloi+KwTQ7LdlLohjGkAjRWTNt7mpknCV5G/6Yw==" saltValue="2M0JDKEFqqHwBFcpFoG4Ig==" spinCount="100000" sheet="1" formatCells="0" formatColumns="0" formatRows="0" insertColumns="0" insertRows="0" deleteColumns="0" deleteRows="0" autoFilter="0"/>
  <dataConsolidate/>
  <mergeCells count="54">
    <mergeCell ref="M10:T10"/>
    <mergeCell ref="BZ9:CB10"/>
    <mergeCell ref="B5:I5"/>
    <mergeCell ref="AP10:AP11"/>
    <mergeCell ref="AU7:AZ7"/>
    <mergeCell ref="B7:K7"/>
    <mergeCell ref="AO10:AO11"/>
    <mergeCell ref="U10:U11"/>
    <mergeCell ref="AN10:AN11"/>
    <mergeCell ref="AY10:AY11"/>
    <mergeCell ref="AX10:AX11"/>
    <mergeCell ref="AN8:AS8"/>
    <mergeCell ref="V10:V11"/>
    <mergeCell ref="B8:K8"/>
    <mergeCell ref="F9:J10"/>
    <mergeCell ref="M8:AD8"/>
    <mergeCell ref="AN1:AZ1"/>
    <mergeCell ref="AN4:AZ4"/>
    <mergeCell ref="AN3:AZ3"/>
    <mergeCell ref="AN2:AZ2"/>
    <mergeCell ref="B1:AM1"/>
    <mergeCell ref="B2:AM2"/>
    <mergeCell ref="B3:AM3"/>
    <mergeCell ref="A9:A11"/>
    <mergeCell ref="AU9:AZ9"/>
    <mergeCell ref="AV10:AV11"/>
    <mergeCell ref="AQ9:AS9"/>
    <mergeCell ref="AQ10:AQ11"/>
    <mergeCell ref="AZ10:AZ11"/>
    <mergeCell ref="AU10:AU11"/>
    <mergeCell ref="AR10:AR11"/>
    <mergeCell ref="AS10:AS11"/>
    <mergeCell ref="AN9:AP9"/>
    <mergeCell ref="AW10:AW11"/>
    <mergeCell ref="Y9:AD9"/>
    <mergeCell ref="W10:W11"/>
    <mergeCell ref="X10:X11"/>
    <mergeCell ref="M9:X9"/>
    <mergeCell ref="K9:K11"/>
    <mergeCell ref="D163:D168"/>
    <mergeCell ref="D169:D174"/>
    <mergeCell ref="D175:D179"/>
    <mergeCell ref="D180:D192"/>
    <mergeCell ref="B9:E9"/>
    <mergeCell ref="E10:E11"/>
    <mergeCell ref="B10:B11"/>
    <mergeCell ref="C10:C11"/>
    <mergeCell ref="D10:D11"/>
    <mergeCell ref="AU8:AZ8"/>
    <mergeCell ref="AN7:AP7"/>
    <mergeCell ref="AQ7:AS7"/>
    <mergeCell ref="AF9:AG10"/>
    <mergeCell ref="AH9:AL10"/>
    <mergeCell ref="AF8:AL8"/>
  </mergeCells>
  <conditionalFormatting sqref="AE12:AE26">
    <cfRule type="containsText" dxfId="243" priority="53" operator="containsText" text="EXTREMO">
      <formula>NOT(ISERROR(SEARCH("EXTREMO",AE12)))</formula>
    </cfRule>
    <cfRule type="containsText" dxfId="242" priority="54" operator="containsText" text="ALTO">
      <formula>NOT(ISERROR(SEARCH("ALTO",AE12)))</formula>
    </cfRule>
    <cfRule type="containsText" dxfId="241" priority="55" operator="containsText" text="MODERADO">
      <formula>NOT(ISERROR(SEARCH("MODERADO",AE12)))</formula>
    </cfRule>
    <cfRule type="containsText" dxfId="240" priority="56" operator="containsText" text="BAJO">
      <formula>NOT(ISERROR(SEARCH("BAJO",AE12)))</formula>
    </cfRule>
  </conditionalFormatting>
  <conditionalFormatting sqref="K14:L26 L13 K12:L12 AD12:AD26">
    <cfRule type="containsText" dxfId="239" priority="49" stopIfTrue="1" operator="containsText" text="EXTREMO">
      <formula>NOT(ISERROR(SEARCH("EXTREMO",K12)))</formula>
    </cfRule>
    <cfRule type="containsText" dxfId="238" priority="50" stopIfTrue="1" operator="containsText" text="ALTO">
      <formula>NOT(ISERROR(SEARCH("ALTO",K12)))</formula>
    </cfRule>
    <cfRule type="containsText" dxfId="237" priority="51" stopIfTrue="1" operator="containsText" text="MODERADO">
      <formula>NOT(ISERROR(SEARCH("MODERADO",K12)))</formula>
    </cfRule>
    <cfRule type="containsText" dxfId="236" priority="52" stopIfTrue="1" operator="containsText" text="BAJO">
      <formula>NOT(ISERROR(SEARCH("BAJO",K12)))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CA1 BD1:BD3">
      <formula1>$BD$1:$BD$3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K12:L26 AD12:AD26">
      <formula1>$D$100:$D$103</formula1>
    </dataValidation>
    <dataValidation type="list" allowBlank="1" showInputMessage="1" showErrorMessage="1" sqref="AF12:AF26">
      <formula1>$AF$155:$AF$158</formula1>
    </dataValidation>
  </dataValidations>
  <hyperlinks>
    <hyperlink ref="AD11" location="'5. MATRIZ CALIFICACIÓN'!A1" display="'5. MATRIZ CALIFICACIÓN'!A1"/>
    <hyperlink ref="AF11" location="'7.OPCIONES DE MANEJO DEL RIESGO'!A1" display="'7.OPCIONES DE MANEJO DEL RIESGO'!A1"/>
    <hyperlink ref="X10:X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7" max="33" man="1"/>
    <brk id="4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E23" sqref="E23"/>
    </sheetView>
  </sheetViews>
  <sheetFormatPr baseColWidth="10" defaultRowHeight="15" x14ac:dyDescent="0.25"/>
  <cols>
    <col min="1" max="1" width="7.28515625" style="34" customWidth="1"/>
    <col min="2" max="2" width="29.7109375" style="34" customWidth="1"/>
    <col min="3" max="3" width="26.7109375" style="34" customWidth="1"/>
    <col min="4" max="4" width="24" style="34" customWidth="1"/>
    <col min="5" max="5" width="8.7109375" style="34" customWidth="1"/>
    <col min="6" max="6" width="8" style="34" customWidth="1"/>
    <col min="7" max="7" width="7.7109375" style="34" customWidth="1"/>
    <col min="8" max="8" width="8" style="34" customWidth="1"/>
    <col min="9" max="9" width="8.42578125" style="34" customWidth="1"/>
    <col min="10" max="10" width="9" style="34" customWidth="1"/>
    <col min="11" max="11" width="8.140625" style="34" customWidth="1"/>
    <col min="12" max="12" width="8.42578125" style="34" customWidth="1"/>
    <col min="13" max="13" width="8.5703125" style="34" customWidth="1"/>
    <col min="14" max="14" width="9.28515625" style="34" customWidth="1"/>
    <col min="15" max="15" width="7" style="34" customWidth="1"/>
    <col min="16" max="16" width="6.5703125" style="34" customWidth="1"/>
    <col min="17" max="17" width="8.85546875" style="34" customWidth="1"/>
    <col min="18" max="18" width="10.85546875" style="34" customWidth="1"/>
    <col min="19" max="19" width="8.42578125" style="34" customWidth="1"/>
    <col min="20" max="20" width="9" style="34" customWidth="1"/>
    <col min="21" max="21" width="8.140625" style="34" customWidth="1"/>
    <col min="22" max="22" width="8.42578125" style="34" customWidth="1"/>
    <col min="23" max="23" width="8.5703125" style="34" customWidth="1"/>
    <col min="24" max="24" width="9.28515625" style="34" customWidth="1"/>
    <col min="25" max="25" width="7" style="34" customWidth="1"/>
    <col min="26" max="26" width="6.5703125" style="34" customWidth="1"/>
    <col min="27" max="27" width="8.85546875" style="34" customWidth="1"/>
    <col min="28" max="28" width="10.85546875" style="34" customWidth="1"/>
    <col min="29" max="30" width="8.7109375" style="34" customWidth="1"/>
    <col min="31" max="31" width="8.85546875" style="34" customWidth="1"/>
    <col min="32" max="32" width="10.85546875" style="34" customWidth="1"/>
    <col min="33" max="33" width="8.85546875" style="34" customWidth="1"/>
    <col min="34" max="34" width="10.85546875" style="34" customWidth="1"/>
    <col min="35" max="36" width="8.7109375" style="34" customWidth="1"/>
    <col min="37" max="37" width="8.85546875" style="34" customWidth="1"/>
    <col min="38" max="38" width="10.85546875" style="34" customWidth="1"/>
    <col min="39" max="39" width="8.85546875" style="34" customWidth="1"/>
    <col min="40" max="40" width="10.85546875" style="34" customWidth="1"/>
    <col min="41" max="42" width="8.7109375" style="34" customWidth="1"/>
    <col min="43" max="43" width="8.85546875" style="34" customWidth="1"/>
    <col min="44" max="44" width="10.85546875" style="34" customWidth="1"/>
    <col min="45" max="45" width="8.5703125" style="34" customWidth="1"/>
    <col min="46" max="46" width="8.42578125" style="34" customWidth="1"/>
    <col min="47" max="48" width="4.5703125" style="34" customWidth="1"/>
    <col min="49" max="50" width="3.85546875" style="34" customWidth="1"/>
    <col min="51" max="16384" width="11.42578125" style="34"/>
  </cols>
  <sheetData>
    <row r="1" spans="1:68" ht="23.25" x14ac:dyDescent="0.35">
      <c r="A1" s="759" t="s">
        <v>118</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0"/>
      <c r="AY1" s="79"/>
      <c r="AZ1" s="79"/>
      <c r="BA1" s="79"/>
      <c r="BB1" s="79"/>
      <c r="BC1" s="79"/>
      <c r="BD1" s="79"/>
      <c r="BE1" s="79"/>
      <c r="BF1" s="79"/>
      <c r="BG1" s="79"/>
      <c r="BH1" s="79"/>
      <c r="BI1" s="79"/>
      <c r="BJ1" s="79"/>
      <c r="BK1" s="79"/>
      <c r="BL1" s="79"/>
      <c r="BM1" s="79"/>
      <c r="BN1" s="79"/>
      <c r="BO1" s="79"/>
    </row>
    <row r="2" spans="1:68" ht="10.5" customHeight="1" x14ac:dyDescent="0.25"/>
    <row r="3" spans="1:68" ht="102" customHeight="1" x14ac:dyDescent="0.3">
      <c r="A3" s="758" t="s">
        <v>225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row>
    <row r="4" spans="1:68" ht="15.75" thickBot="1" x14ac:dyDescent="0.3">
      <c r="A4" s="78"/>
      <c r="B4" s="78"/>
      <c r="C4" s="78"/>
      <c r="D4" s="78"/>
      <c r="E4" s="78"/>
      <c r="F4" s="78"/>
      <c r="G4" s="78"/>
      <c r="H4" s="78"/>
      <c r="I4" s="78"/>
      <c r="J4" s="78"/>
      <c r="K4" s="78"/>
      <c r="L4" s="78"/>
      <c r="M4" s="78"/>
      <c r="N4" s="78"/>
      <c r="S4" s="78"/>
      <c r="T4" s="78"/>
      <c r="U4" s="78"/>
      <c r="V4" s="78"/>
      <c r="W4" s="78"/>
      <c r="X4" s="78"/>
    </row>
    <row r="5" spans="1:68" ht="19.5" customHeight="1" thickBot="1" x14ac:dyDescent="0.35">
      <c r="A5" s="80"/>
      <c r="B5" s="78"/>
      <c r="C5" s="78"/>
      <c r="D5" s="78"/>
      <c r="E5" s="756" t="s">
        <v>119</v>
      </c>
      <c r="F5" s="757"/>
      <c r="G5" s="761" t="s">
        <v>120</v>
      </c>
      <c r="H5" s="762"/>
      <c r="I5" s="756" t="s">
        <v>121</v>
      </c>
      <c r="J5" s="757"/>
      <c r="K5" s="761" t="s">
        <v>122</v>
      </c>
      <c r="L5" s="762"/>
      <c r="M5" s="756" t="s">
        <v>123</v>
      </c>
      <c r="N5" s="757"/>
      <c r="O5" s="761" t="s">
        <v>124</v>
      </c>
      <c r="P5" s="757"/>
      <c r="Q5" s="756" t="s">
        <v>125</v>
      </c>
      <c r="R5" s="757"/>
      <c r="S5" s="756" t="s">
        <v>126</v>
      </c>
      <c r="T5" s="757"/>
      <c r="U5" s="761" t="s">
        <v>127</v>
      </c>
      <c r="V5" s="762"/>
      <c r="W5" s="756" t="s">
        <v>128</v>
      </c>
      <c r="X5" s="757"/>
      <c r="Y5" s="761" t="s">
        <v>129</v>
      </c>
      <c r="Z5" s="757"/>
      <c r="AA5" s="756" t="s">
        <v>130</v>
      </c>
      <c r="AB5" s="757"/>
      <c r="AC5" s="756" t="s">
        <v>131</v>
      </c>
      <c r="AD5" s="757"/>
      <c r="AE5" s="756" t="s">
        <v>132</v>
      </c>
      <c r="AF5" s="757"/>
      <c r="AG5" s="754" t="s">
        <v>133</v>
      </c>
      <c r="AH5" s="755"/>
      <c r="AI5" s="754" t="s">
        <v>134</v>
      </c>
      <c r="AJ5" s="755"/>
      <c r="AK5" s="754" t="s">
        <v>135</v>
      </c>
      <c r="AL5" s="755"/>
      <c r="AM5" s="754" t="s">
        <v>136</v>
      </c>
      <c r="AN5" s="755"/>
      <c r="AO5" s="754" t="s">
        <v>137</v>
      </c>
      <c r="AP5" s="755"/>
      <c r="AQ5" s="754" t="s">
        <v>138</v>
      </c>
      <c r="AR5" s="755"/>
      <c r="AS5" s="756" t="s">
        <v>139</v>
      </c>
      <c r="AT5" s="757"/>
      <c r="AW5"/>
      <c r="AX5"/>
      <c r="AY5"/>
      <c r="AZ5"/>
      <c r="BA5"/>
      <c r="BB5"/>
      <c r="BC5"/>
      <c r="BD5"/>
      <c r="BE5"/>
      <c r="BF5"/>
      <c r="BG5"/>
      <c r="BH5"/>
      <c r="BI5"/>
      <c r="BJ5"/>
      <c r="BK5"/>
      <c r="BL5"/>
      <c r="BM5"/>
      <c r="BN5"/>
      <c r="BO5"/>
      <c r="BP5"/>
    </row>
    <row r="6" spans="1:68" ht="15" customHeight="1" thickBot="1" x14ac:dyDescent="0.3">
      <c r="A6" s="763" t="s">
        <v>140</v>
      </c>
      <c r="B6" s="748" t="s">
        <v>229</v>
      </c>
      <c r="C6" s="749"/>
      <c r="D6" s="750"/>
      <c r="E6" s="744" t="s">
        <v>141</v>
      </c>
      <c r="F6" s="745"/>
      <c r="G6" s="744" t="s">
        <v>141</v>
      </c>
      <c r="H6" s="745"/>
      <c r="I6" s="744" t="s">
        <v>141</v>
      </c>
      <c r="J6" s="745"/>
      <c r="K6" s="744" t="s">
        <v>141</v>
      </c>
      <c r="L6" s="745"/>
      <c r="M6" s="744" t="s">
        <v>141</v>
      </c>
      <c r="N6" s="745"/>
      <c r="O6" s="744" t="s">
        <v>141</v>
      </c>
      <c r="P6" s="745"/>
      <c r="Q6" s="744" t="s">
        <v>141</v>
      </c>
      <c r="R6" s="745"/>
      <c r="S6" s="744" t="s">
        <v>141</v>
      </c>
      <c r="T6" s="745"/>
      <c r="U6" s="744" t="s">
        <v>141</v>
      </c>
      <c r="V6" s="745"/>
      <c r="W6" s="744" t="s">
        <v>141</v>
      </c>
      <c r="X6" s="745"/>
      <c r="Y6" s="744" t="s">
        <v>141</v>
      </c>
      <c r="Z6" s="745"/>
      <c r="AA6" s="744" t="s">
        <v>141</v>
      </c>
      <c r="AB6" s="745"/>
      <c r="AC6" s="744" t="s">
        <v>141</v>
      </c>
      <c r="AD6" s="745"/>
      <c r="AE6" s="744" t="s">
        <v>141</v>
      </c>
      <c r="AF6" s="745"/>
      <c r="AG6" s="746" t="s">
        <v>141</v>
      </c>
      <c r="AH6" s="747"/>
      <c r="AI6" s="746" t="s">
        <v>141</v>
      </c>
      <c r="AJ6" s="747"/>
      <c r="AK6" s="746" t="s">
        <v>141</v>
      </c>
      <c r="AL6" s="747"/>
      <c r="AM6" s="746" t="s">
        <v>141</v>
      </c>
      <c r="AN6" s="747"/>
      <c r="AO6" s="746" t="s">
        <v>141</v>
      </c>
      <c r="AP6" s="747"/>
      <c r="AQ6" s="746" t="s">
        <v>141</v>
      </c>
      <c r="AR6" s="747"/>
      <c r="AS6" s="744" t="s">
        <v>141</v>
      </c>
      <c r="AT6" s="745"/>
      <c r="AW6"/>
      <c r="AX6"/>
      <c r="AY6"/>
      <c r="AZ6"/>
      <c r="BA6"/>
      <c r="BB6"/>
      <c r="BC6"/>
      <c r="BD6"/>
      <c r="BE6"/>
      <c r="BF6"/>
      <c r="BG6"/>
      <c r="BH6"/>
      <c r="BI6"/>
      <c r="BJ6"/>
      <c r="BK6"/>
      <c r="BL6"/>
      <c r="BM6"/>
      <c r="BN6"/>
      <c r="BO6"/>
      <c r="BP6"/>
    </row>
    <row r="7" spans="1:68" ht="15.75" customHeight="1" thickBot="1" x14ac:dyDescent="0.3">
      <c r="A7" s="764"/>
      <c r="B7" s="751"/>
      <c r="C7" s="752"/>
      <c r="D7" s="753"/>
      <c r="E7" s="81" t="s">
        <v>8</v>
      </c>
      <c r="F7" s="82" t="s">
        <v>23</v>
      </c>
      <c r="G7" s="81" t="s">
        <v>8</v>
      </c>
      <c r="H7" s="82" t="s">
        <v>23</v>
      </c>
      <c r="I7" s="81" t="s">
        <v>8</v>
      </c>
      <c r="J7" s="82" t="s">
        <v>23</v>
      </c>
      <c r="K7" s="81" t="s">
        <v>8</v>
      </c>
      <c r="L7" s="82" t="s">
        <v>23</v>
      </c>
      <c r="M7" s="81" t="s">
        <v>8</v>
      </c>
      <c r="N7" s="82" t="s">
        <v>23</v>
      </c>
      <c r="O7" s="81" t="s">
        <v>8</v>
      </c>
      <c r="P7" s="82" t="s">
        <v>23</v>
      </c>
      <c r="Q7" s="81" t="s">
        <v>8</v>
      </c>
      <c r="R7" s="82" t="s">
        <v>23</v>
      </c>
      <c r="S7" s="81" t="s">
        <v>8</v>
      </c>
      <c r="T7" s="82" t="s">
        <v>23</v>
      </c>
      <c r="U7" s="81" t="s">
        <v>8</v>
      </c>
      <c r="V7" s="82" t="s">
        <v>23</v>
      </c>
      <c r="W7" s="81" t="s">
        <v>8</v>
      </c>
      <c r="X7" s="82" t="s">
        <v>23</v>
      </c>
      <c r="Y7" s="81" t="s">
        <v>8</v>
      </c>
      <c r="Z7" s="82" t="s">
        <v>23</v>
      </c>
      <c r="AA7" s="81" t="s">
        <v>8</v>
      </c>
      <c r="AB7" s="82" t="s">
        <v>23</v>
      </c>
      <c r="AC7" s="81" t="s">
        <v>8</v>
      </c>
      <c r="AD7" s="82" t="s">
        <v>23</v>
      </c>
      <c r="AE7" s="81" t="s">
        <v>8</v>
      </c>
      <c r="AF7" s="82" t="s">
        <v>23</v>
      </c>
      <c r="AG7" s="81" t="s">
        <v>8</v>
      </c>
      <c r="AH7" s="82" t="s">
        <v>23</v>
      </c>
      <c r="AI7" s="83" t="s">
        <v>8</v>
      </c>
      <c r="AJ7" s="84" t="s">
        <v>23</v>
      </c>
      <c r="AK7" s="81" t="s">
        <v>8</v>
      </c>
      <c r="AL7" s="82" t="s">
        <v>23</v>
      </c>
      <c r="AM7" s="81" t="s">
        <v>8</v>
      </c>
      <c r="AN7" s="82" t="s">
        <v>23</v>
      </c>
      <c r="AO7" s="81" t="s">
        <v>8</v>
      </c>
      <c r="AP7" s="82" t="s">
        <v>23</v>
      </c>
      <c r="AQ7" s="81" t="s">
        <v>8</v>
      </c>
      <c r="AR7" s="82" t="s">
        <v>23</v>
      </c>
      <c r="AS7" s="81" t="s">
        <v>8</v>
      </c>
      <c r="AT7" s="82" t="s">
        <v>23</v>
      </c>
      <c r="AW7"/>
      <c r="AX7"/>
      <c r="AY7"/>
      <c r="AZ7"/>
      <c r="BA7"/>
      <c r="BB7"/>
      <c r="BC7"/>
      <c r="BD7"/>
      <c r="BE7"/>
      <c r="BF7"/>
      <c r="BG7"/>
      <c r="BH7"/>
      <c r="BI7"/>
      <c r="BJ7"/>
      <c r="BK7"/>
      <c r="BL7"/>
      <c r="BM7"/>
      <c r="BN7"/>
      <c r="BO7"/>
      <c r="BP7"/>
    </row>
    <row r="8" spans="1:68" ht="21" customHeight="1" x14ac:dyDescent="0.25">
      <c r="A8" s="289">
        <v>1</v>
      </c>
      <c r="B8" s="737" t="s">
        <v>230</v>
      </c>
      <c r="C8" s="737"/>
      <c r="D8" s="737"/>
      <c r="E8" s="102"/>
      <c r="F8" s="86"/>
      <c r="G8" s="87"/>
      <c r="H8" s="88"/>
      <c r="I8" s="87"/>
      <c r="J8" s="88"/>
      <c r="K8" s="87"/>
      <c r="L8" s="88"/>
      <c r="M8" s="273"/>
      <c r="N8" s="274"/>
      <c r="O8" s="89"/>
      <c r="P8" s="86"/>
      <c r="Q8" s="87"/>
      <c r="R8" s="88"/>
      <c r="S8" s="87"/>
      <c r="T8" s="88"/>
      <c r="U8" s="87"/>
      <c r="V8" s="88"/>
      <c r="W8" s="90"/>
      <c r="X8" s="86"/>
      <c r="Y8" s="87"/>
      <c r="Z8" s="88"/>
      <c r="AA8" s="87"/>
      <c r="AB8" s="88"/>
      <c r="AC8" s="91"/>
      <c r="AD8" s="91"/>
      <c r="AE8" s="92"/>
      <c r="AF8" s="279"/>
      <c r="AG8" s="273"/>
      <c r="AH8" s="280"/>
      <c r="AI8" s="92"/>
      <c r="AJ8" s="279"/>
      <c r="AK8" s="283"/>
      <c r="AL8" s="88"/>
      <c r="AM8" s="92"/>
      <c r="AN8" s="279"/>
      <c r="AO8" s="92"/>
      <c r="AP8" s="286"/>
      <c r="AQ8" s="87"/>
      <c r="AR8" s="88"/>
      <c r="AS8" s="87"/>
      <c r="AT8" s="88"/>
      <c r="AW8"/>
      <c r="AX8"/>
      <c r="AY8"/>
      <c r="AZ8"/>
      <c r="BA8"/>
      <c r="BB8"/>
      <c r="BC8"/>
      <c r="BD8"/>
      <c r="BE8"/>
      <c r="BF8"/>
      <c r="BG8"/>
      <c r="BH8"/>
      <c r="BI8"/>
      <c r="BJ8"/>
      <c r="BK8"/>
      <c r="BL8"/>
      <c r="BM8"/>
      <c r="BN8"/>
      <c r="BO8"/>
      <c r="BP8"/>
    </row>
    <row r="9" spans="1:68" ht="13.5" customHeight="1" x14ac:dyDescent="0.25">
      <c r="A9" s="289">
        <v>2</v>
      </c>
      <c r="B9" s="737" t="s">
        <v>265</v>
      </c>
      <c r="C9" s="737"/>
      <c r="D9" s="737"/>
      <c r="E9" s="102"/>
      <c r="F9" s="93"/>
      <c r="G9" s="94"/>
      <c r="H9" s="95"/>
      <c r="I9" s="94"/>
      <c r="J9" s="95"/>
      <c r="K9" s="94"/>
      <c r="L9" s="95"/>
      <c r="M9" s="275"/>
      <c r="N9" s="276"/>
      <c r="O9" s="96"/>
      <c r="P9" s="93"/>
      <c r="Q9" s="94"/>
      <c r="R9" s="95"/>
      <c r="S9" s="94"/>
      <c r="T9" s="95"/>
      <c r="U9" s="94"/>
      <c r="V9" s="95"/>
      <c r="W9" s="97"/>
      <c r="X9" s="93"/>
      <c r="Y9" s="94"/>
      <c r="Z9" s="95"/>
      <c r="AA9" s="94"/>
      <c r="AB9" s="95"/>
      <c r="AC9" s="98"/>
      <c r="AD9" s="98"/>
      <c r="AE9" s="94"/>
      <c r="AF9" s="95"/>
      <c r="AG9" s="275"/>
      <c r="AH9" s="281"/>
      <c r="AI9" s="94"/>
      <c r="AJ9" s="95"/>
      <c r="AK9" s="284"/>
      <c r="AL9" s="95"/>
      <c r="AM9" s="94"/>
      <c r="AN9" s="95"/>
      <c r="AO9" s="94"/>
      <c r="AP9" s="287"/>
      <c r="AQ9" s="94"/>
      <c r="AR9" s="95"/>
      <c r="AS9" s="94"/>
      <c r="AT9" s="95"/>
      <c r="AW9"/>
      <c r="AX9"/>
      <c r="AY9"/>
      <c r="AZ9"/>
      <c r="BA9"/>
      <c r="BB9"/>
      <c r="BC9"/>
      <c r="BD9"/>
      <c r="BE9"/>
      <c r="BF9"/>
      <c r="BG9"/>
      <c r="BH9"/>
      <c r="BI9"/>
      <c r="BJ9"/>
      <c r="BK9"/>
      <c r="BL9"/>
      <c r="BM9"/>
      <c r="BN9"/>
      <c r="BO9"/>
      <c r="BP9"/>
    </row>
    <row r="10" spans="1:68" ht="13.5" customHeight="1" x14ac:dyDescent="0.25">
      <c r="A10" s="289">
        <v>3</v>
      </c>
      <c r="B10" s="737" t="s">
        <v>231</v>
      </c>
      <c r="C10" s="737"/>
      <c r="D10" s="737"/>
      <c r="E10" s="102"/>
      <c r="F10" s="93"/>
      <c r="G10" s="94"/>
      <c r="H10" s="95"/>
      <c r="I10" s="94"/>
      <c r="J10" s="95"/>
      <c r="K10" s="94"/>
      <c r="L10" s="95"/>
      <c r="M10" s="275"/>
      <c r="N10" s="276"/>
      <c r="O10" s="96"/>
      <c r="P10" s="93"/>
      <c r="Q10" s="94"/>
      <c r="R10" s="95"/>
      <c r="S10" s="94"/>
      <c r="T10" s="95"/>
      <c r="U10" s="94"/>
      <c r="V10" s="95"/>
      <c r="W10" s="97"/>
      <c r="X10" s="93"/>
      <c r="Y10" s="94"/>
      <c r="Z10" s="95"/>
      <c r="AA10" s="94"/>
      <c r="AB10" s="95"/>
      <c r="AC10" s="98"/>
      <c r="AD10" s="98"/>
      <c r="AE10" s="94"/>
      <c r="AF10" s="95"/>
      <c r="AG10" s="275"/>
      <c r="AH10" s="281"/>
      <c r="AI10" s="94"/>
      <c r="AJ10" s="95"/>
      <c r="AK10" s="284"/>
      <c r="AL10" s="95"/>
      <c r="AM10" s="94"/>
      <c r="AN10" s="95"/>
      <c r="AO10" s="94"/>
      <c r="AP10" s="287"/>
      <c r="AQ10" s="94"/>
      <c r="AR10" s="95"/>
      <c r="AS10" s="94"/>
      <c r="AT10" s="95"/>
      <c r="AW10"/>
      <c r="AX10"/>
      <c r="AY10"/>
      <c r="AZ10"/>
      <c r="BA10"/>
      <c r="BB10"/>
      <c r="BC10"/>
      <c r="BD10"/>
      <c r="BE10"/>
      <c r="BF10"/>
      <c r="BG10"/>
      <c r="BH10"/>
      <c r="BI10"/>
      <c r="BJ10"/>
      <c r="BK10"/>
      <c r="BL10"/>
      <c r="BM10"/>
      <c r="BN10"/>
      <c r="BO10"/>
      <c r="BP10"/>
    </row>
    <row r="11" spans="1:68" ht="14.25" customHeight="1" x14ac:dyDescent="0.25">
      <c r="A11" s="289">
        <v>4</v>
      </c>
      <c r="B11" s="737" t="s">
        <v>232</v>
      </c>
      <c r="C11" s="737"/>
      <c r="D11" s="737"/>
      <c r="E11" s="102"/>
      <c r="F11" s="93"/>
      <c r="G11" s="94"/>
      <c r="H11" s="95"/>
      <c r="I11" s="94"/>
      <c r="J11" s="95"/>
      <c r="K11" s="94"/>
      <c r="L11" s="95"/>
      <c r="M11" s="275"/>
      <c r="N11" s="276"/>
      <c r="O11" s="96"/>
      <c r="P11" s="93"/>
      <c r="Q11" s="94"/>
      <c r="R11" s="95"/>
      <c r="S11" s="94"/>
      <c r="T11" s="95"/>
      <c r="U11" s="94"/>
      <c r="V11" s="95"/>
      <c r="W11" s="97"/>
      <c r="X11" s="93"/>
      <c r="Y11" s="94"/>
      <c r="Z11" s="95"/>
      <c r="AA11" s="94"/>
      <c r="AB11" s="95"/>
      <c r="AC11" s="98"/>
      <c r="AD11" s="98"/>
      <c r="AE11" s="94"/>
      <c r="AF11" s="95"/>
      <c r="AG11" s="275"/>
      <c r="AH11" s="281"/>
      <c r="AI11" s="94"/>
      <c r="AJ11" s="95"/>
      <c r="AK11" s="284"/>
      <c r="AL11" s="95"/>
      <c r="AM11" s="94"/>
      <c r="AN11" s="95"/>
      <c r="AO11" s="94"/>
      <c r="AP11" s="287"/>
      <c r="AQ11" s="94"/>
      <c r="AR11" s="95"/>
      <c r="AS11" s="94"/>
      <c r="AT11" s="95"/>
      <c r="AW11"/>
      <c r="AX11"/>
      <c r="AY11"/>
      <c r="AZ11"/>
      <c r="BA11"/>
      <c r="BB11"/>
      <c r="BC11"/>
      <c r="BD11"/>
      <c r="BE11"/>
      <c r="BF11"/>
      <c r="BG11"/>
      <c r="BH11"/>
      <c r="BI11"/>
      <c r="BJ11"/>
      <c r="BK11"/>
      <c r="BL11"/>
      <c r="BM11"/>
      <c r="BN11"/>
      <c r="BO11"/>
      <c r="BP11"/>
    </row>
    <row r="12" spans="1:68" x14ac:dyDescent="0.25">
      <c r="A12" s="289">
        <v>5</v>
      </c>
      <c r="B12" s="737" t="s">
        <v>233</v>
      </c>
      <c r="C12" s="737"/>
      <c r="D12" s="737"/>
      <c r="E12" s="102"/>
      <c r="F12" s="93"/>
      <c r="G12" s="94"/>
      <c r="H12" s="95"/>
      <c r="I12" s="94"/>
      <c r="J12" s="95"/>
      <c r="K12" s="94"/>
      <c r="L12" s="95"/>
      <c r="M12" s="275"/>
      <c r="N12" s="276"/>
      <c r="O12" s="96"/>
      <c r="P12" s="93"/>
      <c r="Q12" s="94"/>
      <c r="R12" s="95"/>
      <c r="S12" s="94"/>
      <c r="T12" s="95"/>
      <c r="U12" s="94"/>
      <c r="V12" s="95"/>
      <c r="W12" s="97"/>
      <c r="X12" s="93"/>
      <c r="Y12" s="94"/>
      <c r="Z12" s="95"/>
      <c r="AA12" s="94"/>
      <c r="AB12" s="95"/>
      <c r="AC12" s="98"/>
      <c r="AD12" s="98"/>
      <c r="AE12" s="94"/>
      <c r="AF12" s="95"/>
      <c r="AG12" s="275"/>
      <c r="AH12" s="281"/>
      <c r="AI12" s="94"/>
      <c r="AJ12" s="95"/>
      <c r="AK12" s="284"/>
      <c r="AL12" s="95"/>
      <c r="AM12" s="94"/>
      <c r="AN12" s="95"/>
      <c r="AO12" s="94"/>
      <c r="AP12" s="287"/>
      <c r="AQ12" s="94"/>
      <c r="AR12" s="95"/>
      <c r="AS12" s="94"/>
      <c r="AT12" s="95"/>
      <c r="AW12"/>
      <c r="AX12"/>
      <c r="AY12"/>
      <c r="AZ12"/>
      <c r="BA12"/>
      <c r="BB12"/>
      <c r="BC12"/>
      <c r="BD12"/>
      <c r="BE12"/>
      <c r="BF12"/>
      <c r="BG12"/>
      <c r="BH12"/>
      <c r="BI12"/>
      <c r="BJ12"/>
      <c r="BK12"/>
      <c r="BL12"/>
      <c r="BM12"/>
      <c r="BN12"/>
      <c r="BO12"/>
      <c r="BP12"/>
    </row>
    <row r="13" spans="1:68" x14ac:dyDescent="0.25">
      <c r="A13" s="289">
        <v>6</v>
      </c>
      <c r="B13" s="737" t="s">
        <v>142</v>
      </c>
      <c r="C13" s="737"/>
      <c r="D13" s="737"/>
      <c r="E13" s="102"/>
      <c r="F13" s="93"/>
      <c r="G13" s="94"/>
      <c r="H13" s="95"/>
      <c r="I13" s="94"/>
      <c r="J13" s="95"/>
      <c r="K13" s="94"/>
      <c r="L13" s="95"/>
      <c r="M13" s="275"/>
      <c r="N13" s="276"/>
      <c r="O13" s="96"/>
      <c r="P13" s="93"/>
      <c r="Q13" s="94"/>
      <c r="R13" s="95"/>
      <c r="S13" s="94"/>
      <c r="T13" s="95"/>
      <c r="U13" s="94"/>
      <c r="V13" s="95"/>
      <c r="W13" s="97"/>
      <c r="X13" s="93"/>
      <c r="Y13" s="94"/>
      <c r="Z13" s="95"/>
      <c r="AA13" s="94"/>
      <c r="AB13" s="95"/>
      <c r="AC13" s="98"/>
      <c r="AD13" s="98"/>
      <c r="AE13" s="94"/>
      <c r="AF13" s="95"/>
      <c r="AG13" s="275"/>
      <c r="AH13" s="281"/>
      <c r="AI13" s="94"/>
      <c r="AJ13" s="95"/>
      <c r="AK13" s="284"/>
      <c r="AL13" s="95"/>
      <c r="AM13" s="94"/>
      <c r="AN13" s="95"/>
      <c r="AO13" s="94"/>
      <c r="AP13" s="287"/>
      <c r="AQ13" s="94"/>
      <c r="AR13" s="95"/>
      <c r="AS13" s="94"/>
      <c r="AT13" s="95"/>
      <c r="AW13"/>
      <c r="AX13"/>
      <c r="AY13"/>
      <c r="AZ13"/>
      <c r="BA13"/>
      <c r="BB13"/>
      <c r="BC13"/>
      <c r="BD13"/>
      <c r="BE13"/>
      <c r="BF13"/>
      <c r="BG13"/>
      <c r="BH13"/>
      <c r="BI13"/>
      <c r="BJ13"/>
      <c r="BK13"/>
      <c r="BL13"/>
      <c r="BM13"/>
      <c r="BN13"/>
      <c r="BO13"/>
      <c r="BP13"/>
    </row>
    <row r="14" spans="1:68" x14ac:dyDescent="0.25">
      <c r="A14" s="289">
        <v>7</v>
      </c>
      <c r="B14" s="737" t="s">
        <v>234</v>
      </c>
      <c r="C14" s="737"/>
      <c r="D14" s="737"/>
      <c r="E14" s="102"/>
      <c r="F14" s="93"/>
      <c r="G14" s="94"/>
      <c r="H14" s="95"/>
      <c r="I14" s="94"/>
      <c r="J14" s="95"/>
      <c r="K14" s="94"/>
      <c r="L14" s="95"/>
      <c r="M14" s="275"/>
      <c r="N14" s="276"/>
      <c r="O14" s="96"/>
      <c r="P14" s="93"/>
      <c r="Q14" s="94"/>
      <c r="R14" s="95"/>
      <c r="S14" s="94"/>
      <c r="T14" s="95"/>
      <c r="U14" s="94"/>
      <c r="V14" s="95"/>
      <c r="W14" s="97"/>
      <c r="X14" s="93"/>
      <c r="Y14" s="94"/>
      <c r="Z14" s="95"/>
      <c r="AA14" s="94"/>
      <c r="AB14" s="95"/>
      <c r="AC14" s="98"/>
      <c r="AD14" s="98"/>
      <c r="AE14" s="94"/>
      <c r="AF14" s="95"/>
      <c r="AG14" s="275"/>
      <c r="AH14" s="281"/>
      <c r="AI14" s="94"/>
      <c r="AJ14" s="95"/>
      <c r="AK14" s="284"/>
      <c r="AL14" s="95"/>
      <c r="AM14" s="94"/>
      <c r="AN14" s="95"/>
      <c r="AO14" s="94"/>
      <c r="AP14" s="287"/>
      <c r="AQ14" s="94"/>
      <c r="AR14" s="95"/>
      <c r="AS14" s="94"/>
      <c r="AT14" s="95"/>
      <c r="AW14"/>
      <c r="AX14"/>
      <c r="AY14"/>
      <c r="AZ14"/>
      <c r="BA14"/>
      <c r="BB14"/>
      <c r="BC14"/>
      <c r="BD14"/>
      <c r="BE14"/>
      <c r="BF14"/>
      <c r="BG14"/>
      <c r="BH14"/>
      <c r="BI14"/>
      <c r="BJ14"/>
      <c r="BK14"/>
      <c r="BL14"/>
      <c r="BM14"/>
      <c r="BN14"/>
      <c r="BO14"/>
      <c r="BP14"/>
    </row>
    <row r="15" spans="1:68" ht="27.75" customHeight="1" x14ac:dyDescent="0.25">
      <c r="A15" s="290">
        <v>8</v>
      </c>
      <c r="B15" s="737" t="s">
        <v>266</v>
      </c>
      <c r="C15" s="737"/>
      <c r="D15" s="737"/>
      <c r="E15" s="102"/>
      <c r="F15" s="93"/>
      <c r="G15" s="94"/>
      <c r="H15" s="95"/>
      <c r="I15" s="94"/>
      <c r="J15" s="95"/>
      <c r="K15" s="94"/>
      <c r="L15" s="95"/>
      <c r="M15" s="275"/>
      <c r="N15" s="276"/>
      <c r="O15" s="96"/>
      <c r="P15" s="93"/>
      <c r="Q15" s="94"/>
      <c r="R15" s="95"/>
      <c r="S15" s="94"/>
      <c r="T15" s="95"/>
      <c r="U15" s="94"/>
      <c r="V15" s="95"/>
      <c r="W15" s="97"/>
      <c r="X15" s="93"/>
      <c r="Y15" s="94"/>
      <c r="Z15" s="95"/>
      <c r="AA15" s="94"/>
      <c r="AB15" s="95"/>
      <c r="AC15" s="98"/>
      <c r="AD15" s="98"/>
      <c r="AE15" s="94"/>
      <c r="AF15" s="95"/>
      <c r="AG15" s="275"/>
      <c r="AH15" s="281"/>
      <c r="AI15" s="94"/>
      <c r="AJ15" s="95"/>
      <c r="AK15" s="284"/>
      <c r="AL15" s="95"/>
      <c r="AM15" s="94"/>
      <c r="AN15" s="95"/>
      <c r="AO15" s="94"/>
      <c r="AP15" s="287"/>
      <c r="AQ15" s="94"/>
      <c r="AR15" s="95"/>
      <c r="AS15" s="94"/>
      <c r="AT15" s="95"/>
      <c r="AW15"/>
      <c r="AX15"/>
      <c r="AY15"/>
      <c r="AZ15"/>
      <c r="BA15"/>
      <c r="BB15"/>
      <c r="BC15"/>
      <c r="BD15"/>
      <c r="BE15"/>
      <c r="BF15"/>
      <c r="BG15"/>
      <c r="BH15"/>
      <c r="BI15"/>
      <c r="BJ15"/>
      <c r="BK15"/>
      <c r="BL15"/>
      <c r="BM15"/>
      <c r="BN15"/>
      <c r="BO15"/>
      <c r="BP15"/>
    </row>
    <row r="16" spans="1:68" x14ac:dyDescent="0.25">
      <c r="A16" s="289">
        <v>9</v>
      </c>
      <c r="B16" s="737" t="s">
        <v>235</v>
      </c>
      <c r="C16" s="737"/>
      <c r="D16" s="737"/>
      <c r="E16" s="102"/>
      <c r="F16" s="93"/>
      <c r="G16" s="94"/>
      <c r="H16" s="95"/>
      <c r="I16" s="94"/>
      <c r="J16" s="95"/>
      <c r="K16" s="94"/>
      <c r="L16" s="95"/>
      <c r="M16" s="275"/>
      <c r="N16" s="276"/>
      <c r="O16" s="96"/>
      <c r="P16" s="93"/>
      <c r="Q16" s="94"/>
      <c r="R16" s="95"/>
      <c r="S16" s="94"/>
      <c r="T16" s="95"/>
      <c r="U16" s="94"/>
      <c r="V16" s="95"/>
      <c r="W16" s="97"/>
      <c r="X16" s="93"/>
      <c r="Y16" s="94"/>
      <c r="Z16" s="95"/>
      <c r="AA16" s="94"/>
      <c r="AB16" s="95"/>
      <c r="AC16" s="98"/>
      <c r="AD16" s="98"/>
      <c r="AE16" s="94"/>
      <c r="AF16" s="95"/>
      <c r="AG16" s="275"/>
      <c r="AH16" s="281"/>
      <c r="AI16" s="94"/>
      <c r="AJ16" s="95"/>
      <c r="AK16" s="284"/>
      <c r="AL16" s="95"/>
      <c r="AM16" s="94"/>
      <c r="AN16" s="95"/>
      <c r="AO16" s="94"/>
      <c r="AP16" s="287"/>
      <c r="AQ16" s="94"/>
      <c r="AR16" s="95"/>
      <c r="AS16" s="94"/>
      <c r="AT16" s="95"/>
      <c r="AW16"/>
      <c r="AX16"/>
      <c r="AY16"/>
      <c r="AZ16"/>
      <c r="BA16"/>
      <c r="BB16"/>
      <c r="BC16"/>
      <c r="BD16"/>
      <c r="BE16"/>
      <c r="BF16"/>
      <c r="BG16"/>
      <c r="BH16"/>
      <c r="BI16"/>
      <c r="BJ16"/>
      <c r="BK16"/>
      <c r="BL16"/>
      <c r="BM16"/>
      <c r="BN16"/>
      <c r="BO16"/>
      <c r="BP16"/>
    </row>
    <row r="17" spans="1:68" x14ac:dyDescent="0.25">
      <c r="A17" s="289">
        <v>10</v>
      </c>
      <c r="B17" s="737" t="s">
        <v>236</v>
      </c>
      <c r="C17" s="737"/>
      <c r="D17" s="737"/>
      <c r="E17" s="102"/>
      <c r="F17" s="93"/>
      <c r="G17" s="94"/>
      <c r="H17" s="95"/>
      <c r="I17" s="94"/>
      <c r="J17" s="95"/>
      <c r="K17" s="94"/>
      <c r="L17" s="95"/>
      <c r="M17" s="275"/>
      <c r="N17" s="276"/>
      <c r="O17" s="96"/>
      <c r="P17" s="93"/>
      <c r="Q17" s="94"/>
      <c r="R17" s="95"/>
      <c r="S17" s="94"/>
      <c r="T17" s="95"/>
      <c r="U17" s="94"/>
      <c r="V17" s="95"/>
      <c r="W17" s="97"/>
      <c r="X17" s="93"/>
      <c r="Y17" s="94"/>
      <c r="Z17" s="95"/>
      <c r="AA17" s="94"/>
      <c r="AB17" s="95"/>
      <c r="AC17" s="98"/>
      <c r="AD17" s="98"/>
      <c r="AE17" s="94"/>
      <c r="AF17" s="95"/>
      <c r="AG17" s="275"/>
      <c r="AH17" s="281"/>
      <c r="AI17" s="94"/>
      <c r="AJ17" s="95"/>
      <c r="AK17" s="284"/>
      <c r="AL17" s="95"/>
      <c r="AM17" s="94"/>
      <c r="AN17" s="95"/>
      <c r="AO17" s="94"/>
      <c r="AP17" s="287"/>
      <c r="AQ17" s="94"/>
      <c r="AR17" s="95"/>
      <c r="AS17" s="94"/>
      <c r="AT17" s="95"/>
      <c r="AW17"/>
      <c r="AX17"/>
      <c r="AY17"/>
      <c r="AZ17"/>
      <c r="BA17"/>
      <c r="BB17"/>
      <c r="BC17"/>
      <c r="BD17"/>
      <c r="BE17"/>
      <c r="BF17"/>
      <c r="BG17"/>
      <c r="BH17"/>
      <c r="BI17"/>
      <c r="BJ17"/>
      <c r="BK17"/>
      <c r="BL17"/>
      <c r="BM17"/>
      <c r="BN17"/>
      <c r="BO17"/>
      <c r="BP17"/>
    </row>
    <row r="18" spans="1:68" x14ac:dyDescent="0.25">
      <c r="A18" s="289">
        <v>11</v>
      </c>
      <c r="B18" s="737" t="s">
        <v>237</v>
      </c>
      <c r="C18" s="737"/>
      <c r="D18" s="737"/>
      <c r="E18" s="102"/>
      <c r="F18" s="93"/>
      <c r="G18" s="94"/>
      <c r="H18" s="95"/>
      <c r="I18" s="94"/>
      <c r="J18" s="95"/>
      <c r="K18" s="94"/>
      <c r="L18" s="95"/>
      <c r="M18" s="275"/>
      <c r="N18" s="276"/>
      <c r="O18" s="96"/>
      <c r="P18" s="93"/>
      <c r="Q18" s="94"/>
      <c r="R18" s="95"/>
      <c r="S18" s="94"/>
      <c r="T18" s="95"/>
      <c r="U18" s="94"/>
      <c r="V18" s="95"/>
      <c r="W18" s="97"/>
      <c r="X18" s="93"/>
      <c r="Y18" s="94"/>
      <c r="Z18" s="95"/>
      <c r="AA18" s="94"/>
      <c r="AB18" s="95"/>
      <c r="AC18" s="98"/>
      <c r="AD18" s="98"/>
      <c r="AE18" s="94"/>
      <c r="AF18" s="95"/>
      <c r="AG18" s="275"/>
      <c r="AH18" s="281"/>
      <c r="AI18" s="94"/>
      <c r="AJ18" s="95"/>
      <c r="AK18" s="284"/>
      <c r="AL18" s="95"/>
      <c r="AM18" s="94"/>
      <c r="AN18" s="95"/>
      <c r="AO18" s="94"/>
      <c r="AP18" s="287"/>
      <c r="AQ18" s="94"/>
      <c r="AR18" s="95"/>
      <c r="AS18" s="94"/>
      <c r="AT18" s="95"/>
      <c r="AW18"/>
      <c r="AX18"/>
      <c r="AY18"/>
      <c r="AZ18"/>
      <c r="BA18"/>
      <c r="BB18"/>
      <c r="BC18"/>
      <c r="BD18"/>
      <c r="BE18"/>
      <c r="BF18"/>
      <c r="BG18"/>
      <c r="BH18"/>
      <c r="BI18"/>
      <c r="BJ18"/>
      <c r="BK18"/>
      <c r="BL18"/>
      <c r="BM18"/>
      <c r="BN18"/>
      <c r="BO18"/>
      <c r="BP18"/>
    </row>
    <row r="19" spans="1:68" x14ac:dyDescent="0.25">
      <c r="A19" s="289">
        <v>12</v>
      </c>
      <c r="B19" s="737" t="s">
        <v>238</v>
      </c>
      <c r="C19" s="737"/>
      <c r="D19" s="737"/>
      <c r="E19" s="102"/>
      <c r="F19" s="93"/>
      <c r="G19" s="94"/>
      <c r="H19" s="95"/>
      <c r="I19" s="94"/>
      <c r="J19" s="95"/>
      <c r="K19" s="94"/>
      <c r="L19" s="95"/>
      <c r="M19" s="275"/>
      <c r="N19" s="276"/>
      <c r="O19" s="96"/>
      <c r="P19" s="93"/>
      <c r="Q19" s="94"/>
      <c r="R19" s="95"/>
      <c r="S19" s="94"/>
      <c r="T19" s="95"/>
      <c r="U19" s="94"/>
      <c r="V19" s="95"/>
      <c r="W19" s="97"/>
      <c r="X19" s="93"/>
      <c r="Y19" s="94"/>
      <c r="Z19" s="95"/>
      <c r="AA19" s="94"/>
      <c r="AB19" s="95"/>
      <c r="AC19" s="98"/>
      <c r="AD19" s="98"/>
      <c r="AE19" s="94"/>
      <c r="AF19" s="95"/>
      <c r="AG19" s="275"/>
      <c r="AH19" s="281"/>
      <c r="AI19" s="94"/>
      <c r="AJ19" s="95"/>
      <c r="AK19" s="284"/>
      <c r="AL19" s="95"/>
      <c r="AM19" s="94"/>
      <c r="AN19" s="95"/>
      <c r="AO19" s="94"/>
      <c r="AP19" s="287"/>
      <c r="AQ19" s="94"/>
      <c r="AR19" s="95"/>
      <c r="AS19" s="94"/>
      <c r="AT19" s="95"/>
      <c r="AW19"/>
      <c r="AX19"/>
      <c r="AY19"/>
      <c r="AZ19"/>
      <c r="BA19"/>
      <c r="BB19"/>
      <c r="BC19"/>
      <c r="BD19"/>
      <c r="BE19"/>
      <c r="BF19"/>
      <c r="BG19"/>
      <c r="BH19"/>
      <c r="BI19"/>
      <c r="BJ19"/>
      <c r="BK19"/>
      <c r="BL19"/>
      <c r="BM19"/>
      <c r="BN19"/>
      <c r="BO19"/>
      <c r="BP19"/>
    </row>
    <row r="20" spans="1:68" x14ac:dyDescent="0.25">
      <c r="A20" s="289">
        <v>13</v>
      </c>
      <c r="B20" s="737" t="s">
        <v>239</v>
      </c>
      <c r="C20" s="737"/>
      <c r="D20" s="737"/>
      <c r="E20" s="102"/>
      <c r="F20" s="93"/>
      <c r="G20" s="94"/>
      <c r="H20" s="95"/>
      <c r="I20" s="94"/>
      <c r="J20" s="95"/>
      <c r="K20" s="94"/>
      <c r="L20" s="95"/>
      <c r="M20" s="275"/>
      <c r="N20" s="276"/>
      <c r="O20" s="96"/>
      <c r="P20" s="93"/>
      <c r="Q20" s="94"/>
      <c r="R20" s="95"/>
      <c r="S20" s="94"/>
      <c r="T20" s="95"/>
      <c r="U20" s="94"/>
      <c r="V20" s="95"/>
      <c r="W20" s="97"/>
      <c r="X20" s="93"/>
      <c r="Y20" s="94"/>
      <c r="Z20" s="95"/>
      <c r="AA20" s="94"/>
      <c r="AB20" s="95"/>
      <c r="AC20" s="98"/>
      <c r="AD20" s="98"/>
      <c r="AE20" s="94"/>
      <c r="AF20" s="95"/>
      <c r="AG20" s="275"/>
      <c r="AH20" s="281"/>
      <c r="AI20" s="94"/>
      <c r="AJ20" s="95"/>
      <c r="AK20" s="284"/>
      <c r="AL20" s="95"/>
      <c r="AM20" s="94"/>
      <c r="AN20" s="95"/>
      <c r="AO20" s="94"/>
      <c r="AP20" s="287"/>
      <c r="AQ20" s="94"/>
      <c r="AR20" s="95"/>
      <c r="AS20" s="94"/>
      <c r="AT20" s="95"/>
      <c r="AW20"/>
      <c r="AX20"/>
      <c r="AY20"/>
      <c r="AZ20"/>
      <c r="BA20"/>
      <c r="BB20"/>
      <c r="BC20"/>
      <c r="BD20"/>
      <c r="BE20"/>
      <c r="BF20"/>
      <c r="BG20"/>
      <c r="BH20"/>
      <c r="BI20"/>
      <c r="BJ20"/>
      <c r="BK20"/>
      <c r="BL20"/>
      <c r="BM20"/>
      <c r="BN20"/>
      <c r="BO20"/>
      <c r="BP20"/>
    </row>
    <row r="21" spans="1:68" x14ac:dyDescent="0.25">
      <c r="A21" s="289">
        <v>14</v>
      </c>
      <c r="B21" s="737" t="s">
        <v>240</v>
      </c>
      <c r="C21" s="737"/>
      <c r="D21" s="737"/>
      <c r="E21" s="102"/>
      <c r="F21" s="93"/>
      <c r="G21" s="94"/>
      <c r="H21" s="95"/>
      <c r="I21" s="94"/>
      <c r="J21" s="95"/>
      <c r="K21" s="94"/>
      <c r="L21" s="95"/>
      <c r="M21" s="275"/>
      <c r="N21" s="276"/>
      <c r="O21" s="96"/>
      <c r="P21" s="93"/>
      <c r="Q21" s="94"/>
      <c r="R21" s="95"/>
      <c r="S21" s="94"/>
      <c r="T21" s="95"/>
      <c r="U21" s="94"/>
      <c r="V21" s="95"/>
      <c r="W21" s="97"/>
      <c r="X21" s="93"/>
      <c r="Y21" s="94"/>
      <c r="Z21" s="95"/>
      <c r="AA21" s="94"/>
      <c r="AB21" s="95"/>
      <c r="AC21" s="98"/>
      <c r="AD21" s="98"/>
      <c r="AE21" s="94"/>
      <c r="AF21" s="95"/>
      <c r="AG21" s="275"/>
      <c r="AH21" s="281"/>
      <c r="AI21" s="94"/>
      <c r="AJ21" s="95"/>
      <c r="AK21" s="284"/>
      <c r="AL21" s="95"/>
      <c r="AM21" s="94"/>
      <c r="AN21" s="95"/>
      <c r="AO21" s="94"/>
      <c r="AP21" s="287"/>
      <c r="AQ21" s="94"/>
      <c r="AR21" s="95"/>
      <c r="AS21" s="94"/>
      <c r="AT21" s="95"/>
      <c r="AW21"/>
      <c r="AX21"/>
      <c r="AY21"/>
      <c r="AZ21"/>
      <c r="BA21"/>
      <c r="BB21"/>
      <c r="BC21"/>
      <c r="BD21"/>
      <c r="BE21"/>
      <c r="BF21"/>
      <c r="BG21"/>
      <c r="BH21"/>
      <c r="BI21"/>
      <c r="BJ21"/>
      <c r="BK21"/>
      <c r="BL21"/>
      <c r="BM21"/>
      <c r="BN21"/>
      <c r="BO21"/>
      <c r="BP21"/>
    </row>
    <row r="22" spans="1:68" x14ac:dyDescent="0.25">
      <c r="A22" s="289">
        <v>15</v>
      </c>
      <c r="B22" s="737" t="s">
        <v>241</v>
      </c>
      <c r="C22" s="737"/>
      <c r="D22" s="737"/>
      <c r="E22" s="102"/>
      <c r="F22" s="93"/>
      <c r="G22" s="94"/>
      <c r="H22" s="95"/>
      <c r="I22" s="94"/>
      <c r="J22" s="95"/>
      <c r="K22" s="94"/>
      <c r="L22" s="95"/>
      <c r="M22" s="275"/>
      <c r="N22" s="276"/>
      <c r="O22" s="96"/>
      <c r="P22" s="93"/>
      <c r="Q22" s="94"/>
      <c r="R22" s="95"/>
      <c r="S22" s="94"/>
      <c r="T22" s="95"/>
      <c r="U22" s="94"/>
      <c r="V22" s="95"/>
      <c r="W22" s="97"/>
      <c r="X22" s="93"/>
      <c r="Y22" s="94"/>
      <c r="Z22" s="95"/>
      <c r="AA22" s="94"/>
      <c r="AB22" s="95"/>
      <c r="AC22" s="98"/>
      <c r="AD22" s="98"/>
      <c r="AE22" s="94"/>
      <c r="AF22" s="95"/>
      <c r="AG22" s="275"/>
      <c r="AH22" s="281"/>
      <c r="AI22" s="94"/>
      <c r="AJ22" s="95"/>
      <c r="AK22" s="284"/>
      <c r="AL22" s="95"/>
      <c r="AM22" s="94"/>
      <c r="AN22" s="95"/>
      <c r="AO22" s="94"/>
      <c r="AP22" s="287"/>
      <c r="AQ22" s="94"/>
      <c r="AR22" s="95"/>
      <c r="AS22" s="94"/>
      <c r="AT22" s="95"/>
      <c r="AW22"/>
      <c r="AX22"/>
      <c r="AY22"/>
      <c r="AZ22"/>
      <c r="BA22"/>
      <c r="BB22"/>
      <c r="BC22"/>
      <c r="BD22"/>
      <c r="BE22"/>
      <c r="BF22"/>
      <c r="BG22"/>
      <c r="BH22"/>
      <c r="BI22"/>
      <c r="BJ22"/>
      <c r="BK22"/>
      <c r="BL22"/>
      <c r="BM22"/>
      <c r="BN22"/>
      <c r="BO22"/>
      <c r="BP22"/>
    </row>
    <row r="23" spans="1:68" x14ac:dyDescent="0.25">
      <c r="A23" s="289">
        <v>16</v>
      </c>
      <c r="B23" s="737" t="s">
        <v>242</v>
      </c>
      <c r="C23" s="737"/>
      <c r="D23" s="737"/>
      <c r="E23" s="102" t="s">
        <v>267</v>
      </c>
      <c r="F23" s="93"/>
      <c r="G23" s="94"/>
      <c r="H23" s="95"/>
      <c r="I23" s="94"/>
      <c r="J23" s="95"/>
      <c r="K23" s="94"/>
      <c r="L23" s="95"/>
      <c r="M23" s="275"/>
      <c r="N23" s="276"/>
      <c r="O23" s="96"/>
      <c r="P23" s="93"/>
      <c r="Q23" s="94"/>
      <c r="R23" s="95"/>
      <c r="S23" s="94"/>
      <c r="T23" s="95"/>
      <c r="U23" s="94"/>
      <c r="V23" s="95"/>
      <c r="W23" s="97"/>
      <c r="X23" s="93"/>
      <c r="Y23" s="94"/>
      <c r="Z23" s="95"/>
      <c r="AA23" s="94"/>
      <c r="AB23" s="95"/>
      <c r="AC23" s="98"/>
      <c r="AD23" s="98"/>
      <c r="AE23" s="94"/>
      <c r="AF23" s="95"/>
      <c r="AG23" s="275"/>
      <c r="AH23" s="281"/>
      <c r="AI23" s="94"/>
      <c r="AJ23" s="95"/>
      <c r="AK23" s="284"/>
      <c r="AL23" s="95"/>
      <c r="AM23" s="94"/>
      <c r="AN23" s="95"/>
      <c r="AO23" s="94"/>
      <c r="AP23" s="287"/>
      <c r="AQ23" s="94"/>
      <c r="AR23" s="95"/>
      <c r="AS23" s="94"/>
      <c r="AT23" s="95"/>
      <c r="AW23"/>
      <c r="AX23"/>
      <c r="AY23"/>
      <c r="AZ23"/>
      <c r="BA23"/>
      <c r="BB23"/>
      <c r="BC23"/>
      <c r="BD23"/>
      <c r="BE23"/>
      <c r="BF23"/>
      <c r="BG23"/>
      <c r="BH23"/>
      <c r="BI23"/>
      <c r="BJ23"/>
      <c r="BK23"/>
      <c r="BL23"/>
      <c r="BM23"/>
      <c r="BN23"/>
      <c r="BO23"/>
      <c r="BP23"/>
    </row>
    <row r="24" spans="1:68" x14ac:dyDescent="0.25">
      <c r="A24" s="289">
        <v>17</v>
      </c>
      <c r="B24" s="737" t="s">
        <v>243</v>
      </c>
      <c r="C24" s="737"/>
      <c r="D24" s="737"/>
      <c r="E24" s="102"/>
      <c r="F24" s="93"/>
      <c r="G24" s="94"/>
      <c r="H24" s="95"/>
      <c r="I24" s="94"/>
      <c r="J24" s="95"/>
      <c r="K24" s="94"/>
      <c r="L24" s="95"/>
      <c r="M24" s="275"/>
      <c r="N24" s="276"/>
      <c r="O24" s="96"/>
      <c r="P24" s="93"/>
      <c r="Q24" s="94"/>
      <c r="R24" s="95"/>
      <c r="S24" s="94"/>
      <c r="T24" s="95"/>
      <c r="U24" s="94"/>
      <c r="V24" s="95"/>
      <c r="W24" s="97"/>
      <c r="X24" s="93"/>
      <c r="Y24" s="94"/>
      <c r="Z24" s="95"/>
      <c r="AA24" s="94"/>
      <c r="AB24" s="95"/>
      <c r="AC24" s="98"/>
      <c r="AD24" s="98"/>
      <c r="AE24" s="94"/>
      <c r="AF24" s="95"/>
      <c r="AG24" s="275"/>
      <c r="AH24" s="281"/>
      <c r="AI24" s="94"/>
      <c r="AJ24" s="95"/>
      <c r="AK24" s="284"/>
      <c r="AL24" s="95"/>
      <c r="AM24" s="94"/>
      <c r="AN24" s="95"/>
      <c r="AO24" s="94"/>
      <c r="AP24" s="287"/>
      <c r="AQ24" s="94"/>
      <c r="AR24" s="95"/>
      <c r="AS24" s="94"/>
      <c r="AT24" s="95"/>
      <c r="AW24"/>
      <c r="AX24"/>
      <c r="AY24"/>
      <c r="AZ24"/>
      <c r="BA24"/>
      <c r="BB24"/>
      <c r="BC24"/>
      <c r="BD24"/>
      <c r="BE24"/>
      <c r="BF24"/>
      <c r="BG24"/>
      <c r="BH24"/>
      <c r="BI24"/>
      <c r="BJ24"/>
      <c r="BK24"/>
      <c r="BL24"/>
      <c r="BM24"/>
      <c r="BN24"/>
      <c r="BO24"/>
      <c r="BP24"/>
    </row>
    <row r="25" spans="1:68" ht="15.75" thickBot="1" x14ac:dyDescent="0.3">
      <c r="A25" s="289">
        <v>18</v>
      </c>
      <c r="B25" s="737" t="s">
        <v>244</v>
      </c>
      <c r="C25" s="737"/>
      <c r="D25" s="737"/>
      <c r="E25" s="102"/>
      <c r="F25" s="99"/>
      <c r="G25" s="100"/>
      <c r="H25" s="101"/>
      <c r="I25" s="100"/>
      <c r="J25" s="101"/>
      <c r="K25" s="104"/>
      <c r="L25" s="272"/>
      <c r="M25" s="277"/>
      <c r="N25" s="278"/>
      <c r="O25" s="96"/>
      <c r="P25" s="99"/>
      <c r="Q25" s="100"/>
      <c r="R25" s="101"/>
      <c r="S25" s="100"/>
      <c r="T25" s="101"/>
      <c r="U25" s="100"/>
      <c r="V25" s="101"/>
      <c r="W25" s="85"/>
      <c r="X25" s="99"/>
      <c r="Y25" s="100"/>
      <c r="Z25" s="101"/>
      <c r="AA25" s="100"/>
      <c r="AB25" s="101"/>
      <c r="AC25" s="103"/>
      <c r="AD25" s="103"/>
      <c r="AE25" s="104"/>
      <c r="AF25" s="272"/>
      <c r="AG25" s="277"/>
      <c r="AH25" s="282"/>
      <c r="AI25" s="104"/>
      <c r="AJ25" s="272"/>
      <c r="AK25" s="285"/>
      <c r="AL25" s="101"/>
      <c r="AM25" s="104"/>
      <c r="AN25" s="272"/>
      <c r="AO25" s="104"/>
      <c r="AP25" s="288"/>
      <c r="AQ25" s="100"/>
      <c r="AR25" s="101"/>
      <c r="AS25" s="100"/>
      <c r="AT25" s="101"/>
      <c r="AW25"/>
      <c r="AX25"/>
      <c r="AY25"/>
      <c r="AZ25"/>
      <c r="BA25"/>
      <c r="BB25"/>
      <c r="BC25"/>
      <c r="BD25"/>
      <c r="BE25"/>
      <c r="BF25"/>
      <c r="BG25"/>
      <c r="BH25"/>
      <c r="BI25"/>
      <c r="BJ25"/>
      <c r="BK25"/>
      <c r="BL25"/>
      <c r="BM25"/>
      <c r="BN25"/>
      <c r="BO25"/>
      <c r="BP25"/>
    </row>
    <row r="26" spans="1:68" ht="15.75" thickBot="1" x14ac:dyDescent="0.3">
      <c r="A26" s="291">
        <v>19</v>
      </c>
      <c r="B26" s="735" t="s">
        <v>245</v>
      </c>
      <c r="C26" s="735"/>
      <c r="D26" s="735"/>
      <c r="E26" s="102"/>
      <c r="F26" s="99"/>
      <c r="G26" s="100"/>
      <c r="H26" s="101"/>
      <c r="I26" s="100"/>
      <c r="J26" s="101"/>
      <c r="K26" s="104"/>
      <c r="L26" s="272"/>
      <c r="M26" s="277"/>
      <c r="N26" s="278"/>
      <c r="O26" s="96"/>
      <c r="P26" s="99"/>
      <c r="Q26" s="100"/>
      <c r="R26" s="101"/>
      <c r="S26" s="100"/>
      <c r="T26" s="101"/>
      <c r="U26" s="100"/>
      <c r="V26" s="101"/>
      <c r="W26" s="85"/>
      <c r="X26" s="99"/>
      <c r="Y26" s="100"/>
      <c r="Z26" s="101"/>
      <c r="AA26" s="100"/>
      <c r="AB26" s="101"/>
      <c r="AC26" s="103"/>
      <c r="AD26" s="103"/>
      <c r="AE26" s="104"/>
      <c r="AF26" s="272"/>
      <c r="AG26" s="277"/>
      <c r="AH26" s="282"/>
      <c r="AI26" s="104"/>
      <c r="AJ26" s="272"/>
      <c r="AK26" s="285"/>
      <c r="AL26" s="101"/>
      <c r="AM26" s="104"/>
      <c r="AN26" s="272"/>
      <c r="AO26" s="104"/>
      <c r="AP26" s="288"/>
      <c r="AQ26" s="100"/>
      <c r="AR26" s="101"/>
      <c r="AS26" s="100"/>
      <c r="AT26" s="101"/>
      <c r="AW26"/>
      <c r="AX26"/>
      <c r="AY26"/>
      <c r="AZ26"/>
      <c r="BA26"/>
      <c r="BB26"/>
      <c r="BC26"/>
      <c r="BD26"/>
      <c r="BE26"/>
      <c r="BF26"/>
      <c r="BG26"/>
      <c r="BH26"/>
      <c r="BI26"/>
      <c r="BJ26"/>
      <c r="BK26"/>
      <c r="BL26"/>
      <c r="BM26"/>
      <c r="BN26"/>
      <c r="BO26"/>
      <c r="BP26"/>
    </row>
    <row r="27" spans="1:68" ht="16.5" thickBot="1" x14ac:dyDescent="0.3">
      <c r="A27" s="738" t="s">
        <v>143</v>
      </c>
      <c r="B27" s="739"/>
      <c r="C27" s="739"/>
      <c r="D27" s="740"/>
      <c r="E27" s="105">
        <f>COUNTA(E8:E26)</f>
        <v>1</v>
      </c>
      <c r="F27" s="105">
        <f t="shared" ref="F27:AT27" si="0">COUNTA(F8:F26)</f>
        <v>0</v>
      </c>
      <c r="G27" s="105">
        <f t="shared" si="0"/>
        <v>0</v>
      </c>
      <c r="H27" s="105">
        <f t="shared" si="0"/>
        <v>0</v>
      </c>
      <c r="I27" s="105">
        <f t="shared" si="0"/>
        <v>0</v>
      </c>
      <c r="J27" s="105">
        <f t="shared" si="0"/>
        <v>0</v>
      </c>
      <c r="K27" s="105">
        <f t="shared" si="0"/>
        <v>0</v>
      </c>
      <c r="L27" s="105">
        <f t="shared" si="0"/>
        <v>0</v>
      </c>
      <c r="M27" s="105">
        <f t="shared" si="0"/>
        <v>0</v>
      </c>
      <c r="N27" s="105">
        <f t="shared" si="0"/>
        <v>0</v>
      </c>
      <c r="O27" s="105">
        <f t="shared" si="0"/>
        <v>0</v>
      </c>
      <c r="P27" s="105">
        <f t="shared" si="0"/>
        <v>0</v>
      </c>
      <c r="Q27" s="105">
        <f t="shared" si="0"/>
        <v>0</v>
      </c>
      <c r="R27" s="105">
        <f t="shared" si="0"/>
        <v>0</v>
      </c>
      <c r="S27" s="105">
        <f t="shared" si="0"/>
        <v>0</v>
      </c>
      <c r="T27" s="105">
        <f t="shared" si="0"/>
        <v>0</v>
      </c>
      <c r="U27" s="105">
        <f t="shared" si="0"/>
        <v>0</v>
      </c>
      <c r="V27" s="105">
        <f t="shared" si="0"/>
        <v>0</v>
      </c>
      <c r="W27" s="105">
        <f t="shared" si="0"/>
        <v>0</v>
      </c>
      <c r="X27" s="105">
        <f t="shared" si="0"/>
        <v>0</v>
      </c>
      <c r="Y27" s="105">
        <f t="shared" si="0"/>
        <v>0</v>
      </c>
      <c r="Z27" s="105">
        <f t="shared" si="0"/>
        <v>0</v>
      </c>
      <c r="AA27" s="105">
        <f t="shared" si="0"/>
        <v>0</v>
      </c>
      <c r="AB27" s="105">
        <f t="shared" si="0"/>
        <v>0</v>
      </c>
      <c r="AC27" s="105">
        <f t="shared" si="0"/>
        <v>0</v>
      </c>
      <c r="AD27" s="105">
        <f t="shared" si="0"/>
        <v>0</v>
      </c>
      <c r="AE27" s="105">
        <f t="shared" si="0"/>
        <v>0</v>
      </c>
      <c r="AF27" s="105">
        <f t="shared" si="0"/>
        <v>0</v>
      </c>
      <c r="AG27" s="105">
        <f t="shared" si="0"/>
        <v>0</v>
      </c>
      <c r="AH27" s="105">
        <f t="shared" si="0"/>
        <v>0</v>
      </c>
      <c r="AI27" s="105">
        <f t="shared" si="0"/>
        <v>0</v>
      </c>
      <c r="AJ27" s="105">
        <f t="shared" si="0"/>
        <v>0</v>
      </c>
      <c r="AK27" s="105">
        <f t="shared" si="0"/>
        <v>0</v>
      </c>
      <c r="AL27" s="105">
        <f t="shared" si="0"/>
        <v>0</v>
      </c>
      <c r="AM27" s="105">
        <f t="shared" si="0"/>
        <v>0</v>
      </c>
      <c r="AN27" s="105">
        <f t="shared" si="0"/>
        <v>0</v>
      </c>
      <c r="AO27" s="105">
        <f t="shared" si="0"/>
        <v>0</v>
      </c>
      <c r="AP27" s="105">
        <f t="shared" si="0"/>
        <v>0</v>
      </c>
      <c r="AQ27" s="105">
        <f t="shared" si="0"/>
        <v>0</v>
      </c>
      <c r="AR27" s="105">
        <f t="shared" si="0"/>
        <v>0</v>
      </c>
      <c r="AS27" s="105">
        <f t="shared" si="0"/>
        <v>0</v>
      </c>
      <c r="AT27" s="105">
        <f t="shared" si="0"/>
        <v>0</v>
      </c>
      <c r="AW27"/>
      <c r="AX27"/>
      <c r="AY27"/>
      <c r="AZ27"/>
      <c r="BA27"/>
      <c r="BB27"/>
      <c r="BC27"/>
      <c r="BD27"/>
      <c r="BE27"/>
      <c r="BF27"/>
      <c r="BG27"/>
      <c r="BH27"/>
      <c r="BI27"/>
      <c r="BJ27"/>
      <c r="BK27"/>
      <c r="BL27"/>
      <c r="BM27"/>
      <c r="BN27"/>
      <c r="BO27"/>
      <c r="BP27"/>
    </row>
    <row r="28" spans="1:68" ht="22.5" customHeight="1" x14ac:dyDescent="0.4">
      <c r="A28" s="80"/>
      <c r="B28" s="78"/>
      <c r="C28" s="106"/>
      <c r="E28" s="107" t="str">
        <f>IF(OR(E27&gt;11,E23="X"),"CATASTRÓFICO",IF(E27&gt;5,"MAYOR","MODERADO"))</f>
        <v>CATASTRÓFICO</v>
      </c>
      <c r="F28" s="108"/>
      <c r="G28" s="107" t="str">
        <f>IF(OR(G27&gt;11,G23="X"),"CATASTRÓFICO",IF(G27&gt;5,"MAYOR","MODERADO"))</f>
        <v>MODERADO</v>
      </c>
      <c r="H28" s="108"/>
      <c r="I28" s="107" t="str">
        <f>IF(OR(I27&gt;11,I23="X"),"CATASTRÓFICO",IF(I27&gt;5,"MAYOR","MODERADO"))</f>
        <v>MODERADO</v>
      </c>
      <c r="J28" s="108"/>
      <c r="K28" s="107" t="str">
        <f>IF(OR(K27&gt;11,K23="X"),"CATASTRÓFICO",IF(K27&gt;5,"MAYOR","MODERADO"))</f>
        <v>MODERADO</v>
      </c>
      <c r="L28" s="108"/>
      <c r="M28" s="107" t="str">
        <f>IF(OR(M27&gt;11,M23="X"),"CATASTRÓFICO",IF(M27&gt;5,"MAYOR","MODERADO"))</f>
        <v>MODERADO</v>
      </c>
      <c r="N28" s="108"/>
      <c r="O28" s="107" t="str">
        <f>IF(OR(O27&gt;11,O23="X"),"CATASTRÓFICO",IF(O27&gt;5,"MAYOR","MODERADO"))</f>
        <v>MODERADO</v>
      </c>
      <c r="P28" s="108"/>
      <c r="Q28" s="107" t="str">
        <f>IF(OR(Q27&gt;11,Q23="X"),"CATASTRÓFICO",IF(Q27&gt;5,"MAYOR","MODERADO"))</f>
        <v>MODERADO</v>
      </c>
      <c r="R28" s="108"/>
      <c r="S28" s="107" t="str">
        <f>IF(OR(S27&gt;11,S23="X"),"CATASTRÓFICO",IF(S27&gt;5,"MAYOR","MODERADO"))</f>
        <v>MODERADO</v>
      </c>
      <c r="T28" s="108"/>
      <c r="U28" s="107" t="str">
        <f>IF(OR(U27&gt;11,U23="X"),"CATASTRÓFICO",IF(U27&gt;5,"MAYOR","MODERADO"))</f>
        <v>MODERADO</v>
      </c>
      <c r="V28" s="108"/>
      <c r="W28" s="107" t="str">
        <f>IF(OR(W27&gt;11,W23="X"),"CATASTRÓFICO",IF(W27&gt;5,"MAYOR","MODERADO"))</f>
        <v>MODERADO</v>
      </c>
      <c r="X28" s="108"/>
      <c r="Y28" s="107" t="str">
        <f>IF(OR(Y27&gt;11,Y23="X"),"CATASTRÓFICO",IF(Y27&gt;5,"MAYOR","MODERADO"))</f>
        <v>MODERADO</v>
      </c>
      <c r="Z28" s="108"/>
      <c r="AA28" s="107" t="str">
        <f>IF(OR(AA27&gt;11,AA23="X"),"CATASTRÓFICO",IF(AA27&gt;5,"MAYOR","MODERADO"))</f>
        <v>MODERADO</v>
      </c>
      <c r="AB28" s="108"/>
      <c r="AC28" s="107" t="str">
        <f>IF(OR(AC27&gt;11,AC23="X"),"CATASTRÓFICO",IF(AC27&gt;5,"MAYOR","MODERADO"))</f>
        <v>MODERADO</v>
      </c>
      <c r="AD28" s="109"/>
      <c r="AE28" s="107" t="str">
        <f>IF(OR(AE27&gt;11,AE23="X"),"CATASTRÓFICO",IF(AE27&gt;5,"MAYOR","MODERADO"))</f>
        <v>MODERADO</v>
      </c>
      <c r="AF28" s="108"/>
      <c r="AG28" s="107" t="str">
        <f>IF(OR(AG27&gt;11,AG23="X"),"CATASTRÓFICO",IF(AG27&gt;5,"MAYOR","MODERADO"))</f>
        <v>MODERADO</v>
      </c>
      <c r="AH28" s="108"/>
      <c r="AI28" s="107" t="str">
        <f>IF(OR(AI27&gt;11,AI23="X"),"CATASTRÓFICO",IF(AI27&gt;5,"MAYOR","MODERADO"))</f>
        <v>MODERADO</v>
      </c>
      <c r="AJ28" s="108"/>
      <c r="AK28" s="107" t="str">
        <f>IF(OR(AK27&gt;11,AK23="X"),"CATASTRÓFICO",IF(AK27&gt;5,"MAYOR","MODERADO"))</f>
        <v>MODERADO</v>
      </c>
      <c r="AL28" s="108"/>
      <c r="AM28" s="107" t="str">
        <f>IF(OR(AM27&gt;11,AM23="X"),"CATASTRÓFICO",IF(AM27&gt;5,"MAYOR","MODERADO"))</f>
        <v>MODERADO</v>
      </c>
      <c r="AN28" s="108"/>
      <c r="AO28" s="107" t="str">
        <f>IF(OR(AO27&gt;11,AO23="X"),"CATASTRÓFICO",IF(AO27&gt;5,"MAYOR","MODERADO"))</f>
        <v>MODERADO</v>
      </c>
      <c r="AP28" s="108"/>
      <c r="AQ28" s="107" t="str">
        <f>IF(OR(AQ27&gt;11,AQ23="X"),"CATASTRÓFICO",IF(AQ27&gt;5,"MAYOR","MODERADO"))</f>
        <v>MODERADO</v>
      </c>
      <c r="AR28" s="108"/>
      <c r="AS28" s="107" t="str">
        <f>IF(OR(AS27&gt;11,AS23="X"),"CATASTRÓFICO",IF(AS27&gt;5,"MAYOR","MODERADO"))</f>
        <v>MODERADO</v>
      </c>
      <c r="AT28" s="108"/>
      <c r="AW28"/>
      <c r="AX28"/>
      <c r="AY28"/>
      <c r="AZ28"/>
      <c r="BA28"/>
      <c r="BB28"/>
      <c r="BC28"/>
      <c r="BD28"/>
      <c r="BE28"/>
      <c r="BF28"/>
      <c r="BG28"/>
      <c r="BH28"/>
      <c r="BI28"/>
      <c r="BJ28"/>
      <c r="BK28"/>
      <c r="BL28"/>
      <c r="BM28"/>
      <c r="BN28"/>
      <c r="BO28"/>
      <c r="BP28"/>
    </row>
    <row r="29" spans="1:68" x14ac:dyDescent="0.25">
      <c r="A29" s="78"/>
      <c r="B29" s="78"/>
      <c r="C29" s="78"/>
      <c r="D29" s="78"/>
      <c r="E29" s="78"/>
      <c r="F29" s="78"/>
      <c r="G29" s="78"/>
      <c r="H29" s="78"/>
      <c r="I29" s="78"/>
      <c r="J29" s="78"/>
      <c r="K29" s="78"/>
      <c r="L29" s="78"/>
      <c r="M29" s="78"/>
      <c r="N29" s="78"/>
      <c r="O29" s="35"/>
      <c r="P29" s="35"/>
      <c r="Q29" s="35"/>
      <c r="R29" s="35"/>
      <c r="S29" s="78"/>
      <c r="T29" s="78"/>
      <c r="U29" s="78"/>
      <c r="V29" s="78"/>
      <c r="W29" s="78"/>
      <c r="X29" s="78"/>
      <c r="Y29" s="35"/>
      <c r="Z29" s="35"/>
      <c r="AA29" s="35"/>
      <c r="AB29" s="35"/>
      <c r="AC29" s="35"/>
      <c r="AD29" s="35"/>
      <c r="AE29" s="35"/>
      <c r="AF29" s="35"/>
      <c r="AG29" s="35"/>
      <c r="AH29" s="35"/>
      <c r="AI29" s="35"/>
      <c r="AJ29" s="35"/>
      <c r="AK29" s="35"/>
      <c r="AL29" s="35"/>
      <c r="AM29" s="35"/>
      <c r="AN29" s="35"/>
      <c r="AO29" s="35"/>
      <c r="AP29" s="35"/>
      <c r="AQ29" s="35"/>
      <c r="AR29" s="35"/>
      <c r="AW29"/>
      <c r="AX29"/>
      <c r="AY29"/>
      <c r="AZ29"/>
      <c r="BA29"/>
      <c r="BB29"/>
      <c r="BC29"/>
      <c r="BD29"/>
      <c r="BE29"/>
      <c r="BF29"/>
      <c r="BG29"/>
      <c r="BH29"/>
      <c r="BI29"/>
      <c r="BJ29"/>
      <c r="BK29"/>
      <c r="BL29"/>
      <c r="BM29"/>
      <c r="BN29"/>
      <c r="BO29"/>
      <c r="BP29"/>
    </row>
    <row r="30" spans="1:68" ht="15.75" thickBot="1" x14ac:dyDescent="0.3">
      <c r="A30" s="78"/>
      <c r="B30" s="78"/>
      <c r="C30" s="78"/>
      <c r="D30" s="78"/>
      <c r="E30" s="78"/>
      <c r="F30" s="78"/>
      <c r="G30" s="78"/>
      <c r="H30" s="78"/>
      <c r="I30" s="78"/>
      <c r="J30" s="78"/>
      <c r="K30" s="78"/>
      <c r="L30" s="78"/>
      <c r="M30" s="78"/>
      <c r="N30" s="78"/>
      <c r="O30" s="35"/>
      <c r="P30" s="35"/>
      <c r="Q30" s="35"/>
      <c r="R30" s="35"/>
      <c r="S30" s="78"/>
      <c r="T30" s="78"/>
      <c r="U30" s="78"/>
      <c r="V30" s="78"/>
      <c r="W30" s="78"/>
      <c r="X30" s="78"/>
      <c r="Y30" s="35"/>
      <c r="Z30" s="35"/>
      <c r="AA30" s="35"/>
      <c r="AB30" s="35"/>
      <c r="AC30" s="35"/>
      <c r="AD30" s="35"/>
      <c r="AE30" s="35"/>
      <c r="AF30" s="35"/>
      <c r="AG30" s="35"/>
      <c r="AH30" s="35"/>
      <c r="AI30" s="35"/>
      <c r="AJ30" s="35"/>
      <c r="AK30" s="35"/>
      <c r="AL30" s="35"/>
      <c r="AM30" s="35"/>
      <c r="AN30" s="35"/>
      <c r="AO30" s="35"/>
      <c r="AP30" s="35"/>
      <c r="AQ30" s="35"/>
      <c r="AR30" s="35"/>
      <c r="AW30"/>
      <c r="AX30"/>
      <c r="AY30"/>
      <c r="AZ30"/>
      <c r="BA30"/>
      <c r="BB30"/>
      <c r="BC30"/>
      <c r="BD30"/>
      <c r="BE30"/>
      <c r="BF30"/>
      <c r="BG30"/>
      <c r="BH30"/>
      <c r="BI30"/>
      <c r="BJ30"/>
      <c r="BK30"/>
      <c r="BL30"/>
      <c r="BM30"/>
      <c r="BN30"/>
      <c r="BO30"/>
      <c r="BP30"/>
    </row>
    <row r="31" spans="1:68" ht="18.75" x14ac:dyDescent="0.3">
      <c r="A31" s="110" t="s">
        <v>144</v>
      </c>
      <c r="B31" s="111"/>
      <c r="C31" s="741" t="s">
        <v>145</v>
      </c>
      <c r="D31" s="742"/>
      <c r="E31" s="742"/>
      <c r="F31" s="742"/>
      <c r="G31" s="742"/>
      <c r="H31" s="742"/>
      <c r="I31" s="742"/>
      <c r="J31" s="742"/>
      <c r="K31" s="743"/>
      <c r="L31" s="263"/>
      <c r="M31" s="263"/>
      <c r="N31" s="263"/>
      <c r="O31" s="263"/>
      <c r="P31" s="263"/>
      <c r="Q31" s="263"/>
      <c r="R31" s="263"/>
      <c r="S31" s="263"/>
      <c r="T31" s="263"/>
      <c r="U31" s="263"/>
      <c r="V31" s="263"/>
      <c r="W31" s="263"/>
      <c r="X31" s="263"/>
      <c r="Y31" s="263"/>
      <c r="Z31" s="263"/>
      <c r="AA31" s="263"/>
      <c r="AB31" s="263"/>
      <c r="AC31" s="263"/>
      <c r="AD31" s="263"/>
      <c r="AE31" s="263"/>
      <c r="AF31" s="263"/>
      <c r="AG31" s="262"/>
      <c r="AH31" s="262"/>
      <c r="AI31" s="262"/>
      <c r="AJ31" s="262"/>
      <c r="AK31" s="262"/>
      <c r="AL31" s="262"/>
      <c r="AM31" s="262"/>
      <c r="AN31" s="262"/>
      <c r="AO31" s="262"/>
      <c r="AP31" s="262"/>
      <c r="AQ31" s="262"/>
      <c r="AR31" s="262"/>
      <c r="AS31" s="260"/>
      <c r="AW31"/>
      <c r="AX31"/>
      <c r="AY31"/>
      <c r="AZ31"/>
      <c r="BA31"/>
      <c r="BB31"/>
      <c r="BC31"/>
      <c r="BD31"/>
      <c r="BE31"/>
      <c r="BF31"/>
      <c r="BG31"/>
      <c r="BH31"/>
      <c r="BI31"/>
      <c r="BJ31"/>
      <c r="BK31"/>
      <c r="BL31"/>
      <c r="BM31"/>
      <c r="BN31"/>
      <c r="BO31"/>
      <c r="BP31"/>
    </row>
    <row r="32" spans="1:68" ht="18.75" customHeight="1" x14ac:dyDescent="0.25">
      <c r="A32" s="266" t="s">
        <v>13</v>
      </c>
      <c r="B32" s="267" t="s">
        <v>14</v>
      </c>
      <c r="C32" s="732" t="s">
        <v>15</v>
      </c>
      <c r="D32" s="733"/>
      <c r="E32" s="733"/>
      <c r="F32" s="733"/>
      <c r="G32" s="733"/>
      <c r="H32" s="733"/>
      <c r="I32" s="733"/>
      <c r="J32" s="733"/>
      <c r="K32" s="734"/>
      <c r="L32" s="264"/>
      <c r="M32" s="264"/>
      <c r="N32" s="264"/>
      <c r="O32" s="264"/>
      <c r="P32" s="264"/>
      <c r="Q32" s="264"/>
      <c r="R32" s="264"/>
      <c r="S32" s="264"/>
      <c r="T32" s="264"/>
      <c r="U32" s="264"/>
      <c r="V32" s="264"/>
      <c r="W32" s="264"/>
      <c r="X32" s="264"/>
      <c r="Y32" s="264"/>
      <c r="Z32" s="264"/>
      <c r="AA32" s="264"/>
      <c r="AB32" s="264"/>
      <c r="AC32" s="264"/>
      <c r="AD32" s="264"/>
      <c r="AE32" s="264"/>
      <c r="AF32" s="264"/>
      <c r="AG32" s="200"/>
      <c r="AH32" s="200"/>
      <c r="AI32" s="200"/>
      <c r="AJ32" s="200"/>
      <c r="AK32" s="200"/>
      <c r="AL32" s="200"/>
      <c r="AM32" s="200"/>
      <c r="AN32" s="200"/>
      <c r="AO32" s="200"/>
      <c r="AP32" s="200"/>
      <c r="AQ32" s="200"/>
      <c r="AR32" s="200"/>
      <c r="AS32" s="260"/>
      <c r="AW32"/>
      <c r="AX32"/>
      <c r="AY32"/>
      <c r="AZ32"/>
      <c r="BA32"/>
      <c r="BB32"/>
      <c r="BC32"/>
      <c r="BD32"/>
      <c r="BE32"/>
      <c r="BF32"/>
      <c r="BG32"/>
      <c r="BH32"/>
      <c r="BI32"/>
      <c r="BJ32"/>
      <c r="BK32"/>
      <c r="BL32"/>
      <c r="BM32"/>
      <c r="BN32"/>
      <c r="BO32"/>
      <c r="BP32"/>
    </row>
    <row r="33" spans="1:68" ht="18.75" customHeight="1" x14ac:dyDescent="0.25">
      <c r="A33" s="268">
        <v>3</v>
      </c>
      <c r="B33" s="269" t="s">
        <v>3</v>
      </c>
      <c r="C33" s="726" t="s">
        <v>226</v>
      </c>
      <c r="D33" s="727"/>
      <c r="E33" s="727"/>
      <c r="F33" s="727"/>
      <c r="G33" s="727"/>
      <c r="H33" s="727"/>
      <c r="I33" s="727"/>
      <c r="J33" s="727"/>
      <c r="K33" s="728"/>
      <c r="L33" s="265"/>
      <c r="M33" s="265"/>
      <c r="N33" s="265"/>
      <c r="O33" s="265"/>
      <c r="P33" s="265"/>
      <c r="Q33" s="265"/>
      <c r="R33" s="265"/>
      <c r="S33" s="265"/>
      <c r="T33" s="265"/>
      <c r="U33" s="265"/>
      <c r="V33" s="265"/>
      <c r="W33" s="265"/>
      <c r="X33" s="265"/>
      <c r="Y33" s="265"/>
      <c r="Z33" s="265"/>
      <c r="AA33" s="265"/>
      <c r="AB33" s="265"/>
      <c r="AC33" s="265"/>
      <c r="AD33" s="265"/>
      <c r="AE33" s="265"/>
      <c r="AF33" s="265"/>
      <c r="AG33" s="201"/>
      <c r="AH33" s="201"/>
      <c r="AI33" s="201"/>
      <c r="AJ33" s="201"/>
      <c r="AK33" s="201"/>
      <c r="AL33" s="201"/>
      <c r="AM33" s="201"/>
      <c r="AN33" s="201"/>
      <c r="AO33" s="201"/>
      <c r="AP33" s="201"/>
      <c r="AQ33" s="201"/>
      <c r="AR33" s="201"/>
      <c r="AS33" s="260"/>
      <c r="AW33"/>
      <c r="AX33"/>
      <c r="AY33"/>
      <c r="AZ33"/>
      <c r="BA33"/>
      <c r="BB33"/>
      <c r="BC33"/>
      <c r="BD33"/>
      <c r="BE33"/>
      <c r="BF33"/>
      <c r="BG33"/>
      <c r="BH33"/>
      <c r="BI33"/>
      <c r="BJ33"/>
      <c r="BK33"/>
      <c r="BL33"/>
      <c r="BM33"/>
      <c r="BN33"/>
      <c r="BO33"/>
      <c r="BP33"/>
    </row>
    <row r="34" spans="1:68" ht="18.75" customHeight="1" x14ac:dyDescent="0.25">
      <c r="A34" s="268">
        <v>4</v>
      </c>
      <c r="B34" s="269" t="s">
        <v>20</v>
      </c>
      <c r="C34" s="726" t="s">
        <v>227</v>
      </c>
      <c r="D34" s="727"/>
      <c r="E34" s="727"/>
      <c r="F34" s="727"/>
      <c r="G34" s="727"/>
      <c r="H34" s="727"/>
      <c r="I34" s="727"/>
      <c r="J34" s="727"/>
      <c r="K34" s="728"/>
      <c r="L34" s="265"/>
      <c r="M34" s="265"/>
      <c r="N34" s="265"/>
      <c r="O34" s="265"/>
      <c r="P34" s="265"/>
      <c r="Q34" s="265"/>
      <c r="R34" s="265"/>
      <c r="S34" s="265"/>
      <c r="T34" s="265"/>
      <c r="U34" s="265"/>
      <c r="V34" s="265"/>
      <c r="W34" s="265"/>
      <c r="X34" s="265"/>
      <c r="Y34" s="265"/>
      <c r="Z34" s="265"/>
      <c r="AA34" s="265"/>
      <c r="AB34" s="265"/>
      <c r="AC34" s="265"/>
      <c r="AD34" s="265"/>
      <c r="AE34" s="265"/>
      <c r="AF34" s="265"/>
      <c r="AG34" s="201"/>
      <c r="AH34" s="201"/>
      <c r="AI34" s="201"/>
      <c r="AJ34" s="201"/>
      <c r="AK34" s="201"/>
      <c r="AL34" s="201"/>
      <c r="AM34" s="201"/>
      <c r="AN34" s="201"/>
      <c r="AO34" s="201"/>
      <c r="AP34" s="201"/>
      <c r="AQ34" s="201"/>
      <c r="AR34" s="201"/>
      <c r="AS34" s="260"/>
      <c r="AW34"/>
      <c r="AX34"/>
      <c r="AY34"/>
      <c r="AZ34"/>
      <c r="BA34"/>
      <c r="BB34"/>
      <c r="BC34"/>
      <c r="BD34"/>
      <c r="BE34"/>
      <c r="BF34"/>
      <c r="BG34"/>
      <c r="BH34"/>
      <c r="BI34"/>
      <c r="BJ34"/>
      <c r="BK34"/>
      <c r="BL34"/>
      <c r="BM34"/>
      <c r="BN34"/>
      <c r="BO34"/>
      <c r="BP34"/>
    </row>
    <row r="35" spans="1:68" ht="27.75" customHeight="1" thickBot="1" x14ac:dyDescent="0.3">
      <c r="A35" s="270">
        <v>5</v>
      </c>
      <c r="B35" s="271" t="s">
        <v>21</v>
      </c>
      <c r="C35" s="729" t="s">
        <v>228</v>
      </c>
      <c r="D35" s="730"/>
      <c r="E35" s="730"/>
      <c r="F35" s="730"/>
      <c r="G35" s="730"/>
      <c r="H35" s="730"/>
      <c r="I35" s="730"/>
      <c r="J35" s="730"/>
      <c r="K35" s="731"/>
      <c r="L35" s="265"/>
      <c r="M35" s="265"/>
      <c r="N35" s="265"/>
      <c r="O35" s="265"/>
      <c r="P35" s="265"/>
      <c r="Q35" s="265"/>
      <c r="R35" s="265"/>
      <c r="S35" s="265"/>
      <c r="T35" s="265"/>
      <c r="U35" s="265"/>
      <c r="V35" s="265"/>
      <c r="W35" s="265"/>
      <c r="X35" s="265"/>
      <c r="Y35" s="265"/>
      <c r="Z35" s="265"/>
      <c r="AA35" s="265"/>
      <c r="AB35" s="265"/>
      <c r="AC35" s="265"/>
      <c r="AD35" s="265"/>
      <c r="AE35" s="265"/>
      <c r="AF35" s="265"/>
      <c r="AG35" s="201"/>
      <c r="AH35" s="201"/>
      <c r="AI35" s="201"/>
      <c r="AJ35" s="201"/>
      <c r="AK35" s="201"/>
      <c r="AL35" s="201"/>
      <c r="AM35" s="201"/>
      <c r="AN35" s="201"/>
      <c r="AO35" s="201"/>
      <c r="AP35" s="201"/>
      <c r="AQ35" s="201"/>
      <c r="AR35" s="201"/>
      <c r="AS35" s="260"/>
      <c r="AW35"/>
      <c r="AX35"/>
      <c r="AY35"/>
      <c r="AZ35"/>
      <c r="BA35"/>
      <c r="BB35"/>
      <c r="BC35"/>
      <c r="BD35"/>
      <c r="BE35"/>
      <c r="BF35"/>
      <c r="BG35"/>
      <c r="BH35"/>
      <c r="BI35"/>
      <c r="BJ35"/>
      <c r="BK35"/>
      <c r="BL35"/>
      <c r="BM35"/>
      <c r="BN35"/>
      <c r="BO35"/>
      <c r="BP35"/>
    </row>
    <row r="36" spans="1:68" x14ac:dyDescent="0.25">
      <c r="A36" s="78"/>
      <c r="B36" s="78"/>
      <c r="C36" s="78"/>
      <c r="D36" s="78"/>
      <c r="E36" s="78"/>
      <c r="F36" s="78"/>
      <c r="G36" s="78"/>
      <c r="H36" s="78"/>
      <c r="I36" s="78"/>
      <c r="J36" s="115"/>
      <c r="K36" s="115"/>
      <c r="L36" s="736"/>
      <c r="M36" s="736"/>
      <c r="N36" s="115"/>
      <c r="O36" s="35"/>
      <c r="P36" s="35"/>
      <c r="Q36" s="35"/>
      <c r="R36" s="35"/>
      <c r="S36" s="78"/>
      <c r="T36" s="115"/>
      <c r="U36" s="115"/>
      <c r="V36" s="736"/>
      <c r="W36" s="736"/>
      <c r="X36" s="115"/>
      <c r="Y36" s="35"/>
      <c r="Z36" s="35"/>
      <c r="AA36" s="35"/>
      <c r="AB36" s="35"/>
      <c r="AC36" s="35"/>
      <c r="AD36" s="35"/>
      <c r="AE36" s="35"/>
      <c r="AF36" s="35"/>
      <c r="AG36" s="35"/>
      <c r="AH36" s="35"/>
      <c r="AI36" s="35"/>
      <c r="AJ36" s="35"/>
      <c r="AK36" s="35"/>
      <c r="AL36" s="35"/>
      <c r="AM36" s="35"/>
      <c r="AN36" s="35"/>
      <c r="AO36" s="35"/>
      <c r="AP36" s="35"/>
      <c r="AQ36" s="35"/>
      <c r="AR36" s="35"/>
      <c r="AW36"/>
      <c r="AX36"/>
      <c r="AY36"/>
      <c r="AZ36"/>
      <c r="BA36"/>
      <c r="BB36"/>
      <c r="BC36"/>
      <c r="BD36"/>
      <c r="BE36"/>
      <c r="BF36"/>
      <c r="BG36"/>
      <c r="BH36"/>
      <c r="BI36"/>
      <c r="BJ36"/>
      <c r="BK36"/>
      <c r="BL36"/>
      <c r="BM36"/>
      <c r="BN36"/>
      <c r="BO36"/>
      <c r="BP36"/>
    </row>
    <row r="37" spans="1:68" x14ac:dyDescent="0.25">
      <c r="A37" s="78"/>
      <c r="B37" s="78"/>
      <c r="C37" s="78"/>
      <c r="D37" s="78"/>
      <c r="E37" s="78"/>
      <c r="F37" s="78"/>
      <c r="G37" s="78"/>
      <c r="H37" s="78"/>
      <c r="I37" s="78"/>
      <c r="J37" s="116"/>
      <c r="K37" s="117"/>
      <c r="L37" s="725"/>
      <c r="M37" s="725"/>
      <c r="N37" s="114"/>
      <c r="O37" s="35"/>
      <c r="P37" s="35"/>
      <c r="Q37" s="35"/>
      <c r="R37" s="35"/>
      <c r="S37" s="78"/>
      <c r="T37" s="116"/>
      <c r="U37" s="117"/>
      <c r="V37" s="725"/>
      <c r="W37" s="725"/>
      <c r="X37" s="114"/>
      <c r="Y37" s="35"/>
      <c r="Z37" s="35"/>
      <c r="AA37" s="35"/>
      <c r="AB37" s="35"/>
      <c r="AC37" s="35"/>
      <c r="AD37" s="35"/>
      <c r="AE37" s="35"/>
      <c r="AF37" s="35"/>
      <c r="AG37" s="35"/>
      <c r="AH37" s="35"/>
      <c r="AI37" s="35"/>
      <c r="AJ37" s="35"/>
      <c r="AK37" s="35"/>
      <c r="AL37" s="35"/>
      <c r="AM37" s="35"/>
      <c r="AN37" s="35"/>
      <c r="AO37" s="35"/>
      <c r="AP37" s="35"/>
      <c r="AQ37" s="35"/>
      <c r="AR37" s="35"/>
      <c r="AW37"/>
      <c r="AX37"/>
      <c r="AY37"/>
      <c r="AZ37"/>
      <c r="BA37"/>
      <c r="BB37"/>
      <c r="BC37"/>
      <c r="BD37"/>
      <c r="BE37"/>
      <c r="BF37"/>
      <c r="BG37"/>
      <c r="BH37"/>
      <c r="BI37"/>
      <c r="BJ37"/>
      <c r="BK37"/>
      <c r="BL37"/>
      <c r="BM37"/>
      <c r="BN37"/>
      <c r="BO37"/>
      <c r="BP37"/>
    </row>
    <row r="39" spans="1:68" x14ac:dyDescent="0.25">
      <c r="A39" s="78"/>
      <c r="B39" s="78"/>
      <c r="C39" s="78"/>
      <c r="D39" s="78"/>
      <c r="E39" s="78"/>
      <c r="F39" s="78"/>
      <c r="G39" s="78"/>
      <c r="H39" s="78"/>
      <c r="I39" s="78"/>
      <c r="J39" s="78"/>
      <c r="K39" s="78"/>
      <c r="L39" s="78"/>
      <c r="M39" s="78"/>
      <c r="N39" s="78"/>
      <c r="O39" s="35"/>
      <c r="P39" s="35"/>
      <c r="Q39" s="35"/>
      <c r="R39" s="35"/>
      <c r="S39" s="78"/>
      <c r="T39" s="78"/>
      <c r="U39" s="78"/>
      <c r="V39" s="78"/>
      <c r="W39" s="78"/>
      <c r="X39" s="78"/>
      <c r="Y39" s="35"/>
      <c r="Z39" s="35"/>
      <c r="AA39" s="35"/>
      <c r="AB39" s="35"/>
      <c r="AC39" s="35"/>
      <c r="AD39" s="35"/>
      <c r="AE39" s="35"/>
      <c r="AF39" s="35"/>
      <c r="AG39" s="35"/>
      <c r="AH39" s="35"/>
      <c r="AI39" s="35"/>
      <c r="AJ39" s="35"/>
      <c r="AK39" s="35"/>
      <c r="AL39" s="35"/>
      <c r="AM39" s="35"/>
      <c r="AN39" s="35"/>
      <c r="AO39" s="35"/>
      <c r="AP39" s="35"/>
      <c r="AQ39" s="35"/>
      <c r="AR39" s="35"/>
      <c r="AW39"/>
      <c r="AX39"/>
      <c r="AY39"/>
      <c r="AZ39"/>
      <c r="BA39"/>
      <c r="BB39"/>
      <c r="BC39"/>
      <c r="BD39"/>
      <c r="BE39"/>
      <c r="BF39"/>
      <c r="BG39"/>
      <c r="BH39"/>
      <c r="BI39"/>
      <c r="BJ39"/>
      <c r="BK39"/>
      <c r="BL39"/>
      <c r="BM39"/>
      <c r="BN39"/>
      <c r="BO39"/>
      <c r="BP39"/>
    </row>
    <row r="40" spans="1:68" x14ac:dyDescent="0.25">
      <c r="A40" s="78"/>
      <c r="B40" s="78"/>
      <c r="C40" s="78"/>
      <c r="D40" s="78"/>
      <c r="E40" s="78"/>
      <c r="F40" s="78"/>
      <c r="G40" s="78"/>
      <c r="H40" s="78"/>
      <c r="I40" s="78"/>
      <c r="J40" s="78"/>
      <c r="K40" s="78"/>
      <c r="L40" s="78"/>
      <c r="M40" s="78"/>
      <c r="N40" s="78"/>
      <c r="O40" s="35"/>
      <c r="P40" s="35"/>
      <c r="Q40" s="35"/>
      <c r="R40" s="35"/>
      <c r="S40" s="78"/>
      <c r="T40" s="78"/>
      <c r="U40" s="78"/>
      <c r="V40" s="78"/>
      <c r="W40" s="78"/>
      <c r="X40" s="78"/>
      <c r="Y40" s="35"/>
      <c r="Z40" s="35"/>
      <c r="AA40" s="35"/>
      <c r="AB40" s="35"/>
      <c r="AC40" s="35"/>
      <c r="AD40" s="35"/>
      <c r="AE40" s="35"/>
      <c r="AF40" s="35"/>
      <c r="AG40" s="35"/>
      <c r="AH40" s="35"/>
      <c r="AI40" s="35"/>
      <c r="AJ40" s="35"/>
      <c r="AK40" s="35"/>
      <c r="AL40" s="35"/>
      <c r="AM40" s="35"/>
      <c r="AN40" s="35"/>
      <c r="AO40" s="35"/>
      <c r="AP40" s="35"/>
      <c r="AQ40" s="35"/>
      <c r="AR40" s="35"/>
      <c r="AW40"/>
      <c r="AX40"/>
      <c r="AY40"/>
      <c r="AZ40"/>
      <c r="BA40"/>
      <c r="BB40"/>
      <c r="BC40"/>
      <c r="BD40"/>
      <c r="BE40"/>
      <c r="BF40"/>
      <c r="BG40"/>
      <c r="BH40"/>
      <c r="BI40"/>
      <c r="BJ40"/>
      <c r="BK40"/>
      <c r="BL40"/>
      <c r="BM40"/>
      <c r="BN40"/>
      <c r="BO40"/>
      <c r="BP40"/>
    </row>
    <row r="41" spans="1:68" x14ac:dyDescent="0.25">
      <c r="A41" s="78"/>
      <c r="B41" s="78"/>
      <c r="C41" s="78"/>
      <c r="D41" s="78"/>
      <c r="E41" s="78"/>
      <c r="F41" s="78"/>
      <c r="G41" s="78"/>
      <c r="H41" s="78"/>
      <c r="I41" s="78"/>
      <c r="J41" s="78"/>
      <c r="K41" s="78"/>
      <c r="L41" s="78"/>
      <c r="M41" s="78"/>
      <c r="N41" s="78"/>
      <c r="O41" s="35"/>
      <c r="P41" s="35"/>
      <c r="Q41" s="35"/>
      <c r="R41" s="35"/>
      <c r="S41" s="78"/>
      <c r="T41" s="78"/>
      <c r="U41" s="78"/>
      <c r="V41" s="78"/>
      <c r="W41" s="78"/>
      <c r="X41" s="78"/>
      <c r="Y41" s="35"/>
      <c r="Z41" s="35"/>
      <c r="AA41" s="35"/>
      <c r="AB41" s="35"/>
      <c r="AC41" s="35"/>
      <c r="AD41" s="35"/>
      <c r="AE41" s="35"/>
      <c r="AF41" s="35"/>
      <c r="AG41" s="35"/>
      <c r="AH41" s="35"/>
      <c r="AI41" s="35"/>
      <c r="AJ41" s="35"/>
      <c r="AK41" s="35"/>
      <c r="AL41" s="35"/>
      <c r="AM41" s="35"/>
      <c r="AN41" s="35"/>
      <c r="AO41" s="35"/>
      <c r="AP41" s="35"/>
      <c r="AQ41" s="35"/>
      <c r="AR41" s="35"/>
      <c r="AW41"/>
      <c r="AX41"/>
      <c r="AY41"/>
      <c r="AZ41"/>
      <c r="BA41"/>
      <c r="BB41"/>
      <c r="BC41"/>
      <c r="BD41"/>
      <c r="BE41"/>
      <c r="BF41"/>
      <c r="BG41"/>
      <c r="BH41"/>
      <c r="BI41"/>
      <c r="BJ41"/>
      <c r="BK41"/>
      <c r="BL41"/>
      <c r="BM41"/>
      <c r="BN41"/>
      <c r="BO41"/>
      <c r="BP41"/>
    </row>
    <row r="42" spans="1:6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W42"/>
      <c r="AX42"/>
      <c r="AY42"/>
      <c r="AZ42"/>
      <c r="BA42"/>
      <c r="BB42"/>
      <c r="BC42"/>
      <c r="BD42"/>
      <c r="BE42"/>
      <c r="BF42"/>
      <c r="BG42"/>
      <c r="BH42"/>
      <c r="BI42"/>
      <c r="BJ42"/>
      <c r="BK42"/>
      <c r="BL42"/>
      <c r="BM42"/>
      <c r="BN42"/>
      <c r="BO42"/>
      <c r="BP42"/>
    </row>
    <row r="43" spans="1:68" x14ac:dyDescent="0.25">
      <c r="A43" s="80"/>
      <c r="B43" s="78"/>
      <c r="C43" s="78"/>
      <c r="D43" s="78"/>
      <c r="E43" s="78"/>
      <c r="F43" s="78"/>
      <c r="G43" s="78"/>
      <c r="H43" s="78"/>
      <c r="I43" s="78"/>
      <c r="J43" s="78"/>
      <c r="K43" s="78"/>
      <c r="L43" s="78"/>
      <c r="M43" s="78"/>
      <c r="N43" s="78"/>
      <c r="O43" s="78"/>
      <c r="P43" s="78"/>
      <c r="S43" s="78"/>
      <c r="T43" s="78"/>
      <c r="U43" s="78"/>
      <c r="V43" s="78"/>
      <c r="W43" s="78"/>
      <c r="X43" s="78"/>
      <c r="Y43" s="78"/>
      <c r="Z43" s="78"/>
      <c r="AC43" s="78"/>
      <c r="AD43" s="78"/>
      <c r="AI43" s="78"/>
      <c r="AJ43" s="78"/>
      <c r="AO43" s="78"/>
      <c r="AP43" s="78"/>
      <c r="AW43"/>
      <c r="AX43"/>
      <c r="AY43"/>
      <c r="AZ43"/>
      <c r="BA43"/>
      <c r="BB43"/>
      <c r="BC43"/>
      <c r="BD43"/>
      <c r="BE43"/>
      <c r="BF43"/>
      <c r="BG43"/>
      <c r="BH43"/>
      <c r="BI43"/>
      <c r="BJ43"/>
      <c r="BK43"/>
      <c r="BL43"/>
      <c r="BM43"/>
      <c r="BN43"/>
      <c r="BO43"/>
      <c r="BP43"/>
    </row>
    <row r="44" spans="1:68" x14ac:dyDescent="0.25">
      <c r="A44" s="80"/>
      <c r="B44" s="78"/>
      <c r="C44" s="78"/>
      <c r="D44" s="78"/>
      <c r="E44" s="78"/>
      <c r="F44" s="78"/>
      <c r="G44" s="78"/>
      <c r="H44" s="78"/>
      <c r="I44" s="78"/>
      <c r="J44" s="78"/>
      <c r="K44" s="78"/>
      <c r="L44" s="78"/>
      <c r="M44" s="78"/>
      <c r="N44" s="78"/>
      <c r="O44" s="78"/>
      <c r="P44" s="78"/>
      <c r="S44" s="78"/>
      <c r="T44" s="78"/>
      <c r="U44" s="78"/>
      <c r="V44" s="78"/>
      <c r="W44" s="78"/>
      <c r="X44" s="78"/>
      <c r="Y44" s="78"/>
      <c r="Z44" s="78"/>
      <c r="AC44" s="78"/>
      <c r="AD44" s="78"/>
      <c r="AI44" s="78"/>
      <c r="AJ44" s="78"/>
      <c r="AO44" s="78"/>
      <c r="AP44" s="78"/>
      <c r="AW44"/>
      <c r="AX44"/>
      <c r="AY44"/>
      <c r="AZ44"/>
      <c r="BA44"/>
      <c r="BB44"/>
      <c r="BC44"/>
      <c r="BD44"/>
      <c r="BE44"/>
      <c r="BF44"/>
      <c r="BG44"/>
      <c r="BH44"/>
      <c r="BI44"/>
      <c r="BJ44"/>
      <c r="BK44"/>
      <c r="BL44"/>
      <c r="BM44"/>
      <c r="BN44"/>
      <c r="BO44"/>
      <c r="BP44"/>
    </row>
    <row r="45" spans="1:68" x14ac:dyDescent="0.25">
      <c r="A45" s="80"/>
      <c r="B45" s="78"/>
      <c r="C45" s="78"/>
      <c r="D45" s="78"/>
      <c r="E45" s="78"/>
      <c r="F45" s="78"/>
      <c r="G45" s="78"/>
      <c r="H45" s="78"/>
      <c r="I45" s="78"/>
      <c r="J45" s="78"/>
      <c r="K45" s="78"/>
      <c r="L45" s="78"/>
      <c r="M45" s="78"/>
      <c r="N45" s="78"/>
      <c r="O45" s="78"/>
      <c r="P45" s="78"/>
      <c r="S45" s="78"/>
      <c r="T45" s="78"/>
      <c r="U45" s="78"/>
      <c r="V45" s="78"/>
      <c r="W45" s="78"/>
      <c r="X45" s="78"/>
      <c r="Y45" s="78"/>
      <c r="Z45" s="78"/>
      <c r="AC45" s="78"/>
      <c r="AD45" s="78"/>
      <c r="AI45" s="78"/>
      <c r="AJ45" s="78"/>
      <c r="AO45" s="78"/>
      <c r="AP45" s="78"/>
      <c r="AW45"/>
      <c r="AX45"/>
      <c r="AY45"/>
      <c r="AZ45"/>
      <c r="BA45"/>
      <c r="BB45"/>
      <c r="BC45"/>
      <c r="BD45"/>
      <c r="BE45"/>
      <c r="BF45"/>
      <c r="BG45"/>
      <c r="BH45"/>
      <c r="BI45"/>
      <c r="BJ45"/>
      <c r="BK45"/>
      <c r="BL45"/>
      <c r="BM45"/>
      <c r="BN45"/>
      <c r="BO45"/>
      <c r="BP45"/>
    </row>
    <row r="46" spans="1:68" x14ac:dyDescent="0.25">
      <c r="A46" s="80"/>
      <c r="B46" s="78"/>
      <c r="C46" s="78"/>
      <c r="D46" s="78"/>
      <c r="E46" s="78"/>
      <c r="F46" s="78"/>
      <c r="G46" s="78"/>
      <c r="H46" s="78"/>
      <c r="I46" s="78"/>
      <c r="J46" s="78"/>
      <c r="K46" s="78"/>
      <c r="L46" s="78"/>
      <c r="M46" s="78"/>
      <c r="N46" s="78"/>
      <c r="O46" s="78"/>
      <c r="P46" s="78"/>
      <c r="S46" s="78"/>
      <c r="T46" s="78"/>
      <c r="U46" s="78"/>
      <c r="V46" s="78"/>
      <c r="W46" s="78"/>
      <c r="X46" s="78"/>
      <c r="Y46" s="78"/>
      <c r="Z46" s="78"/>
      <c r="AC46" s="78"/>
      <c r="AD46" s="78"/>
      <c r="AI46" s="78"/>
      <c r="AJ46" s="78"/>
      <c r="AO46" s="78"/>
      <c r="AP46" s="78"/>
      <c r="AW46"/>
      <c r="AX46"/>
      <c r="AY46"/>
      <c r="AZ46"/>
      <c r="BA46"/>
      <c r="BB46"/>
      <c r="BC46"/>
      <c r="BD46"/>
      <c r="BE46"/>
      <c r="BF46"/>
      <c r="BG46"/>
      <c r="BH46"/>
      <c r="BI46"/>
      <c r="BJ46"/>
      <c r="BK46"/>
      <c r="BL46"/>
      <c r="BM46"/>
      <c r="BN46"/>
      <c r="BO46"/>
      <c r="BP46"/>
    </row>
    <row r="47" spans="1:68" x14ac:dyDescent="0.25">
      <c r="A47" s="80"/>
      <c r="B47" s="78"/>
      <c r="C47" s="78"/>
      <c r="D47" s="78"/>
      <c r="E47" s="78"/>
      <c r="F47" s="78"/>
      <c r="G47" s="78"/>
      <c r="H47" s="78"/>
      <c r="I47" s="78"/>
      <c r="J47" s="78"/>
      <c r="K47" s="78"/>
      <c r="L47" s="78"/>
      <c r="M47" s="78"/>
      <c r="N47" s="78"/>
      <c r="O47" s="78"/>
      <c r="P47" s="78"/>
      <c r="S47" s="78"/>
      <c r="T47" s="78"/>
      <c r="U47" s="78"/>
      <c r="V47" s="78"/>
      <c r="W47" s="78"/>
      <c r="X47" s="78"/>
      <c r="Y47" s="78"/>
      <c r="Z47" s="78"/>
      <c r="AC47" s="78"/>
      <c r="AD47" s="78"/>
      <c r="AI47" s="78"/>
      <c r="AJ47" s="78"/>
      <c r="AO47" s="78"/>
      <c r="AP47" s="78"/>
      <c r="AW47"/>
      <c r="AX47"/>
      <c r="AY47"/>
      <c r="AZ47"/>
      <c r="BA47"/>
      <c r="BB47"/>
      <c r="BC47"/>
      <c r="BD47"/>
      <c r="BE47"/>
      <c r="BF47"/>
      <c r="BG47"/>
      <c r="BH47"/>
      <c r="BI47"/>
      <c r="BJ47"/>
      <c r="BK47"/>
      <c r="BL47"/>
      <c r="BM47"/>
      <c r="BN47"/>
      <c r="BO47"/>
      <c r="BP47"/>
    </row>
    <row r="48" spans="1:68" x14ac:dyDescent="0.25">
      <c r="A48" s="80"/>
      <c r="B48" s="78"/>
      <c r="C48" s="78"/>
      <c r="D48" s="78"/>
      <c r="E48" s="78"/>
      <c r="F48" s="78"/>
      <c r="G48" s="78"/>
      <c r="H48" s="78"/>
      <c r="I48" s="78"/>
      <c r="J48" s="78"/>
      <c r="K48" s="78"/>
      <c r="L48" s="78"/>
      <c r="M48" s="78"/>
      <c r="N48" s="78"/>
      <c r="O48" s="78"/>
      <c r="P48" s="78"/>
      <c r="S48" s="78"/>
      <c r="T48" s="78"/>
      <c r="U48" s="78"/>
      <c r="V48" s="78"/>
      <c r="W48" s="78"/>
      <c r="X48" s="78"/>
      <c r="Y48" s="78"/>
      <c r="Z48" s="78"/>
      <c r="AC48" s="78"/>
      <c r="AD48" s="78"/>
      <c r="AI48" s="78"/>
      <c r="AJ48" s="78"/>
      <c r="AO48" s="78"/>
      <c r="AP48" s="78"/>
      <c r="AW48"/>
      <c r="AX48"/>
      <c r="AY48"/>
      <c r="AZ48"/>
      <c r="BA48"/>
      <c r="BB48"/>
      <c r="BC48"/>
      <c r="BD48"/>
      <c r="BE48"/>
      <c r="BF48"/>
      <c r="BG48"/>
      <c r="BH48"/>
      <c r="BI48"/>
      <c r="BJ48"/>
      <c r="BK48"/>
      <c r="BL48"/>
      <c r="BM48"/>
      <c r="BN48"/>
      <c r="BO48"/>
      <c r="BP48"/>
    </row>
    <row r="49" spans="1:68" x14ac:dyDescent="0.25">
      <c r="A49" s="80"/>
      <c r="B49" s="78"/>
      <c r="C49" s="78"/>
      <c r="D49" s="78"/>
      <c r="E49" s="78"/>
      <c r="F49" s="78"/>
      <c r="G49" s="78"/>
      <c r="H49" s="78"/>
      <c r="I49" s="78"/>
      <c r="J49" s="78"/>
      <c r="K49" s="78"/>
      <c r="L49" s="78"/>
      <c r="M49" s="78"/>
      <c r="N49" s="78"/>
      <c r="O49" s="78"/>
      <c r="P49" s="78"/>
      <c r="S49" s="78"/>
      <c r="T49" s="78"/>
      <c r="U49" s="78"/>
      <c r="V49" s="78"/>
      <c r="W49" s="78"/>
      <c r="X49" s="78"/>
      <c r="Y49" s="78"/>
      <c r="Z49" s="78"/>
      <c r="AC49" s="78"/>
      <c r="AD49" s="78"/>
      <c r="AI49" s="78"/>
      <c r="AJ49" s="78"/>
      <c r="AO49" s="78"/>
      <c r="AP49" s="78"/>
      <c r="AW49"/>
      <c r="AX49"/>
      <c r="AY49"/>
      <c r="AZ49"/>
      <c r="BA49"/>
      <c r="BB49"/>
      <c r="BC49"/>
      <c r="BD49"/>
      <c r="BE49"/>
      <c r="BF49"/>
      <c r="BG49"/>
      <c r="BH49"/>
      <c r="BI49"/>
      <c r="BJ49"/>
      <c r="BK49"/>
      <c r="BL49"/>
      <c r="BM49"/>
      <c r="BN49"/>
      <c r="BO49"/>
      <c r="BP49"/>
    </row>
    <row r="50" spans="1:68" x14ac:dyDescent="0.25">
      <c r="A50" s="80"/>
      <c r="B50" s="78"/>
      <c r="C50" s="78"/>
      <c r="D50" s="78"/>
      <c r="E50" s="78"/>
      <c r="F50" s="78"/>
      <c r="G50" s="78"/>
      <c r="H50" s="78"/>
      <c r="I50" s="78"/>
      <c r="J50" s="78"/>
      <c r="K50" s="78"/>
      <c r="L50" s="78"/>
      <c r="M50" s="78"/>
      <c r="N50" s="78"/>
      <c r="O50" s="78"/>
      <c r="P50" s="78"/>
      <c r="S50" s="78"/>
      <c r="T50" s="78"/>
      <c r="U50" s="78"/>
      <c r="V50" s="78"/>
      <c r="W50" s="78"/>
      <c r="X50" s="78"/>
      <c r="Y50" s="78"/>
      <c r="Z50" s="78"/>
      <c r="AC50" s="78"/>
      <c r="AD50" s="78"/>
      <c r="AI50" s="78"/>
      <c r="AJ50" s="78"/>
      <c r="AO50" s="78"/>
      <c r="AP50" s="78"/>
      <c r="BO50"/>
      <c r="BP50"/>
    </row>
    <row r="51" spans="1:68" x14ac:dyDescent="0.25">
      <c r="A51" s="80"/>
      <c r="B51" s="78"/>
      <c r="C51" s="78"/>
      <c r="D51" s="78"/>
      <c r="E51" s="78"/>
      <c r="F51" s="78"/>
      <c r="G51" s="78"/>
      <c r="H51" s="78"/>
      <c r="I51" s="78"/>
      <c r="J51" s="78"/>
      <c r="K51" s="78"/>
      <c r="L51" s="78"/>
      <c r="M51" s="78"/>
      <c r="N51" s="78"/>
      <c r="O51" s="78"/>
      <c r="P51" s="78"/>
      <c r="S51" s="78"/>
      <c r="T51" s="78"/>
      <c r="U51" s="78"/>
      <c r="V51" s="78"/>
      <c r="W51" s="78"/>
      <c r="X51" s="78"/>
      <c r="Y51" s="78"/>
      <c r="Z51" s="78"/>
      <c r="AC51" s="78"/>
      <c r="AD51" s="78"/>
      <c r="AI51" s="78"/>
      <c r="AJ51" s="78"/>
      <c r="AO51" s="78"/>
      <c r="AP51" s="78"/>
      <c r="BO51"/>
      <c r="BP51"/>
    </row>
    <row r="52" spans="1:68" x14ac:dyDescent="0.25">
      <c r="A52" s="80"/>
      <c r="B52" s="78"/>
      <c r="C52" s="78"/>
      <c r="D52" s="78"/>
      <c r="E52" s="78"/>
      <c r="F52" s="78"/>
      <c r="G52" s="78"/>
      <c r="H52" s="78"/>
      <c r="I52" s="78"/>
      <c r="J52" s="78"/>
      <c r="K52" s="78"/>
      <c r="L52" s="78"/>
      <c r="M52" s="78"/>
      <c r="N52" s="78"/>
      <c r="O52" s="78"/>
      <c r="P52" s="78"/>
      <c r="S52" s="78"/>
      <c r="T52" s="78"/>
      <c r="U52" s="78"/>
      <c r="V52" s="78"/>
      <c r="W52" s="78"/>
      <c r="X52" s="78"/>
      <c r="Y52" s="78"/>
      <c r="Z52" s="78"/>
      <c r="AC52" s="78"/>
      <c r="AD52" s="78"/>
      <c r="AI52" s="78"/>
      <c r="AJ52" s="78"/>
      <c r="AO52" s="78"/>
      <c r="AP52" s="78"/>
      <c r="BO52"/>
      <c r="BP52"/>
    </row>
    <row r="53" spans="1:68" x14ac:dyDescent="0.25">
      <c r="A53" s="80"/>
      <c r="B53" s="78"/>
      <c r="C53" s="78"/>
      <c r="D53" s="78"/>
      <c r="E53" s="78"/>
      <c r="F53" s="78"/>
      <c r="G53" s="78"/>
      <c r="H53" s="78"/>
      <c r="I53" s="78"/>
      <c r="J53" s="78"/>
      <c r="K53" s="78"/>
      <c r="L53" s="78"/>
      <c r="M53" s="78"/>
      <c r="N53" s="78"/>
      <c r="O53" s="78"/>
      <c r="P53" s="78"/>
      <c r="S53" s="78"/>
      <c r="T53" s="78"/>
      <c r="U53" s="78"/>
      <c r="V53" s="78"/>
      <c r="W53" s="78"/>
      <c r="X53" s="78"/>
      <c r="Y53" s="78"/>
      <c r="Z53" s="78"/>
      <c r="AC53" s="78"/>
      <c r="AD53" s="78"/>
      <c r="AI53" s="78"/>
      <c r="AJ53" s="78"/>
      <c r="AO53" s="78"/>
      <c r="AP53" s="78"/>
      <c r="BO53"/>
      <c r="BP53"/>
    </row>
    <row r="54" spans="1:68" x14ac:dyDescent="0.25">
      <c r="A54" s="80"/>
      <c r="B54" s="78"/>
      <c r="C54" s="78"/>
      <c r="D54" s="78"/>
      <c r="E54" s="78"/>
      <c r="F54" s="78"/>
      <c r="G54" s="78"/>
      <c r="H54" s="78"/>
      <c r="I54" s="78"/>
      <c r="J54" s="78"/>
      <c r="K54" s="78"/>
      <c r="L54" s="78"/>
      <c r="M54" s="78"/>
      <c r="N54" s="78"/>
      <c r="O54" s="78"/>
      <c r="P54" s="78"/>
      <c r="S54" s="78"/>
      <c r="T54" s="78"/>
      <c r="U54" s="78"/>
      <c r="V54" s="78"/>
      <c r="W54" s="78"/>
      <c r="X54" s="78"/>
      <c r="Y54" s="78"/>
      <c r="Z54" s="78"/>
      <c r="AC54" s="78"/>
      <c r="AD54" s="78"/>
      <c r="AI54" s="78"/>
      <c r="AJ54" s="78"/>
      <c r="AO54" s="78"/>
      <c r="AP54" s="78"/>
      <c r="BO54"/>
      <c r="BP54"/>
    </row>
    <row r="55" spans="1:68" x14ac:dyDescent="0.25">
      <c r="A55" s="80"/>
      <c r="B55" s="78"/>
      <c r="C55" s="78"/>
      <c r="D55" s="78"/>
      <c r="E55" s="78"/>
      <c r="F55" s="78"/>
      <c r="G55" s="78"/>
      <c r="H55" s="78"/>
      <c r="I55" s="78"/>
      <c r="J55" s="78"/>
      <c r="K55" s="78"/>
      <c r="L55" s="78"/>
      <c r="M55" s="78"/>
      <c r="N55" s="78"/>
      <c r="O55" s="78"/>
      <c r="P55" s="78"/>
      <c r="S55" s="78"/>
      <c r="T55" s="78"/>
      <c r="U55" s="78"/>
      <c r="V55" s="78"/>
      <c r="W55" s="78"/>
      <c r="X55" s="78"/>
      <c r="Y55" s="78"/>
      <c r="Z55" s="78"/>
      <c r="AC55" s="78"/>
      <c r="AD55" s="78"/>
      <c r="AI55" s="78"/>
      <c r="AJ55" s="78"/>
      <c r="AO55" s="78"/>
      <c r="AP55" s="78"/>
      <c r="BO55"/>
      <c r="BP55"/>
    </row>
    <row r="56" spans="1:68" x14ac:dyDescent="0.25">
      <c r="A56" s="80"/>
      <c r="B56" s="78"/>
      <c r="C56" s="78"/>
      <c r="D56" s="78"/>
      <c r="E56" s="78"/>
      <c r="F56" s="78"/>
      <c r="G56" s="78"/>
      <c r="H56" s="78"/>
      <c r="I56" s="78"/>
      <c r="J56" s="78"/>
      <c r="K56" s="78"/>
      <c r="L56" s="78"/>
      <c r="M56" s="78"/>
      <c r="N56" s="78"/>
      <c r="O56" s="78"/>
      <c r="P56" s="78"/>
      <c r="S56" s="78"/>
      <c r="T56" s="78"/>
      <c r="U56" s="78"/>
      <c r="V56" s="78"/>
      <c r="W56" s="78"/>
      <c r="X56" s="78"/>
      <c r="Y56" s="78"/>
      <c r="Z56" s="78"/>
      <c r="AC56" s="78"/>
      <c r="AD56" s="78"/>
      <c r="AI56" s="78"/>
      <c r="AJ56" s="78"/>
      <c r="AO56" s="78"/>
      <c r="AP56" s="78"/>
      <c r="BO56"/>
      <c r="BP56"/>
    </row>
    <row r="57" spans="1:68" x14ac:dyDescent="0.25">
      <c r="A57" s="80"/>
      <c r="B57" s="78"/>
      <c r="C57" s="78"/>
      <c r="D57" s="78"/>
      <c r="E57" s="78"/>
      <c r="F57" s="78"/>
      <c r="G57" s="78"/>
      <c r="H57" s="78"/>
      <c r="I57" s="78"/>
      <c r="J57" s="78"/>
      <c r="K57" s="78"/>
      <c r="L57" s="78"/>
      <c r="M57" s="78"/>
      <c r="N57" s="78"/>
      <c r="O57" s="78"/>
      <c r="P57" s="78"/>
      <c r="S57" s="78"/>
      <c r="T57" s="78"/>
      <c r="U57" s="78"/>
      <c r="V57" s="78"/>
      <c r="W57" s="78"/>
      <c r="X57" s="78"/>
      <c r="Y57" s="78"/>
      <c r="Z57" s="78"/>
      <c r="AC57" s="78"/>
      <c r="AD57" s="78"/>
      <c r="AI57" s="78"/>
      <c r="AJ57" s="78"/>
      <c r="AO57" s="78"/>
      <c r="AP57" s="78"/>
      <c r="AW57"/>
      <c r="AX57"/>
      <c r="AY57"/>
      <c r="AZ57"/>
      <c r="BA57"/>
      <c r="BB57"/>
      <c r="BC57"/>
      <c r="BD57"/>
      <c r="BE57"/>
      <c r="BF57"/>
      <c r="BG57"/>
      <c r="BH57"/>
      <c r="BI57"/>
      <c r="BJ57"/>
      <c r="BK57"/>
      <c r="BL57"/>
      <c r="BM57"/>
      <c r="BN57"/>
      <c r="BO57"/>
      <c r="BP57"/>
    </row>
    <row r="58" spans="1:68" x14ac:dyDescent="0.25">
      <c r="A58" s="80"/>
      <c r="B58" s="78"/>
      <c r="C58" s="78"/>
      <c r="D58" s="78"/>
      <c r="E58" s="78"/>
      <c r="F58" s="78"/>
      <c r="G58" s="78"/>
      <c r="H58" s="78"/>
      <c r="I58" s="78"/>
      <c r="J58" s="78"/>
      <c r="K58" s="78"/>
      <c r="L58" s="78"/>
      <c r="M58" s="78"/>
      <c r="N58" s="78"/>
      <c r="O58" s="78"/>
      <c r="P58" s="78"/>
      <c r="S58" s="78"/>
      <c r="T58" s="78"/>
      <c r="U58" s="78"/>
      <c r="V58" s="78"/>
      <c r="W58" s="78"/>
      <c r="X58" s="78"/>
      <c r="Y58" s="78"/>
      <c r="Z58" s="78"/>
      <c r="AC58" s="78"/>
      <c r="AD58" s="78"/>
      <c r="AI58" s="78"/>
      <c r="AJ58" s="78"/>
      <c r="AO58" s="78"/>
      <c r="AP58" s="78"/>
      <c r="AW58"/>
      <c r="AX58"/>
      <c r="AY58"/>
      <c r="AZ58"/>
      <c r="BA58"/>
      <c r="BB58"/>
      <c r="BC58"/>
      <c r="BD58"/>
      <c r="BE58"/>
      <c r="BF58"/>
      <c r="BG58"/>
      <c r="BH58"/>
      <c r="BI58"/>
      <c r="BJ58"/>
      <c r="BK58"/>
      <c r="BL58"/>
      <c r="BM58"/>
      <c r="BN58"/>
      <c r="BO58"/>
      <c r="BP58"/>
    </row>
    <row r="59" spans="1:68" x14ac:dyDescent="0.25">
      <c r="A59" s="80"/>
      <c r="B59" s="78"/>
      <c r="C59" s="78"/>
      <c r="D59" s="78"/>
      <c r="E59" s="78"/>
      <c r="F59" s="78"/>
      <c r="G59" s="78"/>
      <c r="H59" s="78"/>
      <c r="I59" s="78"/>
      <c r="J59" s="78"/>
      <c r="K59" s="78"/>
      <c r="L59" s="78"/>
      <c r="M59" s="78"/>
      <c r="N59" s="78"/>
      <c r="O59" s="78"/>
      <c r="P59" s="78"/>
      <c r="S59" s="78"/>
      <c r="T59" s="78"/>
      <c r="U59" s="78"/>
      <c r="V59" s="78"/>
      <c r="W59" s="78"/>
      <c r="X59" s="78"/>
      <c r="Y59" s="78"/>
      <c r="Z59" s="78"/>
      <c r="AC59" s="78"/>
      <c r="AD59" s="78"/>
      <c r="AI59" s="78"/>
      <c r="AJ59" s="78"/>
      <c r="AO59" s="78"/>
      <c r="AP59" s="78"/>
    </row>
    <row r="60" spans="1:68" x14ac:dyDescent="0.25">
      <c r="A60" s="80"/>
      <c r="B60" s="78"/>
      <c r="C60" s="78"/>
      <c r="D60" s="78"/>
      <c r="E60" s="78"/>
      <c r="F60" s="78"/>
      <c r="G60" s="78"/>
      <c r="H60" s="78"/>
      <c r="I60" s="78"/>
      <c r="J60" s="78"/>
      <c r="K60" s="78"/>
      <c r="L60" s="78"/>
      <c r="M60" s="78"/>
      <c r="N60" s="78"/>
      <c r="O60" s="78"/>
      <c r="P60" s="78"/>
      <c r="S60" s="78"/>
      <c r="T60" s="78"/>
      <c r="U60" s="78"/>
      <c r="V60" s="78"/>
      <c r="W60" s="78"/>
      <c r="X60" s="78"/>
      <c r="Y60" s="78"/>
      <c r="Z60" s="78"/>
      <c r="AC60" s="78"/>
      <c r="AD60" s="78"/>
      <c r="AI60" s="78"/>
      <c r="AJ60" s="78"/>
      <c r="AO60" s="78"/>
      <c r="AP60" s="78"/>
    </row>
    <row r="61" spans="1:68" x14ac:dyDescent="0.25">
      <c r="A61" s="80"/>
      <c r="B61" s="78"/>
      <c r="C61" s="78"/>
      <c r="D61" s="78"/>
      <c r="E61" s="78"/>
      <c r="F61" s="78"/>
      <c r="G61" s="78"/>
      <c r="H61" s="78"/>
      <c r="I61" s="78"/>
      <c r="J61" s="78"/>
      <c r="K61" s="78"/>
      <c r="L61" s="78"/>
      <c r="M61" s="78"/>
      <c r="N61" s="78"/>
      <c r="O61" s="78"/>
      <c r="P61" s="78"/>
      <c r="S61" s="78"/>
      <c r="T61" s="78"/>
      <c r="U61" s="78"/>
      <c r="V61" s="78"/>
      <c r="W61" s="78"/>
      <c r="X61" s="78"/>
      <c r="Y61" s="78"/>
      <c r="Z61" s="78"/>
      <c r="AC61" s="78"/>
      <c r="AD61" s="78"/>
      <c r="AI61" s="78"/>
      <c r="AJ61" s="78"/>
      <c r="AO61" s="78"/>
      <c r="AP61" s="78"/>
    </row>
    <row r="62" spans="1:68" x14ac:dyDescent="0.25">
      <c r="A62" s="80"/>
      <c r="B62" s="78"/>
      <c r="C62" s="78"/>
      <c r="D62" s="78"/>
      <c r="E62" s="78"/>
      <c r="F62" s="78"/>
      <c r="G62" s="78"/>
      <c r="H62" s="78"/>
      <c r="I62" s="78"/>
      <c r="J62" s="78"/>
      <c r="K62" s="78"/>
      <c r="L62" s="78"/>
      <c r="M62" s="78"/>
      <c r="N62" s="78"/>
      <c r="O62" s="78"/>
      <c r="P62" s="78"/>
      <c r="S62" s="78"/>
      <c r="T62" s="78"/>
      <c r="U62" s="78"/>
      <c r="V62" s="78"/>
      <c r="W62" s="78"/>
      <c r="X62" s="78"/>
      <c r="Y62" s="78"/>
      <c r="Z62" s="78"/>
      <c r="AC62" s="78"/>
      <c r="AD62" s="78"/>
      <c r="AI62" s="78"/>
      <c r="AJ62" s="78"/>
      <c r="AO62" s="78"/>
      <c r="AP62" s="78"/>
    </row>
    <row r="63" spans="1:68" x14ac:dyDescent="0.25">
      <c r="A63" s="80"/>
      <c r="B63" s="78"/>
      <c r="C63" s="78"/>
      <c r="D63" s="78"/>
      <c r="E63" s="78"/>
      <c r="F63" s="78"/>
      <c r="G63" s="78"/>
      <c r="H63" s="78"/>
      <c r="I63" s="78"/>
      <c r="J63" s="78"/>
      <c r="K63" s="78"/>
      <c r="L63" s="78"/>
      <c r="M63" s="78"/>
      <c r="N63" s="78"/>
      <c r="O63" s="78"/>
      <c r="P63" s="78"/>
      <c r="S63" s="78"/>
      <c r="T63" s="78"/>
      <c r="U63" s="78"/>
      <c r="V63" s="78"/>
      <c r="W63" s="78"/>
      <c r="X63" s="78"/>
      <c r="Y63" s="78"/>
      <c r="Z63" s="78"/>
      <c r="AC63" s="78"/>
      <c r="AD63" s="78"/>
      <c r="AI63" s="78"/>
      <c r="AJ63" s="78"/>
      <c r="AO63" s="78"/>
      <c r="AP63" s="78"/>
    </row>
    <row r="64" spans="1:68" x14ac:dyDescent="0.25">
      <c r="A64" s="80"/>
      <c r="B64" s="78"/>
      <c r="C64" s="78"/>
      <c r="D64" s="78"/>
      <c r="E64" s="78"/>
      <c r="F64" s="78"/>
      <c r="G64" s="78"/>
      <c r="H64" s="78"/>
      <c r="I64" s="78"/>
      <c r="J64" s="78"/>
      <c r="K64" s="78"/>
      <c r="L64" s="78"/>
      <c r="M64" s="78"/>
      <c r="N64" s="78"/>
      <c r="O64" s="78"/>
      <c r="P64" s="78"/>
      <c r="S64" s="78"/>
      <c r="T64" s="78"/>
      <c r="U64" s="78"/>
      <c r="V64" s="78"/>
      <c r="W64" s="78"/>
      <c r="X64" s="78"/>
      <c r="Y64" s="78"/>
      <c r="Z64" s="78"/>
      <c r="AC64" s="78"/>
      <c r="AD64" s="78"/>
      <c r="AI64" s="78"/>
      <c r="AJ64" s="78"/>
      <c r="AO64" s="78"/>
      <c r="AP64" s="78"/>
    </row>
    <row r="65" spans="1:42" x14ac:dyDescent="0.25">
      <c r="A65" s="80"/>
      <c r="B65" s="78"/>
      <c r="C65" s="78"/>
      <c r="D65" s="78"/>
      <c r="E65" s="78"/>
      <c r="F65" s="78"/>
      <c r="G65" s="78"/>
      <c r="H65" s="78"/>
      <c r="I65" s="78"/>
      <c r="J65" s="78"/>
      <c r="K65" s="78"/>
      <c r="L65" s="78"/>
      <c r="M65" s="78"/>
      <c r="N65" s="78"/>
      <c r="O65" s="78"/>
      <c r="P65" s="78"/>
      <c r="S65" s="78"/>
      <c r="T65" s="78"/>
      <c r="U65" s="78"/>
      <c r="V65" s="78"/>
      <c r="W65" s="78"/>
      <c r="X65" s="78"/>
      <c r="Y65" s="78"/>
      <c r="Z65" s="78"/>
      <c r="AC65" s="78"/>
      <c r="AD65" s="78"/>
      <c r="AI65" s="78"/>
      <c r="AJ65" s="78"/>
      <c r="AO65" s="78"/>
      <c r="AP65" s="78"/>
    </row>
    <row r="66" spans="1:42" x14ac:dyDescent="0.25">
      <c r="A66" s="80"/>
      <c r="B66" s="78"/>
      <c r="C66" s="78"/>
      <c r="D66" s="78"/>
      <c r="E66" s="78"/>
      <c r="F66" s="78"/>
      <c r="G66" s="78"/>
      <c r="H66" s="78"/>
      <c r="I66" s="78"/>
      <c r="J66" s="78"/>
      <c r="K66" s="78"/>
      <c r="L66" s="78"/>
      <c r="M66" s="78"/>
      <c r="N66" s="78"/>
      <c r="O66" s="78"/>
      <c r="P66" s="78"/>
      <c r="S66" s="78"/>
      <c r="T66" s="78"/>
      <c r="U66" s="78"/>
      <c r="V66" s="78"/>
      <c r="W66" s="78"/>
      <c r="X66" s="78"/>
      <c r="Y66" s="78"/>
      <c r="Z66" s="78"/>
      <c r="AC66" s="78"/>
      <c r="AD66" s="78"/>
      <c r="AI66" s="78"/>
      <c r="AJ66" s="78"/>
      <c r="AO66" s="78"/>
      <c r="AP66" s="78"/>
    </row>
    <row r="67" spans="1:42" x14ac:dyDescent="0.25">
      <c r="A67" s="80"/>
      <c r="B67" s="78"/>
      <c r="C67" s="78"/>
      <c r="D67" s="78"/>
      <c r="E67" s="78"/>
      <c r="F67" s="78"/>
      <c r="G67" s="78"/>
      <c r="H67" s="78"/>
      <c r="I67" s="78"/>
      <c r="J67" s="78"/>
      <c r="K67" s="78"/>
      <c r="L67" s="78"/>
      <c r="M67" s="78"/>
      <c r="N67" s="78"/>
      <c r="O67" s="78"/>
      <c r="P67" s="78"/>
      <c r="S67" s="78"/>
      <c r="T67" s="78"/>
      <c r="U67" s="78"/>
      <c r="V67" s="78"/>
      <c r="W67" s="78"/>
      <c r="X67" s="78"/>
      <c r="Y67" s="78"/>
      <c r="Z67" s="78"/>
      <c r="AC67" s="78"/>
      <c r="AD67" s="78"/>
      <c r="AI67" s="78"/>
      <c r="AJ67" s="78"/>
      <c r="AO67" s="78"/>
      <c r="AP67" s="78"/>
    </row>
    <row r="68" spans="1:42" x14ac:dyDescent="0.25">
      <c r="A68" s="80"/>
      <c r="B68" s="78"/>
      <c r="C68" s="78"/>
      <c r="D68" s="78"/>
      <c r="E68" s="78"/>
      <c r="F68" s="78"/>
      <c r="G68" s="78"/>
      <c r="H68" s="78"/>
      <c r="I68" s="78"/>
      <c r="J68" s="78"/>
      <c r="K68" s="78"/>
      <c r="L68" s="78"/>
      <c r="M68" s="78"/>
      <c r="N68" s="78"/>
      <c r="O68" s="78"/>
      <c r="P68" s="78"/>
      <c r="S68" s="78"/>
      <c r="T68" s="78"/>
      <c r="U68" s="78"/>
      <c r="V68" s="78"/>
      <c r="W68" s="78"/>
      <c r="X68" s="78"/>
      <c r="Y68" s="78"/>
      <c r="Z68" s="78"/>
      <c r="AC68" s="78"/>
      <c r="AD68" s="78"/>
      <c r="AI68" s="78"/>
      <c r="AJ68" s="78"/>
      <c r="AO68" s="78"/>
      <c r="AP68" s="78"/>
    </row>
    <row r="69" spans="1:42" x14ac:dyDescent="0.25">
      <c r="A69" s="80"/>
      <c r="B69" s="78"/>
      <c r="C69" s="78"/>
      <c r="D69" s="78"/>
      <c r="E69" s="78"/>
      <c r="F69" s="78"/>
      <c r="G69" s="78"/>
      <c r="H69" s="78"/>
      <c r="I69" s="78"/>
      <c r="J69" s="78"/>
      <c r="K69" s="78"/>
      <c r="L69" s="78"/>
      <c r="M69" s="78"/>
      <c r="N69" s="78"/>
      <c r="O69" s="78"/>
      <c r="P69" s="78"/>
      <c r="S69" s="78"/>
      <c r="T69" s="78"/>
      <c r="U69" s="78"/>
      <c r="V69" s="78"/>
      <c r="W69" s="78"/>
      <c r="X69" s="78"/>
      <c r="Y69" s="78"/>
      <c r="Z69" s="78"/>
      <c r="AC69" s="78"/>
      <c r="AD69" s="78"/>
      <c r="AI69" s="78"/>
      <c r="AJ69" s="78"/>
      <c r="AO69" s="78"/>
      <c r="AP69" s="78"/>
    </row>
    <row r="70" spans="1:42" x14ac:dyDescent="0.25">
      <c r="A70" s="80"/>
      <c r="B70" s="78"/>
      <c r="C70" s="78"/>
      <c r="D70" s="78"/>
      <c r="E70" s="78"/>
      <c r="F70" s="78"/>
      <c r="G70" s="78"/>
      <c r="H70" s="78"/>
      <c r="I70" s="78"/>
      <c r="J70" s="78"/>
      <c r="K70" s="78"/>
      <c r="L70" s="78"/>
      <c r="M70" s="78"/>
      <c r="N70" s="78"/>
      <c r="O70" s="78"/>
      <c r="P70" s="78"/>
      <c r="S70" s="78"/>
      <c r="T70" s="78"/>
      <c r="U70" s="78"/>
      <c r="V70" s="78"/>
      <c r="W70" s="78"/>
      <c r="X70" s="78"/>
      <c r="Y70" s="78"/>
      <c r="Z70" s="78"/>
      <c r="AC70" s="78"/>
      <c r="AD70" s="78"/>
      <c r="AI70" s="78"/>
      <c r="AJ70" s="78"/>
      <c r="AO70" s="78"/>
      <c r="AP70" s="78"/>
    </row>
    <row r="71" spans="1:42" x14ac:dyDescent="0.25">
      <c r="A71" s="80"/>
      <c r="B71" s="78"/>
      <c r="C71" s="78"/>
      <c r="D71" s="78"/>
      <c r="E71" s="78"/>
      <c r="F71" s="78"/>
      <c r="G71" s="78"/>
      <c r="H71" s="78"/>
      <c r="I71" s="78"/>
      <c r="J71" s="78"/>
      <c r="K71" s="78"/>
      <c r="L71" s="78"/>
      <c r="M71" s="78"/>
      <c r="N71" s="78"/>
      <c r="O71" s="78"/>
      <c r="P71" s="78"/>
      <c r="S71" s="78"/>
      <c r="T71" s="78"/>
      <c r="U71" s="78"/>
      <c r="V71" s="78"/>
      <c r="W71" s="78"/>
      <c r="X71" s="78"/>
      <c r="Y71" s="78"/>
      <c r="Z71" s="78"/>
      <c r="AC71" s="78"/>
      <c r="AD71" s="78"/>
      <c r="AI71" s="78"/>
      <c r="AJ71" s="78"/>
      <c r="AO71" s="78"/>
      <c r="AP71" s="78"/>
    </row>
    <row r="72" spans="1:42" x14ac:dyDescent="0.25">
      <c r="A72" s="80"/>
      <c r="B72" s="78"/>
      <c r="C72" s="78"/>
      <c r="D72" s="78"/>
      <c r="E72" s="78"/>
      <c r="F72" s="78"/>
      <c r="G72" s="78"/>
      <c r="H72" s="78"/>
      <c r="I72" s="78"/>
      <c r="J72" s="78"/>
      <c r="K72" s="78"/>
      <c r="L72" s="78"/>
      <c r="M72" s="78"/>
      <c r="N72" s="78"/>
      <c r="O72" s="78"/>
      <c r="P72" s="78"/>
      <c r="S72" s="78"/>
      <c r="T72" s="78"/>
      <c r="U72" s="78"/>
      <c r="V72" s="78"/>
      <c r="W72" s="78"/>
      <c r="X72" s="78"/>
      <c r="Y72" s="78"/>
      <c r="Z72" s="78"/>
      <c r="AC72" s="78"/>
      <c r="AD72" s="78"/>
      <c r="AI72" s="78"/>
      <c r="AJ72" s="78"/>
      <c r="AO72" s="78"/>
      <c r="AP72" s="78"/>
    </row>
    <row r="73" spans="1:42" x14ac:dyDescent="0.25">
      <c r="A73" s="80"/>
      <c r="B73" s="78"/>
      <c r="C73" s="78"/>
      <c r="D73" s="78"/>
      <c r="E73" s="78"/>
      <c r="F73" s="78"/>
      <c r="G73" s="78"/>
      <c r="H73" s="78"/>
      <c r="I73" s="78"/>
      <c r="J73" s="78"/>
      <c r="K73" s="78"/>
      <c r="L73" s="78"/>
      <c r="M73" s="78"/>
      <c r="N73" s="78"/>
      <c r="O73" s="78"/>
      <c r="P73" s="78"/>
      <c r="S73" s="78"/>
      <c r="T73" s="78"/>
      <c r="U73" s="78"/>
      <c r="V73" s="78"/>
      <c r="W73" s="78"/>
      <c r="X73" s="78"/>
      <c r="Y73" s="78"/>
      <c r="Z73" s="78"/>
      <c r="AC73" s="78"/>
      <c r="AD73" s="78"/>
      <c r="AI73" s="78"/>
      <c r="AJ73" s="78"/>
      <c r="AO73" s="78"/>
      <c r="AP73" s="78"/>
    </row>
    <row r="74" spans="1:42" ht="18.75" x14ac:dyDescent="0.3">
      <c r="A74" s="118"/>
      <c r="B74" s="78"/>
      <c r="C74" s="78"/>
      <c r="D74" s="78"/>
      <c r="E74" s="78"/>
      <c r="F74" s="78"/>
      <c r="G74" s="78"/>
      <c r="H74" s="78"/>
      <c r="I74" s="78"/>
      <c r="J74" s="78"/>
      <c r="K74" s="78"/>
      <c r="L74" s="78"/>
      <c r="M74" s="78"/>
      <c r="N74" s="78"/>
      <c r="O74" s="78"/>
      <c r="P74" s="78"/>
      <c r="S74" s="78"/>
      <c r="T74" s="78"/>
      <c r="U74" s="78"/>
      <c r="V74" s="78"/>
      <c r="W74" s="78"/>
      <c r="X74" s="78"/>
      <c r="Y74" s="78"/>
      <c r="Z74" s="78"/>
      <c r="AC74" s="78"/>
      <c r="AD74" s="78"/>
      <c r="AI74" s="78"/>
      <c r="AJ74" s="78"/>
      <c r="AO74" s="78"/>
      <c r="AP74" s="78"/>
    </row>
    <row r="75" spans="1:42" ht="18.75" x14ac:dyDescent="0.3">
      <c r="A75" s="118"/>
      <c r="B75" s="78"/>
      <c r="C75" s="78"/>
      <c r="D75" s="78"/>
      <c r="E75" s="78"/>
      <c r="F75" s="78"/>
      <c r="G75" s="78"/>
      <c r="H75" s="78"/>
      <c r="I75" s="78"/>
      <c r="J75" s="78"/>
      <c r="K75" s="78"/>
      <c r="L75" s="78"/>
      <c r="M75" s="78"/>
      <c r="N75" s="78"/>
      <c r="O75" s="78"/>
      <c r="P75" s="78"/>
      <c r="S75" s="78"/>
      <c r="T75" s="78"/>
      <c r="U75" s="78"/>
      <c r="V75" s="78"/>
      <c r="W75" s="78"/>
      <c r="X75" s="78"/>
      <c r="Y75" s="78"/>
      <c r="Z75" s="78"/>
      <c r="AC75" s="78"/>
      <c r="AD75" s="78"/>
      <c r="AI75" s="78"/>
      <c r="AJ75" s="78"/>
      <c r="AO75" s="78"/>
      <c r="AP75" s="78"/>
    </row>
    <row r="76" spans="1:42" ht="18.75" x14ac:dyDescent="0.3">
      <c r="A76" s="118"/>
      <c r="B76" s="78"/>
      <c r="C76" s="78"/>
      <c r="D76" s="78"/>
      <c r="E76" s="78"/>
      <c r="F76" s="78"/>
      <c r="G76" s="78"/>
      <c r="H76" s="78"/>
      <c r="I76" s="78"/>
      <c r="J76" s="78"/>
      <c r="K76" s="78"/>
      <c r="L76" s="78"/>
      <c r="M76" s="78"/>
      <c r="N76" s="78"/>
      <c r="O76" s="78"/>
      <c r="P76" s="78"/>
      <c r="S76" s="78"/>
      <c r="T76" s="78"/>
      <c r="U76" s="78"/>
      <c r="V76" s="78"/>
      <c r="W76" s="78"/>
      <c r="X76" s="78"/>
      <c r="Y76" s="78"/>
      <c r="Z76" s="78"/>
      <c r="AC76" s="78"/>
      <c r="AD76" s="78"/>
      <c r="AI76" s="78"/>
      <c r="AJ76" s="78"/>
      <c r="AO76" s="78"/>
      <c r="AP76" s="78"/>
    </row>
    <row r="77" spans="1:42" ht="18.75" x14ac:dyDescent="0.3">
      <c r="A77" s="118"/>
      <c r="B77" s="78"/>
      <c r="C77" s="78"/>
      <c r="D77" s="78"/>
      <c r="E77" s="78"/>
      <c r="F77" s="78"/>
      <c r="G77" s="78"/>
      <c r="H77" s="78"/>
      <c r="I77" s="78"/>
      <c r="J77" s="78"/>
      <c r="K77" s="78"/>
      <c r="L77" s="78"/>
      <c r="M77" s="78"/>
      <c r="N77" s="78"/>
      <c r="O77" s="78"/>
      <c r="P77" s="78"/>
      <c r="S77" s="78"/>
      <c r="T77" s="78"/>
      <c r="U77" s="78"/>
      <c r="V77" s="78"/>
      <c r="W77" s="78"/>
      <c r="X77" s="78"/>
      <c r="Y77" s="78"/>
      <c r="Z77" s="78"/>
      <c r="AC77" s="78"/>
      <c r="AD77" s="78"/>
      <c r="AI77" s="78"/>
      <c r="AJ77" s="78"/>
      <c r="AO77" s="78"/>
      <c r="AP77" s="78"/>
    </row>
    <row r="78" spans="1:42" ht="18.75" x14ac:dyDescent="0.3">
      <c r="A78" s="118"/>
      <c r="B78" s="78"/>
      <c r="C78" s="78"/>
      <c r="D78" s="78"/>
      <c r="E78" s="78"/>
      <c r="F78" s="78"/>
      <c r="G78" s="78"/>
      <c r="H78" s="78"/>
      <c r="I78" s="78"/>
      <c r="J78" s="78"/>
      <c r="K78" s="78"/>
      <c r="L78" s="78"/>
      <c r="M78" s="78"/>
      <c r="N78" s="78"/>
      <c r="O78" s="78"/>
      <c r="P78" s="78"/>
      <c r="S78" s="78"/>
      <c r="T78" s="78"/>
      <c r="U78" s="78"/>
      <c r="V78" s="78"/>
      <c r="W78" s="78"/>
      <c r="X78" s="78"/>
      <c r="Y78" s="78"/>
      <c r="Z78" s="78"/>
      <c r="AC78" s="78"/>
      <c r="AD78" s="78"/>
      <c r="AI78" s="78"/>
      <c r="AJ78" s="78"/>
      <c r="AO78" s="78"/>
      <c r="AP78" s="78"/>
    </row>
    <row r="79" spans="1:42" x14ac:dyDescent="0.25">
      <c r="A79" s="119"/>
      <c r="B79" s="78"/>
      <c r="C79" s="78"/>
      <c r="D79" s="78"/>
      <c r="E79" s="78"/>
      <c r="F79" s="78"/>
      <c r="G79" s="78"/>
      <c r="H79" s="78"/>
      <c r="I79" s="78"/>
      <c r="J79" s="78"/>
      <c r="K79" s="78"/>
      <c r="L79" s="78"/>
      <c r="M79" s="78"/>
      <c r="N79" s="78"/>
      <c r="O79" s="78"/>
      <c r="P79" s="78"/>
      <c r="S79" s="78"/>
      <c r="T79" s="78"/>
      <c r="U79" s="78"/>
      <c r="V79" s="78"/>
      <c r="W79" s="78"/>
      <c r="X79" s="78"/>
      <c r="Y79" s="78"/>
      <c r="Z79" s="78"/>
      <c r="AC79" s="78"/>
      <c r="AD79" s="78"/>
      <c r="AI79" s="78"/>
      <c r="AJ79" s="78"/>
      <c r="AO79" s="78"/>
      <c r="AP79" s="78"/>
    </row>
    <row r="80" spans="1:42" x14ac:dyDescent="0.25">
      <c r="A80" s="120"/>
      <c r="B80" s="78"/>
      <c r="C80" s="78"/>
      <c r="D80" s="78"/>
      <c r="E80" s="78"/>
      <c r="F80" s="78"/>
      <c r="G80" s="78"/>
      <c r="H80" s="78"/>
      <c r="I80" s="78"/>
      <c r="J80" s="78"/>
      <c r="K80" s="78"/>
      <c r="L80" s="78"/>
      <c r="M80" s="78"/>
      <c r="N80" s="78"/>
      <c r="O80" s="78"/>
      <c r="P80" s="78"/>
      <c r="S80" s="78"/>
      <c r="T80" s="78"/>
      <c r="U80" s="78"/>
      <c r="V80" s="78"/>
      <c r="W80" s="78"/>
      <c r="X80" s="78"/>
      <c r="Y80" s="78"/>
      <c r="Z80" s="78"/>
      <c r="AC80" s="78"/>
      <c r="AD80" s="78"/>
      <c r="AI80" s="78"/>
      <c r="AJ80" s="78"/>
      <c r="AO80" s="78"/>
      <c r="AP80" s="78"/>
    </row>
    <row r="81" spans="1:42" x14ac:dyDescent="0.25">
      <c r="A81" s="120"/>
      <c r="T81" s="78"/>
      <c r="U81" s="78"/>
      <c r="V81" s="78"/>
      <c r="W81" s="78"/>
      <c r="X81" s="78"/>
      <c r="Y81" s="78"/>
      <c r="Z81" s="78"/>
      <c r="AC81" s="78"/>
      <c r="AD81" s="78"/>
      <c r="AI81" s="78"/>
      <c r="AJ81" s="78"/>
      <c r="AO81" s="78"/>
      <c r="AP81" s="78"/>
    </row>
    <row r="82" spans="1:42" x14ac:dyDescent="0.25">
      <c r="A82" s="120"/>
      <c r="T82" s="78"/>
      <c r="U82" s="78"/>
      <c r="V82" s="78"/>
      <c r="W82" s="78"/>
      <c r="X82" s="78"/>
      <c r="Y82" s="78"/>
      <c r="Z82" s="78"/>
      <c r="AC82" s="78"/>
      <c r="AD82" s="78"/>
      <c r="AI82" s="78"/>
      <c r="AJ82" s="78"/>
      <c r="AO82" s="78"/>
      <c r="AP82" s="78"/>
    </row>
    <row r="83" spans="1:42" x14ac:dyDescent="0.25">
      <c r="A83" s="80"/>
      <c r="T83" s="78"/>
      <c r="U83" s="78"/>
      <c r="V83" s="78"/>
      <c r="W83" s="78"/>
      <c r="X83" s="78"/>
      <c r="Y83" s="78"/>
      <c r="Z83" s="78"/>
      <c r="AC83" s="78"/>
      <c r="AD83" s="78"/>
      <c r="AI83" s="78"/>
      <c r="AJ83" s="78"/>
      <c r="AO83" s="78"/>
      <c r="AP83" s="78"/>
    </row>
    <row r="84" spans="1:42" x14ac:dyDescent="0.25">
      <c r="A84" s="80"/>
      <c r="T84" s="78"/>
      <c r="U84" s="78"/>
      <c r="V84" s="78"/>
      <c r="W84" s="78"/>
      <c r="X84" s="78"/>
      <c r="Y84" s="78"/>
      <c r="Z84" s="78"/>
      <c r="AC84" s="78"/>
      <c r="AD84" s="78"/>
      <c r="AI84" s="78"/>
      <c r="AJ84" s="78"/>
      <c r="AO84" s="78"/>
      <c r="AP84" s="78"/>
    </row>
    <row r="85" spans="1:42" ht="15.75" thickBot="1" x14ac:dyDescent="0.3">
      <c r="A85" s="121"/>
      <c r="T85" s="122"/>
      <c r="U85" s="122"/>
      <c r="V85" s="122"/>
      <c r="W85" s="122"/>
      <c r="X85" s="122"/>
      <c r="Y85" s="122"/>
      <c r="Z85" s="122"/>
      <c r="AC85" s="78"/>
      <c r="AD85" s="78"/>
      <c r="AI85" s="78"/>
      <c r="AJ85" s="78"/>
      <c r="AO85" s="78"/>
      <c r="AP85" s="78"/>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5" x14ac:dyDescent="0.25"/>
  <cols>
    <col min="2" max="2" width="29.5703125" customWidth="1"/>
    <col min="20" max="20" width="17.7109375" customWidth="1"/>
    <col min="21" max="21" width="18.7109375" customWidth="1"/>
    <col min="22" max="22" width="21.5703125" customWidth="1"/>
    <col min="23" max="23" width="18.85546875" customWidth="1"/>
  </cols>
  <sheetData>
    <row r="1" spans="1:68" s="34" customFormat="1" ht="23.25" x14ac:dyDescent="0.35">
      <c r="A1" s="765" t="s">
        <v>149</v>
      </c>
      <c r="B1" s="765"/>
      <c r="C1" s="765"/>
      <c r="D1" s="765"/>
      <c r="E1" s="765"/>
      <c r="F1" s="765"/>
      <c r="G1" s="765"/>
      <c r="H1" s="765"/>
      <c r="I1" s="765"/>
      <c r="J1" s="765"/>
      <c r="K1" s="765"/>
      <c r="L1" s="765"/>
      <c r="M1" s="765"/>
      <c r="N1" s="765"/>
      <c r="O1" s="765"/>
      <c r="P1" s="765"/>
      <c r="Q1" s="765"/>
      <c r="R1" s="765"/>
      <c r="S1" s="765"/>
      <c r="T1" s="765"/>
      <c r="U1" s="765"/>
      <c r="V1" s="765"/>
      <c r="W1" s="765"/>
      <c r="X1" s="765"/>
      <c r="Y1" s="35"/>
      <c r="Z1" s="35"/>
      <c r="AA1" s="35"/>
      <c r="AB1" s="35"/>
      <c r="AC1" s="35"/>
      <c r="AD1" s="35"/>
      <c r="AE1" s="35"/>
      <c r="AF1" s="35"/>
      <c r="AG1" s="35"/>
      <c r="AH1" s="35"/>
      <c r="AI1" s="35"/>
      <c r="AJ1" s="35"/>
      <c r="AK1" s="35"/>
      <c r="AL1" s="35"/>
      <c r="AM1" s="35"/>
      <c r="AN1" s="35"/>
      <c r="AO1" s="35"/>
      <c r="AP1" s="35"/>
      <c r="AQ1" s="35"/>
      <c r="AR1" s="35"/>
      <c r="AW1"/>
      <c r="AX1"/>
      <c r="AY1"/>
      <c r="AZ1"/>
      <c r="BA1"/>
      <c r="BB1"/>
      <c r="BC1"/>
      <c r="BD1"/>
      <c r="BE1"/>
      <c r="BF1"/>
      <c r="BG1"/>
      <c r="BH1"/>
      <c r="BI1"/>
      <c r="BJ1"/>
      <c r="BK1"/>
      <c r="BL1"/>
      <c r="BM1"/>
      <c r="BN1"/>
      <c r="BO1"/>
      <c r="BP1"/>
    </row>
    <row r="2" spans="1:68" s="261" customFormat="1" ht="24" thickBot="1" x14ac:dyDescent="0.4">
      <c r="A2" s="259"/>
      <c r="B2" s="259"/>
      <c r="C2" s="259"/>
      <c r="D2" s="259"/>
      <c r="E2" s="259"/>
      <c r="F2" s="259"/>
      <c r="G2" s="259"/>
      <c r="H2" s="259"/>
      <c r="I2" s="259"/>
      <c r="J2" s="259"/>
      <c r="K2" s="259"/>
      <c r="L2" s="259"/>
      <c r="M2" s="259"/>
      <c r="N2" s="259"/>
      <c r="O2" s="259"/>
      <c r="P2" s="259"/>
      <c r="Q2" s="259"/>
      <c r="R2" s="259"/>
      <c r="S2" s="259"/>
      <c r="T2" s="259"/>
      <c r="U2" s="259"/>
      <c r="V2" s="259"/>
      <c r="W2" s="259"/>
      <c r="X2" s="259"/>
      <c r="Y2" s="260"/>
      <c r="Z2" s="260"/>
      <c r="AA2" s="260"/>
      <c r="AB2" s="260"/>
      <c r="AC2" s="260"/>
      <c r="AD2" s="260"/>
      <c r="AE2" s="260"/>
      <c r="AF2" s="260"/>
      <c r="AG2" s="260"/>
      <c r="AH2" s="260"/>
      <c r="AI2" s="260"/>
      <c r="AJ2" s="260"/>
      <c r="AK2" s="260"/>
      <c r="AL2" s="260"/>
      <c r="AM2" s="260"/>
      <c r="AN2" s="260"/>
      <c r="AO2" s="260"/>
      <c r="AP2" s="260"/>
      <c r="AQ2" s="260"/>
      <c r="AR2" s="260"/>
      <c r="AW2" s="1"/>
      <c r="AX2" s="1"/>
      <c r="AY2" s="1"/>
      <c r="AZ2" s="1"/>
      <c r="BA2" s="1"/>
      <c r="BB2" s="1"/>
      <c r="BC2" s="1"/>
      <c r="BD2" s="1"/>
      <c r="BE2" s="1"/>
      <c r="BF2" s="1"/>
      <c r="BG2" s="1"/>
      <c r="BH2" s="1"/>
      <c r="BI2" s="1"/>
      <c r="BJ2" s="1"/>
      <c r="BK2" s="1"/>
      <c r="BL2" s="1"/>
      <c r="BM2" s="1"/>
      <c r="BN2" s="1"/>
      <c r="BO2" s="1"/>
      <c r="BP2" s="1"/>
    </row>
    <row r="3" spans="1:68" ht="18.75" x14ac:dyDescent="0.3">
      <c r="A3" s="110" t="s">
        <v>144</v>
      </c>
      <c r="B3" s="111"/>
      <c r="C3" s="770" t="s">
        <v>150</v>
      </c>
      <c r="D3" s="770"/>
      <c r="E3" s="770"/>
      <c r="F3" s="770"/>
      <c r="G3" s="770"/>
      <c r="H3" s="770"/>
      <c r="I3" s="770"/>
      <c r="J3" s="770"/>
      <c r="K3" s="770"/>
      <c r="L3" s="770"/>
      <c r="M3" s="770"/>
      <c r="N3" s="770"/>
      <c r="O3" s="770"/>
      <c r="P3" s="770"/>
      <c r="Q3" s="770"/>
      <c r="R3" s="771"/>
    </row>
    <row r="4" spans="1:68" x14ac:dyDescent="0.25">
      <c r="A4" s="112" t="s">
        <v>13</v>
      </c>
      <c r="B4" s="113" t="s">
        <v>14</v>
      </c>
      <c r="C4" s="772" t="s">
        <v>15</v>
      </c>
      <c r="D4" s="772"/>
      <c r="E4" s="772"/>
      <c r="F4" s="772"/>
      <c r="G4" s="772"/>
      <c r="H4" s="772"/>
      <c r="I4" s="772"/>
      <c r="J4" s="772"/>
      <c r="K4" s="772"/>
      <c r="L4" s="772"/>
      <c r="M4" s="772"/>
      <c r="N4" s="772"/>
      <c r="O4" s="772"/>
      <c r="P4" s="772"/>
      <c r="Q4" s="772"/>
      <c r="R4" s="773"/>
    </row>
    <row r="5" spans="1:68" x14ac:dyDescent="0.25">
      <c r="A5" s="30">
        <v>1</v>
      </c>
      <c r="B5" s="36" t="s">
        <v>79</v>
      </c>
      <c r="C5" s="766" t="s">
        <v>151</v>
      </c>
      <c r="D5" s="766"/>
      <c r="E5" s="766"/>
      <c r="F5" s="766"/>
      <c r="G5" s="766"/>
      <c r="H5" s="766"/>
      <c r="I5" s="766"/>
      <c r="J5" s="766"/>
      <c r="K5" s="766"/>
      <c r="L5" s="766"/>
      <c r="M5" s="766"/>
      <c r="N5" s="766"/>
      <c r="O5" s="766"/>
      <c r="P5" s="766"/>
      <c r="Q5" s="766"/>
      <c r="R5" s="767"/>
    </row>
    <row r="6" spans="1:68" x14ac:dyDescent="0.25">
      <c r="A6" s="30">
        <v>2</v>
      </c>
      <c r="B6" s="36" t="s">
        <v>78</v>
      </c>
      <c r="C6" s="766" t="s">
        <v>152</v>
      </c>
      <c r="D6" s="766"/>
      <c r="E6" s="766"/>
      <c r="F6" s="766"/>
      <c r="G6" s="766"/>
      <c r="H6" s="766"/>
      <c r="I6" s="766"/>
      <c r="J6" s="766"/>
      <c r="K6" s="766"/>
      <c r="L6" s="766"/>
      <c r="M6" s="766"/>
      <c r="N6" s="766"/>
      <c r="O6" s="766"/>
      <c r="P6" s="766"/>
      <c r="Q6" s="766"/>
      <c r="R6" s="767"/>
    </row>
    <row r="7" spans="1:68" x14ac:dyDescent="0.25">
      <c r="A7" s="30">
        <v>3</v>
      </c>
      <c r="B7" s="36" t="s">
        <v>3</v>
      </c>
      <c r="C7" s="766" t="s">
        <v>146</v>
      </c>
      <c r="D7" s="766"/>
      <c r="E7" s="766"/>
      <c r="F7" s="766"/>
      <c r="G7" s="766"/>
      <c r="H7" s="766"/>
      <c r="I7" s="766"/>
      <c r="J7" s="766"/>
      <c r="K7" s="766"/>
      <c r="L7" s="766"/>
      <c r="M7" s="766"/>
      <c r="N7" s="766"/>
      <c r="O7" s="766"/>
      <c r="P7" s="766"/>
      <c r="Q7" s="766"/>
      <c r="R7" s="767"/>
    </row>
    <row r="8" spans="1:68" x14ac:dyDescent="0.25">
      <c r="A8" s="30">
        <v>4</v>
      </c>
      <c r="B8" s="36" t="s">
        <v>20</v>
      </c>
      <c r="C8" s="766" t="s">
        <v>147</v>
      </c>
      <c r="D8" s="766"/>
      <c r="E8" s="766"/>
      <c r="F8" s="766"/>
      <c r="G8" s="766"/>
      <c r="H8" s="766"/>
      <c r="I8" s="766"/>
      <c r="J8" s="766"/>
      <c r="K8" s="766"/>
      <c r="L8" s="766"/>
      <c r="M8" s="766"/>
      <c r="N8" s="766"/>
      <c r="O8" s="766"/>
      <c r="P8" s="766"/>
      <c r="Q8" s="766"/>
      <c r="R8" s="767"/>
    </row>
    <row r="9" spans="1:68" ht="15.75" thickBot="1" x14ac:dyDescent="0.3">
      <c r="A9" s="30">
        <v>5</v>
      </c>
      <c r="B9" s="37" t="s">
        <v>21</v>
      </c>
      <c r="C9" s="768" t="s">
        <v>148</v>
      </c>
      <c r="D9" s="768"/>
      <c r="E9" s="768"/>
      <c r="F9" s="768"/>
      <c r="G9" s="768"/>
      <c r="H9" s="768"/>
      <c r="I9" s="768"/>
      <c r="J9" s="768"/>
      <c r="K9" s="768"/>
      <c r="L9" s="768"/>
      <c r="M9" s="768"/>
      <c r="N9" s="768"/>
      <c r="O9" s="768"/>
      <c r="P9" s="768"/>
      <c r="Q9" s="768"/>
      <c r="R9" s="769"/>
    </row>
    <row r="12" spans="1:68" x14ac:dyDescent="0.25">
      <c r="T12" s="293"/>
      <c r="U12" s="293"/>
      <c r="V12" s="293"/>
      <c r="W12" s="293"/>
    </row>
    <row r="13" spans="1:68" x14ac:dyDescent="0.25">
      <c r="T13" s="293"/>
      <c r="U13" s="293"/>
      <c r="V13" s="293"/>
      <c r="W13" s="293"/>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C7" zoomScaleNormal="100" zoomScaleSheetLayoutView="110" workbookViewId="0">
      <selection activeCell="H23" sqref="H23:H25"/>
    </sheetView>
  </sheetViews>
  <sheetFormatPr baseColWidth="10" defaultRowHeight="15" x14ac:dyDescent="0.25"/>
  <cols>
    <col min="1" max="1" width="0" hidden="1" customWidth="1"/>
    <col min="2" max="2" width="27.28515625" customWidth="1"/>
    <col min="3" max="3" width="21.42578125" customWidth="1"/>
    <col min="4" max="4" width="13.5703125" customWidth="1"/>
    <col min="5" max="5" width="6.28515625" customWidth="1"/>
    <col min="6" max="6" width="22.5703125" customWidth="1"/>
    <col min="7" max="7" width="22.7109375" customWidth="1"/>
    <col min="8" max="8" width="25.7109375" customWidth="1"/>
    <col min="9" max="9" width="22.5703125" customWidth="1"/>
    <col min="10" max="10" width="23" customWidth="1"/>
    <col min="11" max="11" width="2.28515625" style="1" customWidth="1"/>
    <col min="12" max="12" width="5" style="1" customWidth="1"/>
    <col min="13" max="13" width="10.5703125" style="1" customWidth="1"/>
    <col min="14" max="14" width="13.42578125" style="1" bestFit="1" customWidth="1"/>
    <col min="15" max="15" width="74.85546875" style="1" customWidth="1"/>
    <col min="16" max="16" width="60.28515625" style="1" customWidth="1"/>
    <col min="17" max="18" width="11.42578125" style="1"/>
    <col min="19" max="19" width="15.7109375" style="1" customWidth="1"/>
    <col min="20" max="24" width="11.42578125" style="1"/>
  </cols>
  <sheetData>
    <row r="1" spans="1:19" ht="19.5" hidden="1" customHeight="1" thickBot="1" x14ac:dyDescent="0.3">
      <c r="D1" s="1"/>
      <c r="E1" s="1"/>
      <c r="F1" s="1"/>
      <c r="G1" s="1"/>
      <c r="H1" s="1"/>
      <c r="I1" s="1"/>
      <c r="J1" s="1"/>
    </row>
    <row r="2" spans="1:19" ht="15.75" hidden="1" customHeight="1" thickBot="1" x14ac:dyDescent="0.3">
      <c r="D2" s="1"/>
      <c r="E2" s="1"/>
      <c r="F2" s="1"/>
      <c r="G2" s="1"/>
      <c r="H2" s="1"/>
      <c r="I2" s="1"/>
      <c r="J2" s="1"/>
    </row>
    <row r="3" spans="1:19" x14ac:dyDescent="0.25">
      <c r="D3" s="1"/>
      <c r="E3" s="1"/>
      <c r="F3" s="1"/>
      <c r="G3" s="1"/>
      <c r="H3" s="1"/>
      <c r="I3" s="1"/>
      <c r="J3" s="1"/>
    </row>
    <row r="4" spans="1:19" ht="24" customHeight="1" x14ac:dyDescent="0.25">
      <c r="A4" s="1"/>
      <c r="B4" s="1"/>
      <c r="C4" s="1"/>
      <c r="E4" s="306"/>
      <c r="F4" s="831" t="s">
        <v>268</v>
      </c>
      <c r="G4" s="832"/>
      <c r="H4" s="832"/>
      <c r="I4" s="832"/>
      <c r="J4" s="832"/>
      <c r="K4" s="123"/>
      <c r="L4" s="123"/>
    </row>
    <row r="5" spans="1:19" ht="15" customHeight="1" thickBot="1" x14ac:dyDescent="0.3">
      <c r="A5" s="1"/>
      <c r="B5" s="1"/>
      <c r="C5" s="1"/>
      <c r="D5" s="124"/>
      <c r="E5" s="292"/>
      <c r="F5" s="125"/>
      <c r="G5" s="125"/>
      <c r="H5" s="125"/>
      <c r="I5" s="125"/>
      <c r="J5" s="125"/>
      <c r="K5" s="123"/>
      <c r="L5" s="123"/>
    </row>
    <row r="6" spans="1:19" ht="28.5" customHeight="1" thickBot="1" x14ac:dyDescent="0.3">
      <c r="A6" s="1"/>
      <c r="D6" s="302"/>
      <c r="E6" s="295"/>
      <c r="F6" s="821" t="s">
        <v>1</v>
      </c>
      <c r="G6" s="822"/>
      <c r="H6" s="822"/>
      <c r="I6" s="822"/>
      <c r="J6" s="823"/>
      <c r="K6" s="123"/>
      <c r="L6" s="123"/>
    </row>
    <row r="7" spans="1:19" ht="43.5" customHeight="1" x14ac:dyDescent="0.25">
      <c r="A7" s="1"/>
      <c r="D7" s="301"/>
      <c r="E7" s="295"/>
      <c r="F7" s="298"/>
      <c r="G7" s="299"/>
      <c r="H7" s="299"/>
      <c r="I7" s="299"/>
      <c r="J7" s="300"/>
      <c r="K7" s="123"/>
      <c r="L7" s="123"/>
    </row>
    <row r="8" spans="1:19" ht="24.75" customHeight="1" thickBot="1" x14ac:dyDescent="0.3">
      <c r="A8" s="1"/>
      <c r="D8" s="301"/>
      <c r="E8" s="296"/>
      <c r="F8" s="297"/>
      <c r="G8" s="297"/>
      <c r="H8" s="297"/>
      <c r="I8" s="297"/>
      <c r="J8" s="297"/>
      <c r="K8" s="123"/>
      <c r="L8" s="123"/>
    </row>
    <row r="9" spans="1:19" ht="25.5" customHeight="1" thickBot="1" x14ac:dyDescent="0.3">
      <c r="A9" s="1"/>
      <c r="B9" s="775" t="s">
        <v>291</v>
      </c>
      <c r="C9" s="776"/>
      <c r="D9" s="776"/>
      <c r="E9" s="296"/>
      <c r="F9" s="824" t="s">
        <v>154</v>
      </c>
      <c r="G9" s="825"/>
      <c r="H9" s="825"/>
      <c r="I9" s="825"/>
      <c r="J9" s="826"/>
      <c r="K9" s="123"/>
      <c r="L9" s="123"/>
    </row>
    <row r="10" spans="1:19" ht="33.75" customHeight="1" thickBot="1" x14ac:dyDescent="0.3">
      <c r="A10" s="1"/>
      <c r="B10" s="304" t="s">
        <v>24</v>
      </c>
      <c r="C10" s="303" t="s">
        <v>96</v>
      </c>
      <c r="D10" s="305" t="s">
        <v>13</v>
      </c>
      <c r="E10" s="296"/>
      <c r="F10" s="827"/>
      <c r="G10" s="828"/>
      <c r="H10" s="829" t="s">
        <v>155</v>
      </c>
      <c r="I10" s="829"/>
      <c r="J10" s="830"/>
      <c r="K10" s="123"/>
      <c r="L10" s="123"/>
    </row>
    <row r="11" spans="1:19" ht="15" customHeight="1" x14ac:dyDescent="0.25">
      <c r="A11" s="1"/>
      <c r="B11" s="777" t="s">
        <v>290</v>
      </c>
      <c r="C11" s="778" t="s">
        <v>264</v>
      </c>
      <c r="D11" s="785"/>
      <c r="E11" s="783"/>
      <c r="F11" s="793" t="s">
        <v>271</v>
      </c>
      <c r="G11" s="817" t="s">
        <v>272</v>
      </c>
      <c r="H11" s="819" t="s">
        <v>273</v>
      </c>
      <c r="I11" s="810" t="s">
        <v>274</v>
      </c>
      <c r="J11" s="781" t="s">
        <v>275</v>
      </c>
      <c r="K11" s="123"/>
      <c r="L11" s="123"/>
    </row>
    <row r="12" spans="1:19" ht="15" customHeight="1" x14ac:dyDescent="0.25">
      <c r="A12" s="1"/>
      <c r="B12" s="777"/>
      <c r="C12" s="778"/>
      <c r="D12" s="785"/>
      <c r="E12" s="784"/>
      <c r="F12" s="793"/>
      <c r="G12" s="817"/>
      <c r="H12" s="819"/>
      <c r="I12" s="810"/>
      <c r="J12" s="781"/>
      <c r="M12" s="812"/>
      <c r="N12" s="812"/>
      <c r="O12" s="812"/>
      <c r="P12" s="812"/>
      <c r="Q12" s="812"/>
      <c r="R12" s="812"/>
      <c r="S12" s="812"/>
    </row>
    <row r="13" spans="1:19" ht="24.75" customHeight="1" thickBot="1" x14ac:dyDescent="0.3">
      <c r="A13" s="1"/>
      <c r="B13" s="777"/>
      <c r="C13" s="778"/>
      <c r="D13" s="785"/>
      <c r="E13" s="784"/>
      <c r="F13" s="802"/>
      <c r="G13" s="818"/>
      <c r="H13" s="820"/>
      <c r="I13" s="811"/>
      <c r="J13" s="796"/>
      <c r="M13" s="812"/>
      <c r="N13" s="812"/>
      <c r="O13" s="812"/>
      <c r="P13" s="812"/>
      <c r="Q13" s="812"/>
      <c r="R13" s="812"/>
      <c r="S13" s="812"/>
    </row>
    <row r="14" spans="1:19" ht="25.5" customHeight="1" x14ac:dyDescent="0.25">
      <c r="A14" s="1"/>
      <c r="B14" s="777" t="s">
        <v>262</v>
      </c>
      <c r="C14" s="778" t="s">
        <v>263</v>
      </c>
      <c r="D14" s="785"/>
      <c r="E14" s="783"/>
      <c r="F14" s="813" t="s">
        <v>276</v>
      </c>
      <c r="G14" s="816" t="s">
        <v>277</v>
      </c>
      <c r="H14" s="806" t="s">
        <v>278</v>
      </c>
      <c r="I14" s="809" t="s">
        <v>269</v>
      </c>
      <c r="J14" s="795" t="s">
        <v>274</v>
      </c>
      <c r="M14" s="126"/>
      <c r="N14" s="126"/>
      <c r="O14" s="126"/>
      <c r="P14" s="126"/>
      <c r="Q14" s="126"/>
      <c r="R14" s="127"/>
      <c r="S14" s="127"/>
    </row>
    <row r="15" spans="1:19" ht="25.5" customHeight="1" x14ac:dyDescent="0.25">
      <c r="A15" s="1"/>
      <c r="B15" s="777"/>
      <c r="C15" s="778"/>
      <c r="D15" s="785"/>
      <c r="E15" s="784"/>
      <c r="F15" s="814"/>
      <c r="G15" s="817"/>
      <c r="H15" s="807"/>
      <c r="I15" s="810"/>
      <c r="J15" s="781"/>
    </row>
    <row r="16" spans="1:19" ht="10.5" customHeight="1" thickBot="1" x14ac:dyDescent="0.3">
      <c r="B16" s="777"/>
      <c r="C16" s="778"/>
      <c r="D16" s="785"/>
      <c r="E16" s="784"/>
      <c r="F16" s="815"/>
      <c r="G16" s="818"/>
      <c r="H16" s="808"/>
      <c r="I16" s="811"/>
      <c r="J16" s="796"/>
    </row>
    <row r="17" spans="1:10" ht="39" customHeight="1" x14ac:dyDescent="0.25">
      <c r="A17" s="294">
        <v>1</v>
      </c>
      <c r="B17" s="777" t="s">
        <v>260</v>
      </c>
      <c r="C17" s="778" t="s">
        <v>261</v>
      </c>
      <c r="D17" s="785"/>
      <c r="E17" s="783"/>
      <c r="F17" s="797" t="s">
        <v>289</v>
      </c>
      <c r="G17" s="803" t="s">
        <v>279</v>
      </c>
      <c r="H17" s="806" t="s">
        <v>280</v>
      </c>
      <c r="I17" s="809" t="s">
        <v>270</v>
      </c>
      <c r="J17" s="795" t="s">
        <v>273</v>
      </c>
    </row>
    <row r="18" spans="1:10" ht="16.5" customHeight="1" x14ac:dyDescent="0.25">
      <c r="A18" s="294">
        <v>2</v>
      </c>
      <c r="B18" s="777"/>
      <c r="C18" s="778"/>
      <c r="D18" s="785"/>
      <c r="E18" s="784"/>
      <c r="F18" s="787"/>
      <c r="G18" s="804"/>
      <c r="H18" s="807"/>
      <c r="I18" s="810"/>
      <c r="J18" s="781"/>
    </row>
    <row r="19" spans="1:10" ht="14.25" customHeight="1" thickBot="1" x14ac:dyDescent="0.3">
      <c r="A19" s="294">
        <v>3</v>
      </c>
      <c r="B19" s="777"/>
      <c r="C19" s="778"/>
      <c r="D19" s="785"/>
      <c r="E19" s="784"/>
      <c r="F19" s="788"/>
      <c r="G19" s="805"/>
      <c r="H19" s="808"/>
      <c r="I19" s="811"/>
      <c r="J19" s="796"/>
    </row>
    <row r="20" spans="1:10" ht="39" customHeight="1" x14ac:dyDescent="0.25">
      <c r="A20" s="294">
        <v>4</v>
      </c>
      <c r="B20" s="777" t="s">
        <v>258</v>
      </c>
      <c r="C20" s="778" t="s">
        <v>259</v>
      </c>
      <c r="D20" s="785"/>
      <c r="E20" s="783"/>
      <c r="F20" s="797" t="s">
        <v>288</v>
      </c>
      <c r="G20" s="798" t="s">
        <v>282</v>
      </c>
      <c r="H20" s="799" t="s">
        <v>279</v>
      </c>
      <c r="I20" s="801" t="s">
        <v>277</v>
      </c>
      <c r="J20" s="795" t="s">
        <v>283</v>
      </c>
    </row>
    <row r="21" spans="1:10" ht="24.75" customHeight="1" x14ac:dyDescent="0.25">
      <c r="A21" s="294">
        <v>5</v>
      </c>
      <c r="B21" s="777"/>
      <c r="C21" s="778"/>
      <c r="D21" s="785"/>
      <c r="E21" s="784"/>
      <c r="F21" s="787"/>
      <c r="G21" s="789"/>
      <c r="H21" s="791"/>
      <c r="I21" s="793"/>
      <c r="J21" s="781"/>
    </row>
    <row r="22" spans="1:10" ht="11.25" customHeight="1" thickBot="1" x14ac:dyDescent="0.3">
      <c r="A22" s="1"/>
      <c r="B22" s="777"/>
      <c r="C22" s="778"/>
      <c r="D22" s="785"/>
      <c r="E22" s="784"/>
      <c r="F22" s="788"/>
      <c r="G22" s="790"/>
      <c r="H22" s="800"/>
      <c r="I22" s="802"/>
      <c r="J22" s="796"/>
    </row>
    <row r="23" spans="1:10" ht="15" customHeight="1" x14ac:dyDescent="0.25">
      <c r="A23" s="1"/>
      <c r="B23" s="777" t="s">
        <v>256</v>
      </c>
      <c r="C23" s="778" t="s">
        <v>257</v>
      </c>
      <c r="D23" s="785"/>
      <c r="E23" s="783"/>
      <c r="F23" s="787" t="s">
        <v>284</v>
      </c>
      <c r="G23" s="789" t="s">
        <v>281</v>
      </c>
      <c r="H23" s="791" t="s">
        <v>285</v>
      </c>
      <c r="I23" s="793" t="s">
        <v>286</v>
      </c>
      <c r="J23" s="781" t="s">
        <v>287</v>
      </c>
    </row>
    <row r="24" spans="1:10" ht="15" customHeight="1" x14ac:dyDescent="0.25">
      <c r="A24" s="1"/>
      <c r="B24" s="777"/>
      <c r="C24" s="778"/>
      <c r="D24" s="785"/>
      <c r="E24" s="784"/>
      <c r="F24" s="787"/>
      <c r="G24" s="789"/>
      <c r="H24" s="791"/>
      <c r="I24" s="793"/>
      <c r="J24" s="781"/>
    </row>
    <row r="25" spans="1:10" ht="37.5" customHeight="1" thickBot="1" x14ac:dyDescent="0.3">
      <c r="A25" s="1"/>
      <c r="B25" s="779"/>
      <c r="C25" s="780"/>
      <c r="D25" s="785"/>
      <c r="E25" s="784"/>
      <c r="F25" s="788"/>
      <c r="G25" s="790"/>
      <c r="H25" s="792"/>
      <c r="I25" s="794"/>
      <c r="J25" s="782"/>
    </row>
    <row r="26" spans="1:10" s="128" customFormat="1" ht="15" customHeight="1" x14ac:dyDescent="0.25">
      <c r="D26" s="12"/>
      <c r="E26" s="12"/>
      <c r="F26" s="129"/>
      <c r="G26" s="129"/>
      <c r="H26" s="129"/>
      <c r="I26" s="129"/>
      <c r="J26" s="129"/>
    </row>
    <row r="27" spans="1:10" s="1" customFormat="1" ht="15" customHeight="1" x14ac:dyDescent="0.25"/>
    <row r="28" spans="1:10" s="1" customFormat="1" ht="15" customHeight="1" x14ac:dyDescent="0.25"/>
    <row r="29" spans="1:10" s="1" customFormat="1" ht="15" customHeight="1" x14ac:dyDescent="0.25"/>
    <row r="30" spans="1:10" s="1" customFormat="1" ht="15" customHeight="1" x14ac:dyDescent="0.25"/>
    <row r="31" spans="1:10" s="1" customFormat="1" ht="15" customHeight="1" x14ac:dyDescent="0.25"/>
    <row r="32" spans="1:10"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11" ht="18" x14ac:dyDescent="0.25">
      <c r="A81" s="1"/>
      <c r="B81" s="1"/>
      <c r="C81" s="1"/>
      <c r="D81" s="1"/>
      <c r="E81" s="130"/>
      <c r="F81" s="130"/>
      <c r="G81" s="130"/>
      <c r="H81" s="1"/>
      <c r="I81" s="131" t="s">
        <v>2</v>
      </c>
      <c r="J81" s="786" t="s">
        <v>157</v>
      </c>
      <c r="K81" s="786"/>
    </row>
    <row r="82" spans="1:11" ht="42.75" customHeight="1" x14ac:dyDescent="0.25">
      <c r="A82" s="1"/>
      <c r="B82" s="1"/>
      <c r="C82" s="1"/>
      <c r="D82" s="1"/>
      <c r="E82" s="130"/>
      <c r="F82" s="130"/>
      <c r="G82" s="130"/>
      <c r="H82" s="1"/>
      <c r="I82" s="132" t="s">
        <v>4</v>
      </c>
      <c r="J82" s="774" t="s">
        <v>5</v>
      </c>
      <c r="K82" s="774"/>
    </row>
    <row r="83" spans="1:11" ht="42.75" customHeight="1" x14ac:dyDescent="0.25">
      <c r="A83" s="1"/>
      <c r="B83" s="1"/>
      <c r="C83" s="1"/>
      <c r="D83" s="1"/>
      <c r="E83" s="130"/>
      <c r="F83" s="130"/>
      <c r="G83" s="130"/>
      <c r="H83" s="1"/>
      <c r="I83" s="133" t="s">
        <v>25</v>
      </c>
      <c r="J83" s="774" t="s">
        <v>28</v>
      </c>
      <c r="K83" s="774"/>
    </row>
    <row r="84" spans="1:11" ht="78" customHeight="1" x14ac:dyDescent="0.25">
      <c r="A84" s="1"/>
      <c r="B84" s="1"/>
      <c r="C84" s="1"/>
      <c r="D84" s="1"/>
      <c r="E84" s="134"/>
      <c r="F84" s="134"/>
      <c r="G84" s="134"/>
      <c r="H84" s="1"/>
      <c r="I84" s="135" t="s">
        <v>26</v>
      </c>
      <c r="J84" s="774" t="s">
        <v>29</v>
      </c>
      <c r="K84" s="774"/>
    </row>
    <row r="85" spans="1:11" ht="75.75" customHeight="1" x14ac:dyDescent="0.25">
      <c r="A85" s="1"/>
      <c r="B85" s="1"/>
      <c r="C85" s="1"/>
      <c r="D85" s="1"/>
      <c r="E85" s="134"/>
      <c r="F85" s="134"/>
      <c r="G85" s="134"/>
      <c r="H85" s="1"/>
      <c r="I85" s="136" t="s">
        <v>27</v>
      </c>
      <c r="J85" s="774" t="s">
        <v>29</v>
      </c>
      <c r="K85" s="774"/>
    </row>
    <row r="86" spans="1:11" x14ac:dyDescent="0.25">
      <c r="A86" s="1"/>
      <c r="B86" s="1"/>
      <c r="C86" s="1"/>
      <c r="D86" s="1"/>
      <c r="E86" s="130"/>
      <c r="F86" s="130"/>
      <c r="G86" s="130"/>
      <c r="H86" s="1"/>
      <c r="I86" s="1"/>
      <c r="J86" s="1"/>
    </row>
    <row r="87" spans="1:11" x14ac:dyDescent="0.25">
      <c r="A87" s="1"/>
      <c r="B87" s="1"/>
      <c r="C87" s="1"/>
      <c r="D87" s="1"/>
      <c r="E87" s="134"/>
      <c r="F87" s="134"/>
      <c r="G87" s="134"/>
      <c r="H87" s="1"/>
      <c r="I87" s="137"/>
      <c r="J87" s="137"/>
      <c r="K87" s="137"/>
    </row>
    <row r="88" spans="1:11" ht="15" customHeight="1" x14ac:dyDescent="0.25">
      <c r="A88" s="1"/>
      <c r="B88" s="1"/>
      <c r="C88" s="1"/>
      <c r="D88" s="1"/>
      <c r="E88" s="134"/>
      <c r="F88" s="134"/>
      <c r="G88" s="134"/>
      <c r="H88" s="1"/>
      <c r="I88" s="138"/>
      <c r="J88" s="138"/>
      <c r="K88" s="138"/>
    </row>
    <row r="89" spans="1:11" x14ac:dyDescent="0.25">
      <c r="A89" s="1"/>
      <c r="B89" s="1"/>
      <c r="C89" s="1"/>
      <c r="D89" s="1"/>
      <c r="E89" s="139"/>
      <c r="F89" s="139"/>
      <c r="G89" s="139"/>
      <c r="H89" s="1"/>
      <c r="I89" s="138"/>
      <c r="J89" s="138"/>
      <c r="K89" s="138"/>
    </row>
    <row r="90" spans="1:11" ht="15" customHeight="1" x14ac:dyDescent="0.25">
      <c r="A90" s="1"/>
      <c r="B90" s="1"/>
      <c r="C90" s="1"/>
      <c r="D90" s="1">
        <v>42</v>
      </c>
      <c r="E90" s="139"/>
      <c r="F90" s="139"/>
      <c r="G90" s="139"/>
      <c r="H90" s="1"/>
      <c r="I90" s="138"/>
      <c r="J90" s="138"/>
      <c r="K90" s="138"/>
    </row>
    <row r="91" spans="1:11" x14ac:dyDescent="0.25">
      <c r="A91" s="1"/>
      <c r="B91" s="1"/>
      <c r="C91" s="1"/>
      <c r="D91" s="1"/>
      <c r="E91" s="130"/>
      <c r="F91" s="130"/>
      <c r="G91" s="130"/>
      <c r="H91" s="1"/>
      <c r="I91" s="138"/>
      <c r="J91" s="138"/>
      <c r="K91" s="138"/>
    </row>
    <row r="92" spans="1:11" x14ac:dyDescent="0.25">
      <c r="A92" s="1"/>
      <c r="B92" s="1"/>
      <c r="C92" s="1"/>
      <c r="D92" s="1"/>
      <c r="E92" s="134"/>
      <c r="F92" s="134"/>
      <c r="G92" s="134"/>
      <c r="H92" s="1"/>
      <c r="I92" s="137"/>
      <c r="J92" s="137"/>
      <c r="K92" s="137"/>
    </row>
    <row r="93" spans="1:11" x14ac:dyDescent="0.25">
      <c r="A93" s="1"/>
      <c r="B93" s="1"/>
      <c r="C93" s="1"/>
      <c r="D93" s="1"/>
      <c r="E93" s="139"/>
      <c r="F93" s="139"/>
      <c r="G93" s="139"/>
      <c r="H93" s="1"/>
      <c r="I93" s="137"/>
      <c r="J93" s="137"/>
      <c r="K93" s="137"/>
    </row>
    <row r="94" spans="1:11" x14ac:dyDescent="0.25">
      <c r="A94" s="1"/>
      <c r="B94" s="1"/>
      <c r="C94" s="1"/>
      <c r="D94" s="1"/>
      <c r="E94" s="139"/>
      <c r="F94" s="139"/>
      <c r="G94" s="139"/>
      <c r="H94" s="1"/>
      <c r="I94" s="137"/>
      <c r="J94" s="137"/>
      <c r="K94" s="137"/>
    </row>
    <row r="95" spans="1:11" x14ac:dyDescent="0.25">
      <c r="A95" s="1"/>
      <c r="B95" s="1"/>
      <c r="C95" s="1"/>
      <c r="D95" s="1"/>
      <c r="E95" s="140"/>
      <c r="F95" s="140"/>
      <c r="G95" s="140"/>
      <c r="H95" s="1"/>
      <c r="I95" s="137"/>
      <c r="J95" s="137"/>
      <c r="K95" s="137"/>
    </row>
    <row r="96" spans="1:11" x14ac:dyDescent="0.25">
      <c r="A96" s="1"/>
      <c r="B96" s="1"/>
      <c r="C96" s="1"/>
      <c r="D96" s="1"/>
      <c r="E96" s="134"/>
      <c r="F96" s="134"/>
      <c r="G96" s="134"/>
      <c r="H96" s="1"/>
      <c r="I96" s="137"/>
      <c r="J96" s="137"/>
      <c r="K96" s="137"/>
    </row>
    <row r="97" spans="1:11" ht="15" customHeight="1" x14ac:dyDescent="0.25">
      <c r="A97" s="1"/>
      <c r="B97" s="1"/>
      <c r="C97" s="1"/>
      <c r="D97" s="1"/>
      <c r="E97" s="139"/>
      <c r="F97" s="139"/>
      <c r="G97" s="139"/>
      <c r="H97" s="1"/>
      <c r="I97" s="138"/>
      <c r="J97" s="138"/>
      <c r="K97" s="138"/>
    </row>
    <row r="98" spans="1:11" x14ac:dyDescent="0.25">
      <c r="A98" s="1"/>
      <c r="B98" s="1"/>
      <c r="C98" s="1"/>
      <c r="D98" s="1"/>
      <c r="E98" s="139"/>
      <c r="F98" s="139"/>
      <c r="G98" s="139"/>
      <c r="H98" s="1"/>
      <c r="I98" s="138"/>
      <c r="J98" s="138"/>
      <c r="K98" s="138"/>
    </row>
    <row r="99" spans="1:11" ht="15" customHeight="1" x14ac:dyDescent="0.25">
      <c r="A99" s="1"/>
      <c r="B99" s="1"/>
      <c r="C99" s="1"/>
      <c r="D99" s="1"/>
      <c r="E99" s="140"/>
      <c r="F99" s="140"/>
      <c r="G99" s="140"/>
      <c r="H99" s="1"/>
      <c r="I99" s="138"/>
      <c r="J99" s="138"/>
      <c r="K99" s="138"/>
    </row>
    <row r="100" spans="1:11" x14ac:dyDescent="0.25">
      <c r="A100" s="1"/>
      <c r="B100" s="1"/>
      <c r="C100" s="1"/>
      <c r="D100" s="1"/>
      <c r="E100" s="140"/>
      <c r="F100" s="140"/>
      <c r="G100" s="140"/>
      <c r="H100" s="1"/>
      <c r="I100" s="138"/>
      <c r="J100" s="138"/>
      <c r="K100" s="138"/>
    </row>
    <row r="101" spans="1:11" x14ac:dyDescent="0.25">
      <c r="A101" s="1"/>
      <c r="B101" s="1"/>
      <c r="C101" s="1"/>
      <c r="D101" s="1"/>
      <c r="E101" s="134"/>
      <c r="F101" s="134"/>
      <c r="G101" s="134"/>
      <c r="H101" s="1"/>
      <c r="I101" s="137"/>
      <c r="J101" s="137"/>
      <c r="K101" s="137"/>
    </row>
    <row r="102" spans="1:11" x14ac:dyDescent="0.25">
      <c r="A102" s="1"/>
      <c r="B102" s="1"/>
      <c r="C102" s="1"/>
      <c r="D102" s="1"/>
      <c r="E102" s="139"/>
      <c r="F102" s="139"/>
      <c r="G102" s="139"/>
      <c r="H102" s="1"/>
      <c r="I102" s="137"/>
      <c r="J102" s="137"/>
      <c r="K102" s="137"/>
    </row>
    <row r="103" spans="1:11" x14ac:dyDescent="0.25">
      <c r="A103" s="1"/>
      <c r="B103" s="1"/>
      <c r="C103" s="1"/>
      <c r="D103" s="1"/>
      <c r="E103" s="140"/>
      <c r="F103" s="140"/>
      <c r="G103" s="140"/>
      <c r="H103" s="1"/>
      <c r="I103" s="137"/>
      <c r="J103" s="137"/>
      <c r="K103" s="137"/>
    </row>
    <row r="104" spans="1:11" x14ac:dyDescent="0.25">
      <c r="A104" s="1"/>
      <c r="B104" s="1"/>
      <c r="C104" s="1"/>
      <c r="D104" s="1"/>
      <c r="E104" s="140"/>
      <c r="F104" s="140"/>
      <c r="G104" s="140"/>
      <c r="H104" s="1"/>
      <c r="I104" s="137"/>
      <c r="J104" s="137"/>
      <c r="K104" s="137"/>
    </row>
    <row r="105" spans="1:11" x14ac:dyDescent="0.25">
      <c r="A105" s="1"/>
      <c r="B105" s="1"/>
      <c r="C105" s="1"/>
      <c r="D105" s="1"/>
      <c r="E105" s="140"/>
      <c r="F105" s="140"/>
      <c r="G105" s="140"/>
      <c r="H105" s="1"/>
      <c r="I105" s="1"/>
      <c r="J105" s="1"/>
    </row>
    <row r="106" spans="1:11" x14ac:dyDescent="0.25">
      <c r="A106" s="1"/>
      <c r="B106" s="1"/>
      <c r="C106" s="1"/>
      <c r="D106" s="1"/>
      <c r="H106" s="1"/>
      <c r="I106" s="1"/>
      <c r="J106" s="1"/>
    </row>
    <row r="107" spans="1:11" s="1" customFormat="1" x14ac:dyDescent="0.25"/>
    <row r="108" spans="1:11" s="1" customFormat="1" x14ac:dyDescent="0.25"/>
    <row r="109" spans="1:11" s="1" customFormat="1" x14ac:dyDescent="0.25"/>
    <row r="110" spans="1:11" s="1" customFormat="1" x14ac:dyDescent="0.25"/>
    <row r="111" spans="1:11" s="1" customFormat="1" x14ac:dyDescent="0.25"/>
    <row r="112" spans="1:11"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7">
    <mergeCell ref="F6:J6"/>
    <mergeCell ref="F9:J9"/>
    <mergeCell ref="F10:G10"/>
    <mergeCell ref="H10:J10"/>
    <mergeCell ref="F4:J4"/>
    <mergeCell ref="M12:S13"/>
    <mergeCell ref="D14:D16"/>
    <mergeCell ref="F14:F16"/>
    <mergeCell ref="G14:G16"/>
    <mergeCell ref="H14:H16"/>
    <mergeCell ref="I14:I16"/>
    <mergeCell ref="J14:J16"/>
    <mergeCell ref="D11:D13"/>
    <mergeCell ref="F11:F13"/>
    <mergeCell ref="G11:G13"/>
    <mergeCell ref="H11:H13"/>
    <mergeCell ref="I11:I13"/>
    <mergeCell ref="D17:D19"/>
    <mergeCell ref="F17:F19"/>
    <mergeCell ref="G17:G19"/>
    <mergeCell ref="H17:H19"/>
    <mergeCell ref="I17:I19"/>
    <mergeCell ref="J17:J19"/>
    <mergeCell ref="E11:E13"/>
    <mergeCell ref="E14:E16"/>
    <mergeCell ref="E17:E19"/>
    <mergeCell ref="E20:E22"/>
    <mergeCell ref="F20:F22"/>
    <mergeCell ref="G20:G22"/>
    <mergeCell ref="H20:H22"/>
    <mergeCell ref="I20:I22"/>
    <mergeCell ref="J11:J13"/>
    <mergeCell ref="J20:J22"/>
    <mergeCell ref="D20:D22"/>
    <mergeCell ref="J81:K81"/>
    <mergeCell ref="J82:K82"/>
    <mergeCell ref="D23:D25"/>
    <mergeCell ref="F23:F25"/>
    <mergeCell ref="G23:G25"/>
    <mergeCell ref="H23:H25"/>
    <mergeCell ref="I23:I25"/>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3"/>
  <sheetViews>
    <sheetView zoomScale="70" zoomScaleNormal="70" workbookViewId="0">
      <selection activeCell="F24" sqref="F24"/>
    </sheetView>
  </sheetViews>
  <sheetFormatPr baseColWidth="10" defaultRowHeight="14.25" x14ac:dyDescent="0.2"/>
  <cols>
    <col min="1" max="1" width="29" style="141" customWidth="1"/>
    <col min="2" max="2" width="12.5703125" style="141" customWidth="1"/>
    <col min="3" max="3" width="8.28515625" style="142" customWidth="1"/>
    <col min="4" max="4" width="37" style="141" customWidth="1"/>
    <col min="5" max="5" width="14.7109375" style="141" customWidth="1"/>
    <col min="6" max="6" width="20.5703125" style="141" customWidth="1"/>
    <col min="7" max="7" width="20.42578125" style="141" customWidth="1"/>
    <col min="8" max="8" width="30.28515625" style="141" customWidth="1"/>
    <col min="9" max="9" width="32.7109375" style="141" customWidth="1"/>
    <col min="10" max="10" width="27.85546875" style="141" customWidth="1"/>
    <col min="11" max="11" width="28.42578125" style="141" customWidth="1"/>
    <col min="12" max="12" width="27.85546875" style="141" customWidth="1"/>
    <col min="13" max="13" width="50" style="141" customWidth="1"/>
    <col min="14" max="14" width="5.140625" style="369" customWidth="1"/>
    <col min="15" max="15" width="18.85546875" style="141" customWidth="1"/>
    <col min="16" max="16" width="17.5703125" style="141" customWidth="1"/>
    <col min="17" max="17" width="15.140625" style="141" customWidth="1"/>
    <col min="18" max="18" width="14.5703125" style="141" customWidth="1"/>
    <col min="19" max="19" width="16.28515625" style="141" customWidth="1"/>
    <col min="20" max="20" width="33.85546875" style="141" customWidth="1"/>
    <col min="21" max="22" width="34.140625" style="141" customWidth="1"/>
    <col min="23" max="23" width="36.5703125" style="141" customWidth="1"/>
    <col min="24" max="24" width="49" style="141" customWidth="1"/>
    <col min="25" max="26" width="27.42578125" style="141" customWidth="1"/>
    <col min="27" max="27" width="54.5703125" style="141" hidden="1" customWidth="1"/>
    <col min="28" max="29" width="25.28515625" style="141" customWidth="1"/>
    <col min="30" max="30" width="53.140625" style="141" hidden="1" customWidth="1"/>
    <col min="31" max="31" width="11.42578125" style="141" customWidth="1"/>
    <col min="32" max="32" width="10.140625" style="141" hidden="1" customWidth="1"/>
    <col min="33" max="33" width="6" style="141" hidden="1" customWidth="1"/>
    <col min="34" max="34" width="13.7109375" style="141" hidden="1" customWidth="1"/>
    <col min="35" max="35" width="11" style="141" hidden="1" customWidth="1"/>
    <col min="36" max="36" width="9.5703125" style="141" hidden="1" customWidth="1"/>
    <col min="37" max="37" width="26.42578125" style="141" hidden="1" customWidth="1"/>
    <col min="38" max="38" width="15.28515625" style="141" hidden="1" customWidth="1"/>
    <col min="39" max="39" width="13.42578125" style="141" hidden="1" customWidth="1"/>
    <col min="40" max="40" width="9.5703125" style="141" hidden="1" customWidth="1"/>
    <col min="41" max="41" width="16.28515625" style="141" hidden="1" customWidth="1"/>
    <col min="42" max="42" width="6" style="141" hidden="1" customWidth="1"/>
    <col min="43" max="43" width="10.7109375" style="141" hidden="1" customWidth="1"/>
    <col min="44" max="44" width="0" style="141" hidden="1" customWidth="1"/>
    <col min="45" max="47" width="11.42578125" style="141"/>
    <col min="48" max="51" width="0" style="141" hidden="1" customWidth="1"/>
    <col min="52" max="16384" width="11.42578125" style="141"/>
  </cols>
  <sheetData>
    <row r="1" spans="1:51" ht="15" thickBot="1" x14ac:dyDescent="0.25">
      <c r="AK1" s="142"/>
      <c r="AL1" s="142"/>
      <c r="AM1" s="142"/>
      <c r="AN1" s="142"/>
      <c r="AO1" s="142"/>
      <c r="AP1" s="142"/>
      <c r="AQ1" s="142"/>
      <c r="AT1" s="141" t="s">
        <v>46</v>
      </c>
      <c r="AU1" s="141">
        <v>15</v>
      </c>
      <c r="AV1" s="141">
        <v>15</v>
      </c>
      <c r="AW1" s="141">
        <v>10</v>
      </c>
      <c r="AY1" s="141" t="s">
        <v>158</v>
      </c>
    </row>
    <row r="2" spans="1:51" ht="15.75" thickBot="1" x14ac:dyDescent="0.3">
      <c r="Y2" s="839" t="s">
        <v>65</v>
      </c>
      <c r="Z2" s="840"/>
      <c r="AA2" s="840"/>
      <c r="AB2" s="841"/>
      <c r="AC2" s="143"/>
      <c r="AD2" s="143"/>
      <c r="AK2" s="144"/>
      <c r="AL2" s="144"/>
      <c r="AM2" s="144"/>
      <c r="AN2" s="145"/>
      <c r="AO2" s="145"/>
      <c r="AP2" s="146"/>
      <c r="AQ2" s="145"/>
      <c r="AT2" s="141" t="s">
        <v>72</v>
      </c>
      <c r="AU2" s="141">
        <v>0</v>
      </c>
      <c r="AV2" s="141">
        <v>10</v>
      </c>
      <c r="AW2" s="141">
        <v>5</v>
      </c>
      <c r="AY2" s="141" t="s">
        <v>159</v>
      </c>
    </row>
    <row r="3" spans="1:51" ht="120" customHeight="1" thickBot="1" x14ac:dyDescent="0.4">
      <c r="F3" s="833" t="s">
        <v>160</v>
      </c>
      <c r="G3" s="833"/>
      <c r="H3" s="387" t="s">
        <v>161</v>
      </c>
      <c r="I3" s="389" t="s">
        <v>162</v>
      </c>
      <c r="J3" s="390" t="s">
        <v>163</v>
      </c>
      <c r="K3" s="391" t="s">
        <v>164</v>
      </c>
      <c r="L3" s="390" t="s">
        <v>165</v>
      </c>
      <c r="M3" s="392" t="s">
        <v>167</v>
      </c>
      <c r="N3" s="370"/>
      <c r="O3" s="842" t="s">
        <v>166</v>
      </c>
      <c r="P3" s="843"/>
      <c r="Q3" s="843"/>
      <c r="R3" s="843"/>
      <c r="S3" s="843"/>
      <c r="T3" s="844"/>
      <c r="U3" s="845" t="s">
        <v>481</v>
      </c>
      <c r="V3" s="846"/>
      <c r="W3" s="847"/>
      <c r="X3" s="148"/>
      <c r="Y3" s="834" t="s">
        <v>66</v>
      </c>
      <c r="Z3" s="835"/>
      <c r="AA3" s="836"/>
      <c r="AB3" s="837" t="s">
        <v>328</v>
      </c>
      <c r="AC3" s="835"/>
      <c r="AD3" s="836"/>
      <c r="AF3" s="838" t="s">
        <v>168</v>
      </c>
      <c r="AG3" s="838"/>
      <c r="AH3" s="838"/>
      <c r="AI3" s="838"/>
      <c r="AJ3" s="838"/>
      <c r="AK3" s="838"/>
      <c r="AL3" s="838"/>
      <c r="AM3" s="838"/>
      <c r="AN3" s="838"/>
      <c r="AO3" s="838"/>
      <c r="AP3" s="838"/>
      <c r="AQ3" s="838"/>
      <c r="AV3" s="141">
        <v>0</v>
      </c>
      <c r="AW3" s="141">
        <v>0</v>
      </c>
      <c r="AY3" s="141" t="s">
        <v>169</v>
      </c>
    </row>
    <row r="4" spans="1:51" ht="211.5" customHeight="1" thickBot="1" x14ac:dyDescent="0.25">
      <c r="A4" s="384" t="s">
        <v>97</v>
      </c>
      <c r="B4" s="475" t="s">
        <v>485</v>
      </c>
      <c r="C4" s="385" t="s">
        <v>321</v>
      </c>
      <c r="D4" s="385" t="s">
        <v>338</v>
      </c>
      <c r="E4" s="385" t="s">
        <v>339</v>
      </c>
      <c r="F4" s="386" t="s">
        <v>170</v>
      </c>
      <c r="G4" s="386" t="s">
        <v>171</v>
      </c>
      <c r="H4" s="388" t="s">
        <v>172</v>
      </c>
      <c r="I4" s="386" t="s">
        <v>173</v>
      </c>
      <c r="J4" s="388" t="s">
        <v>174</v>
      </c>
      <c r="K4" s="386" t="s">
        <v>175</v>
      </c>
      <c r="L4" s="388" t="s">
        <v>176</v>
      </c>
      <c r="M4" s="393" t="s">
        <v>324</v>
      </c>
      <c r="N4" s="371"/>
      <c r="O4" s="147" t="s">
        <v>322</v>
      </c>
      <c r="P4" s="147" t="s">
        <v>477</v>
      </c>
      <c r="Q4" s="147" t="s">
        <v>478</v>
      </c>
      <c r="R4" s="149" t="s">
        <v>451</v>
      </c>
      <c r="S4" s="149" t="s">
        <v>480</v>
      </c>
      <c r="T4" s="150" t="s">
        <v>323</v>
      </c>
      <c r="U4" s="151" t="s">
        <v>325</v>
      </c>
      <c r="V4" s="152" t="s">
        <v>326</v>
      </c>
      <c r="W4" s="153" t="s">
        <v>327</v>
      </c>
      <c r="X4" s="497" t="s">
        <v>177</v>
      </c>
      <c r="Y4" s="77" t="s">
        <v>482</v>
      </c>
      <c r="Z4" s="77" t="s">
        <v>483</v>
      </c>
      <c r="AA4" s="50" t="s">
        <v>178</v>
      </c>
      <c r="AB4" s="50" t="s">
        <v>179</v>
      </c>
      <c r="AC4" s="50" t="s">
        <v>484</v>
      </c>
      <c r="AD4" s="50" t="s">
        <v>180</v>
      </c>
      <c r="AF4" s="154" t="s">
        <v>181</v>
      </c>
      <c r="AG4" s="155" t="s">
        <v>85</v>
      </c>
      <c r="AH4" s="156" t="s">
        <v>86</v>
      </c>
      <c r="AI4" s="156" t="s">
        <v>182</v>
      </c>
      <c r="AJ4" s="157" t="s">
        <v>183</v>
      </c>
      <c r="AK4" s="158" t="s">
        <v>336</v>
      </c>
      <c r="AL4" s="159" t="s">
        <v>487</v>
      </c>
      <c r="AM4" s="159" t="s">
        <v>486</v>
      </c>
      <c r="AN4" s="160" t="s">
        <v>85</v>
      </c>
      <c r="AO4" s="160" t="s">
        <v>182</v>
      </c>
      <c r="AP4" s="160" t="s">
        <v>86</v>
      </c>
      <c r="AQ4" s="160" t="s">
        <v>183</v>
      </c>
    </row>
    <row r="5" spans="1:51" s="173" customFormat="1" ht="75.75" customHeight="1" thickBot="1" x14ac:dyDescent="0.25">
      <c r="A5" s="362"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76" t="str">
        <f>'2. MAPA DE RIESGOS '!E12</f>
        <v>Gestión</v>
      </c>
      <c r="C5" s="395">
        <v>1</v>
      </c>
      <c r="D5" s="355" t="s">
        <v>506</v>
      </c>
      <c r="E5" s="161" t="s">
        <v>46</v>
      </c>
      <c r="F5" s="162">
        <v>15</v>
      </c>
      <c r="G5" s="162">
        <v>15</v>
      </c>
      <c r="H5" s="162">
        <v>15</v>
      </c>
      <c r="I5" s="162">
        <v>15</v>
      </c>
      <c r="J5" s="162">
        <v>15</v>
      </c>
      <c r="K5" s="162">
        <v>15</v>
      </c>
      <c r="L5" s="162">
        <v>10</v>
      </c>
      <c r="M5" s="382" t="s">
        <v>158</v>
      </c>
      <c r="N5" s="372"/>
      <c r="O5" s="163">
        <f>SUM(F5:K5)</f>
        <v>90</v>
      </c>
      <c r="P5" s="423">
        <f>(O5*1)/90</f>
        <v>1</v>
      </c>
      <c r="Q5" s="164" t="str">
        <f>IF(P5&gt;=96%,"Fuerte",(IF(P5&lt;=85%,"Débil","Moderado")))</f>
        <v>Fuerte</v>
      </c>
      <c r="R5" s="470">
        <f>ROUNDUP(AVERAGEIF(P5:P18,"&gt;0"),1)</f>
        <v>1</v>
      </c>
      <c r="S5" s="166" t="str">
        <f>IF(R5&gt;96%,"Fuerte",IF(R5&lt;50%,"Débil","Moderada"))</f>
        <v>Fuerte</v>
      </c>
      <c r="T5" s="167"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68" t="str">
        <f>IF(AND(Q5="Fuerte",M5="Fuerte"),"Fuerte","")</f>
        <v>Fuerte</v>
      </c>
      <c r="V5" s="168" t="str">
        <f>IF(U5="Fuerte","",IF(OR(Q5="Débil",M5="Débil"),"","Moderada"))</f>
        <v/>
      </c>
      <c r="W5" s="168" t="str">
        <f>IF(OR(U5="Fuerte",V5="Moderada"),"","Débil")</f>
        <v/>
      </c>
      <c r="X5" s="169"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70">
        <f>IF(E5="Preventivo",IF(U5="Fuerte",2,IF(V5="Moderada",1,"")),"")</f>
        <v>2</v>
      </c>
      <c r="Z5" s="472">
        <f>IFERROR(ROUND(AVERAGE(Y5:Y18),0),0)</f>
        <v>2</v>
      </c>
      <c r="AA5" s="166">
        <f>IF(OR(W5="Débil",Z5=0),0,IF(Z5=1,1,IF(AND(U5="Fuerte",Z5=2),2,1)))</f>
        <v>2</v>
      </c>
      <c r="AB5" s="172" t="str">
        <f>IF(E5="Detectivo",IF(U5="Fuerte",2,IF(V5="Moderada",1,"")),"")</f>
        <v/>
      </c>
      <c r="AC5" s="472">
        <f>IFERROR(ROUND(AVERAGE(AB5:AB18),0),0)</f>
        <v>2</v>
      </c>
      <c r="AD5" s="166">
        <f>IF(OR(W5="Débil",AC5=0),0,IF(AC5=1,1,IF(AND(U5="Fuerte",AC5=2),2,1)))</f>
        <v>2</v>
      </c>
      <c r="AF5" s="174">
        <v>1</v>
      </c>
      <c r="AG5" s="197">
        <f>'2. MAPA DE RIESGOS '!H12</f>
        <v>2</v>
      </c>
      <c r="AH5" s="197">
        <f>'2. MAPA DE RIESGOS '!I12</f>
        <v>4</v>
      </c>
      <c r="AI5" s="197">
        <v>3</v>
      </c>
      <c r="AJ5" s="198">
        <v>10</v>
      </c>
      <c r="AK5" s="71" t="str">
        <f>'2. MAPA DE RIESGOS '!K12</f>
        <v>ALTO</v>
      </c>
      <c r="AL5" s="174">
        <f>Z5</f>
        <v>2</v>
      </c>
      <c r="AM5" s="174">
        <f>AC5</f>
        <v>2</v>
      </c>
      <c r="AN5" s="197">
        <f>IF(AG5-AL5&gt;=1,AG5-AL5,1)</f>
        <v>1</v>
      </c>
      <c r="AO5" s="197">
        <f t="shared" ref="AO5" si="0">AH5-AM5</f>
        <v>2</v>
      </c>
      <c r="AP5" s="197">
        <f>IF(AH5-AM5&gt;=1,AH5-AM5,1)</f>
        <v>2</v>
      </c>
      <c r="AQ5" s="198">
        <f>AN5*AP5</f>
        <v>2</v>
      </c>
    </row>
    <row r="6" spans="1:51" ht="51" x14ac:dyDescent="0.2">
      <c r="A6" s="363"/>
      <c r="B6" s="363"/>
      <c r="C6" s="396" t="s">
        <v>354</v>
      </c>
      <c r="D6" s="355" t="s">
        <v>347</v>
      </c>
      <c r="E6" s="161" t="s">
        <v>46</v>
      </c>
      <c r="F6" s="162">
        <v>15</v>
      </c>
      <c r="G6" s="162">
        <v>15</v>
      </c>
      <c r="H6" s="162">
        <v>15</v>
      </c>
      <c r="I6" s="162">
        <v>15</v>
      </c>
      <c r="J6" s="162">
        <v>15</v>
      </c>
      <c r="K6" s="162">
        <v>15</v>
      </c>
      <c r="L6" s="162">
        <v>10</v>
      </c>
      <c r="M6" s="382" t="s">
        <v>158</v>
      </c>
      <c r="N6" s="372"/>
      <c r="O6" s="163">
        <f>SUM(F6:K6)</f>
        <v>90</v>
      </c>
      <c r="P6" s="423">
        <f t="shared" ref="P6:P82" si="1">(O6*1)/90</f>
        <v>1</v>
      </c>
      <c r="Q6" s="164" t="str">
        <f t="shared" ref="Q6:Q82" si="2">IF(P6&gt;=96%,"Fuerte",(IF(P6&lt;=85%,"Débil","Moderado")))</f>
        <v>Fuerte</v>
      </c>
      <c r="R6" s="179"/>
      <c r="S6" s="180"/>
      <c r="T6" s="181"/>
      <c r="U6" s="168" t="str">
        <f t="shared" ref="U6:U16" si="3">IF(AND(Q6="Fuerte",M6="Fuerte"),"Fuerte","")</f>
        <v>Fuerte</v>
      </c>
      <c r="V6" s="168" t="str">
        <f t="shared" ref="V6:V16" si="4">IF(U6="Fuerte","",IF(OR(Q6="Débil",M6="Débil"),"","Moderada"))</f>
        <v/>
      </c>
      <c r="W6" s="168" t="str">
        <f t="shared" ref="W6:W16" si="5">IF(OR(U6="Fuerte",V6="Moderada"),"","Débil")</f>
        <v/>
      </c>
      <c r="X6" s="169"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70">
        <f t="shared" ref="Y6:Y82" si="7">IF(E6="Preventivo",IF(U6="Fuerte",2,IF(V6="Moderada",1,"")),"")</f>
        <v>2</v>
      </c>
      <c r="Z6" s="182"/>
      <c r="AA6" s="183"/>
      <c r="AB6" s="172" t="str">
        <f t="shared" ref="AB6:AB82" si="8">IF(E6="Detectivo",IF(U6="Fuerte",2,IF(V6="Moderada",1,"")),"")</f>
        <v/>
      </c>
      <c r="AC6" s="184"/>
      <c r="AD6" s="185"/>
      <c r="AF6" s="174">
        <v>2</v>
      </c>
      <c r="AG6" s="197">
        <f>'2. MAPA DE RIESGOS '!H13</f>
        <v>3</v>
      </c>
      <c r="AH6" s="197">
        <f>'2. MAPA DE RIESGOS '!I13</f>
        <v>3</v>
      </c>
      <c r="AI6" s="197">
        <v>4</v>
      </c>
      <c r="AJ6" s="198">
        <v>30</v>
      </c>
      <c r="AK6" s="71" t="str">
        <f>'2. MAPA DE RIESGOS '!K13</f>
        <v>ALTO</v>
      </c>
      <c r="AL6" s="174">
        <f>Z19</f>
        <v>2</v>
      </c>
      <c r="AM6" s="174">
        <f>AC19</f>
        <v>2</v>
      </c>
      <c r="AN6" s="197">
        <f t="shared" ref="AN6:AN23" si="9">IF(AG6-AL6&gt;=1,AG6-AL6,1)</f>
        <v>1</v>
      </c>
      <c r="AO6" s="197">
        <f t="shared" ref="AO6:AO23" si="10">AH6-AM6</f>
        <v>1</v>
      </c>
      <c r="AP6" s="197">
        <f t="shared" ref="AP6:AP23" si="11">IF(AH6-AM6&gt;=1,AH6-AM6,1)</f>
        <v>1</v>
      </c>
      <c r="AQ6" s="198">
        <f t="shared" ref="AQ6:AQ23" si="12">AN6*AP6</f>
        <v>1</v>
      </c>
    </row>
    <row r="7" spans="1:51" ht="114.75" x14ac:dyDescent="0.2">
      <c r="A7" s="363"/>
      <c r="B7" s="363"/>
      <c r="C7" s="396" t="s">
        <v>391</v>
      </c>
      <c r="D7" s="416" t="s">
        <v>392</v>
      </c>
      <c r="E7" s="161" t="s">
        <v>72</v>
      </c>
      <c r="F7" s="178">
        <v>15</v>
      </c>
      <c r="G7" s="178">
        <v>15</v>
      </c>
      <c r="H7" s="178">
        <v>15</v>
      </c>
      <c r="I7" s="178">
        <v>10</v>
      </c>
      <c r="J7" s="178">
        <v>15</v>
      </c>
      <c r="K7" s="178">
        <v>15</v>
      </c>
      <c r="L7" s="178">
        <v>10</v>
      </c>
      <c r="M7" s="383" t="s">
        <v>158</v>
      </c>
      <c r="N7" s="372"/>
      <c r="O7" s="163">
        <f t="shared" ref="O7:O82" si="13">SUM(F7:K7)</f>
        <v>85</v>
      </c>
      <c r="P7" s="423">
        <f t="shared" si="1"/>
        <v>0.94444444444444442</v>
      </c>
      <c r="Q7" s="164" t="str">
        <f>IF(P7&gt;=96%,"Fuerte",(IF(P7&lt;=85%,"Débil","Moderado")))</f>
        <v>Moderado</v>
      </c>
      <c r="R7" s="179"/>
      <c r="S7" s="180"/>
      <c r="T7" s="181"/>
      <c r="U7" s="168" t="str">
        <f t="shared" si="3"/>
        <v/>
      </c>
      <c r="V7" s="168" t="str">
        <f t="shared" si="4"/>
        <v>Moderada</v>
      </c>
      <c r="W7" s="168" t="str">
        <f t="shared" si="5"/>
        <v/>
      </c>
      <c r="X7" s="169" t="str">
        <f t="shared" si="6"/>
        <v>Requiere plan de acción para fortalecer el control</v>
      </c>
      <c r="Y7" s="170" t="str">
        <f t="shared" si="7"/>
        <v/>
      </c>
      <c r="Z7" s="182"/>
      <c r="AA7" s="183"/>
      <c r="AB7" s="172">
        <f t="shared" si="8"/>
        <v>1</v>
      </c>
      <c r="AC7" s="184"/>
      <c r="AD7" s="185"/>
      <c r="AF7" s="174">
        <v>3</v>
      </c>
      <c r="AG7" s="197">
        <f>'2. MAPA DE RIESGOS '!H14</f>
        <v>3</v>
      </c>
      <c r="AH7" s="197">
        <f>'2. MAPA DE RIESGOS '!I14</f>
        <v>3</v>
      </c>
      <c r="AI7" s="197"/>
      <c r="AJ7" s="198"/>
      <c r="AK7" s="71" t="str">
        <f>'2. MAPA DE RIESGOS '!K14</f>
        <v>ALTO</v>
      </c>
      <c r="AL7" s="174">
        <f>Z28</f>
        <v>2</v>
      </c>
      <c r="AM7" s="174">
        <f>AC28</f>
        <v>2</v>
      </c>
      <c r="AN7" s="197">
        <f t="shared" si="9"/>
        <v>1</v>
      </c>
      <c r="AO7" s="197">
        <f t="shared" si="10"/>
        <v>1</v>
      </c>
      <c r="AP7" s="197">
        <f t="shared" si="11"/>
        <v>1</v>
      </c>
      <c r="AQ7" s="198">
        <f t="shared" si="12"/>
        <v>1</v>
      </c>
    </row>
    <row r="8" spans="1:51" ht="51" x14ac:dyDescent="0.2">
      <c r="A8" s="363"/>
      <c r="B8" s="363"/>
      <c r="C8" s="396" t="s">
        <v>423</v>
      </c>
      <c r="D8" s="355" t="s">
        <v>421</v>
      </c>
      <c r="E8" s="161" t="s">
        <v>46</v>
      </c>
      <c r="F8" s="178">
        <v>15</v>
      </c>
      <c r="G8" s="178">
        <v>15</v>
      </c>
      <c r="H8" s="178">
        <v>15</v>
      </c>
      <c r="I8" s="178">
        <v>15</v>
      </c>
      <c r="J8" s="178">
        <v>15</v>
      </c>
      <c r="K8" s="178">
        <v>15</v>
      </c>
      <c r="L8" s="178">
        <v>10</v>
      </c>
      <c r="M8" s="383" t="s">
        <v>158</v>
      </c>
      <c r="N8" s="372"/>
      <c r="O8" s="163">
        <f t="shared" si="13"/>
        <v>90</v>
      </c>
      <c r="P8" s="423">
        <f t="shared" si="1"/>
        <v>1</v>
      </c>
      <c r="Q8" s="164" t="str">
        <f t="shared" si="2"/>
        <v>Fuerte</v>
      </c>
      <c r="R8" s="179"/>
      <c r="S8" s="180"/>
      <c r="T8" s="181"/>
      <c r="U8" s="168" t="str">
        <f t="shared" si="3"/>
        <v>Fuerte</v>
      </c>
      <c r="V8" s="168" t="str">
        <f t="shared" si="4"/>
        <v/>
      </c>
      <c r="W8" s="168" t="str">
        <f t="shared" si="5"/>
        <v/>
      </c>
      <c r="X8" s="169" t="str">
        <f t="shared" si="6"/>
        <v>Control fuerte pero si el riesgo residual lo requiere y según la opción de manejo escogida, cada responsable involucrado debe liderar acciones adicionales</v>
      </c>
      <c r="Y8" s="170">
        <f t="shared" si="7"/>
        <v>2</v>
      </c>
      <c r="Z8" s="182"/>
      <c r="AA8" s="183"/>
      <c r="AB8" s="172" t="str">
        <f t="shared" si="8"/>
        <v/>
      </c>
      <c r="AC8" s="184"/>
      <c r="AD8" s="185"/>
      <c r="AF8" s="174">
        <v>4</v>
      </c>
      <c r="AG8" s="197">
        <f>'2. MAPA DE RIESGOS '!H15</f>
        <v>2</v>
      </c>
      <c r="AH8" s="197">
        <f>'2. MAPA DE RIESGOS '!I15</f>
        <v>3</v>
      </c>
      <c r="AI8" s="197"/>
      <c r="AJ8" s="198"/>
      <c r="AK8" s="71" t="str">
        <f>'2. MAPA DE RIESGOS '!K15</f>
        <v>MODERADO</v>
      </c>
      <c r="AL8" s="174">
        <f>Z40</f>
        <v>2</v>
      </c>
      <c r="AM8" s="174">
        <f>AC40</f>
        <v>2</v>
      </c>
      <c r="AN8" s="197">
        <f t="shared" si="9"/>
        <v>1</v>
      </c>
      <c r="AO8" s="197">
        <f t="shared" si="10"/>
        <v>1</v>
      </c>
      <c r="AP8" s="197">
        <f t="shared" si="11"/>
        <v>1</v>
      </c>
      <c r="AQ8" s="198">
        <f t="shared" si="12"/>
        <v>1</v>
      </c>
    </row>
    <row r="9" spans="1:51" ht="76.5" x14ac:dyDescent="0.2">
      <c r="A9" s="363"/>
      <c r="B9" s="363"/>
      <c r="C9" s="396" t="s">
        <v>508</v>
      </c>
      <c r="D9" s="355" t="s">
        <v>507</v>
      </c>
      <c r="E9" s="161" t="s">
        <v>46</v>
      </c>
      <c r="F9" s="178">
        <v>15</v>
      </c>
      <c r="G9" s="178">
        <v>15</v>
      </c>
      <c r="H9" s="178">
        <v>15</v>
      </c>
      <c r="I9" s="178">
        <v>15</v>
      </c>
      <c r="J9" s="178">
        <v>15</v>
      </c>
      <c r="K9" s="178">
        <v>15</v>
      </c>
      <c r="L9" s="178">
        <v>10</v>
      </c>
      <c r="M9" s="383" t="s">
        <v>158</v>
      </c>
      <c r="N9" s="372"/>
      <c r="O9" s="163">
        <f t="shared" ref="O9:O10" si="14">SUM(F9:K9)</f>
        <v>90</v>
      </c>
      <c r="P9" s="423">
        <f t="shared" ref="P9:P10" si="15">(O9*1)/90</f>
        <v>1</v>
      </c>
      <c r="Q9" s="164" t="str">
        <f t="shared" ref="Q9:Q10" si="16">IF(P9&gt;=96%,"Fuerte",(IF(P9&lt;=85%,"Débil","Moderado")))</f>
        <v>Fuerte</v>
      </c>
      <c r="R9" s="179"/>
      <c r="S9" s="180"/>
      <c r="T9" s="181"/>
      <c r="U9" s="168" t="str">
        <f t="shared" si="3"/>
        <v>Fuerte</v>
      </c>
      <c r="V9" s="168" t="str">
        <f t="shared" si="4"/>
        <v/>
      </c>
      <c r="W9" s="168" t="str">
        <f t="shared" si="5"/>
        <v/>
      </c>
      <c r="X9" s="169" t="str">
        <f t="shared" si="6"/>
        <v>Control fuerte pero si el riesgo residual lo requiere y según la opción de manejo escogida, cada responsable involucrado debe liderar acciones adicionales</v>
      </c>
      <c r="Y9" s="170"/>
      <c r="Z9" s="182"/>
      <c r="AA9" s="183"/>
      <c r="AB9" s="172"/>
      <c r="AC9" s="184"/>
      <c r="AD9" s="185"/>
      <c r="AF9" s="174">
        <v>5</v>
      </c>
      <c r="AG9" s="197">
        <f>'2. MAPA DE RIESGOS '!H16</f>
        <v>2</v>
      </c>
      <c r="AH9" s="197">
        <f>'2. MAPA DE RIESGOS '!I16</f>
        <v>4</v>
      </c>
      <c r="AI9" s="197">
        <v>4</v>
      </c>
      <c r="AJ9" s="198">
        <v>20</v>
      </c>
      <c r="AK9" s="71" t="str">
        <f>'2. MAPA DE RIESGOS '!K16</f>
        <v>ALTO</v>
      </c>
      <c r="AL9" s="174">
        <f>Z56</f>
        <v>2</v>
      </c>
      <c r="AM9" s="174">
        <v>0</v>
      </c>
      <c r="AN9" s="197">
        <f>IF(AG9-AL9&gt;=1,AG9-AL9,1)</f>
        <v>1</v>
      </c>
      <c r="AO9" s="197">
        <f>AH9-AM9</f>
        <v>4</v>
      </c>
      <c r="AP9" s="197">
        <f>IF(AH9-AM9&gt;=1,AH9-AM9,1)</f>
        <v>4</v>
      </c>
      <c r="AQ9" s="198">
        <f>AN9*AP9</f>
        <v>4</v>
      </c>
    </row>
    <row r="10" spans="1:51" ht="38.25" x14ac:dyDescent="0.2">
      <c r="A10" s="363"/>
      <c r="B10" s="363"/>
      <c r="C10" s="564" t="s">
        <v>646</v>
      </c>
      <c r="D10" s="565" t="s">
        <v>647</v>
      </c>
      <c r="E10" s="566" t="s">
        <v>46</v>
      </c>
      <c r="F10" s="567">
        <v>15</v>
      </c>
      <c r="G10" s="567">
        <v>15</v>
      </c>
      <c r="H10" s="567">
        <v>15</v>
      </c>
      <c r="I10" s="567">
        <v>15</v>
      </c>
      <c r="J10" s="567">
        <v>15</v>
      </c>
      <c r="K10" s="567">
        <v>15</v>
      </c>
      <c r="L10" s="567">
        <v>10</v>
      </c>
      <c r="M10" s="534" t="s">
        <v>158</v>
      </c>
      <c r="N10" s="372"/>
      <c r="O10" s="163">
        <f t="shared" si="14"/>
        <v>90</v>
      </c>
      <c r="P10" s="423">
        <f t="shared" si="15"/>
        <v>1</v>
      </c>
      <c r="Q10" s="164" t="str">
        <f t="shared" si="16"/>
        <v>Fuerte</v>
      </c>
      <c r="R10" s="179"/>
      <c r="S10" s="180"/>
      <c r="T10" s="181"/>
      <c r="U10" s="168" t="str">
        <f t="shared" si="3"/>
        <v>Fuerte</v>
      </c>
      <c r="V10" s="168" t="str">
        <f t="shared" si="4"/>
        <v/>
      </c>
      <c r="W10" s="168" t="str">
        <f t="shared" si="5"/>
        <v/>
      </c>
      <c r="X10" s="169" t="str">
        <f t="shared" si="6"/>
        <v>Control fuerte pero si el riesgo residual lo requiere y según la opción de manejo escogida, cada responsable involucrado debe liderar acciones adicionales</v>
      </c>
      <c r="Y10" s="170"/>
      <c r="Z10" s="182"/>
      <c r="AA10" s="183"/>
      <c r="AB10" s="172"/>
      <c r="AC10" s="184"/>
      <c r="AD10" s="185"/>
      <c r="AF10" s="174"/>
      <c r="AG10" s="197"/>
      <c r="AH10" s="197"/>
      <c r="AI10" s="197"/>
      <c r="AJ10" s="198"/>
      <c r="AK10" s="71"/>
      <c r="AL10" s="174"/>
      <c r="AM10" s="174"/>
      <c r="AN10" s="197"/>
      <c r="AO10" s="197"/>
      <c r="AP10" s="197"/>
      <c r="AQ10" s="198"/>
    </row>
    <row r="11" spans="1:51" ht="38.25" x14ac:dyDescent="0.2">
      <c r="A11" s="363"/>
      <c r="B11" s="363"/>
      <c r="C11" s="396">
        <v>3</v>
      </c>
      <c r="D11" s="354" t="s">
        <v>513</v>
      </c>
      <c r="E11" s="161" t="s">
        <v>72</v>
      </c>
      <c r="F11" s="178">
        <v>15</v>
      </c>
      <c r="G11" s="178">
        <v>15</v>
      </c>
      <c r="H11" s="178">
        <v>15</v>
      </c>
      <c r="I11" s="178">
        <v>15</v>
      </c>
      <c r="J11" s="178">
        <v>15</v>
      </c>
      <c r="K11" s="178">
        <v>15</v>
      </c>
      <c r="L11" s="178">
        <v>10</v>
      </c>
      <c r="M11" s="383" t="s">
        <v>158</v>
      </c>
      <c r="N11" s="372"/>
      <c r="O11" s="163">
        <f t="shared" si="13"/>
        <v>90</v>
      </c>
      <c r="P11" s="423">
        <f t="shared" si="1"/>
        <v>1</v>
      </c>
      <c r="Q11" s="164" t="str">
        <f t="shared" si="2"/>
        <v>Fuerte</v>
      </c>
      <c r="R11" s="179"/>
      <c r="S11" s="180"/>
      <c r="T11" s="181"/>
      <c r="U11" s="168" t="str">
        <f t="shared" si="3"/>
        <v>Fuerte</v>
      </c>
      <c r="V11" s="168" t="str">
        <f t="shared" si="4"/>
        <v/>
      </c>
      <c r="W11" s="168" t="str">
        <f t="shared" si="5"/>
        <v/>
      </c>
      <c r="X11" s="169" t="str">
        <f t="shared" si="6"/>
        <v>Control fuerte pero si el riesgo residual lo requiere y según la opción de manejo escogida, cada responsable involucrado debe liderar acciones adicionales</v>
      </c>
      <c r="Y11" s="170" t="str">
        <f t="shared" si="7"/>
        <v/>
      </c>
      <c r="Z11" s="182"/>
      <c r="AA11" s="183"/>
      <c r="AB11" s="172">
        <f t="shared" si="8"/>
        <v>2</v>
      </c>
      <c r="AC11" s="184"/>
      <c r="AD11" s="185"/>
    </row>
    <row r="12" spans="1:51" ht="38.25" x14ac:dyDescent="0.2">
      <c r="A12" s="363"/>
      <c r="B12" s="363"/>
      <c r="C12" s="564" t="s">
        <v>386</v>
      </c>
      <c r="D12" s="361" t="s">
        <v>648</v>
      </c>
      <c r="E12" s="566" t="s">
        <v>46</v>
      </c>
      <c r="F12" s="567">
        <v>15</v>
      </c>
      <c r="G12" s="567">
        <v>15</v>
      </c>
      <c r="H12" s="567">
        <v>15</v>
      </c>
      <c r="I12" s="567">
        <v>15</v>
      </c>
      <c r="J12" s="567">
        <v>15</v>
      </c>
      <c r="K12" s="567">
        <v>15</v>
      </c>
      <c r="L12" s="567">
        <v>10</v>
      </c>
      <c r="M12" s="534" t="s">
        <v>158</v>
      </c>
      <c r="N12" s="372"/>
      <c r="O12" s="163">
        <f t="shared" ref="O12" si="17">SUM(F12:K12)</f>
        <v>90</v>
      </c>
      <c r="P12" s="423">
        <f t="shared" ref="P12" si="18">(O12*1)/90</f>
        <v>1</v>
      </c>
      <c r="Q12" s="164" t="str">
        <f t="shared" ref="Q12" si="19">IF(P12&gt;=96%,"Fuerte",(IF(P12&lt;=85%,"Débil","Moderado")))</f>
        <v>Fuerte</v>
      </c>
      <c r="R12" s="179"/>
      <c r="S12" s="180"/>
      <c r="T12" s="181"/>
      <c r="U12" s="168" t="str">
        <f t="shared" si="3"/>
        <v>Fuerte</v>
      </c>
      <c r="V12" s="168" t="str">
        <f t="shared" si="4"/>
        <v/>
      </c>
      <c r="W12" s="168" t="str">
        <f t="shared" si="5"/>
        <v/>
      </c>
      <c r="X12" s="169" t="str">
        <f t="shared" si="6"/>
        <v>Control fuerte pero si el riesgo residual lo requiere y según la opción de manejo escogida, cada responsable involucrado debe liderar acciones adicionales</v>
      </c>
      <c r="Y12" s="170"/>
      <c r="Z12" s="182"/>
      <c r="AA12" s="183"/>
      <c r="AB12" s="172"/>
      <c r="AC12" s="184"/>
      <c r="AD12" s="185"/>
      <c r="AF12" s="174"/>
      <c r="AG12" s="197"/>
      <c r="AH12" s="197"/>
      <c r="AI12" s="197"/>
      <c r="AJ12" s="198"/>
      <c r="AK12" s="71"/>
      <c r="AL12" s="174"/>
      <c r="AM12" s="174"/>
      <c r="AN12" s="197"/>
      <c r="AO12" s="197"/>
      <c r="AP12" s="197"/>
      <c r="AQ12" s="198"/>
    </row>
    <row r="13" spans="1:51" ht="76.5" x14ac:dyDescent="0.2">
      <c r="A13" s="363"/>
      <c r="B13" s="363"/>
      <c r="C13" s="564" t="s">
        <v>351</v>
      </c>
      <c r="D13" s="568" t="s">
        <v>350</v>
      </c>
      <c r="E13" s="566" t="s">
        <v>46</v>
      </c>
      <c r="F13" s="567">
        <v>15</v>
      </c>
      <c r="G13" s="567">
        <v>15</v>
      </c>
      <c r="H13" s="567">
        <v>15</v>
      </c>
      <c r="I13" s="567">
        <v>15</v>
      </c>
      <c r="J13" s="567">
        <v>15</v>
      </c>
      <c r="K13" s="567">
        <v>15</v>
      </c>
      <c r="L13" s="567">
        <v>10</v>
      </c>
      <c r="M13" s="534" t="s">
        <v>158</v>
      </c>
      <c r="N13" s="372"/>
      <c r="O13" s="163">
        <f t="shared" si="13"/>
        <v>90</v>
      </c>
      <c r="P13" s="423">
        <f t="shared" si="1"/>
        <v>1</v>
      </c>
      <c r="Q13" s="164" t="str">
        <f t="shared" si="2"/>
        <v>Fuerte</v>
      </c>
      <c r="R13" s="179"/>
      <c r="S13" s="180"/>
      <c r="T13" s="181"/>
      <c r="U13" s="168" t="str">
        <f t="shared" si="3"/>
        <v>Fuerte</v>
      </c>
      <c r="V13" s="168" t="str">
        <f t="shared" si="4"/>
        <v/>
      </c>
      <c r="W13" s="168" t="str">
        <f t="shared" si="5"/>
        <v/>
      </c>
      <c r="X13" s="169" t="str">
        <f t="shared" si="6"/>
        <v>Control fuerte pero si el riesgo residual lo requiere y según la opción de manejo escogida, cada responsable involucrado debe liderar acciones adicionales</v>
      </c>
      <c r="Y13" s="170">
        <f t="shared" si="7"/>
        <v>2</v>
      </c>
      <c r="Z13" s="182"/>
      <c r="AA13" s="183"/>
      <c r="AB13" s="172" t="str">
        <f t="shared" si="8"/>
        <v/>
      </c>
      <c r="AC13" s="184"/>
      <c r="AD13" s="185"/>
      <c r="AF13" s="174">
        <v>6</v>
      </c>
      <c r="AG13" s="197">
        <f>'2. MAPA DE RIESGOS '!H17</f>
        <v>3</v>
      </c>
      <c r="AH13" s="197">
        <f>'2. MAPA DE RIESGOS '!I17</f>
        <v>4</v>
      </c>
      <c r="AI13" s="197">
        <v>4</v>
      </c>
      <c r="AJ13" s="198">
        <v>30</v>
      </c>
      <c r="AK13" s="71" t="str">
        <f>'2. MAPA DE RIESGOS '!K17</f>
        <v>EXTREMO</v>
      </c>
      <c r="AL13" s="174">
        <f>Z68</f>
        <v>2</v>
      </c>
      <c r="AM13" s="174">
        <f>AC68</f>
        <v>1</v>
      </c>
      <c r="AN13" s="197">
        <f t="shared" si="9"/>
        <v>1</v>
      </c>
      <c r="AO13" s="197">
        <f t="shared" si="10"/>
        <v>3</v>
      </c>
      <c r="AP13" s="197">
        <f t="shared" si="11"/>
        <v>3</v>
      </c>
      <c r="AQ13" s="198">
        <f t="shared" si="12"/>
        <v>3</v>
      </c>
    </row>
    <row r="14" spans="1:51" ht="36.75" customHeight="1" x14ac:dyDescent="0.2">
      <c r="A14" s="363"/>
      <c r="B14" s="363"/>
      <c r="C14" s="564" t="s">
        <v>435</v>
      </c>
      <c r="D14" s="568" t="s">
        <v>468</v>
      </c>
      <c r="E14" s="566" t="s">
        <v>46</v>
      </c>
      <c r="F14" s="357">
        <v>15</v>
      </c>
      <c r="G14" s="357">
        <v>15</v>
      </c>
      <c r="H14" s="357">
        <v>15</v>
      </c>
      <c r="I14" s="357">
        <v>10</v>
      </c>
      <c r="J14" s="357">
        <v>15</v>
      </c>
      <c r="K14" s="357">
        <v>15</v>
      </c>
      <c r="L14" s="357">
        <v>10</v>
      </c>
      <c r="M14" s="534" t="s">
        <v>159</v>
      </c>
      <c r="N14" s="372"/>
      <c r="O14" s="163">
        <f t="shared" si="13"/>
        <v>85</v>
      </c>
      <c r="P14" s="423">
        <f t="shared" si="1"/>
        <v>0.94444444444444442</v>
      </c>
      <c r="Q14" s="164" t="str">
        <f t="shared" si="2"/>
        <v>Moderado</v>
      </c>
      <c r="R14" s="179"/>
      <c r="S14" s="180"/>
      <c r="T14" s="167"/>
      <c r="U14" s="168" t="str">
        <f t="shared" si="3"/>
        <v/>
      </c>
      <c r="V14" s="168" t="str">
        <f t="shared" si="4"/>
        <v>Moderada</v>
      </c>
      <c r="W14" s="168" t="str">
        <f t="shared" si="5"/>
        <v/>
      </c>
      <c r="X14" s="169" t="str">
        <f t="shared" si="6"/>
        <v>Requiere plan de acción para fortalecer el control</v>
      </c>
      <c r="Y14" s="170">
        <f t="shared" si="7"/>
        <v>1</v>
      </c>
      <c r="Z14" s="182"/>
      <c r="AA14" s="183"/>
      <c r="AB14" s="172" t="str">
        <f t="shared" si="8"/>
        <v/>
      </c>
      <c r="AC14" s="184"/>
      <c r="AD14" s="185"/>
      <c r="AF14" s="174">
        <v>7</v>
      </c>
      <c r="AG14" s="197">
        <f>'2. MAPA DE RIESGOS '!H18</f>
        <v>3</v>
      </c>
      <c r="AH14" s="197">
        <f>'2. MAPA DE RIESGOS '!I18</f>
        <v>5</v>
      </c>
      <c r="AI14" s="197">
        <v>4</v>
      </c>
      <c r="AJ14" s="198">
        <v>50</v>
      </c>
      <c r="AK14" s="71" t="str">
        <f>'2. MAPA DE RIESGOS '!K18</f>
        <v>EXTREMO</v>
      </c>
      <c r="AL14" s="174">
        <f>Z84</f>
        <v>2</v>
      </c>
      <c r="AM14" s="174">
        <v>0</v>
      </c>
      <c r="AN14" s="197">
        <f t="shared" si="9"/>
        <v>1</v>
      </c>
      <c r="AO14" s="197">
        <f t="shared" si="10"/>
        <v>5</v>
      </c>
      <c r="AP14" s="197">
        <f t="shared" si="11"/>
        <v>5</v>
      </c>
      <c r="AQ14" s="198">
        <f t="shared" si="12"/>
        <v>5</v>
      </c>
    </row>
    <row r="15" spans="1:51" ht="63.75" x14ac:dyDescent="0.25">
      <c r="A15" s="364"/>
      <c r="B15" s="364"/>
      <c r="C15" s="564" t="s">
        <v>649</v>
      </c>
      <c r="D15" s="565" t="s">
        <v>650</v>
      </c>
      <c r="E15" s="566" t="s">
        <v>46</v>
      </c>
      <c r="F15" s="567">
        <v>15</v>
      </c>
      <c r="G15" s="567">
        <v>15</v>
      </c>
      <c r="H15" s="567">
        <v>15</v>
      </c>
      <c r="I15" s="567">
        <v>15</v>
      </c>
      <c r="J15" s="567">
        <v>15</v>
      </c>
      <c r="K15" s="567">
        <v>15</v>
      </c>
      <c r="L15" s="567">
        <v>10</v>
      </c>
      <c r="M15" s="534" t="s">
        <v>158</v>
      </c>
      <c r="N15" s="372"/>
      <c r="O15" s="163">
        <f t="shared" ref="O15:O16" si="20">SUM(F15:K15)</f>
        <v>90</v>
      </c>
      <c r="P15" s="423">
        <f t="shared" ref="P15:P16" si="21">(O15*1)/90</f>
        <v>1</v>
      </c>
      <c r="Q15" s="164" t="str">
        <f t="shared" ref="Q15:Q16" si="22">IF(P15&gt;=96%,"Fuerte",(IF(P15&lt;=85%,"Débil","Moderado")))</f>
        <v>Fuerte</v>
      </c>
      <c r="R15" s="165"/>
      <c r="S15" s="180"/>
      <c r="T15" s="181"/>
      <c r="U15" s="168" t="str">
        <f t="shared" si="3"/>
        <v>Fuerte</v>
      </c>
      <c r="V15" s="168" t="str">
        <f t="shared" si="4"/>
        <v/>
      </c>
      <c r="W15" s="168" t="str">
        <f t="shared" si="5"/>
        <v/>
      </c>
      <c r="X15" s="169" t="str">
        <f t="shared" si="6"/>
        <v>Control fuerte pero si el riesgo residual lo requiere y según la opción de manejo escogida, cada responsable involucrado debe liderar acciones adicionales</v>
      </c>
      <c r="Y15" s="170">
        <f t="shared" si="7"/>
        <v>2</v>
      </c>
      <c r="Z15" s="171"/>
      <c r="AA15" s="166"/>
      <c r="AB15" s="172"/>
      <c r="AC15" s="171"/>
      <c r="AD15" s="166">
        <f>IF(OR(W15="Débil",AC15=0),0,IF(AC15=1,1,IF(AND(U15="Fuerte",AC15=2),2,1)))</f>
        <v>0</v>
      </c>
      <c r="AF15" s="174">
        <v>8</v>
      </c>
      <c r="AG15" s="197">
        <f>'2. MAPA DE RIESGOS '!H19</f>
        <v>3</v>
      </c>
      <c r="AH15" s="197">
        <f>'2. MAPA DE RIESGOS '!I19</f>
        <v>5</v>
      </c>
      <c r="AI15" s="197">
        <v>3</v>
      </c>
      <c r="AJ15" s="198">
        <v>5</v>
      </c>
      <c r="AK15" s="71" t="str">
        <f>'2. MAPA DE RIESGOS '!K19</f>
        <v>EXTREMO</v>
      </c>
      <c r="AL15" s="174">
        <f>Z97</f>
        <v>2</v>
      </c>
      <c r="AM15" s="174">
        <v>0</v>
      </c>
      <c r="AN15" s="197">
        <f t="shared" si="9"/>
        <v>1</v>
      </c>
      <c r="AO15" s="197">
        <f t="shared" si="10"/>
        <v>5</v>
      </c>
      <c r="AP15" s="197">
        <f t="shared" si="11"/>
        <v>5</v>
      </c>
      <c r="AQ15" s="198">
        <f t="shared" si="12"/>
        <v>5</v>
      </c>
    </row>
    <row r="16" spans="1:51" ht="63.75" x14ac:dyDescent="0.2">
      <c r="A16" s="363"/>
      <c r="B16" s="363"/>
      <c r="C16" s="564" t="s">
        <v>651</v>
      </c>
      <c r="D16" s="565" t="s">
        <v>652</v>
      </c>
      <c r="E16" s="566" t="s">
        <v>46</v>
      </c>
      <c r="F16" s="567">
        <v>15</v>
      </c>
      <c r="G16" s="567">
        <v>15</v>
      </c>
      <c r="H16" s="567">
        <v>15</v>
      </c>
      <c r="I16" s="567">
        <v>15</v>
      </c>
      <c r="J16" s="567">
        <v>15</v>
      </c>
      <c r="K16" s="567">
        <v>15</v>
      </c>
      <c r="L16" s="567">
        <v>10</v>
      </c>
      <c r="M16" s="534" t="s">
        <v>158</v>
      </c>
      <c r="N16" s="372"/>
      <c r="O16" s="163">
        <f t="shared" si="20"/>
        <v>90</v>
      </c>
      <c r="P16" s="423">
        <f t="shared" si="21"/>
        <v>1</v>
      </c>
      <c r="Q16" s="164" t="str">
        <f t="shared" si="22"/>
        <v>Fuerte</v>
      </c>
      <c r="R16" s="179"/>
      <c r="S16" s="180"/>
      <c r="T16" s="181"/>
      <c r="U16" s="168" t="str">
        <f t="shared" si="3"/>
        <v>Fuerte</v>
      </c>
      <c r="V16" s="168" t="str">
        <f t="shared" si="4"/>
        <v/>
      </c>
      <c r="W16" s="168" t="str">
        <f t="shared" si="5"/>
        <v/>
      </c>
      <c r="X16" s="169" t="str">
        <f t="shared" si="6"/>
        <v>Control fuerte pero si el riesgo residual lo requiere y según la opción de manejo escogida, cada responsable involucrado debe liderar acciones adicionales</v>
      </c>
      <c r="Y16" s="170">
        <f t="shared" si="7"/>
        <v>2</v>
      </c>
      <c r="Z16" s="182"/>
      <c r="AA16" s="183"/>
      <c r="AB16" s="172" t="str">
        <f t="shared" si="8"/>
        <v/>
      </c>
      <c r="AC16" s="184"/>
      <c r="AD16" s="185"/>
      <c r="AF16" s="174">
        <v>9</v>
      </c>
      <c r="AG16" s="197">
        <f>'2. MAPA DE RIESGOS '!H20</f>
        <v>3</v>
      </c>
      <c r="AH16" s="197">
        <f>'2. MAPA DE RIESGOS '!I20</f>
        <v>3</v>
      </c>
      <c r="AI16" s="197">
        <v>4</v>
      </c>
      <c r="AJ16" s="198">
        <v>10</v>
      </c>
      <c r="AK16" s="71" t="str">
        <f>'2. MAPA DE RIESGOS '!K20</f>
        <v>ALTO</v>
      </c>
      <c r="AL16" s="174">
        <f>Z114</f>
        <v>1</v>
      </c>
      <c r="AM16" s="174">
        <f>AC114</f>
        <v>2</v>
      </c>
      <c r="AN16" s="197">
        <f t="shared" si="9"/>
        <v>2</v>
      </c>
      <c r="AO16" s="197">
        <f t="shared" si="10"/>
        <v>1</v>
      </c>
      <c r="AP16" s="197">
        <f t="shared" si="11"/>
        <v>1</v>
      </c>
      <c r="AQ16" s="198">
        <f t="shared" si="12"/>
        <v>2</v>
      </c>
    </row>
    <row r="17" spans="1:43" ht="15.75" x14ac:dyDescent="0.2">
      <c r="A17" s="363"/>
      <c r="B17" s="363"/>
      <c r="C17" s="396"/>
      <c r="D17" s="353"/>
      <c r="E17" s="161"/>
      <c r="F17" s="187"/>
      <c r="G17" s="187"/>
      <c r="H17" s="187"/>
      <c r="I17" s="187"/>
      <c r="J17" s="187"/>
      <c r="K17" s="187"/>
      <c r="L17" s="187"/>
      <c r="M17" s="383"/>
      <c r="N17" s="372"/>
      <c r="O17" s="163">
        <f t="shared" si="13"/>
        <v>0</v>
      </c>
      <c r="P17" s="423">
        <f t="shared" si="1"/>
        <v>0</v>
      </c>
      <c r="Q17" s="164" t="str">
        <f t="shared" si="2"/>
        <v>Débil</v>
      </c>
      <c r="R17" s="179"/>
      <c r="S17" s="180"/>
      <c r="T17" s="181"/>
      <c r="U17" s="168" t="str">
        <f t="shared" ref="U17:U82" si="23">IF(AND(Q17="Fuerte",M17="Fuerte"),"Fuerte","")</f>
        <v/>
      </c>
      <c r="V17" s="168" t="str">
        <f t="shared" ref="V17:V82" si="24">IF(U17="Fuerte","",IF(OR(Q17="Débil",M17="Débil"),"","Moderada"))</f>
        <v/>
      </c>
      <c r="W17" s="168"/>
      <c r="X17" s="169"/>
      <c r="Y17" s="170" t="str">
        <f t="shared" si="7"/>
        <v/>
      </c>
      <c r="Z17" s="182"/>
      <c r="AA17" s="183"/>
      <c r="AB17" s="172" t="str">
        <f t="shared" si="8"/>
        <v/>
      </c>
      <c r="AC17" s="184"/>
      <c r="AD17" s="185"/>
      <c r="AF17" s="174">
        <v>10</v>
      </c>
      <c r="AG17" s="197">
        <f>'2. MAPA DE RIESGOS '!H21</f>
        <v>3</v>
      </c>
      <c r="AH17" s="197">
        <f>'2. MAPA DE RIESGOS '!I21</f>
        <v>4</v>
      </c>
      <c r="AI17" s="197">
        <v>5</v>
      </c>
      <c r="AJ17" s="198">
        <v>20</v>
      </c>
      <c r="AK17" s="71" t="str">
        <f>'2. MAPA DE RIESGOS '!K21</f>
        <v>EXTREMO</v>
      </c>
      <c r="AL17" s="174">
        <f>Z126</f>
        <v>2</v>
      </c>
      <c r="AM17" s="174">
        <f>AC126</f>
        <v>2</v>
      </c>
      <c r="AN17" s="197">
        <f t="shared" si="9"/>
        <v>1</v>
      </c>
      <c r="AO17" s="197">
        <f t="shared" si="10"/>
        <v>2</v>
      </c>
      <c r="AP17" s="197">
        <f t="shared" si="11"/>
        <v>2</v>
      </c>
      <c r="AQ17" s="198">
        <f t="shared" si="12"/>
        <v>2</v>
      </c>
    </row>
    <row r="18" spans="1:43" ht="15.75" x14ac:dyDescent="0.2">
      <c r="A18" s="365"/>
      <c r="B18" s="365"/>
      <c r="C18" s="396"/>
      <c r="D18" s="353"/>
      <c r="E18" s="161"/>
      <c r="F18" s="187"/>
      <c r="G18" s="187"/>
      <c r="H18" s="187"/>
      <c r="I18" s="187"/>
      <c r="J18" s="187"/>
      <c r="K18" s="187"/>
      <c r="L18" s="187"/>
      <c r="M18" s="383"/>
      <c r="N18" s="372"/>
      <c r="O18" s="163">
        <f t="shared" si="13"/>
        <v>0</v>
      </c>
      <c r="P18" s="423">
        <f t="shared" si="1"/>
        <v>0</v>
      </c>
      <c r="Q18" s="164" t="str">
        <f t="shared" si="2"/>
        <v>Débil</v>
      </c>
      <c r="R18" s="179"/>
      <c r="S18" s="180"/>
      <c r="T18" s="181"/>
      <c r="U18" s="168" t="str">
        <f t="shared" si="23"/>
        <v/>
      </c>
      <c r="V18" s="168" t="str">
        <f t="shared" si="24"/>
        <v/>
      </c>
      <c r="W18" s="168"/>
      <c r="X18" s="169"/>
      <c r="Y18" s="170" t="str">
        <f t="shared" si="7"/>
        <v/>
      </c>
      <c r="Z18" s="182"/>
      <c r="AA18" s="183"/>
      <c r="AB18" s="172" t="str">
        <f t="shared" si="8"/>
        <v/>
      </c>
      <c r="AC18" s="184"/>
      <c r="AD18" s="185"/>
      <c r="AF18" s="174">
        <v>11</v>
      </c>
      <c r="AG18" s="197">
        <f>'2. MAPA DE RIESGOS '!H22</f>
        <v>2</v>
      </c>
      <c r="AH18" s="197">
        <f>'2. MAPA DE RIESGOS '!I22</f>
        <v>4</v>
      </c>
      <c r="AI18" s="197">
        <v>5</v>
      </c>
      <c r="AJ18" s="198">
        <v>40</v>
      </c>
      <c r="AK18" s="71" t="str">
        <f>'2. MAPA DE RIESGOS '!K22</f>
        <v>ALTO</v>
      </c>
      <c r="AL18" s="174">
        <f>Z138</f>
        <v>2</v>
      </c>
      <c r="AM18" s="174">
        <v>0</v>
      </c>
      <c r="AN18" s="197">
        <f t="shared" si="9"/>
        <v>1</v>
      </c>
      <c r="AO18" s="197">
        <f t="shared" si="10"/>
        <v>4</v>
      </c>
      <c r="AP18" s="197">
        <f t="shared" si="11"/>
        <v>4</v>
      </c>
      <c r="AQ18" s="198">
        <f t="shared" si="12"/>
        <v>4</v>
      </c>
    </row>
    <row r="19" spans="1:43" s="436" customFormat="1" ht="150" x14ac:dyDescent="0.2">
      <c r="A19" s="424" t="str">
        <f>'2. MAPA DE RIESGOS '!C13</f>
        <v>2. Formulación e implementación de estrategias, incluyendo la de cursos pedagógicos, que no fomenten la cultura ciudadana para la movilidad y el respeto entre  los usuarios de todas las formas de transporte</v>
      </c>
      <c r="B19" s="424" t="str">
        <f>'2. MAPA DE RIESGOS '!E13</f>
        <v>Gestión</v>
      </c>
      <c r="C19" s="425" t="s">
        <v>361</v>
      </c>
      <c r="D19" s="426" t="s">
        <v>422</v>
      </c>
      <c r="E19" s="427" t="s">
        <v>46</v>
      </c>
      <c r="F19" s="428">
        <v>15</v>
      </c>
      <c r="G19" s="428">
        <v>15</v>
      </c>
      <c r="H19" s="428">
        <v>15</v>
      </c>
      <c r="I19" s="428">
        <v>15</v>
      </c>
      <c r="J19" s="428">
        <v>15</v>
      </c>
      <c r="K19" s="428">
        <v>15</v>
      </c>
      <c r="L19" s="428">
        <v>10</v>
      </c>
      <c r="M19" s="429" t="s">
        <v>158</v>
      </c>
      <c r="N19" s="430"/>
      <c r="O19" s="431">
        <f t="shared" si="13"/>
        <v>90</v>
      </c>
      <c r="P19" s="432">
        <f t="shared" si="1"/>
        <v>1</v>
      </c>
      <c r="Q19" s="164" t="str">
        <f t="shared" si="2"/>
        <v>Fuerte</v>
      </c>
      <c r="R19" s="470">
        <f>ROUNDUP(AVERAGEIF(P19:P27,"&gt;0"),1)</f>
        <v>1</v>
      </c>
      <c r="S19" s="166" t="str">
        <f>IF(R19&gt;96%,"Fuerte",IF(R19&lt;50%,"Débil","Moderada"))</f>
        <v>Fuerte</v>
      </c>
      <c r="T19" s="167"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68" t="str">
        <f t="shared" si="23"/>
        <v>Fuerte</v>
      </c>
      <c r="V19" s="168" t="str">
        <f t="shared" si="24"/>
        <v/>
      </c>
      <c r="W19" s="168" t="str">
        <f t="shared" ref="W19:W82" si="25">IF(OR(U19="Fuerte",V19="Moderada"),"","Débil")</f>
        <v/>
      </c>
      <c r="X19" s="169" t="str">
        <f t="shared" ref="X19:X82"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70">
        <f t="shared" si="7"/>
        <v>2</v>
      </c>
      <c r="Z19" s="472">
        <f>IFERROR(ROUND(AVERAGE(Y19:Y27),0),0)</f>
        <v>2</v>
      </c>
      <c r="AA19" s="171">
        <v>1</v>
      </c>
      <c r="AB19" s="172" t="str">
        <f t="shared" si="8"/>
        <v/>
      </c>
      <c r="AC19" s="472">
        <f>IFERROR(ROUND(AVERAGE(AB19:AB27),0),0)</f>
        <v>2</v>
      </c>
      <c r="AD19" s="433">
        <f>IF(OR(W19="Débil",AC19=0),0,IF(AC19=1,1,IF(AND(U19="Fuerte",AC19=2),2,1)))</f>
        <v>2</v>
      </c>
      <c r="AF19" s="174">
        <v>12</v>
      </c>
      <c r="AG19" s="197">
        <f>'2. MAPA DE RIESGOS '!H23</f>
        <v>3</v>
      </c>
      <c r="AH19" s="197">
        <f>'2. MAPA DE RIESGOS '!I23</f>
        <v>4</v>
      </c>
      <c r="AI19" s="197">
        <v>5</v>
      </c>
      <c r="AJ19" s="198">
        <v>40</v>
      </c>
      <c r="AK19" s="71" t="str">
        <f>'2. MAPA DE RIESGOS '!K23</f>
        <v>EXTREMO</v>
      </c>
      <c r="AL19" s="174">
        <f>Z152</f>
        <v>2</v>
      </c>
      <c r="AM19" s="174">
        <f>AC152</f>
        <v>0</v>
      </c>
      <c r="AN19" s="197">
        <f t="shared" si="9"/>
        <v>1</v>
      </c>
      <c r="AO19" s="197">
        <f t="shared" si="10"/>
        <v>4</v>
      </c>
      <c r="AP19" s="197">
        <f t="shared" si="11"/>
        <v>4</v>
      </c>
      <c r="AQ19" s="198">
        <f t="shared" si="12"/>
        <v>4</v>
      </c>
    </row>
    <row r="20" spans="1:43" s="436" customFormat="1" ht="89.25" x14ac:dyDescent="0.2">
      <c r="A20" s="442"/>
      <c r="B20" s="442"/>
      <c r="C20" s="443" t="s">
        <v>353</v>
      </c>
      <c r="D20" s="426" t="s">
        <v>352</v>
      </c>
      <c r="E20" s="427" t="s">
        <v>46</v>
      </c>
      <c r="F20" s="428">
        <v>15</v>
      </c>
      <c r="G20" s="428">
        <v>15</v>
      </c>
      <c r="H20" s="428">
        <v>15</v>
      </c>
      <c r="I20" s="428">
        <v>15</v>
      </c>
      <c r="J20" s="428">
        <v>15</v>
      </c>
      <c r="K20" s="428">
        <v>15</v>
      </c>
      <c r="L20" s="428">
        <v>10</v>
      </c>
      <c r="M20" s="429" t="s">
        <v>158</v>
      </c>
      <c r="N20" s="430"/>
      <c r="O20" s="431">
        <f t="shared" si="13"/>
        <v>90</v>
      </c>
      <c r="P20" s="432">
        <f t="shared" si="1"/>
        <v>1</v>
      </c>
      <c r="Q20" s="164" t="str">
        <f t="shared" si="2"/>
        <v>Fuerte</v>
      </c>
      <c r="R20" s="444"/>
      <c r="S20" s="445"/>
      <c r="T20" s="446"/>
      <c r="U20" s="168" t="str">
        <f t="shared" si="23"/>
        <v>Fuerte</v>
      </c>
      <c r="V20" s="168" t="str">
        <f t="shared" si="24"/>
        <v/>
      </c>
      <c r="W20" s="168" t="str">
        <f t="shared" si="25"/>
        <v/>
      </c>
      <c r="X20" s="169" t="str">
        <f t="shared" si="26"/>
        <v>Control fuerte pero si el riesgo residual lo requiere y según la opción de manejo escogida, cada responsable involucrado debe liderar acciones adicionales</v>
      </c>
      <c r="Y20" s="170">
        <f t="shared" si="7"/>
        <v>2</v>
      </c>
      <c r="Z20" s="447"/>
      <c r="AA20" s="444"/>
      <c r="AB20" s="172" t="str">
        <f t="shared" si="8"/>
        <v/>
      </c>
      <c r="AC20" s="448"/>
      <c r="AD20" s="445"/>
      <c r="AF20" s="174">
        <v>13</v>
      </c>
      <c r="AG20" s="197">
        <f>'2. MAPA DE RIESGOS '!H24</f>
        <v>3</v>
      </c>
      <c r="AH20" s="197">
        <f>'2. MAPA DE RIESGOS '!I24</f>
        <v>3</v>
      </c>
      <c r="AI20" s="197">
        <v>5</v>
      </c>
      <c r="AJ20" s="198">
        <v>60</v>
      </c>
      <c r="AK20" s="71" t="str">
        <f>'2. MAPA DE RIESGOS '!K24</f>
        <v>ALTO</v>
      </c>
      <c r="AL20" s="174">
        <f>Z162</f>
        <v>2</v>
      </c>
      <c r="AM20" s="174">
        <f>AC162</f>
        <v>0</v>
      </c>
      <c r="AN20" s="197">
        <f t="shared" si="9"/>
        <v>1</v>
      </c>
      <c r="AO20" s="197">
        <f t="shared" si="10"/>
        <v>3</v>
      </c>
      <c r="AP20" s="197">
        <f t="shared" si="11"/>
        <v>3</v>
      </c>
      <c r="AQ20" s="198">
        <f t="shared" si="12"/>
        <v>3</v>
      </c>
    </row>
    <row r="21" spans="1:43" s="436" customFormat="1" ht="38.25" x14ac:dyDescent="0.2">
      <c r="A21" s="442"/>
      <c r="B21" s="442"/>
      <c r="C21" s="443">
        <v>3</v>
      </c>
      <c r="D21" s="450" t="s">
        <v>424</v>
      </c>
      <c r="E21" s="427" t="s">
        <v>72</v>
      </c>
      <c r="F21" s="428">
        <v>15</v>
      </c>
      <c r="G21" s="428">
        <v>15</v>
      </c>
      <c r="H21" s="428">
        <v>15</v>
      </c>
      <c r="I21" s="428">
        <v>15</v>
      </c>
      <c r="J21" s="428">
        <v>15</v>
      </c>
      <c r="K21" s="428">
        <v>15</v>
      </c>
      <c r="L21" s="428">
        <v>10</v>
      </c>
      <c r="M21" s="429" t="s">
        <v>158</v>
      </c>
      <c r="N21" s="430"/>
      <c r="O21" s="431">
        <f t="shared" si="13"/>
        <v>90</v>
      </c>
      <c r="P21" s="432">
        <f t="shared" si="1"/>
        <v>1</v>
      </c>
      <c r="Q21" s="164" t="str">
        <f t="shared" si="2"/>
        <v>Fuerte</v>
      </c>
      <c r="R21" s="444"/>
      <c r="S21" s="445"/>
      <c r="T21" s="446"/>
      <c r="U21" s="168" t="str">
        <f t="shared" si="23"/>
        <v>Fuerte</v>
      </c>
      <c r="V21" s="168" t="str">
        <f t="shared" si="24"/>
        <v/>
      </c>
      <c r="W21" s="168" t="str">
        <f t="shared" si="25"/>
        <v/>
      </c>
      <c r="X21" s="169" t="str">
        <f t="shared" si="26"/>
        <v>Control fuerte pero si el riesgo residual lo requiere y según la opción de manejo escogida, cada responsable involucrado debe liderar acciones adicionales</v>
      </c>
      <c r="Y21" s="170" t="str">
        <f t="shared" si="7"/>
        <v/>
      </c>
      <c r="Z21" s="447"/>
      <c r="AA21" s="444"/>
      <c r="AB21" s="172">
        <f t="shared" si="8"/>
        <v>2</v>
      </c>
      <c r="AC21" s="448"/>
      <c r="AD21" s="445"/>
      <c r="AF21" s="174">
        <v>14</v>
      </c>
      <c r="AG21" s="197">
        <f>'2. MAPA DE RIESGOS '!H25</f>
        <v>3</v>
      </c>
      <c r="AH21" s="197">
        <f>'2. MAPA DE RIESGOS '!I25</f>
        <v>3</v>
      </c>
      <c r="AI21" s="197">
        <v>3</v>
      </c>
      <c r="AJ21" s="198">
        <v>25</v>
      </c>
      <c r="AK21" s="71" t="str">
        <f>'2. MAPA DE RIESGOS '!K25</f>
        <v>ALTO</v>
      </c>
      <c r="AL21" s="174">
        <f>Z169</f>
        <v>2</v>
      </c>
      <c r="AM21" s="174">
        <f>AC169</f>
        <v>0</v>
      </c>
      <c r="AN21" s="197">
        <f t="shared" si="9"/>
        <v>1</v>
      </c>
      <c r="AO21" s="197">
        <f t="shared" si="10"/>
        <v>3</v>
      </c>
      <c r="AP21" s="197">
        <f t="shared" si="11"/>
        <v>3</v>
      </c>
      <c r="AQ21" s="198">
        <f t="shared" si="12"/>
        <v>3</v>
      </c>
    </row>
    <row r="22" spans="1:43" s="173" customFormat="1" ht="51" x14ac:dyDescent="0.2">
      <c r="A22" s="442"/>
      <c r="B22" s="442"/>
      <c r="C22" s="443" t="s">
        <v>386</v>
      </c>
      <c r="D22" s="450" t="s">
        <v>734</v>
      </c>
      <c r="E22" s="427" t="s">
        <v>46</v>
      </c>
      <c r="F22" s="428">
        <v>15</v>
      </c>
      <c r="G22" s="428">
        <v>15</v>
      </c>
      <c r="H22" s="428">
        <v>15</v>
      </c>
      <c r="I22" s="428">
        <v>15</v>
      </c>
      <c r="J22" s="428">
        <v>15</v>
      </c>
      <c r="K22" s="428">
        <v>15</v>
      </c>
      <c r="L22" s="428">
        <v>10</v>
      </c>
      <c r="M22" s="429" t="s">
        <v>158</v>
      </c>
      <c r="N22" s="430"/>
      <c r="O22" s="431">
        <f t="shared" si="13"/>
        <v>90</v>
      </c>
      <c r="P22" s="432">
        <f t="shared" si="1"/>
        <v>1</v>
      </c>
      <c r="Q22" s="164" t="str">
        <f t="shared" si="2"/>
        <v>Fuerte</v>
      </c>
      <c r="R22" s="444"/>
      <c r="S22" s="445"/>
      <c r="T22" s="446"/>
      <c r="U22" s="168" t="str">
        <f t="shared" si="23"/>
        <v>Fuerte</v>
      </c>
      <c r="V22" s="168" t="str">
        <f t="shared" ref="V22" si="27">IF(U22="Fuerte","",IF(OR(Q22="Débil",M22="Débil"),"","Moderada"))</f>
        <v/>
      </c>
      <c r="W22" s="168" t="str">
        <f t="shared" ref="W22" si="28">IF(OR(U22="Fuerte",V22="Moderada"),"","Débil")</f>
        <v/>
      </c>
      <c r="X22" s="169" t="str">
        <f t="shared" ref="X22" si="29">IF(AND(Q22="Fuerte",M22="Fuerte"),"Control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2" s="170">
        <f t="shared" si="7"/>
        <v>2</v>
      </c>
      <c r="Z22" s="182"/>
      <c r="AA22" s="183"/>
      <c r="AB22" s="172" t="str">
        <f t="shared" si="8"/>
        <v/>
      </c>
      <c r="AC22" s="184"/>
      <c r="AD22" s="185"/>
      <c r="AF22" s="174"/>
      <c r="AG22" s="197"/>
      <c r="AH22" s="197"/>
      <c r="AI22" s="197"/>
      <c r="AJ22" s="198"/>
      <c r="AK22" s="71"/>
      <c r="AL22" s="174"/>
      <c r="AM22" s="174"/>
      <c r="AN22" s="197"/>
      <c r="AO22" s="197"/>
      <c r="AP22" s="197"/>
      <c r="AQ22" s="198"/>
    </row>
    <row r="23" spans="1:43" s="436" customFormat="1" ht="63.75" x14ac:dyDescent="0.2">
      <c r="A23" s="442"/>
      <c r="B23" s="442"/>
      <c r="C23" s="443">
        <v>4</v>
      </c>
      <c r="D23" s="450" t="s">
        <v>440</v>
      </c>
      <c r="E23" s="427" t="s">
        <v>46</v>
      </c>
      <c r="F23" s="428">
        <v>15</v>
      </c>
      <c r="G23" s="428">
        <v>15</v>
      </c>
      <c r="H23" s="428">
        <v>15</v>
      </c>
      <c r="I23" s="428">
        <v>15</v>
      </c>
      <c r="J23" s="428">
        <v>15</v>
      </c>
      <c r="K23" s="428">
        <v>15</v>
      </c>
      <c r="L23" s="428">
        <v>10</v>
      </c>
      <c r="M23" s="429" t="s">
        <v>158</v>
      </c>
      <c r="N23" s="430"/>
      <c r="O23" s="431">
        <f t="shared" si="13"/>
        <v>90</v>
      </c>
      <c r="P23" s="432">
        <f t="shared" si="1"/>
        <v>1</v>
      </c>
      <c r="Q23" s="164" t="str">
        <f t="shared" si="2"/>
        <v>Fuerte</v>
      </c>
      <c r="R23" s="444"/>
      <c r="S23" s="445"/>
      <c r="T23" s="446"/>
      <c r="U23" s="168" t="str">
        <f t="shared" si="23"/>
        <v>Fuerte</v>
      </c>
      <c r="V23" s="168" t="str">
        <f t="shared" si="24"/>
        <v/>
      </c>
      <c r="W23" s="168" t="str">
        <f t="shared" si="25"/>
        <v/>
      </c>
      <c r="X23" s="169" t="str">
        <f t="shared" si="26"/>
        <v>Control fuerte pero si el riesgo residual lo requiere y según la opción de manejo escogida, cada responsable involucrado debe liderar acciones adicionales</v>
      </c>
      <c r="Y23" s="170">
        <f t="shared" si="7"/>
        <v>2</v>
      </c>
      <c r="Z23" s="447"/>
      <c r="AA23" s="444"/>
      <c r="AB23" s="172" t="str">
        <f t="shared" si="8"/>
        <v/>
      </c>
      <c r="AC23" s="448"/>
      <c r="AD23" s="445"/>
      <c r="AF23" s="174">
        <v>15</v>
      </c>
      <c r="AG23" s="197">
        <f>'2. MAPA DE RIESGOS '!H26</f>
        <v>2</v>
      </c>
      <c r="AH23" s="197">
        <f>'2. MAPA DE RIESGOS '!I26</f>
        <v>2</v>
      </c>
      <c r="AI23" s="197">
        <v>3</v>
      </c>
      <c r="AJ23" s="198">
        <v>5</v>
      </c>
      <c r="AK23" s="71" t="str">
        <f>'2. MAPA DE RIESGOS '!K26</f>
        <v>BAJO</v>
      </c>
      <c r="AL23" s="174">
        <f>Z177</f>
        <v>2</v>
      </c>
      <c r="AM23" s="174">
        <f>AC177</f>
        <v>0</v>
      </c>
      <c r="AN23" s="197">
        <f t="shared" si="9"/>
        <v>1</v>
      </c>
      <c r="AO23" s="197">
        <f t="shared" si="10"/>
        <v>2</v>
      </c>
      <c r="AP23" s="197">
        <f t="shared" si="11"/>
        <v>2</v>
      </c>
      <c r="AQ23" s="198">
        <f t="shared" si="12"/>
        <v>2</v>
      </c>
    </row>
    <row r="24" spans="1:43" s="436" customFormat="1" ht="66.75" customHeight="1" x14ac:dyDescent="0.2">
      <c r="A24" s="442"/>
      <c r="B24" s="442"/>
      <c r="C24" s="443" t="s">
        <v>435</v>
      </c>
      <c r="D24" s="528" t="s">
        <v>513</v>
      </c>
      <c r="E24" s="524" t="s">
        <v>72</v>
      </c>
      <c r="F24" s="178">
        <v>15</v>
      </c>
      <c r="G24" s="178">
        <v>15</v>
      </c>
      <c r="H24" s="178">
        <v>15</v>
      </c>
      <c r="I24" s="178">
        <v>15</v>
      </c>
      <c r="J24" s="178">
        <v>15</v>
      </c>
      <c r="K24" s="178">
        <v>15</v>
      </c>
      <c r="L24" s="178">
        <v>10</v>
      </c>
      <c r="M24" s="526" t="s">
        <v>158</v>
      </c>
      <c r="N24" s="430"/>
      <c r="O24" s="431">
        <f t="shared" si="13"/>
        <v>90</v>
      </c>
      <c r="P24" s="432">
        <f t="shared" si="1"/>
        <v>1</v>
      </c>
      <c r="Q24" s="164" t="str">
        <f t="shared" si="2"/>
        <v>Fuerte</v>
      </c>
      <c r="R24" s="444"/>
      <c r="S24" s="445"/>
      <c r="T24" s="446"/>
      <c r="U24" s="168" t="str">
        <f t="shared" si="23"/>
        <v>Fuerte</v>
      </c>
      <c r="V24" s="168" t="str">
        <f t="shared" si="24"/>
        <v/>
      </c>
      <c r="W24" s="168" t="str">
        <f t="shared" si="25"/>
        <v/>
      </c>
      <c r="X24" s="169" t="str">
        <f t="shared" si="26"/>
        <v>Control fuerte pero si el riesgo residual lo requiere y según la opción de manejo escogida, cada responsable involucrado debe liderar acciones adicionales</v>
      </c>
      <c r="Y24" s="170" t="str">
        <f t="shared" si="7"/>
        <v/>
      </c>
      <c r="Z24" s="452"/>
      <c r="AA24" s="453"/>
      <c r="AB24" s="172">
        <f t="shared" si="8"/>
        <v>2</v>
      </c>
      <c r="AC24" s="435"/>
      <c r="AD24" s="454"/>
      <c r="AF24" s="174"/>
      <c r="AG24" s="197"/>
      <c r="AH24" s="197"/>
      <c r="AI24" s="197">
        <v>4</v>
      </c>
      <c r="AJ24" s="198">
        <v>30</v>
      </c>
      <c r="AK24" s="71"/>
      <c r="AL24" s="199"/>
      <c r="AM24" s="199"/>
      <c r="AN24" s="197"/>
      <c r="AO24" s="197"/>
      <c r="AP24" s="197"/>
      <c r="AQ24" s="198"/>
    </row>
    <row r="25" spans="1:43" s="436" customFormat="1" ht="15.75" x14ac:dyDescent="0.25">
      <c r="A25" s="455"/>
      <c r="B25" s="455"/>
      <c r="C25" s="456"/>
      <c r="D25" s="457"/>
      <c r="E25" s="427"/>
      <c r="F25" s="428"/>
      <c r="G25" s="428"/>
      <c r="H25" s="428"/>
      <c r="I25" s="428"/>
      <c r="J25" s="428"/>
      <c r="K25" s="428"/>
      <c r="L25" s="428"/>
      <c r="M25" s="429"/>
      <c r="N25" s="430"/>
      <c r="O25" s="431">
        <f t="shared" si="13"/>
        <v>0</v>
      </c>
      <c r="P25" s="432">
        <f t="shared" si="1"/>
        <v>0</v>
      </c>
      <c r="Q25" s="164" t="str">
        <f t="shared" si="2"/>
        <v>Débil</v>
      </c>
      <c r="R25" s="444"/>
      <c r="S25" s="445"/>
      <c r="T25" s="446"/>
      <c r="U25" s="168" t="str">
        <f t="shared" si="23"/>
        <v/>
      </c>
      <c r="V25" s="168" t="str">
        <f t="shared" si="24"/>
        <v/>
      </c>
      <c r="W25" s="168" t="str">
        <f t="shared" si="25"/>
        <v>Débil</v>
      </c>
      <c r="X25" s="169" t="str">
        <f t="shared" si="26"/>
        <v>Requiere plan de acción para fortalecer el control</v>
      </c>
      <c r="Y25" s="170" t="str">
        <f t="shared" si="7"/>
        <v/>
      </c>
      <c r="Z25" s="434"/>
      <c r="AA25" s="433">
        <f>IF(OR(W25="Débil",Z25=0),0,IF(Z25=1,1,IF(AND(U25="Fuerte",Z25=2),2,1)))</f>
        <v>0</v>
      </c>
      <c r="AB25" s="172" t="str">
        <f t="shared" si="8"/>
        <v/>
      </c>
      <c r="AC25" s="434"/>
      <c r="AD25" s="433">
        <f>IF(OR(W25="Débil",AC25=0),0,IF(AC25=1,1,IF(AND(U25="Fuerte",AC25=2),2,1)))</f>
        <v>0</v>
      </c>
      <c r="AF25" s="174"/>
      <c r="AG25" s="197"/>
      <c r="AH25" s="197"/>
      <c r="AI25" s="197">
        <v>5</v>
      </c>
      <c r="AJ25" s="198">
        <v>40</v>
      </c>
      <c r="AK25" s="440"/>
      <c r="AL25" s="199"/>
      <c r="AM25" s="199"/>
      <c r="AN25" s="197"/>
      <c r="AO25" s="197"/>
      <c r="AP25" s="197"/>
      <c r="AQ25" s="198"/>
    </row>
    <row r="26" spans="1:43" s="436" customFormat="1" ht="15.75" x14ac:dyDescent="0.2">
      <c r="A26" s="442"/>
      <c r="B26" s="442"/>
      <c r="C26" s="443"/>
      <c r="D26" s="457"/>
      <c r="E26" s="427"/>
      <c r="F26" s="428"/>
      <c r="G26" s="428"/>
      <c r="H26" s="428"/>
      <c r="I26" s="428"/>
      <c r="J26" s="428"/>
      <c r="K26" s="428"/>
      <c r="L26" s="428"/>
      <c r="M26" s="429"/>
      <c r="N26" s="430"/>
      <c r="O26" s="431">
        <f t="shared" si="13"/>
        <v>0</v>
      </c>
      <c r="P26" s="432">
        <f t="shared" si="1"/>
        <v>0</v>
      </c>
      <c r="Q26" s="164" t="str">
        <f t="shared" si="2"/>
        <v>Débil</v>
      </c>
      <c r="R26" s="444"/>
      <c r="S26" s="445"/>
      <c r="T26" s="446"/>
      <c r="U26" s="168" t="str">
        <f t="shared" si="23"/>
        <v/>
      </c>
      <c r="V26" s="168" t="str">
        <f t="shared" si="24"/>
        <v/>
      </c>
      <c r="W26" s="168" t="str">
        <f t="shared" si="25"/>
        <v>Débil</v>
      </c>
      <c r="X26" s="169" t="str">
        <f t="shared" si="26"/>
        <v>Requiere plan de acción para fortalecer el control</v>
      </c>
      <c r="Y26" s="170" t="str">
        <f t="shared" si="7"/>
        <v/>
      </c>
      <c r="Z26" s="447"/>
      <c r="AA26" s="444"/>
      <c r="AB26" s="172" t="str">
        <f t="shared" si="8"/>
        <v/>
      </c>
      <c r="AC26" s="448"/>
      <c r="AD26" s="445"/>
      <c r="AF26" s="437"/>
      <c r="AG26" s="438"/>
      <c r="AH26" s="438"/>
      <c r="AI26" s="438"/>
      <c r="AJ26" s="439"/>
      <c r="AK26" s="440"/>
      <c r="AL26" s="441"/>
      <c r="AM26" s="441"/>
      <c r="AN26" s="438"/>
      <c r="AO26" s="438"/>
      <c r="AP26" s="438"/>
      <c r="AQ26" s="439"/>
    </row>
    <row r="27" spans="1:43" s="436" customFormat="1" ht="15.75" x14ac:dyDescent="0.2">
      <c r="A27" s="458"/>
      <c r="B27" s="458"/>
      <c r="C27" s="443"/>
      <c r="D27" s="457"/>
      <c r="E27" s="427"/>
      <c r="F27" s="428"/>
      <c r="G27" s="428"/>
      <c r="H27" s="428"/>
      <c r="I27" s="428"/>
      <c r="J27" s="428"/>
      <c r="K27" s="428"/>
      <c r="L27" s="428"/>
      <c r="M27" s="429"/>
      <c r="N27" s="430"/>
      <c r="O27" s="431">
        <f t="shared" si="13"/>
        <v>0</v>
      </c>
      <c r="P27" s="432">
        <f t="shared" si="1"/>
        <v>0</v>
      </c>
      <c r="Q27" s="164" t="str">
        <f t="shared" si="2"/>
        <v>Débil</v>
      </c>
      <c r="R27" s="444"/>
      <c r="S27" s="445"/>
      <c r="T27" s="446"/>
      <c r="U27" s="168" t="str">
        <f t="shared" si="23"/>
        <v/>
      </c>
      <c r="V27" s="168" t="str">
        <f t="shared" si="24"/>
        <v/>
      </c>
      <c r="W27" s="168" t="str">
        <f t="shared" si="25"/>
        <v>Débil</v>
      </c>
      <c r="X27" s="169" t="str">
        <f t="shared" si="26"/>
        <v>Requiere plan de acción para fortalecer el control</v>
      </c>
      <c r="Y27" s="170" t="str">
        <f t="shared" si="7"/>
        <v/>
      </c>
      <c r="Z27" s="447"/>
      <c r="AA27" s="444"/>
      <c r="AB27" s="172" t="str">
        <f t="shared" si="8"/>
        <v/>
      </c>
      <c r="AC27" s="448"/>
      <c r="AD27" s="445"/>
      <c r="AF27" s="437"/>
      <c r="AG27" s="438"/>
      <c r="AH27" s="438"/>
      <c r="AI27" s="438"/>
      <c r="AJ27" s="439"/>
      <c r="AK27" s="440"/>
      <c r="AL27" s="441"/>
      <c r="AM27" s="441"/>
      <c r="AN27" s="438"/>
      <c r="AO27" s="438"/>
      <c r="AP27" s="438"/>
      <c r="AQ27" s="439"/>
    </row>
    <row r="28" spans="1:43" s="173" customFormat="1" ht="90" x14ac:dyDescent="0.2">
      <c r="A28" s="362" t="str">
        <f>'2. MAPA DE RIESGOS '!C14</f>
        <v>3. Formulación de planes, programas o proyectos de movilidad de la ciudad, que no propendan por la sostenibilidad ambiental, económica y social.</v>
      </c>
      <c r="B28" s="414"/>
      <c r="E28" s="161"/>
      <c r="F28" s="178"/>
      <c r="G28" s="178"/>
      <c r="H28" s="178"/>
      <c r="I28" s="178"/>
      <c r="J28" s="178"/>
      <c r="K28" s="178"/>
      <c r="L28" s="178"/>
      <c r="M28" s="383"/>
      <c r="N28" s="372"/>
      <c r="O28" s="163">
        <f t="shared" si="13"/>
        <v>0</v>
      </c>
      <c r="P28" s="423">
        <f t="shared" si="1"/>
        <v>0</v>
      </c>
      <c r="Q28" s="164" t="str">
        <f t="shared" si="2"/>
        <v>Débil</v>
      </c>
      <c r="R28" s="470">
        <f>ROUNDUP(AVERAGEIF(P28:P39,"&gt;0"),1)</f>
        <v>1</v>
      </c>
      <c r="S28" s="166" t="str">
        <f>IF(R28&gt;96%,"Fuerte",IF(R28&lt;50%,"Débil","Moderada"))</f>
        <v>Fuerte</v>
      </c>
      <c r="T28" s="167"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168" t="str">
        <f t="shared" si="23"/>
        <v/>
      </c>
      <c r="V28" s="168" t="str">
        <f t="shared" si="24"/>
        <v/>
      </c>
      <c r="W28" s="168" t="str">
        <f t="shared" si="25"/>
        <v>Débil</v>
      </c>
      <c r="X28" s="169" t="str">
        <f t="shared" si="26"/>
        <v>Requiere plan de acción para fortalecer el control</v>
      </c>
      <c r="Y28" s="170" t="str">
        <f t="shared" si="7"/>
        <v/>
      </c>
      <c r="Z28" s="472">
        <f>IFERROR(ROUND(AVERAGE(Y28:Y39),0),0)</f>
        <v>2</v>
      </c>
      <c r="AA28" s="166">
        <f>IF(OR(W28="Débil",Z28=0),0,IF(Z28=1,1,IF(AND(U28="Fuerte",Z28=2),2,1)))</f>
        <v>0</v>
      </c>
      <c r="AB28" s="172" t="str">
        <f t="shared" si="8"/>
        <v/>
      </c>
      <c r="AC28" s="472">
        <f>IFERROR(ROUND(AVERAGE(AB28:AB39),0),0)</f>
        <v>2</v>
      </c>
      <c r="AD28" s="166">
        <f>IF(OR(W28="Débil",AC28=0),0,IF(AC28=1,1,IF(AND(U28="Fuerte",AC28=2),2,1)))</f>
        <v>0</v>
      </c>
      <c r="AE28" s="141"/>
      <c r="AF28" s="186"/>
      <c r="AG28" s="197"/>
      <c r="AH28" s="197"/>
      <c r="AI28" s="197"/>
      <c r="AJ28" s="198"/>
      <c r="AK28" s="71"/>
      <c r="AL28" s="199"/>
      <c r="AM28" s="199"/>
      <c r="AN28" s="197"/>
      <c r="AO28" s="197"/>
      <c r="AP28" s="197"/>
      <c r="AQ28" s="198"/>
    </row>
    <row r="29" spans="1:43" s="173" customFormat="1" ht="63.75" x14ac:dyDescent="0.2">
      <c r="A29" s="366"/>
      <c r="B29" s="366"/>
      <c r="C29" s="395" t="s">
        <v>453</v>
      </c>
      <c r="D29" s="356" t="s">
        <v>452</v>
      </c>
      <c r="E29" s="161" t="s">
        <v>46</v>
      </c>
      <c r="F29" s="178">
        <v>15</v>
      </c>
      <c r="G29" s="178">
        <v>15</v>
      </c>
      <c r="H29" s="178">
        <v>15</v>
      </c>
      <c r="I29" s="178">
        <v>15</v>
      </c>
      <c r="J29" s="178">
        <v>15</v>
      </c>
      <c r="K29" s="178">
        <v>15</v>
      </c>
      <c r="L29" s="178">
        <v>10</v>
      </c>
      <c r="M29" s="383" t="s">
        <v>158</v>
      </c>
      <c r="N29" s="372"/>
      <c r="O29" s="163">
        <f t="shared" si="13"/>
        <v>90</v>
      </c>
      <c r="P29" s="423">
        <f t="shared" si="1"/>
        <v>1</v>
      </c>
      <c r="Q29" s="164" t="str">
        <f t="shared" si="2"/>
        <v>Fuerte</v>
      </c>
      <c r="R29" s="179"/>
      <c r="S29" s="180"/>
      <c r="T29" s="181"/>
      <c r="U29" s="168" t="str">
        <f t="shared" si="23"/>
        <v>Fuerte</v>
      </c>
      <c r="V29" s="168" t="str">
        <f t="shared" si="24"/>
        <v/>
      </c>
      <c r="W29" s="168" t="str">
        <f t="shared" si="25"/>
        <v/>
      </c>
      <c r="X29" s="169" t="str">
        <f t="shared" si="26"/>
        <v>Control fuerte pero si el riesgo residual lo requiere y según la opción de manejo escogida, cada responsable involucrado debe liderar acciones adicionales</v>
      </c>
      <c r="Y29" s="170">
        <f t="shared" si="7"/>
        <v>2</v>
      </c>
      <c r="Z29" s="182"/>
      <c r="AA29" s="183"/>
      <c r="AB29" s="172" t="str">
        <f t="shared" si="8"/>
        <v/>
      </c>
      <c r="AC29" s="184"/>
      <c r="AD29" s="185"/>
      <c r="AE29" s="141"/>
      <c r="AF29" s="186"/>
      <c r="AG29" s="197"/>
      <c r="AH29" s="197"/>
      <c r="AI29" s="197"/>
      <c r="AJ29" s="198"/>
      <c r="AK29" s="71"/>
      <c r="AL29" s="199"/>
      <c r="AM29" s="199"/>
      <c r="AN29" s="197"/>
      <c r="AO29" s="197"/>
      <c r="AP29" s="197"/>
      <c r="AQ29" s="198"/>
    </row>
    <row r="30" spans="1:43" ht="140.25" x14ac:dyDescent="0.2">
      <c r="A30" s="366"/>
      <c r="B30" s="366"/>
      <c r="C30" s="398" t="s">
        <v>355</v>
      </c>
      <c r="D30" s="356" t="s">
        <v>356</v>
      </c>
      <c r="E30" s="161" t="s">
        <v>46</v>
      </c>
      <c r="F30" s="178">
        <v>15</v>
      </c>
      <c r="G30" s="178">
        <v>15</v>
      </c>
      <c r="H30" s="178">
        <v>15</v>
      </c>
      <c r="I30" s="178">
        <v>15</v>
      </c>
      <c r="J30" s="178">
        <v>15</v>
      </c>
      <c r="K30" s="178">
        <v>15</v>
      </c>
      <c r="L30" s="178">
        <v>10</v>
      </c>
      <c r="M30" s="383" t="s">
        <v>158</v>
      </c>
      <c r="N30" s="372"/>
      <c r="O30" s="163">
        <f t="shared" si="13"/>
        <v>90</v>
      </c>
      <c r="P30" s="423">
        <f t="shared" si="1"/>
        <v>1</v>
      </c>
      <c r="Q30" s="164" t="str">
        <f t="shared" si="2"/>
        <v>Fuerte</v>
      </c>
      <c r="R30" s="179"/>
      <c r="S30" s="180"/>
      <c r="T30" s="181"/>
      <c r="U30" s="168" t="str">
        <f t="shared" si="23"/>
        <v>Fuerte</v>
      </c>
      <c r="V30" s="168" t="str">
        <f t="shared" si="24"/>
        <v/>
      </c>
      <c r="W30" s="168" t="str">
        <f t="shared" si="25"/>
        <v/>
      </c>
      <c r="X30" s="169" t="str">
        <f t="shared" si="26"/>
        <v>Control fuerte pero si el riesgo residual lo requiere y según la opción de manejo escogida, cada responsable involucrado debe liderar acciones adicionales</v>
      </c>
      <c r="Y30" s="170">
        <f t="shared" si="7"/>
        <v>2</v>
      </c>
      <c r="Z30" s="191"/>
      <c r="AA30" s="192"/>
      <c r="AB30" s="172" t="str">
        <f t="shared" si="8"/>
        <v/>
      </c>
      <c r="AC30" s="172"/>
      <c r="AD30" s="193"/>
      <c r="AF30" s="174"/>
      <c r="AG30" s="197"/>
      <c r="AH30" s="197"/>
      <c r="AI30" s="197"/>
      <c r="AJ30" s="198"/>
      <c r="AK30" s="71"/>
      <c r="AL30" s="199"/>
      <c r="AM30" s="199"/>
      <c r="AN30" s="197"/>
      <c r="AO30" s="197"/>
      <c r="AP30" s="197"/>
      <c r="AQ30" s="198"/>
    </row>
    <row r="31" spans="1:43" ht="45" customHeight="1" x14ac:dyDescent="0.2">
      <c r="A31" s="366"/>
      <c r="B31" s="366"/>
      <c r="C31" s="398" t="s">
        <v>423</v>
      </c>
      <c r="D31" s="356" t="s">
        <v>462</v>
      </c>
      <c r="E31" s="161" t="s">
        <v>46</v>
      </c>
      <c r="F31" s="178">
        <v>15</v>
      </c>
      <c r="G31" s="178">
        <v>15</v>
      </c>
      <c r="H31" s="178">
        <v>15</v>
      </c>
      <c r="I31" s="178">
        <v>15</v>
      </c>
      <c r="J31" s="178">
        <v>15</v>
      </c>
      <c r="K31" s="178">
        <v>15</v>
      </c>
      <c r="L31" s="178">
        <v>10</v>
      </c>
      <c r="M31" s="383" t="s">
        <v>158</v>
      </c>
      <c r="N31" s="372"/>
      <c r="O31" s="163">
        <f t="shared" si="13"/>
        <v>90</v>
      </c>
      <c r="P31" s="423">
        <f t="shared" si="1"/>
        <v>1</v>
      </c>
      <c r="Q31" s="164" t="str">
        <f t="shared" si="2"/>
        <v>Fuerte</v>
      </c>
      <c r="R31" s="179"/>
      <c r="S31" s="180"/>
      <c r="T31" s="181"/>
      <c r="U31" s="168" t="str">
        <f t="shared" si="23"/>
        <v>Fuerte</v>
      </c>
      <c r="V31" s="168" t="str">
        <f t="shared" si="24"/>
        <v/>
      </c>
      <c r="W31" s="168" t="str">
        <f t="shared" si="25"/>
        <v/>
      </c>
      <c r="X31" s="169" t="str">
        <f t="shared" si="26"/>
        <v>Control fuerte pero si el riesgo residual lo requiere y según la opción de manejo escogida, cada responsable involucrado debe liderar acciones adicionales</v>
      </c>
      <c r="Y31" s="170">
        <f t="shared" si="7"/>
        <v>2</v>
      </c>
      <c r="Z31" s="182"/>
      <c r="AA31" s="183"/>
      <c r="AB31" s="172" t="str">
        <f t="shared" si="8"/>
        <v/>
      </c>
      <c r="AC31" s="184"/>
      <c r="AD31" s="185"/>
      <c r="AF31" s="174"/>
      <c r="AG31" s="197"/>
      <c r="AH31" s="197"/>
      <c r="AI31" s="197"/>
      <c r="AJ31" s="198"/>
      <c r="AK31" s="71"/>
      <c r="AL31" s="199"/>
      <c r="AM31" s="199"/>
      <c r="AN31" s="197"/>
      <c r="AO31" s="197"/>
      <c r="AP31" s="197"/>
      <c r="AQ31" s="198"/>
    </row>
    <row r="32" spans="1:43" ht="45" customHeight="1" x14ac:dyDescent="0.2">
      <c r="A32" s="366"/>
      <c r="B32" s="366"/>
      <c r="C32" s="398" t="s">
        <v>508</v>
      </c>
      <c r="D32" s="354" t="s">
        <v>513</v>
      </c>
      <c r="E32" s="161" t="s">
        <v>72</v>
      </c>
      <c r="F32" s="178">
        <v>15</v>
      </c>
      <c r="G32" s="178">
        <v>15</v>
      </c>
      <c r="H32" s="178">
        <v>15</v>
      </c>
      <c r="I32" s="178">
        <v>15</v>
      </c>
      <c r="J32" s="178">
        <v>15</v>
      </c>
      <c r="K32" s="178">
        <v>15</v>
      </c>
      <c r="L32" s="178">
        <v>10</v>
      </c>
      <c r="M32" s="383" t="s">
        <v>158</v>
      </c>
      <c r="N32" s="372"/>
      <c r="O32" s="163">
        <f t="shared" ref="O32" si="30">SUM(F32:K32)</f>
        <v>90</v>
      </c>
      <c r="P32" s="423">
        <f t="shared" ref="P32" si="31">(O32*1)/90</f>
        <v>1</v>
      </c>
      <c r="Q32" s="164" t="str">
        <f t="shared" ref="Q32" si="32">IF(P32&gt;=96%,"Fuerte",(IF(P32&lt;=85%,"Débil","Moderado")))</f>
        <v>Fuerte</v>
      </c>
      <c r="R32" s="179"/>
      <c r="S32" s="180"/>
      <c r="T32" s="181"/>
      <c r="U32" s="168" t="str">
        <f t="shared" ref="U32" si="33">IF(AND(Q32="Fuerte",M32="Fuerte"),"Fuerte","")</f>
        <v>Fuerte</v>
      </c>
      <c r="V32" s="168" t="str">
        <f t="shared" ref="V32" si="34">IF(U32="Fuerte","",IF(OR(Q32="Débil",M32="Débil"),"","Moderada"))</f>
        <v/>
      </c>
      <c r="W32" s="168" t="str">
        <f t="shared" ref="W32" si="35">IF(OR(U32="Fuerte",V32="Moderada"),"","Débil")</f>
        <v/>
      </c>
      <c r="X32" s="169" t="str">
        <f t="shared" si="26"/>
        <v>Control fuerte pero si el riesgo residual lo requiere y según la opción de manejo escogida, cada responsable involucrado debe liderar acciones adicionales</v>
      </c>
      <c r="Y32" s="170" t="str">
        <f t="shared" ref="Y32:Y33" si="36">IF(E32="Preventivo",IF(U32="Fuerte",2,IF(V32="Moderada",1,"")),"")</f>
        <v/>
      </c>
      <c r="Z32" s="182"/>
      <c r="AA32" s="183"/>
      <c r="AB32" s="172">
        <f t="shared" ref="AB32:AB33" si="37">IF(E32="Detectivo",IF(U32="Fuerte",2,IF(V32="Moderada",1,"")),"")</f>
        <v>2</v>
      </c>
      <c r="AC32" s="184"/>
      <c r="AD32" s="185"/>
      <c r="AF32" s="174"/>
      <c r="AG32" s="197"/>
      <c r="AH32" s="197"/>
      <c r="AI32" s="197"/>
      <c r="AJ32" s="198"/>
      <c r="AK32" s="71"/>
      <c r="AL32" s="199"/>
      <c r="AM32" s="199"/>
      <c r="AN32" s="197"/>
      <c r="AO32" s="197"/>
      <c r="AP32" s="197"/>
      <c r="AQ32" s="198"/>
    </row>
    <row r="33" spans="1:43" ht="63.75" x14ac:dyDescent="0.25">
      <c r="A33" s="364"/>
      <c r="B33" s="364"/>
      <c r="C33" s="397" t="s">
        <v>393</v>
      </c>
      <c r="D33" s="356" t="s">
        <v>394</v>
      </c>
      <c r="E33" s="161" t="s">
        <v>46</v>
      </c>
      <c r="F33" s="178">
        <v>15</v>
      </c>
      <c r="G33" s="178">
        <v>15</v>
      </c>
      <c r="H33" s="178">
        <v>15</v>
      </c>
      <c r="I33" s="178">
        <v>15</v>
      </c>
      <c r="J33" s="178">
        <v>15</v>
      </c>
      <c r="K33" s="178">
        <v>15</v>
      </c>
      <c r="L33" s="178">
        <v>10</v>
      </c>
      <c r="M33" s="383" t="s">
        <v>158</v>
      </c>
      <c r="N33" s="372"/>
      <c r="O33" s="163">
        <f t="shared" si="13"/>
        <v>90</v>
      </c>
      <c r="P33" s="423">
        <f t="shared" si="1"/>
        <v>1</v>
      </c>
      <c r="Q33" s="164" t="str">
        <f t="shared" si="2"/>
        <v>Fuerte</v>
      </c>
      <c r="R33" s="179"/>
      <c r="S33" s="180"/>
      <c r="T33" s="181"/>
      <c r="U33" s="168" t="str">
        <f t="shared" si="23"/>
        <v>Fuerte</v>
      </c>
      <c r="V33" s="168" t="str">
        <f t="shared" si="24"/>
        <v/>
      </c>
      <c r="W33" s="168" t="str">
        <f t="shared" si="25"/>
        <v/>
      </c>
      <c r="X33" s="169" t="str">
        <f t="shared" si="26"/>
        <v>Control fuerte pero si el riesgo residual lo requiere y según la opción de manejo escogida, cada responsable involucrado debe liderar acciones adicionales</v>
      </c>
      <c r="Y33" s="170">
        <f t="shared" si="36"/>
        <v>2</v>
      </c>
      <c r="Z33" s="182"/>
      <c r="AA33" s="183"/>
      <c r="AB33" s="172" t="str">
        <f t="shared" si="37"/>
        <v/>
      </c>
      <c r="AC33" s="184"/>
      <c r="AD33" s="166">
        <f>IF(OR(W33="Débil",AC33=0),0,IF(AC33=1,1,IF(AND(U33="Fuerte",AC33=2),2,1)))</f>
        <v>0</v>
      </c>
      <c r="AF33" s="174"/>
      <c r="AG33" s="197"/>
      <c r="AH33" s="197"/>
      <c r="AI33" s="197"/>
      <c r="AJ33" s="198"/>
      <c r="AK33" s="71"/>
      <c r="AL33" s="199"/>
      <c r="AM33" s="199"/>
      <c r="AN33" s="197"/>
      <c r="AO33" s="197"/>
      <c r="AP33" s="197"/>
      <c r="AQ33" s="198"/>
    </row>
    <row r="34" spans="1:43" ht="38.25" x14ac:dyDescent="0.25">
      <c r="A34" s="364"/>
      <c r="B34" s="474"/>
      <c r="C34" s="141" t="s">
        <v>454</v>
      </c>
      <c r="D34" s="353" t="s">
        <v>455</v>
      </c>
      <c r="E34" s="161" t="s">
        <v>46</v>
      </c>
      <c r="F34" s="187">
        <v>15</v>
      </c>
      <c r="G34" s="187">
        <v>15</v>
      </c>
      <c r="H34" s="187">
        <v>15</v>
      </c>
      <c r="I34" s="187">
        <v>15</v>
      </c>
      <c r="J34" s="187">
        <v>15</v>
      </c>
      <c r="K34" s="187">
        <v>15</v>
      </c>
      <c r="L34" s="187">
        <v>10</v>
      </c>
      <c r="M34" s="383" t="s">
        <v>158</v>
      </c>
      <c r="N34" s="372"/>
      <c r="O34" s="163">
        <f t="shared" si="13"/>
        <v>90</v>
      </c>
      <c r="P34" s="423">
        <f t="shared" si="1"/>
        <v>1</v>
      </c>
      <c r="Q34" s="164" t="str">
        <f t="shared" si="2"/>
        <v>Fuerte</v>
      </c>
      <c r="R34" s="179"/>
      <c r="S34" s="180"/>
      <c r="T34" s="181"/>
      <c r="U34" s="168" t="str">
        <f t="shared" si="23"/>
        <v>Fuerte</v>
      </c>
      <c r="V34" s="168" t="str">
        <f t="shared" si="24"/>
        <v/>
      </c>
      <c r="W34" s="168" t="str">
        <f t="shared" si="25"/>
        <v/>
      </c>
      <c r="X34" s="169" t="str">
        <f t="shared" si="26"/>
        <v>Control fuerte pero si el riesgo residual lo requiere y según la opción de manejo escogida, cada responsable involucrado debe liderar acciones adicionales</v>
      </c>
      <c r="Y34" s="170">
        <f t="shared" si="7"/>
        <v>2</v>
      </c>
      <c r="Z34" s="182"/>
      <c r="AA34" s="183"/>
      <c r="AB34" s="172" t="str">
        <f t="shared" si="8"/>
        <v/>
      </c>
      <c r="AC34" s="184"/>
      <c r="AD34" s="185"/>
      <c r="AF34" s="409"/>
      <c r="AG34" s="410"/>
      <c r="AH34" s="410"/>
      <c r="AI34" s="410"/>
      <c r="AJ34" s="411"/>
      <c r="AK34" s="194"/>
      <c r="AL34" s="412"/>
      <c r="AM34" s="412"/>
      <c r="AN34" s="410"/>
      <c r="AO34" s="410"/>
      <c r="AP34" s="410"/>
      <c r="AQ34" s="411"/>
    </row>
    <row r="35" spans="1:43" ht="15.75" x14ac:dyDescent="0.25">
      <c r="A35" s="364"/>
      <c r="B35" s="364"/>
      <c r="C35" s="397" t="s">
        <v>408</v>
      </c>
      <c r="D35" s="353"/>
      <c r="E35" s="161"/>
      <c r="F35" s="187"/>
      <c r="G35" s="187"/>
      <c r="H35" s="187"/>
      <c r="I35" s="187"/>
      <c r="J35" s="187"/>
      <c r="K35" s="187"/>
      <c r="L35" s="187"/>
      <c r="M35" s="383"/>
      <c r="N35" s="372"/>
      <c r="O35" s="163">
        <f t="shared" si="13"/>
        <v>0</v>
      </c>
      <c r="P35" s="423">
        <f t="shared" si="1"/>
        <v>0</v>
      </c>
      <c r="Q35" s="164" t="str">
        <f t="shared" si="2"/>
        <v>Débil</v>
      </c>
      <c r="R35" s="179"/>
      <c r="S35" s="180"/>
      <c r="T35" s="181"/>
      <c r="U35" s="168" t="str">
        <f t="shared" si="23"/>
        <v/>
      </c>
      <c r="V35" s="168" t="str">
        <f t="shared" si="24"/>
        <v/>
      </c>
      <c r="W35" s="168" t="str">
        <f t="shared" si="25"/>
        <v>Débil</v>
      </c>
      <c r="X35" s="169" t="str">
        <f t="shared" si="26"/>
        <v>Requiere plan de acción para fortalecer el control</v>
      </c>
      <c r="Y35" s="170" t="str">
        <f t="shared" si="7"/>
        <v/>
      </c>
      <c r="Z35" s="182"/>
      <c r="AA35" s="183"/>
      <c r="AB35" s="172" t="str">
        <f t="shared" si="8"/>
        <v/>
      </c>
      <c r="AC35" s="184"/>
      <c r="AD35" s="185"/>
      <c r="AF35" s="409"/>
      <c r="AG35" s="410"/>
      <c r="AH35" s="410"/>
      <c r="AI35" s="410"/>
      <c r="AJ35" s="411"/>
      <c r="AK35" s="194"/>
      <c r="AL35" s="412"/>
      <c r="AM35" s="412"/>
      <c r="AN35" s="410"/>
      <c r="AO35" s="410"/>
      <c r="AP35" s="410"/>
      <c r="AQ35" s="411"/>
    </row>
    <row r="36" spans="1:43" ht="38.25" x14ac:dyDescent="0.2">
      <c r="A36" s="363"/>
      <c r="B36" s="363"/>
      <c r="C36" s="396" t="s">
        <v>441</v>
      </c>
      <c r="D36" s="356" t="s">
        <v>463</v>
      </c>
      <c r="E36" s="161" t="s">
        <v>46</v>
      </c>
      <c r="F36" s="187">
        <v>15</v>
      </c>
      <c r="G36" s="187">
        <v>15</v>
      </c>
      <c r="H36" s="187">
        <v>15</v>
      </c>
      <c r="I36" s="187">
        <v>15</v>
      </c>
      <c r="J36" s="187">
        <v>15</v>
      </c>
      <c r="K36" s="187">
        <v>15</v>
      </c>
      <c r="L36" s="187">
        <v>10</v>
      </c>
      <c r="M36" s="383" t="s">
        <v>158</v>
      </c>
      <c r="N36" s="372"/>
      <c r="O36" s="163">
        <f t="shared" si="13"/>
        <v>90</v>
      </c>
      <c r="P36" s="423">
        <f t="shared" si="1"/>
        <v>1</v>
      </c>
      <c r="Q36" s="164" t="str">
        <f t="shared" si="2"/>
        <v>Fuerte</v>
      </c>
      <c r="R36" s="179"/>
      <c r="S36" s="180"/>
      <c r="T36" s="181"/>
      <c r="U36" s="168" t="str">
        <f t="shared" si="23"/>
        <v>Fuerte</v>
      </c>
      <c r="V36" s="168" t="str">
        <f t="shared" si="24"/>
        <v/>
      </c>
      <c r="W36" s="168" t="str">
        <f t="shared" si="25"/>
        <v/>
      </c>
      <c r="X36" s="169" t="str">
        <f t="shared" si="26"/>
        <v>Control fuerte pero si el riesgo residual lo requiere y según la opción de manejo escogida, cada responsable involucrado debe liderar acciones adicionales</v>
      </c>
      <c r="Y36" s="170">
        <f t="shared" si="7"/>
        <v>2</v>
      </c>
      <c r="Z36" s="182"/>
      <c r="AA36" s="183"/>
      <c r="AB36" s="172" t="str">
        <f t="shared" si="8"/>
        <v/>
      </c>
      <c r="AC36" s="184"/>
      <c r="AD36" s="185"/>
    </row>
    <row r="37" spans="1:43" ht="63.75" x14ac:dyDescent="0.2">
      <c r="A37" s="365"/>
      <c r="B37" s="365"/>
      <c r="C37" s="396" t="s">
        <v>357</v>
      </c>
      <c r="D37" s="356" t="s">
        <v>358</v>
      </c>
      <c r="E37" s="161" t="s">
        <v>72</v>
      </c>
      <c r="F37" s="187">
        <v>15</v>
      </c>
      <c r="G37" s="187">
        <v>15</v>
      </c>
      <c r="H37" s="187">
        <v>15</v>
      </c>
      <c r="I37" s="187">
        <v>10</v>
      </c>
      <c r="J37" s="187">
        <v>15</v>
      </c>
      <c r="K37" s="187">
        <v>15</v>
      </c>
      <c r="L37" s="187">
        <v>10</v>
      </c>
      <c r="M37" s="383" t="s">
        <v>158</v>
      </c>
      <c r="N37" s="372"/>
      <c r="O37" s="163">
        <f t="shared" si="13"/>
        <v>85</v>
      </c>
      <c r="P37" s="423">
        <f t="shared" si="1"/>
        <v>0.94444444444444442</v>
      </c>
      <c r="Q37" s="164" t="str">
        <f t="shared" si="2"/>
        <v>Moderado</v>
      </c>
      <c r="R37" s="179"/>
      <c r="S37" s="180"/>
      <c r="T37" s="181"/>
      <c r="U37" s="168" t="str">
        <f t="shared" si="23"/>
        <v/>
      </c>
      <c r="V37" s="168" t="str">
        <f t="shared" si="24"/>
        <v>Moderada</v>
      </c>
      <c r="W37" s="168" t="str">
        <f t="shared" si="25"/>
        <v/>
      </c>
      <c r="X37" s="169" t="str">
        <f t="shared" si="26"/>
        <v>Requiere plan de acción para fortalecer el control</v>
      </c>
      <c r="Y37" s="170" t="str">
        <f t="shared" si="7"/>
        <v/>
      </c>
      <c r="Z37" s="182"/>
      <c r="AA37" s="183"/>
      <c r="AB37" s="172">
        <f t="shared" si="8"/>
        <v>1</v>
      </c>
      <c r="AC37" s="184"/>
      <c r="AD37" s="185"/>
      <c r="AF37" s="186"/>
      <c r="AG37" s="175"/>
      <c r="AH37" s="175"/>
      <c r="AI37" s="175"/>
      <c r="AJ37" s="176"/>
      <c r="AK37" s="71"/>
      <c r="AL37" s="71"/>
      <c r="AM37" s="71"/>
      <c r="AN37" s="175"/>
      <c r="AO37" s="175"/>
      <c r="AP37" s="175"/>
      <c r="AQ37" s="176"/>
    </row>
    <row r="38" spans="1:43" ht="38.25" x14ac:dyDescent="0.2">
      <c r="A38" s="363"/>
      <c r="B38" s="363"/>
      <c r="C38" s="395">
        <v>7</v>
      </c>
      <c r="D38" s="356" t="s">
        <v>425</v>
      </c>
      <c r="E38" s="161" t="s">
        <v>72</v>
      </c>
      <c r="F38" s="178">
        <v>15</v>
      </c>
      <c r="G38" s="178">
        <v>15</v>
      </c>
      <c r="H38" s="178">
        <v>15</v>
      </c>
      <c r="I38" s="178">
        <v>15</v>
      </c>
      <c r="J38" s="178">
        <v>15</v>
      </c>
      <c r="K38" s="178">
        <v>15</v>
      </c>
      <c r="L38" s="178">
        <v>10</v>
      </c>
      <c r="M38" s="383" t="s">
        <v>158</v>
      </c>
      <c r="N38" s="372"/>
      <c r="O38" s="163">
        <f t="shared" si="13"/>
        <v>90</v>
      </c>
      <c r="P38" s="423">
        <f t="shared" si="1"/>
        <v>1</v>
      </c>
      <c r="Q38" s="164" t="str">
        <f t="shared" si="2"/>
        <v>Fuerte</v>
      </c>
      <c r="R38" s="179"/>
      <c r="S38" s="180"/>
      <c r="T38" s="181"/>
      <c r="U38" s="168" t="str">
        <f t="shared" si="23"/>
        <v>Fuerte</v>
      </c>
      <c r="V38" s="168" t="str">
        <f t="shared" si="24"/>
        <v/>
      </c>
      <c r="W38" s="168" t="str">
        <f t="shared" si="25"/>
        <v/>
      </c>
      <c r="X38" s="169" t="str">
        <f t="shared" si="26"/>
        <v>Control fuerte pero si el riesgo residual lo requiere y según la opción de manejo escogida, cada responsable involucrado debe liderar acciones adicionales</v>
      </c>
      <c r="Y38" s="170" t="str">
        <f t="shared" si="7"/>
        <v/>
      </c>
      <c r="Z38" s="182"/>
      <c r="AA38" s="183"/>
      <c r="AB38" s="172">
        <f t="shared" si="8"/>
        <v>2</v>
      </c>
      <c r="AC38" s="184"/>
      <c r="AD38" s="185"/>
      <c r="AF38" s="417"/>
      <c r="AG38" s="418"/>
      <c r="AH38" s="418"/>
      <c r="AI38" s="418"/>
      <c r="AJ38" s="419"/>
      <c r="AK38" s="194"/>
      <c r="AL38" s="194"/>
      <c r="AM38" s="194"/>
      <c r="AN38" s="418"/>
      <c r="AO38" s="418"/>
      <c r="AP38" s="418"/>
      <c r="AQ38" s="419"/>
    </row>
    <row r="39" spans="1:43" ht="102" x14ac:dyDescent="0.2">
      <c r="A39" s="363"/>
      <c r="B39" s="363"/>
      <c r="C39" s="396">
        <v>8</v>
      </c>
      <c r="D39" s="355" t="s">
        <v>395</v>
      </c>
      <c r="E39" s="161" t="s">
        <v>72</v>
      </c>
      <c r="F39" s="187">
        <v>15</v>
      </c>
      <c r="G39" s="187">
        <v>15</v>
      </c>
      <c r="H39" s="187">
        <v>15</v>
      </c>
      <c r="I39" s="187">
        <v>10</v>
      </c>
      <c r="J39" s="187">
        <v>15</v>
      </c>
      <c r="K39" s="187">
        <v>15</v>
      </c>
      <c r="L39" s="187">
        <v>10</v>
      </c>
      <c r="M39" s="383" t="s">
        <v>158</v>
      </c>
      <c r="N39" s="372"/>
      <c r="O39" s="163">
        <f t="shared" si="13"/>
        <v>85</v>
      </c>
      <c r="P39" s="423">
        <f t="shared" si="1"/>
        <v>0.94444444444444442</v>
      </c>
      <c r="Q39" s="164" t="str">
        <f t="shared" si="2"/>
        <v>Moderado</v>
      </c>
      <c r="R39" s="179"/>
      <c r="S39" s="180"/>
      <c r="T39" s="181"/>
      <c r="U39" s="168" t="str">
        <f t="shared" si="23"/>
        <v/>
      </c>
      <c r="V39" s="168" t="str">
        <f t="shared" si="24"/>
        <v>Moderada</v>
      </c>
      <c r="W39" s="168" t="str">
        <f t="shared" si="25"/>
        <v/>
      </c>
      <c r="X39" s="169" t="str">
        <f t="shared" si="26"/>
        <v>Requiere plan de acción para fortalecer el control</v>
      </c>
      <c r="Y39" s="170" t="str">
        <f t="shared" si="7"/>
        <v/>
      </c>
      <c r="Z39" s="182"/>
      <c r="AA39" s="183"/>
      <c r="AB39" s="172">
        <f t="shared" si="8"/>
        <v>1</v>
      </c>
      <c r="AC39" s="184"/>
      <c r="AD39" s="185"/>
      <c r="AF39" s="417"/>
      <c r="AG39" s="418"/>
      <c r="AH39" s="418"/>
      <c r="AI39" s="418"/>
      <c r="AJ39" s="419"/>
      <c r="AK39" s="194"/>
      <c r="AL39" s="194"/>
      <c r="AM39" s="194"/>
      <c r="AN39" s="418"/>
      <c r="AO39" s="418"/>
      <c r="AP39" s="418"/>
      <c r="AQ39" s="419"/>
    </row>
    <row r="40" spans="1:43" s="436" customFormat="1" ht="76.5" x14ac:dyDescent="0.2">
      <c r="A40" s="424" t="str">
        <f>'2. MAPA DE RIESGOS '!C15</f>
        <v>4. Efectuar la rendición de cuentas sin dar cumplimiento a la normativa y metodologia aplicable</v>
      </c>
      <c r="B40" s="424"/>
      <c r="C40" s="459">
        <v>1</v>
      </c>
      <c r="D40" s="426" t="s">
        <v>379</v>
      </c>
      <c r="E40" s="427" t="s">
        <v>46</v>
      </c>
      <c r="F40" s="428">
        <v>15</v>
      </c>
      <c r="G40" s="428">
        <v>15</v>
      </c>
      <c r="H40" s="428">
        <v>15</v>
      </c>
      <c r="I40" s="428">
        <v>15</v>
      </c>
      <c r="J40" s="428">
        <v>15</v>
      </c>
      <c r="K40" s="428">
        <v>15</v>
      </c>
      <c r="L40" s="428">
        <v>10</v>
      </c>
      <c r="M40" s="429" t="s">
        <v>158</v>
      </c>
      <c r="N40" s="430"/>
      <c r="O40" s="431">
        <f t="shared" si="13"/>
        <v>90</v>
      </c>
      <c r="P40" s="432">
        <f t="shared" si="1"/>
        <v>1</v>
      </c>
      <c r="Q40" s="164" t="str">
        <f t="shared" si="2"/>
        <v>Fuerte</v>
      </c>
      <c r="R40" s="470">
        <f>ROUNDUP(AVERAGEIF(P40:P55,"&gt;0"),1)</f>
        <v>1</v>
      </c>
      <c r="S40" s="166" t="str">
        <f>IF(R40&gt;96%,"Fuerte",IF(R40&lt;50%,"Débil","Moderada"))</f>
        <v>Fuerte</v>
      </c>
      <c r="T40" s="167"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168" t="str">
        <f t="shared" si="23"/>
        <v>Fuerte</v>
      </c>
      <c r="V40" s="168" t="str">
        <f t="shared" si="24"/>
        <v/>
      </c>
      <c r="W40" s="168" t="str">
        <f t="shared" si="25"/>
        <v/>
      </c>
      <c r="X40" s="169" t="str">
        <f t="shared" si="26"/>
        <v>Control fuerte pero si el riesgo residual lo requiere y según la opción de manejo escogida, cada responsable involucrado debe liderar acciones adicionales</v>
      </c>
      <c r="Y40" s="170">
        <f t="shared" si="7"/>
        <v>2</v>
      </c>
      <c r="Z40" s="472">
        <f>IFERROR(ROUND(AVERAGE(Y40:Y55),0),0)</f>
        <v>2</v>
      </c>
      <c r="AA40" s="433">
        <f>IF(OR(W40="Débil",Z40=0),0,IF(Z40=1,1,IF(AND(U40="Fuerte",Z40=2),2,1)))</f>
        <v>2</v>
      </c>
      <c r="AB40" s="172" t="str">
        <f t="shared" si="8"/>
        <v/>
      </c>
      <c r="AC40" s="472">
        <f>IFERROR(ROUND(AVERAGE(AB40:AB55),0),0)</f>
        <v>2</v>
      </c>
      <c r="AD40" s="433">
        <f>IF(OR(W40="Débil",AC40=0),0,IF(AC40=1,1,IF(AND(U40="Fuerte",AC40=2),2,1)))</f>
        <v>2</v>
      </c>
    </row>
    <row r="41" spans="1:43" s="436" customFormat="1" ht="114.75" x14ac:dyDescent="0.2">
      <c r="A41" s="442"/>
      <c r="B41" s="442"/>
      <c r="C41" s="460" t="s">
        <v>492</v>
      </c>
      <c r="D41" s="426" t="s">
        <v>359</v>
      </c>
      <c r="E41" s="427" t="s">
        <v>46</v>
      </c>
      <c r="F41" s="428">
        <v>15</v>
      </c>
      <c r="G41" s="428">
        <v>15</v>
      </c>
      <c r="H41" s="428">
        <v>15</v>
      </c>
      <c r="I41" s="428">
        <v>15</v>
      </c>
      <c r="J41" s="428">
        <v>15</v>
      </c>
      <c r="K41" s="428">
        <v>15</v>
      </c>
      <c r="L41" s="428">
        <v>10</v>
      </c>
      <c r="M41" s="429" t="s">
        <v>159</v>
      </c>
      <c r="N41" s="430"/>
      <c r="O41" s="431">
        <f t="shared" si="13"/>
        <v>90</v>
      </c>
      <c r="P41" s="432">
        <f t="shared" si="1"/>
        <v>1</v>
      </c>
      <c r="Q41" s="164" t="str">
        <f t="shared" si="2"/>
        <v>Fuerte</v>
      </c>
      <c r="R41" s="444"/>
      <c r="S41" s="445"/>
      <c r="T41" s="446"/>
      <c r="U41" s="168" t="str">
        <f t="shared" si="23"/>
        <v/>
      </c>
      <c r="V41" s="168" t="str">
        <f t="shared" si="24"/>
        <v>Moderada</v>
      </c>
      <c r="W41" s="168" t="str">
        <f t="shared" si="25"/>
        <v/>
      </c>
      <c r="X41" s="169" t="str">
        <f t="shared" si="26"/>
        <v>Requiere plan de acción para fortalecer el control</v>
      </c>
      <c r="Y41" s="170">
        <f t="shared" si="7"/>
        <v>1</v>
      </c>
      <c r="Z41" s="447"/>
      <c r="AA41" s="444"/>
      <c r="AB41" s="172" t="str">
        <f t="shared" si="8"/>
        <v/>
      </c>
      <c r="AC41" s="448"/>
      <c r="AD41" s="445"/>
    </row>
    <row r="42" spans="1:43" s="436" customFormat="1" ht="38.25" x14ac:dyDescent="0.2">
      <c r="A42" s="442"/>
      <c r="B42" s="442"/>
      <c r="C42" s="425">
        <v>1.3</v>
      </c>
      <c r="D42" s="426" t="s">
        <v>426</v>
      </c>
      <c r="E42" s="427" t="s">
        <v>46</v>
      </c>
      <c r="F42" s="428">
        <v>15</v>
      </c>
      <c r="G42" s="428">
        <v>15</v>
      </c>
      <c r="H42" s="428">
        <v>15</v>
      </c>
      <c r="I42" s="428">
        <v>15</v>
      </c>
      <c r="J42" s="428">
        <v>15</v>
      </c>
      <c r="K42" s="428">
        <v>15</v>
      </c>
      <c r="L42" s="428">
        <v>10</v>
      </c>
      <c r="M42" s="429" t="s">
        <v>158</v>
      </c>
      <c r="N42" s="430"/>
      <c r="O42" s="431">
        <f t="shared" si="13"/>
        <v>90</v>
      </c>
      <c r="P42" s="432">
        <f t="shared" si="1"/>
        <v>1</v>
      </c>
      <c r="Q42" s="164" t="str">
        <f t="shared" si="2"/>
        <v>Fuerte</v>
      </c>
      <c r="R42" s="444"/>
      <c r="S42" s="445"/>
      <c r="T42" s="446"/>
      <c r="U42" s="168" t="str">
        <f t="shared" si="23"/>
        <v>Fuerte</v>
      </c>
      <c r="V42" s="168" t="str">
        <f t="shared" si="24"/>
        <v/>
      </c>
      <c r="W42" s="168" t="str">
        <f t="shared" si="25"/>
        <v/>
      </c>
      <c r="X42" s="169" t="str">
        <f t="shared" si="26"/>
        <v>Control fuerte pero si el riesgo residual lo requiere y según la opción de manejo escogida, cada responsable involucrado debe liderar acciones adicionales</v>
      </c>
      <c r="Y42" s="170">
        <f t="shared" si="7"/>
        <v>2</v>
      </c>
      <c r="Z42" s="447"/>
      <c r="AA42" s="444"/>
      <c r="AB42" s="172" t="str">
        <f t="shared" si="8"/>
        <v/>
      </c>
      <c r="AC42" s="448"/>
      <c r="AD42" s="445"/>
    </row>
    <row r="43" spans="1:43" s="436" customFormat="1" ht="51" x14ac:dyDescent="0.2">
      <c r="A43" s="442"/>
      <c r="B43" s="442"/>
      <c r="C43" s="425" t="s">
        <v>427</v>
      </c>
      <c r="D43" s="426" t="s">
        <v>499</v>
      </c>
      <c r="E43" s="524" t="s">
        <v>46</v>
      </c>
      <c r="F43" s="525">
        <v>15</v>
      </c>
      <c r="G43" s="525">
        <v>15</v>
      </c>
      <c r="H43" s="525">
        <v>15</v>
      </c>
      <c r="I43" s="525">
        <v>10</v>
      </c>
      <c r="J43" s="525">
        <v>15</v>
      </c>
      <c r="K43" s="525">
        <v>15</v>
      </c>
      <c r="L43" s="525">
        <v>10</v>
      </c>
      <c r="M43" s="526" t="s">
        <v>158</v>
      </c>
      <c r="N43" s="430"/>
      <c r="O43" s="431">
        <f t="shared" si="13"/>
        <v>85</v>
      </c>
      <c r="P43" s="432">
        <f t="shared" si="1"/>
        <v>0.94444444444444442</v>
      </c>
      <c r="Q43" s="164" t="str">
        <f t="shared" si="2"/>
        <v>Moderado</v>
      </c>
      <c r="R43" s="444"/>
      <c r="S43" s="445"/>
      <c r="T43" s="446"/>
      <c r="U43" s="168" t="str">
        <f t="shared" si="23"/>
        <v/>
      </c>
      <c r="V43" s="168" t="str">
        <f t="shared" si="24"/>
        <v>Moderada</v>
      </c>
      <c r="W43" s="168"/>
      <c r="X43" s="169" t="str">
        <f t="shared" si="26"/>
        <v>Requiere plan de acción para fortalecer el control</v>
      </c>
      <c r="Y43" s="170">
        <f t="shared" si="7"/>
        <v>1</v>
      </c>
      <c r="Z43" s="447"/>
      <c r="AA43" s="444"/>
      <c r="AB43" s="172"/>
      <c r="AC43" s="448"/>
      <c r="AD43" s="445"/>
    </row>
    <row r="44" spans="1:43" s="436" customFormat="1" ht="38.25" x14ac:dyDescent="0.2">
      <c r="A44" s="442"/>
      <c r="B44" s="442"/>
      <c r="C44" s="425" t="s">
        <v>354</v>
      </c>
      <c r="D44" s="426" t="s">
        <v>516</v>
      </c>
      <c r="E44" s="427" t="s">
        <v>46</v>
      </c>
      <c r="F44" s="428">
        <v>15</v>
      </c>
      <c r="G44" s="428">
        <v>15</v>
      </c>
      <c r="H44" s="428">
        <v>15</v>
      </c>
      <c r="I44" s="428">
        <v>15</v>
      </c>
      <c r="J44" s="428">
        <v>15</v>
      </c>
      <c r="K44" s="428">
        <v>15</v>
      </c>
      <c r="L44" s="428">
        <v>10</v>
      </c>
      <c r="M44" s="429" t="s">
        <v>158</v>
      </c>
      <c r="N44" s="430"/>
      <c r="O44" s="431">
        <f t="shared" si="13"/>
        <v>90</v>
      </c>
      <c r="P44" s="432">
        <f t="shared" si="1"/>
        <v>1</v>
      </c>
      <c r="Q44" s="164" t="str">
        <f t="shared" si="2"/>
        <v>Fuerte</v>
      </c>
      <c r="R44" s="444"/>
      <c r="S44" s="445"/>
      <c r="T44" s="446"/>
      <c r="U44" s="168" t="str">
        <f t="shared" si="23"/>
        <v>Fuerte</v>
      </c>
      <c r="V44" s="168" t="str">
        <f t="shared" si="24"/>
        <v/>
      </c>
      <c r="W44" s="168" t="str">
        <f t="shared" si="25"/>
        <v/>
      </c>
      <c r="X44" s="169" t="str">
        <f t="shared" si="26"/>
        <v>Control fuerte pero si el riesgo residual lo requiere y según la opción de manejo escogida, cada responsable involucrado debe liderar acciones adicionales</v>
      </c>
      <c r="Y44" s="170">
        <f t="shared" si="7"/>
        <v>2</v>
      </c>
      <c r="Z44" s="447"/>
      <c r="AA44" s="444"/>
      <c r="AB44" s="172" t="str">
        <f t="shared" si="8"/>
        <v/>
      </c>
      <c r="AC44" s="448"/>
      <c r="AD44" s="445"/>
    </row>
    <row r="45" spans="1:43" s="436" customFormat="1" ht="38.25" x14ac:dyDescent="0.2">
      <c r="A45" s="442"/>
      <c r="B45" s="442"/>
      <c r="C45" s="425" t="s">
        <v>514</v>
      </c>
      <c r="D45" s="528" t="s">
        <v>515</v>
      </c>
      <c r="E45" s="524" t="s">
        <v>46</v>
      </c>
      <c r="F45" s="525">
        <v>15</v>
      </c>
      <c r="G45" s="525">
        <v>15</v>
      </c>
      <c r="H45" s="525">
        <v>15</v>
      </c>
      <c r="I45" s="525">
        <v>15</v>
      </c>
      <c r="J45" s="525">
        <v>15</v>
      </c>
      <c r="K45" s="525">
        <v>15</v>
      </c>
      <c r="L45" s="525">
        <v>10</v>
      </c>
      <c r="M45" s="526" t="s">
        <v>158</v>
      </c>
      <c r="N45" s="430"/>
      <c r="O45" s="431">
        <f t="shared" ref="O45" si="38">SUM(F45:K45)</f>
        <v>90</v>
      </c>
      <c r="P45" s="432">
        <f t="shared" ref="P45" si="39">(O45*1)/90</f>
        <v>1</v>
      </c>
      <c r="Q45" s="164" t="str">
        <f t="shared" ref="Q45" si="40">IF(P45&gt;=96%,"Fuerte",(IF(P45&lt;=85%,"Débil","Moderado")))</f>
        <v>Fuerte</v>
      </c>
      <c r="R45" s="444"/>
      <c r="S45" s="445"/>
      <c r="T45" s="446"/>
      <c r="U45" s="168" t="str">
        <f t="shared" ref="U45" si="41">IF(AND(Q45="Fuerte",M45="Fuerte"),"Fuerte","")</f>
        <v>Fuerte</v>
      </c>
      <c r="V45" s="168" t="str">
        <f t="shared" ref="V45" si="42">IF(U45="Fuerte","",IF(OR(Q45="Débil",M45="Débil"),"","Moderada"))</f>
        <v/>
      </c>
      <c r="W45" s="168" t="str">
        <f t="shared" ref="W45" si="43">IF(OR(U45="Fuerte",V45="Moderada"),"","Débil")</f>
        <v/>
      </c>
      <c r="X45" s="169" t="str">
        <f t="shared" ref="X45" si="44">IF(AND(Q45="Fuerte",M45="Fuerte"),"Control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5" s="170">
        <f t="shared" ref="Y45" si="45">IF(E45="Preventivo",IF(U45="Fuerte",2,IF(V45="Moderada",1,"")),"")</f>
        <v>2</v>
      </c>
      <c r="Z45" s="447"/>
      <c r="AA45" s="444"/>
      <c r="AB45" s="172" t="str">
        <f t="shared" si="8"/>
        <v/>
      </c>
      <c r="AC45" s="448"/>
      <c r="AD45" s="445"/>
    </row>
    <row r="46" spans="1:43" s="436" customFormat="1" ht="51" x14ac:dyDescent="0.2">
      <c r="A46" s="442"/>
      <c r="B46" s="442"/>
      <c r="C46" s="443" t="s">
        <v>386</v>
      </c>
      <c r="D46" s="450" t="s">
        <v>420</v>
      </c>
      <c r="E46" s="427" t="s">
        <v>46</v>
      </c>
      <c r="F46" s="428">
        <v>15</v>
      </c>
      <c r="G46" s="428">
        <v>15</v>
      </c>
      <c r="H46" s="428">
        <v>15</v>
      </c>
      <c r="I46" s="428">
        <v>15</v>
      </c>
      <c r="J46" s="428">
        <v>15</v>
      </c>
      <c r="K46" s="428">
        <v>15</v>
      </c>
      <c r="L46" s="428">
        <v>10</v>
      </c>
      <c r="M46" s="429" t="s">
        <v>158</v>
      </c>
      <c r="N46" s="430"/>
      <c r="O46" s="431">
        <f t="shared" si="13"/>
        <v>90</v>
      </c>
      <c r="P46" s="432">
        <f t="shared" si="1"/>
        <v>1</v>
      </c>
      <c r="Q46" s="164" t="str">
        <f t="shared" si="2"/>
        <v>Fuerte</v>
      </c>
      <c r="R46" s="444"/>
      <c r="S46" s="445"/>
      <c r="T46" s="446"/>
      <c r="U46" s="168" t="str">
        <f t="shared" si="23"/>
        <v>Fuerte</v>
      </c>
      <c r="V46" s="168" t="str">
        <f t="shared" si="24"/>
        <v/>
      </c>
      <c r="W46" s="168" t="str">
        <f t="shared" si="25"/>
        <v/>
      </c>
      <c r="X46" s="169" t="str">
        <f t="shared" si="26"/>
        <v>Control fuerte pero si el riesgo residual lo requiere y según la opción de manejo escogida, cada responsable involucrado debe liderar acciones adicionales</v>
      </c>
      <c r="Y46" s="170">
        <f t="shared" si="7"/>
        <v>2</v>
      </c>
      <c r="Z46" s="447"/>
      <c r="AA46" s="444"/>
      <c r="AB46" s="172" t="str">
        <f t="shared" si="8"/>
        <v/>
      </c>
      <c r="AC46" s="448"/>
      <c r="AD46" s="445"/>
    </row>
    <row r="47" spans="1:43" s="436" customFormat="1" ht="38.25" x14ac:dyDescent="0.2">
      <c r="A47" s="442"/>
      <c r="B47" s="442"/>
      <c r="C47" s="443" t="s">
        <v>387</v>
      </c>
      <c r="D47" s="450" t="s">
        <v>425</v>
      </c>
      <c r="E47" s="427" t="s">
        <v>72</v>
      </c>
      <c r="F47" s="428">
        <v>15</v>
      </c>
      <c r="G47" s="428">
        <v>15</v>
      </c>
      <c r="H47" s="428">
        <v>15</v>
      </c>
      <c r="I47" s="428">
        <v>15</v>
      </c>
      <c r="J47" s="428">
        <v>15</v>
      </c>
      <c r="K47" s="428">
        <v>15</v>
      </c>
      <c r="L47" s="428">
        <v>10</v>
      </c>
      <c r="M47" s="429" t="s">
        <v>158</v>
      </c>
      <c r="N47" s="430"/>
      <c r="O47" s="431">
        <f t="shared" si="13"/>
        <v>90</v>
      </c>
      <c r="P47" s="432">
        <f t="shared" si="1"/>
        <v>1</v>
      </c>
      <c r="Q47" s="164" t="str">
        <f t="shared" si="2"/>
        <v>Fuerte</v>
      </c>
      <c r="R47" s="444"/>
      <c r="S47" s="445"/>
      <c r="T47" s="446"/>
      <c r="U47" s="168" t="str">
        <f t="shared" si="23"/>
        <v>Fuerte</v>
      </c>
      <c r="V47" s="168" t="str">
        <f t="shared" si="24"/>
        <v/>
      </c>
      <c r="W47" s="168" t="str">
        <f t="shared" si="25"/>
        <v/>
      </c>
      <c r="X47" s="169" t="str">
        <f t="shared" si="26"/>
        <v>Control fuerte pero si el riesgo residual lo requiere y según la opción de manejo escogida, cada responsable involucrado debe liderar acciones adicionales</v>
      </c>
      <c r="Y47" s="170" t="str">
        <f t="shared" si="7"/>
        <v/>
      </c>
      <c r="Z47" s="447"/>
      <c r="AA47" s="444"/>
      <c r="AB47" s="172">
        <f t="shared" si="8"/>
        <v>2</v>
      </c>
      <c r="AC47" s="448"/>
      <c r="AD47" s="445"/>
    </row>
    <row r="48" spans="1:43" s="436" customFormat="1" ht="51" x14ac:dyDescent="0.2">
      <c r="A48" s="442"/>
      <c r="B48" s="442"/>
      <c r="C48" s="443" t="s">
        <v>519</v>
      </c>
      <c r="D48" s="529" t="s">
        <v>520</v>
      </c>
      <c r="E48" s="524" t="s">
        <v>72</v>
      </c>
      <c r="F48" s="525">
        <v>15</v>
      </c>
      <c r="G48" s="525">
        <v>15</v>
      </c>
      <c r="H48" s="525">
        <v>15</v>
      </c>
      <c r="I48" s="525">
        <v>15</v>
      </c>
      <c r="J48" s="525">
        <v>15</v>
      </c>
      <c r="K48" s="525">
        <v>15</v>
      </c>
      <c r="L48" s="525">
        <v>10</v>
      </c>
      <c r="M48" s="526" t="s">
        <v>158</v>
      </c>
      <c r="N48" s="430"/>
      <c r="O48" s="431">
        <f t="shared" ref="O48" si="46">SUM(F48:K48)</f>
        <v>90</v>
      </c>
      <c r="P48" s="432">
        <f t="shared" ref="P48" si="47">(O48*1)/90</f>
        <v>1</v>
      </c>
      <c r="Q48" s="164" t="str">
        <f t="shared" ref="Q48" si="48">IF(P48&gt;=96%,"Fuerte",(IF(P48&lt;=85%,"Débil","Moderado")))</f>
        <v>Fuerte</v>
      </c>
      <c r="R48" s="444"/>
      <c r="S48" s="445"/>
      <c r="T48" s="446"/>
      <c r="U48" s="168" t="str">
        <f t="shared" ref="U48:U49" si="49">IF(AND(Q48="Fuerte",M48="Fuerte"),"Fuerte","")</f>
        <v>Fuerte</v>
      </c>
      <c r="V48" s="168" t="str">
        <f t="shared" ref="V48:V49" si="50">IF(U48="Fuerte","",IF(OR(Q48="Débil",M48="Débil"),"","Moderada"))</f>
        <v/>
      </c>
      <c r="W48" s="168" t="str">
        <f t="shared" ref="W48:W49" si="51">IF(OR(U48="Fuerte",V48="Moderada"),"","Débil")</f>
        <v/>
      </c>
      <c r="X48" s="169" t="str">
        <f t="shared" ref="X48:X49" si="52">IF(AND(Q48="Fuerte",M48="Fuerte"),"Control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8" s="170" t="str">
        <f t="shared" ref="Y48:Y49" si="53">IF(E48="Preventivo",IF(U48="Fuerte",2,IF(V48="Moderada",1,"")),"")</f>
        <v/>
      </c>
      <c r="Z48" s="447"/>
      <c r="AA48" s="444"/>
      <c r="AB48" s="172">
        <f t="shared" si="8"/>
        <v>2</v>
      </c>
      <c r="AC48" s="448"/>
      <c r="AD48" s="445"/>
    </row>
    <row r="49" spans="1:43" s="436" customFormat="1" ht="25.5" x14ac:dyDescent="0.2">
      <c r="A49" s="442"/>
      <c r="B49" s="442"/>
      <c r="C49" s="443" t="s">
        <v>434</v>
      </c>
      <c r="D49" s="450" t="s">
        <v>510</v>
      </c>
      <c r="E49" s="427" t="s">
        <v>46</v>
      </c>
      <c r="F49" s="525">
        <v>15</v>
      </c>
      <c r="G49" s="525">
        <v>15</v>
      </c>
      <c r="H49" s="525">
        <v>0</v>
      </c>
      <c r="I49" s="525">
        <v>15</v>
      </c>
      <c r="J49" s="525">
        <v>15</v>
      </c>
      <c r="K49" s="525">
        <v>0</v>
      </c>
      <c r="L49" s="525">
        <v>10</v>
      </c>
      <c r="M49" s="526" t="s">
        <v>158</v>
      </c>
      <c r="N49" s="430"/>
      <c r="O49" s="431">
        <f t="shared" si="13"/>
        <v>60</v>
      </c>
      <c r="P49" s="432">
        <f t="shared" si="1"/>
        <v>0.66666666666666663</v>
      </c>
      <c r="Q49" s="164" t="str">
        <f t="shared" si="2"/>
        <v>Débil</v>
      </c>
      <c r="R49" s="444"/>
      <c r="S49" s="445"/>
      <c r="T49" s="446"/>
      <c r="U49" s="168" t="str">
        <f t="shared" si="49"/>
        <v/>
      </c>
      <c r="V49" s="168" t="str">
        <f t="shared" si="50"/>
        <v/>
      </c>
      <c r="W49" s="168" t="str">
        <f t="shared" si="51"/>
        <v>Débil</v>
      </c>
      <c r="X49" s="169" t="str">
        <f t="shared" si="52"/>
        <v>Requiere plan de acción para fortalecer el control</v>
      </c>
      <c r="Y49" s="170" t="str">
        <f t="shared" si="53"/>
        <v/>
      </c>
      <c r="Z49" s="447"/>
      <c r="AA49" s="444"/>
      <c r="AB49" s="172" t="str">
        <f t="shared" si="8"/>
        <v/>
      </c>
      <c r="AC49" s="448"/>
      <c r="AD49" s="445"/>
    </row>
    <row r="50" spans="1:43" s="436" customFormat="1" ht="38.25" x14ac:dyDescent="0.2">
      <c r="A50" s="442"/>
      <c r="B50" s="442"/>
      <c r="C50" s="443" t="s">
        <v>435</v>
      </c>
      <c r="D50" s="451" t="s">
        <v>511</v>
      </c>
      <c r="E50" s="524" t="s">
        <v>46</v>
      </c>
      <c r="F50" s="525">
        <v>15</v>
      </c>
      <c r="G50" s="525">
        <v>15</v>
      </c>
      <c r="H50" s="525">
        <v>15</v>
      </c>
      <c r="I50" s="525">
        <v>15</v>
      </c>
      <c r="J50" s="525">
        <v>15</v>
      </c>
      <c r="K50" s="525">
        <v>15</v>
      </c>
      <c r="L50" s="525">
        <v>10</v>
      </c>
      <c r="M50" s="526" t="s">
        <v>158</v>
      </c>
      <c r="N50" s="430"/>
      <c r="O50" s="431">
        <f t="shared" si="13"/>
        <v>90</v>
      </c>
      <c r="P50" s="432">
        <f t="shared" si="1"/>
        <v>1</v>
      </c>
      <c r="Q50" s="164" t="str">
        <f t="shared" si="2"/>
        <v>Fuerte</v>
      </c>
      <c r="R50" s="444"/>
      <c r="S50" s="445"/>
      <c r="T50" s="446"/>
      <c r="U50" s="168" t="str">
        <f t="shared" si="23"/>
        <v>Fuerte</v>
      </c>
      <c r="V50" s="168" t="str">
        <f t="shared" si="24"/>
        <v/>
      </c>
      <c r="W50" s="168" t="str">
        <f t="shared" si="25"/>
        <v/>
      </c>
      <c r="X50" s="169" t="str">
        <f t="shared" si="26"/>
        <v>Control fuerte pero si el riesgo residual lo requiere y según la opción de manejo escogida, cada responsable involucrado debe liderar acciones adicionales</v>
      </c>
      <c r="Y50" s="170">
        <f t="shared" si="7"/>
        <v>2</v>
      </c>
      <c r="Z50" s="447"/>
      <c r="AA50" s="444"/>
      <c r="AB50" s="172" t="str">
        <f t="shared" si="8"/>
        <v/>
      </c>
      <c r="AC50" s="448"/>
      <c r="AD50" s="445"/>
    </row>
    <row r="51" spans="1:43" s="436" customFormat="1" x14ac:dyDescent="0.2">
      <c r="A51" s="442"/>
      <c r="B51" s="442"/>
      <c r="C51" s="443"/>
      <c r="D51" s="451"/>
      <c r="E51" s="427"/>
      <c r="F51" s="428"/>
      <c r="G51" s="428"/>
      <c r="H51" s="428"/>
      <c r="I51" s="428"/>
      <c r="J51" s="428"/>
      <c r="K51" s="428"/>
      <c r="L51" s="428"/>
      <c r="M51" s="429"/>
      <c r="N51" s="430"/>
      <c r="O51" s="431">
        <f t="shared" si="13"/>
        <v>0</v>
      </c>
      <c r="P51" s="432">
        <f t="shared" si="1"/>
        <v>0</v>
      </c>
      <c r="Q51" s="164" t="str">
        <f t="shared" si="2"/>
        <v>Débil</v>
      </c>
      <c r="R51" s="444"/>
      <c r="S51" s="445"/>
      <c r="T51" s="446"/>
      <c r="U51" s="168" t="str">
        <f t="shared" si="23"/>
        <v/>
      </c>
      <c r="V51" s="168" t="str">
        <f t="shared" si="24"/>
        <v/>
      </c>
      <c r="W51" s="168" t="str">
        <f t="shared" si="25"/>
        <v>Débil</v>
      </c>
      <c r="X51" s="169" t="str">
        <f t="shared" si="26"/>
        <v>Requiere plan de acción para fortalecer el control</v>
      </c>
      <c r="Y51" s="170" t="str">
        <f t="shared" si="7"/>
        <v/>
      </c>
      <c r="Z51" s="447"/>
      <c r="AA51" s="444"/>
      <c r="AB51" s="172" t="str">
        <f t="shared" si="8"/>
        <v/>
      </c>
      <c r="AC51" s="448"/>
      <c r="AD51" s="445"/>
    </row>
    <row r="52" spans="1:43" s="436" customFormat="1" x14ac:dyDescent="0.2">
      <c r="A52" s="442"/>
      <c r="B52" s="442"/>
      <c r="C52" s="443"/>
      <c r="D52" s="451"/>
      <c r="E52" s="427"/>
      <c r="F52" s="428"/>
      <c r="G52" s="428"/>
      <c r="H52" s="428"/>
      <c r="I52" s="428"/>
      <c r="J52" s="428"/>
      <c r="K52" s="428"/>
      <c r="L52" s="428"/>
      <c r="M52" s="429"/>
      <c r="N52" s="430"/>
      <c r="O52" s="431">
        <f t="shared" si="13"/>
        <v>0</v>
      </c>
      <c r="P52" s="432">
        <f t="shared" si="1"/>
        <v>0</v>
      </c>
      <c r="Q52" s="164" t="str">
        <f t="shared" si="2"/>
        <v>Débil</v>
      </c>
      <c r="R52" s="444"/>
      <c r="S52" s="445"/>
      <c r="T52" s="461"/>
      <c r="U52" s="168" t="str">
        <f t="shared" si="23"/>
        <v/>
      </c>
      <c r="V52" s="168" t="str">
        <f t="shared" si="24"/>
        <v/>
      </c>
      <c r="W52" s="168" t="str">
        <f t="shared" si="25"/>
        <v>Débil</v>
      </c>
      <c r="X52" s="169" t="str">
        <f t="shared" si="26"/>
        <v>Requiere plan de acción para fortalecer el control</v>
      </c>
      <c r="Y52" s="170" t="str">
        <f t="shared" si="7"/>
        <v/>
      </c>
      <c r="Z52" s="452"/>
      <c r="AA52" s="453"/>
      <c r="AB52" s="172" t="str">
        <f t="shared" si="8"/>
        <v/>
      </c>
      <c r="AC52" s="435"/>
      <c r="AD52" s="454"/>
    </row>
    <row r="53" spans="1:43" s="436" customFormat="1" ht="15.75" x14ac:dyDescent="0.25">
      <c r="A53" s="455"/>
      <c r="B53" s="455"/>
      <c r="C53" s="456"/>
      <c r="D53" s="457"/>
      <c r="E53" s="427"/>
      <c r="F53" s="428"/>
      <c r="G53" s="428"/>
      <c r="H53" s="428"/>
      <c r="I53" s="428"/>
      <c r="J53" s="428"/>
      <c r="K53" s="428"/>
      <c r="L53" s="428"/>
      <c r="M53" s="429"/>
      <c r="N53" s="430"/>
      <c r="O53" s="431">
        <f t="shared" si="13"/>
        <v>0</v>
      </c>
      <c r="P53" s="432">
        <f t="shared" si="1"/>
        <v>0</v>
      </c>
      <c r="Q53" s="164" t="str">
        <f t="shared" si="2"/>
        <v>Débil</v>
      </c>
      <c r="R53" s="444"/>
      <c r="S53" s="445"/>
      <c r="T53" s="446"/>
      <c r="U53" s="168" t="str">
        <f t="shared" si="23"/>
        <v/>
      </c>
      <c r="V53" s="168" t="str">
        <f t="shared" si="24"/>
        <v/>
      </c>
      <c r="W53" s="168" t="str">
        <f t="shared" si="25"/>
        <v>Débil</v>
      </c>
      <c r="X53" s="169" t="str">
        <f t="shared" si="26"/>
        <v>Requiere plan de acción para fortalecer el control</v>
      </c>
      <c r="Y53" s="170" t="str">
        <f t="shared" si="7"/>
        <v/>
      </c>
      <c r="Z53" s="434"/>
      <c r="AA53" s="433">
        <f>IF(OR(W53="Débil",Z53=0),0,IF(Z53=1,1,IF(AND(U53="Fuerte",Z53=2),2,1)))</f>
        <v>0</v>
      </c>
      <c r="AB53" s="172" t="str">
        <f t="shared" si="8"/>
        <v/>
      </c>
      <c r="AC53" s="434"/>
      <c r="AD53" s="433">
        <f>IF(OR(W53="Débil",AC53=0),0,IF(AC53=1,1,IF(AND(U53="Fuerte",AC53=2),2,1)))</f>
        <v>0</v>
      </c>
      <c r="AF53" s="437"/>
      <c r="AG53" s="449"/>
      <c r="AH53" s="449"/>
      <c r="AI53" s="449"/>
      <c r="AJ53" s="462"/>
      <c r="AK53" s="440"/>
      <c r="AL53" s="440"/>
      <c r="AM53" s="440"/>
      <c r="AN53" s="449"/>
      <c r="AO53" s="449"/>
      <c r="AP53" s="449"/>
      <c r="AQ53" s="462"/>
    </row>
    <row r="54" spans="1:43" s="436" customFormat="1" ht="15.75" x14ac:dyDescent="0.2">
      <c r="A54" s="442"/>
      <c r="B54" s="442"/>
      <c r="C54" s="443"/>
      <c r="D54" s="457"/>
      <c r="E54" s="427"/>
      <c r="F54" s="428"/>
      <c r="G54" s="428"/>
      <c r="H54" s="428"/>
      <c r="I54" s="428"/>
      <c r="J54" s="428"/>
      <c r="K54" s="428"/>
      <c r="L54" s="428"/>
      <c r="M54" s="429"/>
      <c r="N54" s="430"/>
      <c r="O54" s="431">
        <f t="shared" si="13"/>
        <v>0</v>
      </c>
      <c r="P54" s="432">
        <f t="shared" si="1"/>
        <v>0</v>
      </c>
      <c r="Q54" s="164" t="str">
        <f t="shared" si="2"/>
        <v>Débil</v>
      </c>
      <c r="R54" s="444"/>
      <c r="S54" s="445"/>
      <c r="T54" s="446"/>
      <c r="U54" s="168" t="str">
        <f t="shared" si="23"/>
        <v/>
      </c>
      <c r="V54" s="168" t="str">
        <f t="shared" si="24"/>
        <v/>
      </c>
      <c r="W54" s="168" t="str">
        <f t="shared" si="25"/>
        <v>Débil</v>
      </c>
      <c r="X54" s="169" t="str">
        <f t="shared" si="26"/>
        <v>Requiere plan de acción para fortalecer el control</v>
      </c>
      <c r="Y54" s="170" t="str">
        <f t="shared" si="7"/>
        <v/>
      </c>
      <c r="Z54" s="447"/>
      <c r="AA54" s="444"/>
      <c r="AB54" s="172" t="str">
        <f t="shared" si="8"/>
        <v/>
      </c>
      <c r="AC54" s="448"/>
      <c r="AD54" s="445"/>
      <c r="AF54" s="437"/>
      <c r="AG54" s="449"/>
      <c r="AH54" s="449"/>
      <c r="AI54" s="449"/>
      <c r="AJ54" s="462"/>
      <c r="AK54" s="440"/>
      <c r="AL54" s="440"/>
      <c r="AM54" s="440"/>
      <c r="AN54" s="449"/>
      <c r="AO54" s="449"/>
      <c r="AP54" s="449"/>
      <c r="AQ54" s="462"/>
    </row>
    <row r="55" spans="1:43" s="436" customFormat="1" ht="15.75" x14ac:dyDescent="0.2">
      <c r="A55" s="458"/>
      <c r="B55" s="458"/>
      <c r="C55" s="443"/>
      <c r="D55" s="457"/>
      <c r="E55" s="427"/>
      <c r="F55" s="428"/>
      <c r="G55" s="428"/>
      <c r="H55" s="428"/>
      <c r="I55" s="428"/>
      <c r="J55" s="428"/>
      <c r="K55" s="428"/>
      <c r="L55" s="428"/>
      <c r="M55" s="429"/>
      <c r="N55" s="430"/>
      <c r="O55" s="431">
        <f t="shared" si="13"/>
        <v>0</v>
      </c>
      <c r="P55" s="432">
        <f t="shared" si="1"/>
        <v>0</v>
      </c>
      <c r="Q55" s="164" t="str">
        <f t="shared" si="2"/>
        <v>Débil</v>
      </c>
      <c r="R55" s="444"/>
      <c r="S55" s="445"/>
      <c r="T55" s="446"/>
      <c r="U55" s="168" t="str">
        <f t="shared" si="23"/>
        <v/>
      </c>
      <c r="V55" s="168" t="str">
        <f t="shared" si="24"/>
        <v/>
      </c>
      <c r="W55" s="168" t="str">
        <f t="shared" si="25"/>
        <v>Débil</v>
      </c>
      <c r="X55" s="169" t="str">
        <f t="shared" si="26"/>
        <v>Requiere plan de acción para fortalecer el control</v>
      </c>
      <c r="Y55" s="170" t="str">
        <f t="shared" si="7"/>
        <v/>
      </c>
      <c r="Z55" s="447"/>
      <c r="AA55" s="444"/>
      <c r="AB55" s="172" t="str">
        <f t="shared" si="8"/>
        <v/>
      </c>
      <c r="AC55" s="448"/>
      <c r="AD55" s="445"/>
      <c r="AF55" s="437"/>
      <c r="AG55" s="449"/>
      <c r="AH55" s="449"/>
      <c r="AI55" s="449"/>
      <c r="AJ55" s="462"/>
      <c r="AK55" s="440"/>
      <c r="AL55" s="440"/>
      <c r="AM55" s="440"/>
      <c r="AN55" s="449"/>
      <c r="AO55" s="449"/>
      <c r="AP55" s="449"/>
      <c r="AQ55" s="462"/>
    </row>
    <row r="56" spans="1:43" s="173" customFormat="1" ht="105" x14ac:dyDescent="0.2">
      <c r="A56" s="362" t="str">
        <f>'2. MAPA DE RIESGOS '!C16</f>
        <v xml:space="preserve">5: Desviación en el uso de los bienes y servicios de la Entidad con la intención de favorecer intereses propios o de terceros.
</v>
      </c>
      <c r="B56" s="362"/>
      <c r="C56" s="395" t="s">
        <v>380</v>
      </c>
      <c r="D56" s="496" t="s">
        <v>384</v>
      </c>
      <c r="E56" s="161" t="s">
        <v>46</v>
      </c>
      <c r="F56" s="162">
        <v>15</v>
      </c>
      <c r="G56" s="162">
        <v>15</v>
      </c>
      <c r="H56" s="162">
        <v>15</v>
      </c>
      <c r="I56" s="162">
        <v>15</v>
      </c>
      <c r="J56" s="162">
        <v>15</v>
      </c>
      <c r="K56" s="162">
        <v>15</v>
      </c>
      <c r="L56" s="162">
        <v>10</v>
      </c>
      <c r="M56" s="382" t="s">
        <v>158</v>
      </c>
      <c r="N56" s="372"/>
      <c r="O56" s="163">
        <f t="shared" si="13"/>
        <v>90</v>
      </c>
      <c r="P56" s="423">
        <f t="shared" si="1"/>
        <v>1</v>
      </c>
      <c r="Q56" s="164" t="str">
        <f t="shared" si="2"/>
        <v>Fuerte</v>
      </c>
      <c r="R56" s="470">
        <f>ROUNDUP(AVERAGEIF(P56:P67,"&gt;0"),1)</f>
        <v>1</v>
      </c>
      <c r="S56" s="166" t="str">
        <f>IF(R56&gt;96%,"Fuerte",IF(R56&lt;50%,"Débil","Moderada"))</f>
        <v>Fuerte</v>
      </c>
      <c r="T56" s="167"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168" t="str">
        <f t="shared" si="23"/>
        <v>Fuerte</v>
      </c>
      <c r="V56" s="168" t="str">
        <f t="shared" si="24"/>
        <v/>
      </c>
      <c r="W56" s="168" t="str">
        <f t="shared" si="25"/>
        <v/>
      </c>
      <c r="X56" s="169" t="str">
        <f t="shared" si="26"/>
        <v>Control fuerte pero si el riesgo residual lo requiere y según la opción de manejo escogida, cada responsable involucrado debe liderar acciones adicionales</v>
      </c>
      <c r="Y56" s="170">
        <f t="shared" si="7"/>
        <v>2</v>
      </c>
      <c r="Z56" s="472">
        <f>IFERROR(ROUND(AVERAGE(Y56:Y67),0),0)</f>
        <v>2</v>
      </c>
      <c r="AA56" s="166">
        <f>IF(OR(W56="Débil",Z56=0),0,IF(Z56=1,1,IF(AND(U56="Fuerte",Z56=2),2,1)))</f>
        <v>2</v>
      </c>
      <c r="AB56" s="172" t="str">
        <f t="shared" si="8"/>
        <v/>
      </c>
      <c r="AC56" s="472">
        <f>IFERROR(ROUND(AVERAGE(AB56:AB67),0),0)</f>
        <v>1</v>
      </c>
      <c r="AD56" s="166">
        <f>IF(OR(W56="Débil",AC56=0),0,IF(AC56=1,1,IF(AND(U56="Fuerte",AC56=2),2,1)))</f>
        <v>1</v>
      </c>
    </row>
    <row r="57" spans="1:43" ht="63.75" x14ac:dyDescent="0.2">
      <c r="A57" s="414"/>
      <c r="B57" s="414"/>
      <c r="C57" s="395" t="s">
        <v>381</v>
      </c>
      <c r="D57" s="189" t="s">
        <v>360</v>
      </c>
      <c r="E57" s="161" t="s">
        <v>46</v>
      </c>
      <c r="F57" s="187">
        <v>15</v>
      </c>
      <c r="G57" s="187">
        <v>15</v>
      </c>
      <c r="H57" s="187">
        <v>15</v>
      </c>
      <c r="I57" s="187">
        <v>15</v>
      </c>
      <c r="J57" s="187">
        <v>15</v>
      </c>
      <c r="K57" s="187">
        <v>15</v>
      </c>
      <c r="L57" s="187">
        <v>10</v>
      </c>
      <c r="M57" s="383" t="s">
        <v>158</v>
      </c>
      <c r="N57" s="372"/>
      <c r="O57" s="163">
        <f t="shared" si="13"/>
        <v>90</v>
      </c>
      <c r="P57" s="423">
        <f t="shared" si="1"/>
        <v>1</v>
      </c>
      <c r="Q57" s="164" t="str">
        <f t="shared" si="2"/>
        <v>Fuerte</v>
      </c>
      <c r="R57" s="179"/>
      <c r="S57" s="185"/>
      <c r="T57" s="195"/>
      <c r="U57" s="168" t="str">
        <f t="shared" si="23"/>
        <v>Fuerte</v>
      </c>
      <c r="V57" s="168" t="str">
        <f t="shared" si="24"/>
        <v/>
      </c>
      <c r="W57" s="168" t="str">
        <f t="shared" si="25"/>
        <v/>
      </c>
      <c r="X57" s="169" t="str">
        <f t="shared" si="26"/>
        <v>Control fuerte pero si el riesgo residual lo requiere y según la opción de manejo escogida, cada responsable involucrado debe liderar acciones adicionales</v>
      </c>
      <c r="Y57" s="170">
        <f t="shared" si="7"/>
        <v>2</v>
      </c>
      <c r="Z57" s="182"/>
      <c r="AA57" s="183"/>
      <c r="AB57" s="172" t="str">
        <f t="shared" si="8"/>
        <v/>
      </c>
      <c r="AC57" s="184"/>
      <c r="AD57" s="185"/>
    </row>
    <row r="58" spans="1:43" ht="89.25" x14ac:dyDescent="0.2">
      <c r="A58" s="414"/>
      <c r="B58" s="414"/>
      <c r="C58" s="395" t="s">
        <v>397</v>
      </c>
      <c r="D58" s="413" t="s">
        <v>398</v>
      </c>
      <c r="E58" s="161" t="s">
        <v>46</v>
      </c>
      <c r="F58" s="187">
        <v>15</v>
      </c>
      <c r="G58" s="187">
        <v>15</v>
      </c>
      <c r="H58" s="187">
        <v>15</v>
      </c>
      <c r="I58" s="187">
        <v>15</v>
      </c>
      <c r="J58" s="187">
        <v>15</v>
      </c>
      <c r="K58" s="187">
        <v>15</v>
      </c>
      <c r="L58" s="187">
        <v>10</v>
      </c>
      <c r="M58" s="383" t="s">
        <v>158</v>
      </c>
      <c r="N58" s="372"/>
      <c r="O58" s="163">
        <f t="shared" si="13"/>
        <v>90</v>
      </c>
      <c r="P58" s="423">
        <f t="shared" si="1"/>
        <v>1</v>
      </c>
      <c r="Q58" s="164" t="str">
        <f t="shared" si="2"/>
        <v>Fuerte</v>
      </c>
      <c r="R58" s="179"/>
      <c r="S58" s="185"/>
      <c r="T58" s="195"/>
      <c r="U58" s="168" t="str">
        <f t="shared" si="23"/>
        <v>Fuerte</v>
      </c>
      <c r="V58" s="168" t="str">
        <f t="shared" si="24"/>
        <v/>
      </c>
      <c r="W58" s="168" t="str">
        <f t="shared" si="25"/>
        <v/>
      </c>
      <c r="X58" s="169" t="str">
        <f t="shared" si="26"/>
        <v>Control fuerte pero si el riesgo residual lo requiere y según la opción de manejo escogida, cada responsable involucrado debe liderar acciones adicionales</v>
      </c>
      <c r="Y58" s="170">
        <f t="shared" si="7"/>
        <v>2</v>
      </c>
      <c r="Z58" s="182"/>
      <c r="AA58" s="183"/>
      <c r="AB58" s="172" t="str">
        <f t="shared" si="8"/>
        <v/>
      </c>
      <c r="AC58" s="184"/>
      <c r="AD58" s="185"/>
    </row>
    <row r="59" spans="1:43" ht="36" customHeight="1" x14ac:dyDescent="0.2">
      <c r="A59" s="414"/>
      <c r="B59" s="414"/>
      <c r="C59" s="395" t="s">
        <v>427</v>
      </c>
      <c r="D59" s="189" t="s">
        <v>428</v>
      </c>
      <c r="E59" s="161" t="s">
        <v>72</v>
      </c>
      <c r="F59" s="187">
        <v>15</v>
      </c>
      <c r="G59" s="187">
        <v>15</v>
      </c>
      <c r="H59" s="187">
        <v>15</v>
      </c>
      <c r="I59" s="187">
        <v>15</v>
      </c>
      <c r="J59" s="187">
        <v>15</v>
      </c>
      <c r="K59" s="187">
        <v>15</v>
      </c>
      <c r="L59" s="187">
        <v>10</v>
      </c>
      <c r="M59" s="383" t="s">
        <v>158</v>
      </c>
      <c r="N59" s="372"/>
      <c r="O59" s="163">
        <f t="shared" si="13"/>
        <v>90</v>
      </c>
      <c r="P59" s="423">
        <f t="shared" si="1"/>
        <v>1</v>
      </c>
      <c r="Q59" s="164" t="str">
        <f t="shared" si="2"/>
        <v>Fuerte</v>
      </c>
      <c r="R59" s="179"/>
      <c r="S59" s="185"/>
      <c r="T59" s="195"/>
      <c r="U59" s="168" t="str">
        <f t="shared" si="23"/>
        <v>Fuerte</v>
      </c>
      <c r="V59" s="168" t="str">
        <f t="shared" si="24"/>
        <v/>
      </c>
      <c r="W59" s="168" t="str">
        <f t="shared" si="25"/>
        <v/>
      </c>
      <c r="X59" s="169" t="str">
        <f t="shared" si="26"/>
        <v>Control fuerte pero si el riesgo residual lo requiere y según la opción de manejo escogida, cada responsable involucrado debe liderar acciones adicionales</v>
      </c>
      <c r="Y59" s="170" t="str">
        <f t="shared" si="7"/>
        <v/>
      </c>
      <c r="Z59" s="182"/>
      <c r="AA59" s="183"/>
      <c r="AB59" s="172">
        <f t="shared" si="8"/>
        <v>2</v>
      </c>
      <c r="AC59" s="184"/>
      <c r="AD59" s="185"/>
    </row>
    <row r="60" spans="1:43" ht="38.25" x14ac:dyDescent="0.2">
      <c r="A60" s="414"/>
      <c r="B60" s="414"/>
      <c r="C60" s="395" t="s">
        <v>456</v>
      </c>
      <c r="D60" s="189" t="s">
        <v>464</v>
      </c>
      <c r="E60" s="161" t="s">
        <v>46</v>
      </c>
      <c r="F60" s="187">
        <v>15</v>
      </c>
      <c r="G60" s="187">
        <v>15</v>
      </c>
      <c r="H60" s="187">
        <v>15</v>
      </c>
      <c r="I60" s="187">
        <v>15</v>
      </c>
      <c r="J60" s="187">
        <v>15</v>
      </c>
      <c r="K60" s="187">
        <v>15</v>
      </c>
      <c r="L60" s="187">
        <v>10</v>
      </c>
      <c r="M60" s="383" t="s">
        <v>158</v>
      </c>
      <c r="N60" s="372"/>
      <c r="O60" s="163">
        <f t="shared" si="13"/>
        <v>90</v>
      </c>
      <c r="P60" s="423">
        <f t="shared" si="1"/>
        <v>1</v>
      </c>
      <c r="Q60" s="164" t="str">
        <f t="shared" si="2"/>
        <v>Fuerte</v>
      </c>
      <c r="R60" s="179"/>
      <c r="S60" s="185"/>
      <c r="T60" s="195"/>
      <c r="U60" s="168" t="str">
        <f t="shared" si="23"/>
        <v>Fuerte</v>
      </c>
      <c r="V60" s="168" t="str">
        <f t="shared" si="24"/>
        <v/>
      </c>
      <c r="W60" s="168" t="str">
        <f t="shared" si="25"/>
        <v/>
      </c>
      <c r="X60" s="169" t="str">
        <f t="shared" si="26"/>
        <v>Control fuerte pero si el riesgo residual lo requiere y según la opción de manejo escogida, cada responsable involucrado debe liderar acciones adicionales</v>
      </c>
      <c r="Y60" s="170">
        <f t="shared" si="7"/>
        <v>2</v>
      </c>
      <c r="Z60" s="182"/>
      <c r="AA60" s="183"/>
      <c r="AB60" s="172" t="str">
        <f t="shared" si="8"/>
        <v/>
      </c>
      <c r="AC60" s="184"/>
      <c r="AD60" s="185"/>
    </row>
    <row r="61" spans="1:43" ht="38.25" x14ac:dyDescent="0.2">
      <c r="A61" s="414"/>
      <c r="B61" s="414"/>
      <c r="C61" s="395" t="s">
        <v>396</v>
      </c>
      <c r="D61" s="189" t="s">
        <v>479</v>
      </c>
      <c r="E61" s="161" t="s">
        <v>72</v>
      </c>
      <c r="F61" s="187">
        <v>15</v>
      </c>
      <c r="G61" s="187">
        <v>15</v>
      </c>
      <c r="H61" s="187">
        <v>15</v>
      </c>
      <c r="I61" s="187">
        <v>10</v>
      </c>
      <c r="J61" s="187">
        <v>15</v>
      </c>
      <c r="K61" s="187">
        <v>15</v>
      </c>
      <c r="L61" s="187">
        <v>10</v>
      </c>
      <c r="M61" s="383" t="s">
        <v>158</v>
      </c>
      <c r="N61" s="372"/>
      <c r="O61" s="163">
        <f t="shared" si="13"/>
        <v>85</v>
      </c>
      <c r="P61" s="423">
        <f t="shared" si="1"/>
        <v>0.94444444444444442</v>
      </c>
      <c r="Q61" s="164" t="str">
        <f t="shared" si="2"/>
        <v>Moderado</v>
      </c>
      <c r="R61" s="179"/>
      <c r="S61" s="185"/>
      <c r="T61" s="195"/>
      <c r="U61" s="168" t="str">
        <f t="shared" si="23"/>
        <v/>
      </c>
      <c r="V61" s="168" t="str">
        <f t="shared" si="24"/>
        <v>Moderada</v>
      </c>
      <c r="W61" s="168" t="str">
        <f t="shared" si="25"/>
        <v/>
      </c>
      <c r="X61" s="169" t="str">
        <f t="shared" si="26"/>
        <v>Requiere plan de acción para fortalecer el control</v>
      </c>
      <c r="Y61" s="170" t="str">
        <f t="shared" si="7"/>
        <v/>
      </c>
      <c r="Z61" s="182"/>
      <c r="AA61" s="183"/>
      <c r="AB61" s="172">
        <f t="shared" si="8"/>
        <v>1</v>
      </c>
      <c r="AC61" s="184"/>
      <c r="AD61" s="185"/>
    </row>
    <row r="62" spans="1:43" ht="51" x14ac:dyDescent="0.2">
      <c r="A62" s="414"/>
      <c r="B62" s="414"/>
      <c r="C62" s="395" t="s">
        <v>391</v>
      </c>
      <c r="D62" s="189" t="s">
        <v>521</v>
      </c>
      <c r="E62" s="161" t="s">
        <v>46</v>
      </c>
      <c r="F62" s="187">
        <v>15</v>
      </c>
      <c r="G62" s="187">
        <v>15</v>
      </c>
      <c r="H62" s="187">
        <v>15</v>
      </c>
      <c r="I62" s="187">
        <v>15</v>
      </c>
      <c r="J62" s="187">
        <v>15</v>
      </c>
      <c r="K62" s="187">
        <v>15</v>
      </c>
      <c r="L62" s="187">
        <v>10</v>
      </c>
      <c r="M62" s="383" t="s">
        <v>158</v>
      </c>
      <c r="N62" s="372"/>
      <c r="O62" s="163">
        <f t="shared" ref="O62" si="54">SUM(F62:K62)</f>
        <v>90</v>
      </c>
      <c r="P62" s="423">
        <f t="shared" ref="P62" si="55">(O62*1)/90</f>
        <v>1</v>
      </c>
      <c r="Q62" s="164" t="str">
        <f t="shared" ref="Q62" si="56">IF(P62&gt;=96%,"Fuerte",(IF(P62&lt;=85%,"Débil","Moderado")))</f>
        <v>Fuerte</v>
      </c>
      <c r="R62" s="179"/>
      <c r="S62" s="185"/>
      <c r="T62" s="195"/>
      <c r="U62" s="168" t="str">
        <f t="shared" ref="U62" si="57">IF(AND(Q62="Fuerte",M62="Fuerte"),"Fuerte","")</f>
        <v>Fuerte</v>
      </c>
      <c r="V62" s="168" t="str">
        <f t="shared" ref="V62" si="58">IF(U62="Fuerte","",IF(OR(Q62="Débil",M62="Débil"),"","Moderada"))</f>
        <v/>
      </c>
      <c r="W62" s="168" t="str">
        <f t="shared" ref="W62" si="59">IF(OR(U62="Fuerte",V62="Moderada"),"","Débil")</f>
        <v/>
      </c>
      <c r="X62" s="169" t="str">
        <f t="shared" ref="X62" si="60">IF(AND(Q62="Fuerte",M62="Fuerte"),"Control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2" s="170">
        <f t="shared" si="7"/>
        <v>2</v>
      </c>
      <c r="Z62" s="182"/>
      <c r="AA62" s="183"/>
      <c r="AB62" s="172" t="str">
        <f t="shared" si="8"/>
        <v/>
      </c>
      <c r="AC62" s="184"/>
      <c r="AD62" s="185"/>
    </row>
    <row r="63" spans="1:43" ht="51" x14ac:dyDescent="0.2">
      <c r="A63" s="414"/>
      <c r="B63" s="414"/>
      <c r="C63" s="395">
        <v>3</v>
      </c>
      <c r="D63" s="529" t="s">
        <v>520</v>
      </c>
      <c r="E63" s="524" t="s">
        <v>72</v>
      </c>
      <c r="F63" s="525">
        <v>15</v>
      </c>
      <c r="G63" s="525">
        <v>15</v>
      </c>
      <c r="H63" s="525">
        <v>15</v>
      </c>
      <c r="I63" s="525">
        <v>10</v>
      </c>
      <c r="J63" s="525">
        <v>15</v>
      </c>
      <c r="K63" s="525">
        <v>15</v>
      </c>
      <c r="L63" s="525">
        <v>10</v>
      </c>
      <c r="M63" s="526" t="s">
        <v>158</v>
      </c>
      <c r="N63" s="372"/>
      <c r="O63" s="163">
        <f t="shared" ref="O63" si="61">SUM(F63:K63)</f>
        <v>85</v>
      </c>
      <c r="P63" s="423">
        <f t="shared" ref="P63" si="62">(O63*1)/90</f>
        <v>0.94444444444444442</v>
      </c>
      <c r="Q63" s="164" t="str">
        <f t="shared" ref="Q63" si="63">IF(P63&gt;=96%,"Fuerte",(IF(P63&lt;=85%,"Débil","Moderado")))</f>
        <v>Moderado</v>
      </c>
      <c r="R63" s="179"/>
      <c r="S63" s="185"/>
      <c r="T63" s="195"/>
      <c r="U63" s="168" t="str">
        <f t="shared" ref="U63" si="64">IF(AND(Q63="Fuerte",M63="Fuerte"),"Fuerte","")</f>
        <v/>
      </c>
      <c r="V63" s="168" t="str">
        <f t="shared" ref="V63" si="65">IF(U63="Fuerte","",IF(OR(Q63="Débil",M63="Débil"),"","Moderada"))</f>
        <v>Moderada</v>
      </c>
      <c r="W63" s="168" t="str">
        <f t="shared" ref="W63" si="66">IF(OR(U63="Fuerte",V63="Moderada"),"","Débil")</f>
        <v/>
      </c>
      <c r="X63" s="169" t="str">
        <f t="shared" ref="X63" si="67">IF(AND(Q63="Fuerte",M63="Fuerte"),"Control fuerte pero si el riesgo residual lo requiere y según la opción de manejo escogida, cada responsable involucrado debe liderar acciones adicionales","Requiere plan de acción para fortalecer el control")</f>
        <v>Requiere plan de acción para fortalecer el control</v>
      </c>
      <c r="Y63" s="170" t="str">
        <f t="shared" ref="Y63" si="68">IF(E63="Preventivo",IF(U63="Fuerte",2,IF(V63="Moderada",1,"")),"")</f>
        <v/>
      </c>
      <c r="Z63" s="182"/>
      <c r="AA63" s="183"/>
      <c r="AB63" s="172">
        <f t="shared" si="8"/>
        <v>1</v>
      </c>
      <c r="AC63" s="184"/>
      <c r="AD63" s="185"/>
    </row>
    <row r="64" spans="1:43" s="173" customFormat="1" ht="38.25" x14ac:dyDescent="0.2">
      <c r="A64" s="190"/>
      <c r="B64" s="190"/>
      <c r="C64" s="398" t="s">
        <v>382</v>
      </c>
      <c r="D64" s="177" t="s">
        <v>384</v>
      </c>
      <c r="E64" s="161" t="s">
        <v>46</v>
      </c>
      <c r="F64" s="187">
        <v>15</v>
      </c>
      <c r="G64" s="187">
        <v>15</v>
      </c>
      <c r="H64" s="187">
        <v>15</v>
      </c>
      <c r="I64" s="187">
        <v>15</v>
      </c>
      <c r="J64" s="187">
        <v>15</v>
      </c>
      <c r="K64" s="187">
        <v>15</v>
      </c>
      <c r="L64" s="187">
        <v>10</v>
      </c>
      <c r="M64" s="383" t="s">
        <v>158</v>
      </c>
      <c r="N64" s="372"/>
      <c r="O64" s="163">
        <f t="shared" si="13"/>
        <v>90</v>
      </c>
      <c r="P64" s="423">
        <f t="shared" si="1"/>
        <v>1</v>
      </c>
      <c r="Q64" s="164" t="str">
        <f t="shared" si="2"/>
        <v>Fuerte</v>
      </c>
      <c r="R64" s="179"/>
      <c r="S64" s="180"/>
      <c r="T64" s="181"/>
      <c r="U64" s="168" t="str">
        <f t="shared" si="23"/>
        <v>Fuerte</v>
      </c>
      <c r="V64" s="168" t="str">
        <f t="shared" si="24"/>
        <v/>
      </c>
      <c r="W64" s="168" t="str">
        <f t="shared" si="25"/>
        <v/>
      </c>
      <c r="X64" s="169" t="str">
        <f t="shared" si="26"/>
        <v>Control fuerte pero si el riesgo residual lo requiere y según la opción de manejo escogida, cada responsable involucrado debe liderar acciones adicionales</v>
      </c>
      <c r="Y64" s="170">
        <f t="shared" si="7"/>
        <v>2</v>
      </c>
      <c r="Z64" s="182"/>
      <c r="AA64" s="183"/>
      <c r="AB64" s="172" t="str">
        <f t="shared" si="8"/>
        <v/>
      </c>
      <c r="AC64" s="184"/>
      <c r="AD64" s="185"/>
      <c r="AE64" s="141"/>
      <c r="AF64" s="141"/>
      <c r="AG64" s="141"/>
      <c r="AH64" s="141"/>
      <c r="AI64" s="141"/>
      <c r="AJ64" s="141"/>
      <c r="AK64" s="141"/>
      <c r="AL64" s="141"/>
      <c r="AM64" s="141"/>
      <c r="AN64" s="141"/>
      <c r="AO64" s="141"/>
      <c r="AP64" s="141"/>
      <c r="AQ64" s="141"/>
    </row>
    <row r="65" spans="1:43" s="173" customFormat="1" ht="114.75" x14ac:dyDescent="0.2">
      <c r="A65" s="190"/>
      <c r="B65" s="190"/>
      <c r="C65" s="395" t="s">
        <v>383</v>
      </c>
      <c r="D65" s="413" t="s">
        <v>362</v>
      </c>
      <c r="E65" s="161" t="s">
        <v>46</v>
      </c>
      <c r="F65" s="187">
        <v>15</v>
      </c>
      <c r="G65" s="187">
        <v>15</v>
      </c>
      <c r="H65" s="187">
        <v>15</v>
      </c>
      <c r="I65" s="187">
        <v>15</v>
      </c>
      <c r="J65" s="187">
        <v>15</v>
      </c>
      <c r="K65" s="187">
        <v>15</v>
      </c>
      <c r="L65" s="187">
        <v>10</v>
      </c>
      <c r="M65" s="383" t="s">
        <v>158</v>
      </c>
      <c r="N65" s="372"/>
      <c r="O65" s="163">
        <f t="shared" si="13"/>
        <v>90</v>
      </c>
      <c r="P65" s="423">
        <f t="shared" si="1"/>
        <v>1</v>
      </c>
      <c r="Q65" s="164" t="str">
        <f t="shared" si="2"/>
        <v>Fuerte</v>
      </c>
      <c r="R65" s="179"/>
      <c r="S65" s="180"/>
      <c r="T65" s="181"/>
      <c r="U65" s="168" t="str">
        <f t="shared" si="23"/>
        <v>Fuerte</v>
      </c>
      <c r="V65" s="168" t="str">
        <f t="shared" si="24"/>
        <v/>
      </c>
      <c r="W65" s="168" t="str">
        <f t="shared" si="25"/>
        <v/>
      </c>
      <c r="X65" s="169" t="str">
        <f t="shared" si="26"/>
        <v>Control fuerte pero si el riesgo residual lo requiere y según la opción de manejo escogida, cada responsable involucrado debe liderar acciones adicionales</v>
      </c>
      <c r="Y65" s="170">
        <f t="shared" si="7"/>
        <v>2</v>
      </c>
      <c r="Z65" s="182"/>
      <c r="AA65" s="183"/>
      <c r="AB65" s="172" t="str">
        <f t="shared" si="8"/>
        <v/>
      </c>
      <c r="AC65" s="184"/>
      <c r="AD65" s="185"/>
      <c r="AE65" s="141"/>
      <c r="AF65" s="141"/>
      <c r="AG65" s="141"/>
      <c r="AH65" s="141"/>
      <c r="AI65" s="141"/>
      <c r="AJ65" s="141"/>
      <c r="AK65" s="141"/>
      <c r="AL65" s="141"/>
      <c r="AM65" s="141"/>
      <c r="AN65" s="141"/>
      <c r="AO65" s="141"/>
      <c r="AP65" s="141"/>
      <c r="AQ65" s="141"/>
    </row>
    <row r="66" spans="1:43" s="173" customFormat="1" ht="76.5" x14ac:dyDescent="0.2">
      <c r="A66" s="190"/>
      <c r="B66" s="190"/>
      <c r="C66" s="398" t="s">
        <v>399</v>
      </c>
      <c r="D66" s="413" t="s">
        <v>400</v>
      </c>
      <c r="E66" s="161" t="s">
        <v>46</v>
      </c>
      <c r="F66" s="187">
        <v>15</v>
      </c>
      <c r="G66" s="187">
        <v>15</v>
      </c>
      <c r="H66" s="187">
        <v>15</v>
      </c>
      <c r="I66" s="187">
        <v>15</v>
      </c>
      <c r="J66" s="187">
        <v>15</v>
      </c>
      <c r="K66" s="187">
        <v>15</v>
      </c>
      <c r="L66" s="187">
        <v>10</v>
      </c>
      <c r="M66" s="383" t="s">
        <v>158</v>
      </c>
      <c r="N66" s="372"/>
      <c r="O66" s="163">
        <f t="shared" si="13"/>
        <v>90</v>
      </c>
      <c r="P66" s="423">
        <f t="shared" si="1"/>
        <v>1</v>
      </c>
      <c r="Q66" s="164" t="str">
        <f t="shared" si="2"/>
        <v>Fuerte</v>
      </c>
      <c r="R66" s="179"/>
      <c r="S66" s="180"/>
      <c r="T66" s="188"/>
      <c r="U66" s="168" t="str">
        <f t="shared" si="23"/>
        <v>Fuerte</v>
      </c>
      <c r="V66" s="168" t="str">
        <f t="shared" si="24"/>
        <v/>
      </c>
      <c r="W66" s="168" t="str">
        <f t="shared" si="25"/>
        <v/>
      </c>
      <c r="X66" s="169" t="str">
        <f t="shared" si="26"/>
        <v>Control fuerte pero si el riesgo residual lo requiere y según la opción de manejo escogida, cada responsable involucrado debe liderar acciones adicionales</v>
      </c>
      <c r="Y66" s="170">
        <f t="shared" si="7"/>
        <v>2</v>
      </c>
      <c r="Z66" s="191"/>
      <c r="AA66" s="192"/>
      <c r="AB66" s="172" t="str">
        <f t="shared" si="8"/>
        <v/>
      </c>
      <c r="AC66" s="172"/>
      <c r="AD66" s="193"/>
      <c r="AE66" s="141"/>
      <c r="AF66" s="141"/>
      <c r="AG66" s="141"/>
      <c r="AH66" s="141"/>
      <c r="AI66" s="141"/>
      <c r="AJ66" s="141"/>
      <c r="AK66" s="141"/>
      <c r="AL66" s="141"/>
      <c r="AM66" s="141"/>
      <c r="AN66" s="141"/>
      <c r="AO66" s="141"/>
      <c r="AP66" s="141"/>
      <c r="AQ66" s="141"/>
    </row>
    <row r="67" spans="1:43" s="173" customFormat="1" ht="38.25" x14ac:dyDescent="0.2">
      <c r="A67" s="190"/>
      <c r="B67" s="190"/>
      <c r="C67" s="398" t="s">
        <v>401</v>
      </c>
      <c r="D67" s="177" t="s">
        <v>402</v>
      </c>
      <c r="E67" s="161" t="s">
        <v>72</v>
      </c>
      <c r="F67" s="187">
        <v>15</v>
      </c>
      <c r="G67" s="187">
        <v>15</v>
      </c>
      <c r="H67" s="187">
        <v>15</v>
      </c>
      <c r="I67" s="187">
        <v>10</v>
      </c>
      <c r="J67" s="187">
        <v>15</v>
      </c>
      <c r="K67" s="187">
        <v>15</v>
      </c>
      <c r="L67" s="187">
        <v>5</v>
      </c>
      <c r="M67" s="383" t="s">
        <v>158</v>
      </c>
      <c r="N67" s="372"/>
      <c r="O67" s="163">
        <f t="shared" si="13"/>
        <v>85</v>
      </c>
      <c r="P67" s="423">
        <f t="shared" si="1"/>
        <v>0.94444444444444442</v>
      </c>
      <c r="Q67" s="164" t="str">
        <f t="shared" si="2"/>
        <v>Moderado</v>
      </c>
      <c r="R67" s="179"/>
      <c r="S67" s="180"/>
      <c r="T67" s="181"/>
      <c r="U67" s="168" t="str">
        <f t="shared" si="23"/>
        <v/>
      </c>
      <c r="V67" s="168" t="str">
        <f t="shared" si="24"/>
        <v>Moderada</v>
      </c>
      <c r="W67" s="168" t="str">
        <f t="shared" si="25"/>
        <v/>
      </c>
      <c r="X67" s="169" t="str">
        <f t="shared" si="26"/>
        <v>Requiere plan de acción para fortalecer el control</v>
      </c>
      <c r="Y67" s="170" t="str">
        <f t="shared" si="7"/>
        <v/>
      </c>
      <c r="Z67" s="182"/>
      <c r="AA67" s="183"/>
      <c r="AB67" s="172">
        <f t="shared" si="8"/>
        <v>1</v>
      </c>
      <c r="AC67" s="184"/>
      <c r="AD67" s="185"/>
      <c r="AE67" s="141"/>
      <c r="AF67" s="141"/>
      <c r="AG67" s="141"/>
      <c r="AH67" s="141"/>
      <c r="AI67" s="141"/>
      <c r="AJ67" s="141"/>
      <c r="AK67" s="141"/>
      <c r="AL67" s="141"/>
      <c r="AM67" s="141"/>
      <c r="AN67" s="141"/>
      <c r="AO67" s="141"/>
      <c r="AP67" s="141"/>
      <c r="AQ67" s="141"/>
    </row>
    <row r="68" spans="1:43" s="436" customFormat="1" ht="76.5" x14ac:dyDescent="0.2">
      <c r="A68" s="424" t="str">
        <f>'2. MAPA DE RIESGOS '!C17</f>
        <v>6: Manipulación de información pública que favorezca intereses particulares  o beneficie a terceros</v>
      </c>
      <c r="B68" s="424"/>
      <c r="C68" s="425" t="s">
        <v>380</v>
      </c>
      <c r="D68" s="426" t="s">
        <v>365</v>
      </c>
      <c r="E68" s="427" t="s">
        <v>46</v>
      </c>
      <c r="F68" s="428">
        <v>15</v>
      </c>
      <c r="G68" s="428">
        <v>15</v>
      </c>
      <c r="H68" s="428">
        <v>15</v>
      </c>
      <c r="I68" s="428">
        <v>15</v>
      </c>
      <c r="J68" s="428">
        <v>15</v>
      </c>
      <c r="K68" s="428">
        <v>15</v>
      </c>
      <c r="L68" s="428">
        <v>10</v>
      </c>
      <c r="M68" s="429" t="s">
        <v>158</v>
      </c>
      <c r="N68" s="430"/>
      <c r="O68" s="431">
        <f t="shared" si="13"/>
        <v>90</v>
      </c>
      <c r="P68" s="432">
        <f t="shared" si="1"/>
        <v>1</v>
      </c>
      <c r="Q68" s="164" t="str">
        <f t="shared" si="2"/>
        <v>Fuerte</v>
      </c>
      <c r="R68" s="470">
        <f>ROUNDUP(AVERAGEIF(P68:P83,"&gt;0"),1)</f>
        <v>1</v>
      </c>
      <c r="S68" s="166" t="str">
        <f>IF(R68&gt;96%,"Fuerte",IF(R68&lt;50%,"Débil","Moderada"))</f>
        <v>Fuerte</v>
      </c>
      <c r="T68" s="167"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168" t="str">
        <f t="shared" si="23"/>
        <v>Fuerte</v>
      </c>
      <c r="V68" s="168" t="str">
        <f t="shared" si="24"/>
        <v/>
      </c>
      <c r="W68" s="168" t="str">
        <f t="shared" si="25"/>
        <v/>
      </c>
      <c r="X68" s="169" t="str">
        <f t="shared" si="26"/>
        <v>Control fuerte pero si el riesgo residual lo requiere y según la opción de manejo escogida, cada responsable involucrado debe liderar acciones adicionales</v>
      </c>
      <c r="Y68" s="170">
        <f t="shared" si="7"/>
        <v>2</v>
      </c>
      <c r="Z68" s="472">
        <f>IFERROR(ROUND(AVERAGE(Y68:Y83),0),0)</f>
        <v>2</v>
      </c>
      <c r="AA68" s="433">
        <f>IF(OR(W68="Débil",Z68=0),0,IF(Z68=1,1,IF(AND(U68="Fuerte",Z68=2),2,1)))</f>
        <v>2</v>
      </c>
      <c r="AB68" s="172" t="str">
        <f t="shared" si="8"/>
        <v/>
      </c>
      <c r="AC68" s="472">
        <f>IFERROR(ROUND(AVERAGE(AB68:AB83),0),0)</f>
        <v>1</v>
      </c>
      <c r="AD68" s="433">
        <f>IF(OR(W68="Débil",AC68=0),0,IF(AC68=1,1,IF(AND(U68="Fuerte",AC68=2),2,1)))</f>
        <v>1</v>
      </c>
    </row>
    <row r="69" spans="1:43" s="436" customFormat="1" ht="63.75" x14ac:dyDescent="0.2">
      <c r="A69" s="463"/>
      <c r="B69" s="463"/>
      <c r="C69" s="425" t="s">
        <v>403</v>
      </c>
      <c r="D69" s="464" t="s">
        <v>404</v>
      </c>
      <c r="E69" s="427" t="s">
        <v>46</v>
      </c>
      <c r="F69" s="428">
        <v>15</v>
      </c>
      <c r="G69" s="428">
        <v>15</v>
      </c>
      <c r="H69" s="428">
        <v>15</v>
      </c>
      <c r="I69" s="428">
        <v>15</v>
      </c>
      <c r="J69" s="428">
        <v>15</v>
      </c>
      <c r="K69" s="428">
        <v>15</v>
      </c>
      <c r="L69" s="428">
        <v>10</v>
      </c>
      <c r="M69" s="429" t="s">
        <v>158</v>
      </c>
      <c r="N69" s="430"/>
      <c r="O69" s="431">
        <f t="shared" si="13"/>
        <v>90</v>
      </c>
      <c r="P69" s="432">
        <f t="shared" si="1"/>
        <v>1</v>
      </c>
      <c r="Q69" s="164" t="str">
        <f t="shared" si="2"/>
        <v>Fuerte</v>
      </c>
      <c r="R69" s="444"/>
      <c r="S69" s="445"/>
      <c r="T69" s="446"/>
      <c r="U69" s="168" t="str">
        <f t="shared" si="23"/>
        <v>Fuerte</v>
      </c>
      <c r="V69" s="168" t="str">
        <f t="shared" si="24"/>
        <v/>
      </c>
      <c r="W69" s="168" t="str">
        <f t="shared" si="25"/>
        <v/>
      </c>
      <c r="X69" s="169" t="str">
        <f t="shared" si="26"/>
        <v>Control fuerte pero si el riesgo residual lo requiere y según la opción de manejo escogida, cada responsable involucrado debe liderar acciones adicionales</v>
      </c>
      <c r="Y69" s="170">
        <f t="shared" si="7"/>
        <v>2</v>
      </c>
      <c r="Z69" s="447"/>
      <c r="AA69" s="444"/>
      <c r="AB69" s="172" t="str">
        <f t="shared" si="8"/>
        <v/>
      </c>
      <c r="AC69" s="448"/>
      <c r="AD69" s="445"/>
    </row>
    <row r="70" spans="1:43" s="436" customFormat="1" ht="102" x14ac:dyDescent="0.2">
      <c r="A70" s="463"/>
      <c r="B70" s="463"/>
      <c r="C70" s="425" t="s">
        <v>405</v>
      </c>
      <c r="D70" s="450" t="s">
        <v>406</v>
      </c>
      <c r="E70" s="427" t="s">
        <v>46</v>
      </c>
      <c r="F70" s="428">
        <v>15</v>
      </c>
      <c r="G70" s="428">
        <v>15</v>
      </c>
      <c r="H70" s="428">
        <v>15</v>
      </c>
      <c r="I70" s="428">
        <v>15</v>
      </c>
      <c r="J70" s="428">
        <v>15</v>
      </c>
      <c r="K70" s="428">
        <v>15</v>
      </c>
      <c r="L70" s="428">
        <v>10</v>
      </c>
      <c r="M70" s="429" t="s">
        <v>158</v>
      </c>
      <c r="N70" s="430"/>
      <c r="O70" s="431">
        <f t="shared" si="13"/>
        <v>90</v>
      </c>
      <c r="P70" s="432">
        <f t="shared" si="1"/>
        <v>1</v>
      </c>
      <c r="Q70" s="164" t="str">
        <f t="shared" si="2"/>
        <v>Fuerte</v>
      </c>
      <c r="R70" s="444"/>
      <c r="S70" s="445"/>
      <c r="T70" s="446"/>
      <c r="U70" s="168" t="str">
        <f t="shared" si="23"/>
        <v>Fuerte</v>
      </c>
      <c r="V70" s="168" t="str">
        <f t="shared" si="24"/>
        <v/>
      </c>
      <c r="W70" s="168" t="str">
        <f t="shared" si="25"/>
        <v/>
      </c>
      <c r="X70" s="169" t="str">
        <f t="shared" si="26"/>
        <v>Control fuerte pero si el riesgo residual lo requiere y según la opción de manejo escogida, cada responsable involucrado debe liderar acciones adicionales</v>
      </c>
      <c r="Y70" s="170">
        <f t="shared" si="7"/>
        <v>2</v>
      </c>
      <c r="Z70" s="447"/>
      <c r="AA70" s="444"/>
      <c r="AB70" s="172" t="str">
        <f t="shared" si="8"/>
        <v/>
      </c>
      <c r="AC70" s="448"/>
      <c r="AD70" s="445"/>
    </row>
    <row r="71" spans="1:43" s="436" customFormat="1" ht="38.25" x14ac:dyDescent="0.2">
      <c r="A71" s="463"/>
      <c r="B71" s="463"/>
      <c r="C71" s="443">
        <v>1.4</v>
      </c>
      <c r="D71" s="465" t="s">
        <v>429</v>
      </c>
      <c r="E71" s="427" t="s">
        <v>46</v>
      </c>
      <c r="F71" s="428">
        <v>15</v>
      </c>
      <c r="G71" s="428">
        <v>15</v>
      </c>
      <c r="H71" s="428">
        <v>15</v>
      </c>
      <c r="I71" s="428">
        <v>15</v>
      </c>
      <c r="J71" s="428">
        <v>15</v>
      </c>
      <c r="K71" s="428">
        <v>15</v>
      </c>
      <c r="L71" s="428">
        <v>10</v>
      </c>
      <c r="M71" s="429" t="s">
        <v>158</v>
      </c>
      <c r="N71" s="430"/>
      <c r="O71" s="431">
        <f t="shared" si="13"/>
        <v>90</v>
      </c>
      <c r="P71" s="432">
        <f t="shared" si="1"/>
        <v>1</v>
      </c>
      <c r="Q71" s="164" t="str">
        <f t="shared" si="2"/>
        <v>Fuerte</v>
      </c>
      <c r="R71" s="444"/>
      <c r="S71" s="445"/>
      <c r="T71" s="446"/>
      <c r="U71" s="168" t="str">
        <f t="shared" si="23"/>
        <v>Fuerte</v>
      </c>
      <c r="V71" s="168" t="str">
        <f t="shared" si="24"/>
        <v/>
      </c>
      <c r="W71" s="168" t="str">
        <f t="shared" si="25"/>
        <v/>
      </c>
      <c r="X71" s="169" t="str">
        <f t="shared" si="26"/>
        <v>Control fuerte pero si el riesgo residual lo requiere y según la opción de manejo escogida, cada responsable involucrado debe liderar acciones adicionales</v>
      </c>
      <c r="Y71" s="170">
        <f t="shared" si="7"/>
        <v>2</v>
      </c>
      <c r="Z71" s="447"/>
      <c r="AA71" s="444"/>
      <c r="AB71" s="172" t="str">
        <f t="shared" si="8"/>
        <v/>
      </c>
      <c r="AC71" s="448"/>
      <c r="AD71" s="445"/>
    </row>
    <row r="72" spans="1:43" s="436" customFormat="1" ht="51" x14ac:dyDescent="0.2">
      <c r="A72" s="463"/>
      <c r="B72" s="463"/>
      <c r="C72" s="443" t="s">
        <v>456</v>
      </c>
      <c r="D72" s="457" t="s">
        <v>457</v>
      </c>
      <c r="E72" s="427" t="s">
        <v>46</v>
      </c>
      <c r="F72" s="428">
        <v>15</v>
      </c>
      <c r="G72" s="428">
        <v>15</v>
      </c>
      <c r="H72" s="428">
        <v>15</v>
      </c>
      <c r="I72" s="428">
        <v>15</v>
      </c>
      <c r="J72" s="428">
        <v>15</v>
      </c>
      <c r="K72" s="428">
        <v>15</v>
      </c>
      <c r="L72" s="428">
        <v>10</v>
      </c>
      <c r="M72" s="429" t="s">
        <v>158</v>
      </c>
      <c r="N72" s="430"/>
      <c r="O72" s="431">
        <f t="shared" si="13"/>
        <v>90</v>
      </c>
      <c r="P72" s="432">
        <f t="shared" si="1"/>
        <v>1</v>
      </c>
      <c r="Q72" s="164" t="str">
        <f t="shared" si="2"/>
        <v>Fuerte</v>
      </c>
      <c r="R72" s="444"/>
      <c r="S72" s="445"/>
      <c r="T72" s="446"/>
      <c r="U72" s="168" t="str">
        <f t="shared" si="23"/>
        <v>Fuerte</v>
      </c>
      <c r="V72" s="168" t="str">
        <f t="shared" si="24"/>
        <v/>
      </c>
      <c r="W72" s="168" t="str">
        <f t="shared" si="25"/>
        <v/>
      </c>
      <c r="X72" s="169" t="str">
        <f t="shared" si="26"/>
        <v>Control fuerte pero si el riesgo residual lo requiere y según la opción de manejo escogida, cada responsable involucrado debe liderar acciones adicionales</v>
      </c>
      <c r="Y72" s="170">
        <f t="shared" si="7"/>
        <v>2</v>
      </c>
      <c r="Z72" s="447"/>
      <c r="AA72" s="444"/>
      <c r="AB72" s="172" t="str">
        <f t="shared" si="8"/>
        <v/>
      </c>
      <c r="AC72" s="448"/>
      <c r="AD72" s="445"/>
    </row>
    <row r="73" spans="1:43" s="436" customFormat="1" ht="63.75" x14ac:dyDescent="0.2">
      <c r="A73" s="463"/>
      <c r="B73" s="463"/>
      <c r="C73" s="443" t="s">
        <v>500</v>
      </c>
      <c r="D73" s="457" t="s">
        <v>501</v>
      </c>
      <c r="E73" s="524" t="s">
        <v>46</v>
      </c>
      <c r="F73" s="525">
        <v>15</v>
      </c>
      <c r="G73" s="525">
        <v>15</v>
      </c>
      <c r="H73" s="525">
        <v>15</v>
      </c>
      <c r="I73" s="525">
        <v>10</v>
      </c>
      <c r="J73" s="525">
        <v>15</v>
      </c>
      <c r="K73" s="525">
        <v>15</v>
      </c>
      <c r="L73" s="525">
        <v>10</v>
      </c>
      <c r="M73" s="526" t="s">
        <v>158</v>
      </c>
      <c r="N73" s="430"/>
      <c r="O73" s="431">
        <f t="shared" ref="O73" si="69">SUM(F73:K73)</f>
        <v>85</v>
      </c>
      <c r="P73" s="432">
        <f t="shared" ref="P73" si="70">(O73*1)/90</f>
        <v>0.94444444444444442</v>
      </c>
      <c r="Q73" s="164" t="str">
        <f t="shared" ref="Q73" si="71">IF(P73&gt;=96%,"Fuerte",(IF(P73&lt;=85%,"Débil","Moderado")))</f>
        <v>Moderado</v>
      </c>
      <c r="R73" s="444"/>
      <c r="S73" s="445"/>
      <c r="T73" s="446"/>
      <c r="U73" s="168" t="str">
        <f t="shared" ref="U73" si="72">IF(AND(Q73="Fuerte",M73="Fuerte"),"Fuerte","")</f>
        <v/>
      </c>
      <c r="V73" s="168" t="str">
        <f t="shared" ref="V73" si="73">IF(U73="Fuerte","",IF(OR(Q73="Débil",M73="Débil"),"","Moderada"))</f>
        <v>Moderada</v>
      </c>
      <c r="W73" s="168" t="str">
        <f t="shared" ref="W73" si="74">IF(OR(U73="Fuerte",V73="Moderada"),"","Débil")</f>
        <v/>
      </c>
      <c r="X73" s="169" t="str">
        <f t="shared" ref="X73" si="75">IF(AND(Q73="Fuerte",M73="Fuerte"),"Control fuerte pero si el riesgo residual lo requiere y según la opción de manejo escogida, cada responsable involucrado debe liderar acciones adicionales","Requiere plan de acción para fortalecer el control")</f>
        <v>Requiere plan de acción para fortalecer el control</v>
      </c>
      <c r="Y73" s="170">
        <f t="shared" ref="Y73" si="76">IF(E73="Preventivo",IF(U73="Fuerte",2,IF(V73="Moderada",1,"")),"")</f>
        <v>1</v>
      </c>
      <c r="Z73" s="447"/>
      <c r="AA73" s="444"/>
      <c r="AB73" s="172" t="str">
        <f t="shared" si="8"/>
        <v/>
      </c>
      <c r="AC73" s="448"/>
      <c r="AD73" s="445"/>
    </row>
    <row r="74" spans="1:43" s="436" customFormat="1" ht="76.5" x14ac:dyDescent="0.2">
      <c r="A74" s="442"/>
      <c r="B74" s="442"/>
      <c r="C74" s="443" t="s">
        <v>363</v>
      </c>
      <c r="D74" s="426" t="s">
        <v>364</v>
      </c>
      <c r="E74" s="427" t="s">
        <v>46</v>
      </c>
      <c r="F74" s="428">
        <v>15</v>
      </c>
      <c r="G74" s="428">
        <v>15</v>
      </c>
      <c r="H74" s="428">
        <v>15</v>
      </c>
      <c r="I74" s="428">
        <v>15</v>
      </c>
      <c r="J74" s="428">
        <v>15</v>
      </c>
      <c r="K74" s="428">
        <v>15</v>
      </c>
      <c r="L74" s="428">
        <v>10</v>
      </c>
      <c r="M74" s="429" t="s">
        <v>158</v>
      </c>
      <c r="N74" s="430"/>
      <c r="O74" s="431">
        <f t="shared" si="13"/>
        <v>90</v>
      </c>
      <c r="P74" s="432">
        <f t="shared" si="1"/>
        <v>1</v>
      </c>
      <c r="Q74" s="164" t="str">
        <f t="shared" si="2"/>
        <v>Fuerte</v>
      </c>
      <c r="R74" s="444"/>
      <c r="S74" s="445"/>
      <c r="T74" s="446"/>
      <c r="U74" s="168" t="str">
        <f t="shared" si="23"/>
        <v>Fuerte</v>
      </c>
      <c r="V74" s="168" t="str">
        <f t="shared" si="24"/>
        <v/>
      </c>
      <c r="W74" s="168" t="str">
        <f t="shared" si="25"/>
        <v/>
      </c>
      <c r="X74" s="169" t="str">
        <f t="shared" si="26"/>
        <v>Control fuerte pero si el riesgo residual lo requiere y según la opción de manejo escogida, cada responsable involucrado debe liderar acciones adicionales</v>
      </c>
      <c r="Y74" s="170">
        <f t="shared" si="7"/>
        <v>2</v>
      </c>
      <c r="Z74" s="447"/>
      <c r="AA74" s="444"/>
      <c r="AB74" s="172" t="str">
        <f t="shared" si="8"/>
        <v/>
      </c>
      <c r="AC74" s="448"/>
      <c r="AD74" s="445"/>
    </row>
    <row r="75" spans="1:43" s="436" customFormat="1" ht="89.25" x14ac:dyDescent="0.2">
      <c r="A75" s="442"/>
      <c r="B75" s="442"/>
      <c r="C75" s="443" t="s">
        <v>391</v>
      </c>
      <c r="D75" s="426" t="s">
        <v>458</v>
      </c>
      <c r="E75" s="427" t="s">
        <v>46</v>
      </c>
      <c r="F75" s="428">
        <v>15</v>
      </c>
      <c r="G75" s="428">
        <v>15</v>
      </c>
      <c r="H75" s="428">
        <v>0</v>
      </c>
      <c r="I75" s="428">
        <v>15</v>
      </c>
      <c r="J75" s="428">
        <v>15</v>
      </c>
      <c r="K75" s="428">
        <v>15</v>
      </c>
      <c r="L75" s="428">
        <v>10</v>
      </c>
      <c r="M75" s="429" t="s">
        <v>158</v>
      </c>
      <c r="N75" s="430"/>
      <c r="O75" s="431">
        <f t="shared" si="13"/>
        <v>75</v>
      </c>
      <c r="P75" s="432">
        <f t="shared" si="1"/>
        <v>0.83333333333333337</v>
      </c>
      <c r="Q75" s="164" t="str">
        <f t="shared" si="2"/>
        <v>Débil</v>
      </c>
      <c r="R75" s="444"/>
      <c r="S75" s="445"/>
      <c r="T75" s="446"/>
      <c r="U75" s="168" t="str">
        <f t="shared" si="23"/>
        <v/>
      </c>
      <c r="V75" s="168" t="str">
        <f t="shared" si="24"/>
        <v/>
      </c>
      <c r="W75" s="168" t="str">
        <f t="shared" si="25"/>
        <v>Débil</v>
      </c>
      <c r="X75" s="169" t="str">
        <f t="shared" si="26"/>
        <v>Requiere plan de acción para fortalecer el control</v>
      </c>
      <c r="Y75" s="170" t="str">
        <f t="shared" si="7"/>
        <v/>
      </c>
      <c r="Z75" s="447"/>
      <c r="AA75" s="444"/>
      <c r="AB75" s="172" t="str">
        <f t="shared" si="8"/>
        <v/>
      </c>
      <c r="AC75" s="448"/>
      <c r="AD75" s="445"/>
    </row>
    <row r="76" spans="1:43" s="436" customFormat="1" ht="102" x14ac:dyDescent="0.2">
      <c r="A76" s="442"/>
      <c r="B76" s="442"/>
      <c r="C76" s="443" t="s">
        <v>393</v>
      </c>
      <c r="D76" s="451" t="s">
        <v>407</v>
      </c>
      <c r="E76" s="427" t="s">
        <v>46</v>
      </c>
      <c r="F76" s="428">
        <v>15</v>
      </c>
      <c r="G76" s="428">
        <v>15</v>
      </c>
      <c r="H76" s="428">
        <v>15</v>
      </c>
      <c r="I76" s="428">
        <v>15</v>
      </c>
      <c r="J76" s="428">
        <v>15</v>
      </c>
      <c r="K76" s="428">
        <v>15</v>
      </c>
      <c r="L76" s="428">
        <v>10</v>
      </c>
      <c r="M76" s="429" t="s">
        <v>158</v>
      </c>
      <c r="N76" s="430"/>
      <c r="O76" s="431">
        <f t="shared" si="13"/>
        <v>90</v>
      </c>
      <c r="P76" s="432">
        <f t="shared" si="1"/>
        <v>1</v>
      </c>
      <c r="Q76" s="164" t="str">
        <f t="shared" si="2"/>
        <v>Fuerte</v>
      </c>
      <c r="R76" s="444"/>
      <c r="S76" s="445"/>
      <c r="T76" s="446"/>
      <c r="U76" s="168" t="str">
        <f t="shared" si="23"/>
        <v>Fuerte</v>
      </c>
      <c r="V76" s="168" t="str">
        <f t="shared" si="24"/>
        <v/>
      </c>
      <c r="W76" s="168" t="str">
        <f t="shared" si="25"/>
        <v/>
      </c>
      <c r="X76" s="169" t="str">
        <f t="shared" si="26"/>
        <v>Control fuerte pero si el riesgo residual lo requiere y según la opción de manejo escogida, cada responsable involucrado debe liderar acciones adicionales</v>
      </c>
      <c r="Y76" s="170">
        <f t="shared" si="7"/>
        <v>2</v>
      </c>
      <c r="Z76" s="447"/>
      <c r="AA76" s="444"/>
      <c r="AB76" s="172" t="str">
        <f t="shared" si="8"/>
        <v/>
      </c>
      <c r="AC76" s="448"/>
      <c r="AD76" s="445"/>
    </row>
    <row r="77" spans="1:43" s="436" customFormat="1" ht="38.25" x14ac:dyDescent="0.2">
      <c r="A77" s="442"/>
      <c r="B77" s="442"/>
      <c r="C77" s="443" t="s">
        <v>387</v>
      </c>
      <c r="D77" s="451" t="s">
        <v>525</v>
      </c>
      <c r="E77" s="524" t="s">
        <v>46</v>
      </c>
      <c r="F77" s="525">
        <v>15</v>
      </c>
      <c r="G77" s="525">
        <v>15</v>
      </c>
      <c r="H77" s="525">
        <v>15</v>
      </c>
      <c r="I77" s="525">
        <v>15</v>
      </c>
      <c r="J77" s="525">
        <v>15</v>
      </c>
      <c r="K77" s="525">
        <v>15</v>
      </c>
      <c r="L77" s="525">
        <v>10</v>
      </c>
      <c r="M77" s="526" t="s">
        <v>158</v>
      </c>
      <c r="N77" s="430"/>
      <c r="O77" s="431">
        <f t="shared" ref="O77:O78" si="77">SUM(F77:K77)</f>
        <v>90</v>
      </c>
      <c r="P77" s="432">
        <f t="shared" ref="P77:P78" si="78">(O77*1)/90</f>
        <v>1</v>
      </c>
      <c r="Q77" s="164" t="str">
        <f t="shared" si="2"/>
        <v>Fuerte</v>
      </c>
      <c r="R77" s="444"/>
      <c r="S77" s="445"/>
      <c r="T77" s="446"/>
      <c r="U77" s="168" t="str">
        <f t="shared" ref="U77" si="79">IF(AND(Q77="Fuerte",M77="Fuerte"),"Fuerte","")</f>
        <v>Fuerte</v>
      </c>
      <c r="V77" s="168" t="str">
        <f t="shared" ref="V77" si="80">IF(U77="Fuerte","",IF(OR(Q77="Débil",M77="Débil"),"","Moderada"))</f>
        <v/>
      </c>
      <c r="W77" s="168" t="str">
        <f t="shared" ref="W77" si="81">IF(OR(U77="Fuerte",V77="Moderada"),"","Débil")</f>
        <v/>
      </c>
      <c r="X77" s="169" t="str">
        <f t="shared" ref="X77" si="82">IF(AND(Q77="Fuerte",M77="Fuerte"),"Control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7" s="170">
        <f t="shared" si="7"/>
        <v>2</v>
      </c>
      <c r="Z77" s="447"/>
      <c r="AA77" s="444"/>
      <c r="AB77" s="172" t="str">
        <f t="shared" si="8"/>
        <v/>
      </c>
      <c r="AC77" s="448"/>
      <c r="AD77" s="445"/>
    </row>
    <row r="78" spans="1:43" s="436" customFormat="1" ht="51" x14ac:dyDescent="0.2">
      <c r="A78" s="442"/>
      <c r="B78" s="442"/>
      <c r="C78" s="443" t="s">
        <v>519</v>
      </c>
      <c r="D78" s="451" t="s">
        <v>526</v>
      </c>
      <c r="E78" s="524" t="s">
        <v>72</v>
      </c>
      <c r="F78" s="525">
        <v>15</v>
      </c>
      <c r="G78" s="525">
        <v>15</v>
      </c>
      <c r="H78" s="525">
        <v>15</v>
      </c>
      <c r="I78" s="525">
        <v>10</v>
      </c>
      <c r="J78" s="525">
        <v>15</v>
      </c>
      <c r="K78" s="525">
        <v>15</v>
      </c>
      <c r="L78" s="525">
        <v>10</v>
      </c>
      <c r="M78" s="526" t="s">
        <v>158</v>
      </c>
      <c r="N78" s="430"/>
      <c r="O78" s="431">
        <f t="shared" si="77"/>
        <v>85</v>
      </c>
      <c r="P78" s="432">
        <f t="shared" si="78"/>
        <v>0.94444444444444442</v>
      </c>
      <c r="Q78" s="164" t="str">
        <f t="shared" si="2"/>
        <v>Moderado</v>
      </c>
      <c r="R78" s="444"/>
      <c r="S78" s="445"/>
      <c r="T78" s="446"/>
      <c r="U78" s="168" t="str">
        <f t="shared" ref="U78" si="83">IF(AND(Q78="Fuerte",M78="Fuerte"),"Fuerte","")</f>
        <v/>
      </c>
      <c r="V78" s="168" t="str">
        <f t="shared" ref="V78" si="84">IF(U78="Fuerte","",IF(OR(Q78="Débil",M78="Débil"),"","Moderada"))</f>
        <v>Moderada</v>
      </c>
      <c r="W78" s="168" t="str">
        <f t="shared" ref="W78" si="85">IF(OR(U78="Fuerte",V78="Moderada"),"","Débil")</f>
        <v/>
      </c>
      <c r="X78" s="169" t="str">
        <f t="shared" ref="X78" si="86">IF(AND(Q78="Fuerte",M78="Fuerte"),"Control fuerte pero si el riesgo residual lo requiere y según la opción de manejo escogida, cada responsable involucrado debe liderar acciones adicionales","Requiere plan de acción para fortalecer el control")</f>
        <v>Requiere plan de acción para fortalecer el control</v>
      </c>
      <c r="Y78" s="170" t="str">
        <f t="shared" si="7"/>
        <v/>
      </c>
      <c r="Z78" s="447"/>
      <c r="AA78" s="444"/>
      <c r="AB78" s="172">
        <f t="shared" si="8"/>
        <v>1</v>
      </c>
      <c r="AC78" s="448"/>
      <c r="AD78" s="445"/>
    </row>
    <row r="79" spans="1:43" s="436" customFormat="1" ht="89.25" x14ac:dyDescent="0.2">
      <c r="A79" s="442"/>
      <c r="B79" s="442"/>
      <c r="C79" s="443" t="s">
        <v>408</v>
      </c>
      <c r="D79" s="451" t="s">
        <v>409</v>
      </c>
      <c r="E79" s="427" t="s">
        <v>46</v>
      </c>
      <c r="F79" s="428">
        <v>15</v>
      </c>
      <c r="G79" s="428">
        <v>15</v>
      </c>
      <c r="H79" s="428">
        <v>15</v>
      </c>
      <c r="I79" s="428">
        <v>0</v>
      </c>
      <c r="J79" s="428">
        <v>15</v>
      </c>
      <c r="K79" s="428">
        <v>0</v>
      </c>
      <c r="L79" s="428">
        <v>0</v>
      </c>
      <c r="M79" s="429" t="s">
        <v>158</v>
      </c>
      <c r="N79" s="430"/>
      <c r="O79" s="431">
        <f t="shared" si="13"/>
        <v>60</v>
      </c>
      <c r="P79" s="432">
        <f t="shared" si="1"/>
        <v>0.66666666666666663</v>
      </c>
      <c r="Q79" s="164" t="str">
        <f t="shared" si="2"/>
        <v>Débil</v>
      </c>
      <c r="R79" s="444"/>
      <c r="S79" s="445"/>
      <c r="T79" s="446"/>
      <c r="U79" s="168" t="str">
        <f t="shared" si="23"/>
        <v/>
      </c>
      <c r="V79" s="168" t="str">
        <f t="shared" si="24"/>
        <v/>
      </c>
      <c r="W79" s="168" t="str">
        <f t="shared" si="25"/>
        <v>Débil</v>
      </c>
      <c r="X79" s="169" t="str">
        <f t="shared" si="26"/>
        <v>Requiere plan de acción para fortalecer el control</v>
      </c>
      <c r="Y79" s="170" t="str">
        <f t="shared" si="7"/>
        <v/>
      </c>
      <c r="Z79" s="447"/>
      <c r="AA79" s="444"/>
      <c r="AB79" s="172" t="str">
        <f t="shared" si="8"/>
        <v/>
      </c>
      <c r="AC79" s="448"/>
      <c r="AD79" s="445"/>
    </row>
    <row r="80" spans="1:43" s="436" customFormat="1" x14ac:dyDescent="0.2">
      <c r="A80" s="442"/>
      <c r="B80" s="442"/>
      <c r="C80" s="443"/>
      <c r="D80" s="450"/>
      <c r="E80" s="427"/>
      <c r="F80" s="428"/>
      <c r="G80" s="428"/>
      <c r="H80" s="428"/>
      <c r="I80" s="428"/>
      <c r="J80" s="428"/>
      <c r="K80" s="428"/>
      <c r="L80" s="428"/>
      <c r="M80" s="429"/>
      <c r="N80" s="430"/>
      <c r="O80" s="431">
        <f t="shared" si="13"/>
        <v>0</v>
      </c>
      <c r="P80" s="432">
        <f t="shared" si="1"/>
        <v>0</v>
      </c>
      <c r="Q80" s="164" t="str">
        <f t="shared" si="2"/>
        <v>Débil</v>
      </c>
      <c r="R80" s="444"/>
      <c r="S80" s="445"/>
      <c r="T80" s="461"/>
      <c r="U80" s="168" t="str">
        <f t="shared" si="23"/>
        <v/>
      </c>
      <c r="V80" s="168" t="str">
        <f t="shared" si="24"/>
        <v/>
      </c>
      <c r="W80" s="168" t="str">
        <f t="shared" si="25"/>
        <v>Débil</v>
      </c>
      <c r="X80" s="169" t="str">
        <f t="shared" si="26"/>
        <v>Requiere plan de acción para fortalecer el control</v>
      </c>
      <c r="Y80" s="170" t="str">
        <f t="shared" si="7"/>
        <v/>
      </c>
      <c r="Z80" s="452"/>
      <c r="AA80" s="453"/>
      <c r="AB80" s="172" t="str">
        <f t="shared" si="8"/>
        <v/>
      </c>
      <c r="AC80" s="435"/>
      <c r="AD80" s="454"/>
    </row>
    <row r="81" spans="1:43" s="436" customFormat="1" ht="15.75" x14ac:dyDescent="0.25">
      <c r="A81" s="455"/>
      <c r="B81" s="455"/>
      <c r="C81" s="456"/>
      <c r="D81" s="457"/>
      <c r="E81" s="427"/>
      <c r="F81" s="428"/>
      <c r="G81" s="428"/>
      <c r="H81" s="428"/>
      <c r="I81" s="428"/>
      <c r="J81" s="428"/>
      <c r="K81" s="428"/>
      <c r="L81" s="428"/>
      <c r="M81" s="429"/>
      <c r="N81" s="430"/>
      <c r="O81" s="431">
        <f t="shared" si="13"/>
        <v>0</v>
      </c>
      <c r="P81" s="432">
        <f t="shared" si="1"/>
        <v>0</v>
      </c>
      <c r="Q81" s="164" t="str">
        <f t="shared" si="2"/>
        <v>Débil</v>
      </c>
      <c r="R81" s="444"/>
      <c r="S81" s="445"/>
      <c r="T81" s="446"/>
      <c r="U81" s="168" t="str">
        <f t="shared" si="23"/>
        <v/>
      </c>
      <c r="V81" s="168" t="str">
        <f t="shared" si="24"/>
        <v/>
      </c>
      <c r="W81" s="168" t="str">
        <f t="shared" si="25"/>
        <v>Débil</v>
      </c>
      <c r="X81" s="169" t="str">
        <f t="shared" si="26"/>
        <v>Requiere plan de acción para fortalecer el control</v>
      </c>
      <c r="Y81" s="170" t="str">
        <f t="shared" si="7"/>
        <v/>
      </c>
      <c r="Z81" s="434"/>
      <c r="AA81" s="433">
        <f>IF(OR(W81="Débil",Z81=0),0,IF(Z81=1,1,IF(AND(U81="Fuerte",Z81=2),2,1)))</f>
        <v>0</v>
      </c>
      <c r="AB81" s="172" t="str">
        <f t="shared" si="8"/>
        <v/>
      </c>
      <c r="AC81" s="434"/>
      <c r="AD81" s="433">
        <f>IF(OR(W81="Débil",AC81=0),0,IF(AC81=1,1,IF(AND(U81="Fuerte",AC81=2),2,1)))</f>
        <v>0</v>
      </c>
      <c r="AF81" s="437"/>
      <c r="AG81" s="449"/>
      <c r="AH81" s="449"/>
      <c r="AI81" s="449"/>
      <c r="AJ81" s="462"/>
      <c r="AK81" s="440"/>
      <c r="AL81" s="440"/>
      <c r="AM81" s="440"/>
      <c r="AN81" s="449"/>
      <c r="AO81" s="449"/>
      <c r="AP81" s="449"/>
      <c r="AQ81" s="462"/>
    </row>
    <row r="82" spans="1:43" s="436" customFormat="1" ht="15.75" x14ac:dyDescent="0.2">
      <c r="A82" s="442"/>
      <c r="B82" s="442"/>
      <c r="C82" s="443"/>
      <c r="D82" s="457"/>
      <c r="E82" s="427"/>
      <c r="F82" s="428"/>
      <c r="G82" s="428"/>
      <c r="H82" s="428"/>
      <c r="I82" s="428"/>
      <c r="J82" s="428"/>
      <c r="K82" s="428"/>
      <c r="L82" s="428"/>
      <c r="M82" s="429"/>
      <c r="N82" s="430"/>
      <c r="O82" s="431">
        <f t="shared" si="13"/>
        <v>0</v>
      </c>
      <c r="P82" s="432">
        <f t="shared" si="1"/>
        <v>0</v>
      </c>
      <c r="Q82" s="164" t="str">
        <f t="shared" si="2"/>
        <v>Débil</v>
      </c>
      <c r="R82" s="444"/>
      <c r="S82" s="445"/>
      <c r="T82" s="446"/>
      <c r="U82" s="168" t="str">
        <f t="shared" si="23"/>
        <v/>
      </c>
      <c r="V82" s="168" t="str">
        <f t="shared" si="24"/>
        <v/>
      </c>
      <c r="W82" s="168" t="str">
        <f t="shared" si="25"/>
        <v>Débil</v>
      </c>
      <c r="X82" s="169" t="str">
        <f t="shared" si="26"/>
        <v>Requiere plan de acción para fortalecer el control</v>
      </c>
      <c r="Y82" s="170" t="str">
        <f t="shared" si="7"/>
        <v/>
      </c>
      <c r="Z82" s="447"/>
      <c r="AA82" s="444"/>
      <c r="AB82" s="172" t="str">
        <f t="shared" si="8"/>
        <v/>
      </c>
      <c r="AC82" s="448"/>
      <c r="AD82" s="445"/>
      <c r="AF82" s="437"/>
      <c r="AG82" s="449"/>
      <c r="AH82" s="449"/>
      <c r="AI82" s="449"/>
      <c r="AJ82" s="462"/>
      <c r="AK82" s="440"/>
      <c r="AL82" s="440"/>
      <c r="AM82" s="440"/>
      <c r="AN82" s="449"/>
      <c r="AO82" s="449"/>
      <c r="AP82" s="449"/>
      <c r="AQ82" s="462"/>
    </row>
    <row r="83" spans="1:43" s="436" customFormat="1" ht="15.75" x14ac:dyDescent="0.2">
      <c r="A83" s="458"/>
      <c r="B83" s="458"/>
      <c r="C83" s="443"/>
      <c r="D83" s="457"/>
      <c r="E83" s="427"/>
      <c r="F83" s="428"/>
      <c r="G83" s="428"/>
      <c r="H83" s="428"/>
      <c r="I83" s="428"/>
      <c r="J83" s="428"/>
      <c r="K83" s="428"/>
      <c r="L83" s="428"/>
      <c r="M83" s="429"/>
      <c r="N83" s="430"/>
      <c r="O83" s="431">
        <f t="shared" ref="O83:O87" si="87">SUM(F83:K83)</f>
        <v>0</v>
      </c>
      <c r="P83" s="432">
        <f t="shared" ref="P83:P149" si="88">(O83*1)/90</f>
        <v>0</v>
      </c>
      <c r="Q83" s="164" t="str">
        <f t="shared" ref="Q83:Q149" si="89">IF(P83&gt;=96%,"Fuerte",(IF(P83&lt;=85%,"Débil","Moderado")))</f>
        <v>Débil</v>
      </c>
      <c r="R83" s="444"/>
      <c r="S83" s="445"/>
      <c r="T83" s="446"/>
      <c r="U83" s="168" t="str">
        <f t="shared" ref="U83:U87" si="90">IF(AND(Q83="Fuerte",M83="Fuerte"),"Fuerte","")</f>
        <v/>
      </c>
      <c r="V83" s="168" t="str">
        <f t="shared" ref="V83:V86" si="91">IF(U83="Fuerte","",IF(OR(Q83="Débil",M83="Débil"),"","Moderada"))</f>
        <v/>
      </c>
      <c r="W83" s="168" t="str">
        <f t="shared" ref="W83:W149" si="92">IF(OR(U83="Fuerte",V83="Moderada"),"","Débil")</f>
        <v>Débil</v>
      </c>
      <c r="X83" s="169" t="str">
        <f t="shared" ref="X83:X86" si="93">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170" t="str">
        <f t="shared" ref="Y83" si="94">IF(E83="Preventivo",IF(U83="Fuerte",2,IF(V83="Moderada",1,"")),"")</f>
        <v/>
      </c>
      <c r="Z83" s="447"/>
      <c r="AA83" s="444"/>
      <c r="AB83" s="172" t="str">
        <f t="shared" ref="AB83" si="95">IF(E83="Detectivo",IF(U83="Fuerte",2,IF(V83="Moderada",1,"")),"")</f>
        <v/>
      </c>
      <c r="AC83" s="448"/>
      <c r="AD83" s="445"/>
      <c r="AF83" s="437"/>
      <c r="AG83" s="449"/>
      <c r="AH83" s="449"/>
      <c r="AI83" s="449"/>
      <c r="AJ83" s="462"/>
      <c r="AK83" s="440"/>
      <c r="AL83" s="440"/>
      <c r="AM83" s="440"/>
      <c r="AN83" s="449"/>
      <c r="AO83" s="449"/>
      <c r="AP83" s="449"/>
      <c r="AQ83" s="462"/>
    </row>
    <row r="84" spans="1:43" s="173" customFormat="1" ht="90" x14ac:dyDescent="0.2">
      <c r="A84" s="362" t="str">
        <f>'2. MAPA DE RIESGOS '!C18</f>
        <v>7: Inadecuada gestión contractual, incluida la celebración indebida de contratos, para favorecimiento propio o de terceros</v>
      </c>
      <c r="B84" s="362"/>
      <c r="C84" s="533" t="s">
        <v>410</v>
      </c>
      <c r="D84" s="359" t="s">
        <v>411</v>
      </c>
      <c r="E84" s="161" t="s">
        <v>46</v>
      </c>
      <c r="F84" s="162">
        <v>15</v>
      </c>
      <c r="G84" s="162">
        <v>15</v>
      </c>
      <c r="H84" s="162">
        <v>15</v>
      </c>
      <c r="I84" s="162">
        <v>15</v>
      </c>
      <c r="J84" s="162">
        <v>15</v>
      </c>
      <c r="K84" s="162">
        <v>15</v>
      </c>
      <c r="L84" s="162">
        <v>10</v>
      </c>
      <c r="M84" s="382" t="s">
        <v>158</v>
      </c>
      <c r="N84" s="372"/>
      <c r="O84" s="163">
        <f t="shared" si="87"/>
        <v>90</v>
      </c>
      <c r="P84" s="423">
        <f t="shared" si="88"/>
        <v>1</v>
      </c>
      <c r="Q84" s="164" t="str">
        <f t="shared" si="89"/>
        <v>Fuerte</v>
      </c>
      <c r="R84" s="470">
        <f>ROUNDUP(AVERAGEIF(P84:P96,"&gt;0"),1)</f>
        <v>1</v>
      </c>
      <c r="S84" s="166" t="str">
        <f>IF(R84&gt;96%,"Fuerte",IF(R84&lt;50%,"Débil","Moderada"))</f>
        <v>Fuerte</v>
      </c>
      <c r="T84" s="167"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168" t="str">
        <f t="shared" si="90"/>
        <v>Fuerte</v>
      </c>
      <c r="V84" s="168" t="str">
        <f t="shared" si="91"/>
        <v/>
      </c>
      <c r="W84" s="168" t="str">
        <f t="shared" si="92"/>
        <v/>
      </c>
      <c r="X84" s="169" t="str">
        <f t="shared" si="93"/>
        <v>Control fuerte pero si el riesgo residual lo requiere y según la opción de manejo escogida, cada responsable involucrado debe liderar acciones adicionales</v>
      </c>
      <c r="Y84" s="170">
        <f t="shared" ref="Y84:Y85" si="96">IF(E84="Preventivo",IF(U84="Fuerte",2,IF(V84="Moderada",1,"")),"")</f>
        <v>2</v>
      </c>
      <c r="Z84" s="472">
        <f>IFERROR(ROUND(AVERAGE(Y84:Y96),0),0)</f>
        <v>2</v>
      </c>
      <c r="AA84" s="166">
        <f>IF(OR(W84="Débil",Z84=0),0,IF(Z84=1,1,IF(AND(U84="Fuerte",Z84=2),2,1)))</f>
        <v>2</v>
      </c>
      <c r="AB84" s="172" t="str">
        <f t="shared" ref="AB84:AB85" si="97">IF(E84="Detectivo",IF(U84="Fuerte",2,IF(V84="Moderada",1,"")),"")</f>
        <v/>
      </c>
      <c r="AC84" s="472">
        <f>IFERROR(ROUND(AVERAGE(AB84:AB96),0),0)</f>
        <v>2</v>
      </c>
      <c r="AD84" s="166">
        <f>IF(OR(W84="Débil",AC84=0),0,IF(AC84=1,1,IF(AND(U84="Fuerte",AC84=2),2,1)))</f>
        <v>2</v>
      </c>
    </row>
    <row r="85" spans="1:43" s="173" customFormat="1" ht="57" x14ac:dyDescent="0.2">
      <c r="A85" s="366"/>
      <c r="B85" s="366"/>
      <c r="C85" s="532" t="s">
        <v>403</v>
      </c>
      <c r="D85" s="420" t="s">
        <v>459</v>
      </c>
      <c r="E85" s="161" t="s">
        <v>46</v>
      </c>
      <c r="F85" s="162">
        <v>15</v>
      </c>
      <c r="G85" s="162">
        <v>15</v>
      </c>
      <c r="H85" s="162">
        <v>15</v>
      </c>
      <c r="I85" s="162">
        <v>15</v>
      </c>
      <c r="J85" s="162">
        <v>15</v>
      </c>
      <c r="K85" s="162">
        <v>15</v>
      </c>
      <c r="L85" s="162">
        <v>10</v>
      </c>
      <c r="M85" s="382" t="s">
        <v>158</v>
      </c>
      <c r="N85" s="372"/>
      <c r="O85" s="163">
        <f t="shared" si="87"/>
        <v>90</v>
      </c>
      <c r="P85" s="423">
        <f t="shared" si="88"/>
        <v>1</v>
      </c>
      <c r="Q85" s="164" t="str">
        <f t="shared" si="89"/>
        <v>Fuerte</v>
      </c>
      <c r="R85" s="183"/>
      <c r="S85" s="185"/>
      <c r="T85" s="195"/>
      <c r="U85" s="168" t="str">
        <f t="shared" si="90"/>
        <v>Fuerte</v>
      </c>
      <c r="V85" s="168" t="str">
        <f t="shared" si="91"/>
        <v/>
      </c>
      <c r="W85" s="168" t="str">
        <f t="shared" si="92"/>
        <v/>
      </c>
      <c r="X85" s="537" t="str">
        <f t="shared" si="93"/>
        <v>Control fuerte pero si el riesgo residual lo requiere y según la opción de manejo escogida, cada responsable involucrado debe liderar acciones adicionales</v>
      </c>
      <c r="Y85" s="170">
        <f t="shared" si="96"/>
        <v>2</v>
      </c>
      <c r="Z85" s="182"/>
      <c r="AA85" s="183"/>
      <c r="AB85" s="172" t="str">
        <f t="shared" si="97"/>
        <v/>
      </c>
      <c r="AC85" s="184"/>
      <c r="AD85" s="185"/>
    </row>
    <row r="86" spans="1:43" s="173" customFormat="1" ht="51" x14ac:dyDescent="0.2">
      <c r="A86" s="366"/>
      <c r="B86" s="366"/>
      <c r="C86" s="532" t="s">
        <v>470</v>
      </c>
      <c r="D86" s="354" t="s">
        <v>469</v>
      </c>
      <c r="E86" s="161" t="s">
        <v>46</v>
      </c>
      <c r="F86" s="162">
        <v>15</v>
      </c>
      <c r="G86" s="162">
        <v>15</v>
      </c>
      <c r="H86" s="162">
        <v>15</v>
      </c>
      <c r="I86" s="162">
        <v>10</v>
      </c>
      <c r="J86" s="162">
        <v>15</v>
      </c>
      <c r="K86" s="162">
        <v>15</v>
      </c>
      <c r="L86" s="162">
        <v>10</v>
      </c>
      <c r="M86" s="382" t="s">
        <v>159</v>
      </c>
      <c r="N86" s="372"/>
      <c r="O86" s="163">
        <f t="shared" si="87"/>
        <v>85</v>
      </c>
      <c r="P86" s="423">
        <f t="shared" si="88"/>
        <v>0.94444444444444442</v>
      </c>
      <c r="Q86" s="164" t="str">
        <f t="shared" si="89"/>
        <v>Moderado</v>
      </c>
      <c r="R86" s="183"/>
      <c r="S86" s="185"/>
      <c r="T86" s="195"/>
      <c r="U86" s="168" t="str">
        <f t="shared" si="90"/>
        <v/>
      </c>
      <c r="V86" s="168" t="str">
        <f t="shared" si="91"/>
        <v>Moderada</v>
      </c>
      <c r="W86" s="168" t="str">
        <f t="shared" si="92"/>
        <v/>
      </c>
      <c r="X86" s="537" t="str">
        <f t="shared" si="93"/>
        <v>Requiere plan de acción para fortalecer el control</v>
      </c>
      <c r="Y86" s="170">
        <f>IF(E86="Preventivo",IF(U86="Fuerte",2,IF(V86="Moderada",1,"")),"")</f>
        <v>1</v>
      </c>
      <c r="Z86" s="182"/>
      <c r="AA86" s="183"/>
      <c r="AB86" s="172" t="str">
        <f>IF(E86="Detectivo",IF(U86="Fuerte",2,IF(V86="Moderada",1,"")),"")</f>
        <v/>
      </c>
      <c r="AC86" s="184"/>
      <c r="AD86" s="185"/>
    </row>
    <row r="87" spans="1:43" s="173" customFormat="1" ht="67.5" customHeight="1" x14ac:dyDescent="0.2">
      <c r="A87" s="366"/>
      <c r="B87" s="366"/>
      <c r="C87" s="533" t="s">
        <v>427</v>
      </c>
      <c r="D87" s="536" t="s">
        <v>537</v>
      </c>
      <c r="E87" s="161" t="s">
        <v>46</v>
      </c>
      <c r="F87" s="357">
        <v>15</v>
      </c>
      <c r="G87" s="357">
        <v>15</v>
      </c>
      <c r="H87" s="357">
        <v>15</v>
      </c>
      <c r="I87" s="357">
        <v>15</v>
      </c>
      <c r="J87" s="357">
        <v>15</v>
      </c>
      <c r="K87" s="357">
        <v>15</v>
      </c>
      <c r="L87" s="357">
        <v>10</v>
      </c>
      <c r="M87" s="534" t="s">
        <v>158</v>
      </c>
      <c r="N87" s="372"/>
      <c r="O87" s="163">
        <f t="shared" si="87"/>
        <v>90</v>
      </c>
      <c r="P87" s="423">
        <f t="shared" si="88"/>
        <v>1</v>
      </c>
      <c r="Q87" s="164" t="str">
        <f t="shared" si="89"/>
        <v>Fuerte</v>
      </c>
      <c r="R87" s="183"/>
      <c r="S87" s="185"/>
      <c r="T87" s="195"/>
      <c r="U87" s="168" t="str">
        <f t="shared" si="90"/>
        <v>Fuerte</v>
      </c>
      <c r="V87" s="168"/>
      <c r="W87" s="168"/>
      <c r="X87" s="537" t="str">
        <f t="shared" ref="X87:X118" si="98">IF(AND(Q87="Fuerte",M87="Fuerte"),"Control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7" s="170">
        <v>2</v>
      </c>
      <c r="Z87" s="182"/>
      <c r="AA87" s="183"/>
      <c r="AB87" s="172"/>
      <c r="AC87" s="184"/>
      <c r="AD87" s="185"/>
    </row>
    <row r="88" spans="1:43" s="173" customFormat="1" ht="38.25" x14ac:dyDescent="0.2">
      <c r="A88" s="535"/>
      <c r="B88" s="366"/>
      <c r="C88" s="533">
        <v>2</v>
      </c>
      <c r="D88" s="354" t="s">
        <v>425</v>
      </c>
      <c r="E88" s="161" t="s">
        <v>72</v>
      </c>
      <c r="F88" s="162">
        <v>15</v>
      </c>
      <c r="G88" s="162">
        <v>15</v>
      </c>
      <c r="H88" s="162">
        <v>15</v>
      </c>
      <c r="I88" s="162">
        <v>15</v>
      </c>
      <c r="J88" s="162">
        <v>15</v>
      </c>
      <c r="K88" s="162">
        <v>15</v>
      </c>
      <c r="L88" s="162">
        <v>10</v>
      </c>
      <c r="M88" s="382" t="s">
        <v>158</v>
      </c>
      <c r="N88" s="372"/>
      <c r="O88" s="163">
        <f t="shared" ref="O88:O119" si="99">SUM(F88:K88)</f>
        <v>90</v>
      </c>
      <c r="P88" s="423">
        <f t="shared" ref="P88:P89" si="100">(O88*1)/90</f>
        <v>1</v>
      </c>
      <c r="Q88" s="164" t="str">
        <f t="shared" ref="Q88:Q89" si="101">IF(P88&gt;=96%,"Fuerte",(IF(P88&lt;=85%,"Débil","Moderado")))</f>
        <v>Fuerte</v>
      </c>
      <c r="R88" s="183"/>
      <c r="S88" s="185"/>
      <c r="T88" s="195"/>
      <c r="U88" s="168" t="str">
        <f t="shared" ref="U88:U119" si="102">IF(AND(Q88="Fuerte",M88="Fuerte"),"Fuerte","")</f>
        <v>Fuerte</v>
      </c>
      <c r="V88" s="168" t="str">
        <f>IF(U88="Fuerte","",IF(OR(Q88="Débil",M88="Débil"),"","Moderada"))</f>
        <v/>
      </c>
      <c r="W88" s="168" t="str">
        <f t="shared" ref="W88" si="103">IF(OR(U88="Fuerte",V88="Moderada"),"","Débil")</f>
        <v/>
      </c>
      <c r="X88" s="537" t="str">
        <f t="shared" si="98"/>
        <v>Control fuerte pero si el riesgo residual lo requiere y según la opción de manejo escogida, cada responsable involucrado debe liderar acciones adicionales</v>
      </c>
      <c r="Y88" s="170" t="str">
        <f>IF(E88="Preventivo",IF(U88="Fuerte",2,IF(V88="Moderada",1,"")),"")</f>
        <v/>
      </c>
      <c r="Z88" s="182"/>
      <c r="AA88" s="183"/>
      <c r="AB88" s="172">
        <f t="shared" ref="AB88:AB101" si="104">IF(E88="Detectivo",IF(U88="Fuerte",2,IF(V88="Moderada",1,"")),"")</f>
        <v>2</v>
      </c>
      <c r="AC88" s="184"/>
      <c r="AD88" s="185"/>
    </row>
    <row r="89" spans="1:43" s="173" customFormat="1" ht="45.75" customHeight="1" x14ac:dyDescent="0.2">
      <c r="A89" s="366"/>
      <c r="B89" s="366"/>
      <c r="C89" s="532" t="s">
        <v>354</v>
      </c>
      <c r="D89" s="359" t="s">
        <v>538</v>
      </c>
      <c r="E89" s="161" t="s">
        <v>46</v>
      </c>
      <c r="F89" s="162">
        <v>15</v>
      </c>
      <c r="G89" s="162">
        <v>15</v>
      </c>
      <c r="H89" s="162">
        <v>15</v>
      </c>
      <c r="I89" s="162">
        <v>15</v>
      </c>
      <c r="J89" s="162">
        <v>15</v>
      </c>
      <c r="K89" s="162">
        <v>15</v>
      </c>
      <c r="L89" s="162">
        <v>10</v>
      </c>
      <c r="M89" s="382" t="s">
        <v>158</v>
      </c>
      <c r="N89" s="372"/>
      <c r="O89" s="163">
        <f t="shared" si="99"/>
        <v>90</v>
      </c>
      <c r="P89" s="423">
        <f t="shared" si="100"/>
        <v>1</v>
      </c>
      <c r="Q89" s="164" t="str">
        <f t="shared" si="101"/>
        <v>Fuerte</v>
      </c>
      <c r="R89" s="183"/>
      <c r="S89" s="185"/>
      <c r="T89" s="195"/>
      <c r="U89" s="168" t="str">
        <f t="shared" si="102"/>
        <v>Fuerte</v>
      </c>
      <c r="V89" s="168"/>
      <c r="W89" s="168"/>
      <c r="X89" s="537" t="str">
        <f t="shared" si="98"/>
        <v>Control fuerte pero si el riesgo residual lo requiere y según la opción de manejo escogida, cada responsable involucrado debe liderar acciones adicionales</v>
      </c>
      <c r="Y89" s="170">
        <v>2</v>
      </c>
      <c r="Z89" s="182"/>
      <c r="AA89" s="183"/>
      <c r="AB89" s="172" t="str">
        <f t="shared" si="104"/>
        <v/>
      </c>
      <c r="AC89" s="184"/>
      <c r="AD89" s="185"/>
    </row>
    <row r="90" spans="1:43" s="173" customFormat="1" ht="38.25" x14ac:dyDescent="0.2">
      <c r="A90" s="366"/>
      <c r="B90" s="366"/>
      <c r="C90" s="532" t="s">
        <v>367</v>
      </c>
      <c r="D90" s="189" t="s">
        <v>366</v>
      </c>
      <c r="E90" s="161" t="s">
        <v>46</v>
      </c>
      <c r="F90" s="187">
        <v>15</v>
      </c>
      <c r="G90" s="187">
        <v>15</v>
      </c>
      <c r="H90" s="187">
        <v>15</v>
      </c>
      <c r="I90" s="187">
        <v>15</v>
      </c>
      <c r="J90" s="187">
        <v>15</v>
      </c>
      <c r="K90" s="187">
        <v>15</v>
      </c>
      <c r="L90" s="187">
        <v>10</v>
      </c>
      <c r="M90" s="383" t="s">
        <v>158</v>
      </c>
      <c r="N90" s="372"/>
      <c r="O90" s="163">
        <f t="shared" si="99"/>
        <v>90</v>
      </c>
      <c r="P90" s="423">
        <f t="shared" ref="P90:P92" si="105">(O90*1)/90</f>
        <v>1</v>
      </c>
      <c r="Q90" s="164" t="str">
        <f t="shared" ref="Q90:Q93" si="106">IF(P90&gt;=96%,"Fuerte",(IF(P90&lt;=85%,"Débil","Moderado")))</f>
        <v>Fuerte</v>
      </c>
      <c r="R90" s="183"/>
      <c r="S90" s="185"/>
      <c r="T90" s="195"/>
      <c r="U90" s="168" t="str">
        <f t="shared" si="102"/>
        <v>Fuerte</v>
      </c>
      <c r="V90" s="168" t="str">
        <f t="shared" ref="V90:V121" si="107">IF(U90="Fuerte","",IF(OR(Q90="Débil",M90="Débil"),"","Moderada"))</f>
        <v/>
      </c>
      <c r="W90" s="168" t="str">
        <f t="shared" ref="W90:W92" si="108">IF(OR(U90="Fuerte",V90="Moderada"),"","Débil")</f>
        <v/>
      </c>
      <c r="X90" s="537" t="str">
        <f t="shared" si="98"/>
        <v>Control fuerte pero si el riesgo residual lo requiere y según la opción de manejo escogida, cada responsable involucrado debe liderar acciones adicionales</v>
      </c>
      <c r="Y90" s="170">
        <f t="shared" ref="Y90:Y121" si="109">IF(E90="Preventivo",IF(U90="Fuerte",2,IF(V90="Moderada",1,"")),"")</f>
        <v>2</v>
      </c>
      <c r="Z90" s="182"/>
      <c r="AA90" s="183"/>
      <c r="AB90" s="172" t="str">
        <f t="shared" si="104"/>
        <v/>
      </c>
      <c r="AC90" s="184"/>
      <c r="AD90" s="185"/>
    </row>
    <row r="91" spans="1:43" s="173" customFormat="1" ht="51" x14ac:dyDescent="0.2">
      <c r="A91" s="366"/>
      <c r="B91" s="366"/>
      <c r="C91" s="532" t="s">
        <v>369</v>
      </c>
      <c r="D91" s="177" t="s">
        <v>368</v>
      </c>
      <c r="E91" s="161" t="s">
        <v>46</v>
      </c>
      <c r="F91" s="187">
        <v>15</v>
      </c>
      <c r="G91" s="187">
        <v>15</v>
      </c>
      <c r="H91" s="187">
        <v>15</v>
      </c>
      <c r="I91" s="187">
        <v>15</v>
      </c>
      <c r="J91" s="187">
        <v>15</v>
      </c>
      <c r="K91" s="187">
        <v>15</v>
      </c>
      <c r="L91" s="187">
        <v>10</v>
      </c>
      <c r="M91" s="383" t="s">
        <v>158</v>
      </c>
      <c r="N91" s="372"/>
      <c r="O91" s="163">
        <f t="shared" si="99"/>
        <v>90</v>
      </c>
      <c r="P91" s="423">
        <f t="shared" si="105"/>
        <v>1</v>
      </c>
      <c r="Q91" s="164" t="str">
        <f t="shared" si="106"/>
        <v>Fuerte</v>
      </c>
      <c r="R91" s="183"/>
      <c r="S91" s="185"/>
      <c r="T91" s="195"/>
      <c r="U91" s="168" t="str">
        <f t="shared" si="102"/>
        <v>Fuerte</v>
      </c>
      <c r="V91" s="168" t="str">
        <f t="shared" si="107"/>
        <v/>
      </c>
      <c r="W91" s="168" t="str">
        <f t="shared" si="108"/>
        <v/>
      </c>
      <c r="X91" s="537" t="str">
        <f t="shared" si="98"/>
        <v>Control fuerte pero si el riesgo residual lo requiere y según la opción de manejo escogida, cada responsable involucrado debe liderar acciones adicionales</v>
      </c>
      <c r="Y91" s="170">
        <f t="shared" si="109"/>
        <v>2</v>
      </c>
      <c r="Z91" s="182"/>
      <c r="AA91" s="183"/>
      <c r="AB91" s="172" t="str">
        <f t="shared" si="104"/>
        <v/>
      </c>
      <c r="AC91" s="184"/>
      <c r="AD91" s="185"/>
    </row>
    <row r="92" spans="1:43" s="173" customFormat="1" ht="63.75" x14ac:dyDescent="0.2">
      <c r="A92" s="366"/>
      <c r="B92" s="366"/>
      <c r="C92" s="532" t="s">
        <v>412</v>
      </c>
      <c r="D92" s="359" t="s">
        <v>413</v>
      </c>
      <c r="E92" s="161" t="s">
        <v>46</v>
      </c>
      <c r="F92" s="162">
        <v>15</v>
      </c>
      <c r="G92" s="162">
        <v>15</v>
      </c>
      <c r="H92" s="162">
        <v>15</v>
      </c>
      <c r="I92" s="162">
        <v>15</v>
      </c>
      <c r="J92" s="162">
        <v>15</v>
      </c>
      <c r="K92" s="162">
        <v>15</v>
      </c>
      <c r="L92" s="162">
        <v>10</v>
      </c>
      <c r="M92" s="382" t="s">
        <v>158</v>
      </c>
      <c r="N92" s="372"/>
      <c r="O92" s="163">
        <f t="shared" si="99"/>
        <v>90</v>
      </c>
      <c r="P92" s="423">
        <f t="shared" si="105"/>
        <v>1</v>
      </c>
      <c r="Q92" s="164" t="str">
        <f t="shared" si="106"/>
        <v>Fuerte</v>
      </c>
      <c r="R92" s="183"/>
      <c r="S92" s="185"/>
      <c r="T92" s="195"/>
      <c r="U92" s="168" t="str">
        <f t="shared" si="102"/>
        <v>Fuerte</v>
      </c>
      <c r="V92" s="168" t="str">
        <f t="shared" si="107"/>
        <v/>
      </c>
      <c r="W92" s="168" t="str">
        <f t="shared" si="108"/>
        <v/>
      </c>
      <c r="X92" s="537" t="str">
        <f t="shared" si="98"/>
        <v>Control fuerte pero si el riesgo residual lo requiere y según la opción de manejo escogida, cada responsable involucrado debe liderar acciones adicionales</v>
      </c>
      <c r="Y92" s="170">
        <f t="shared" si="109"/>
        <v>2</v>
      </c>
      <c r="Z92" s="182"/>
      <c r="AA92" s="183"/>
      <c r="AB92" s="172" t="str">
        <f t="shared" si="104"/>
        <v/>
      </c>
      <c r="AC92" s="184"/>
      <c r="AD92" s="185"/>
    </row>
    <row r="93" spans="1:43" s="173" customFormat="1" x14ac:dyDescent="0.2">
      <c r="A93" s="366"/>
      <c r="B93" s="366"/>
      <c r="C93" s="398"/>
      <c r="D93" s="359"/>
      <c r="E93" s="161"/>
      <c r="F93" s="162"/>
      <c r="G93" s="162"/>
      <c r="H93" s="162"/>
      <c r="I93" s="162"/>
      <c r="J93" s="162"/>
      <c r="K93" s="162"/>
      <c r="L93" s="162"/>
      <c r="M93" s="382"/>
      <c r="N93" s="372"/>
      <c r="O93" s="163">
        <f t="shared" si="99"/>
        <v>0</v>
      </c>
      <c r="P93" s="423"/>
      <c r="Q93" s="164" t="str">
        <f t="shared" si="106"/>
        <v>Débil</v>
      </c>
      <c r="R93" s="183"/>
      <c r="S93" s="185"/>
      <c r="T93" s="196"/>
      <c r="U93" s="168" t="str">
        <f t="shared" si="102"/>
        <v/>
      </c>
      <c r="V93" s="168" t="str">
        <f t="shared" si="107"/>
        <v/>
      </c>
      <c r="W93" s="168" t="str">
        <f t="shared" si="92"/>
        <v>Débil</v>
      </c>
      <c r="X93" s="169" t="str">
        <f t="shared" si="98"/>
        <v>Requiere plan de acción para fortalecer el control</v>
      </c>
      <c r="Y93" s="170" t="str">
        <f t="shared" si="109"/>
        <v/>
      </c>
      <c r="Z93" s="191"/>
      <c r="AA93" s="192"/>
      <c r="AB93" s="172" t="str">
        <f t="shared" si="104"/>
        <v/>
      </c>
      <c r="AC93" s="172"/>
      <c r="AD93" s="193"/>
    </row>
    <row r="94" spans="1:43" s="173" customFormat="1" ht="15.75" x14ac:dyDescent="0.25">
      <c r="A94" s="364"/>
      <c r="B94" s="364"/>
      <c r="C94" s="397"/>
      <c r="D94" s="358"/>
      <c r="E94" s="161"/>
      <c r="F94" s="162"/>
      <c r="G94" s="162"/>
      <c r="H94" s="162"/>
      <c r="I94" s="162"/>
      <c r="J94" s="162"/>
      <c r="K94" s="162"/>
      <c r="L94" s="162"/>
      <c r="M94" s="382"/>
      <c r="N94" s="372"/>
      <c r="O94" s="163">
        <f t="shared" si="99"/>
        <v>0</v>
      </c>
      <c r="P94" s="423"/>
      <c r="Q94" s="164"/>
      <c r="R94" s="183"/>
      <c r="S94" s="185"/>
      <c r="T94" s="195"/>
      <c r="U94" s="168" t="str">
        <f t="shared" si="102"/>
        <v/>
      </c>
      <c r="V94" s="168" t="str">
        <f t="shared" si="107"/>
        <v>Moderada</v>
      </c>
      <c r="W94" s="168" t="str">
        <f t="shared" si="92"/>
        <v/>
      </c>
      <c r="X94" s="169" t="str">
        <f t="shared" si="98"/>
        <v>Requiere plan de acción para fortalecer el control</v>
      </c>
      <c r="Y94" s="170" t="str">
        <f t="shared" si="109"/>
        <v/>
      </c>
      <c r="Z94" s="171"/>
      <c r="AA94" s="166">
        <f>IF(OR(W94="Débil",Z94=0),0,IF(Z94=1,1,IF(AND(U94="Fuerte",Z94=2),2,1)))</f>
        <v>0</v>
      </c>
      <c r="AB94" s="172" t="str">
        <f t="shared" si="104"/>
        <v/>
      </c>
      <c r="AC94" s="171"/>
      <c r="AD94" s="166">
        <f>IF(OR(W94="Débil",AC94=0),0,IF(AC94=1,1,IF(AND(U94="Fuerte",AC94=2),2,1)))</f>
        <v>0</v>
      </c>
      <c r="AF94" s="174"/>
      <c r="AG94" s="175"/>
      <c r="AH94" s="175"/>
      <c r="AI94" s="175"/>
      <c r="AJ94" s="176"/>
      <c r="AK94" s="71"/>
      <c r="AL94" s="71"/>
      <c r="AM94" s="71"/>
      <c r="AN94" s="175"/>
      <c r="AO94" s="175"/>
      <c r="AP94" s="175"/>
      <c r="AQ94" s="176"/>
    </row>
    <row r="95" spans="1:43" s="173" customFormat="1" ht="15.75" x14ac:dyDescent="0.2">
      <c r="A95" s="366"/>
      <c r="B95" s="366"/>
      <c r="C95" s="398"/>
      <c r="D95" s="358"/>
      <c r="E95" s="161"/>
      <c r="F95" s="162"/>
      <c r="G95" s="162"/>
      <c r="H95" s="162"/>
      <c r="I95" s="162"/>
      <c r="J95" s="162"/>
      <c r="K95" s="162"/>
      <c r="L95" s="162"/>
      <c r="M95" s="382"/>
      <c r="N95" s="372"/>
      <c r="O95" s="163">
        <f t="shared" si="99"/>
        <v>0</v>
      </c>
      <c r="P95" s="423"/>
      <c r="Q95" s="164"/>
      <c r="R95" s="183"/>
      <c r="S95" s="185"/>
      <c r="T95" s="195"/>
      <c r="U95" s="168" t="str">
        <f t="shared" si="102"/>
        <v/>
      </c>
      <c r="V95" s="168" t="str">
        <f t="shared" si="107"/>
        <v>Moderada</v>
      </c>
      <c r="W95" s="168" t="str">
        <f t="shared" si="92"/>
        <v/>
      </c>
      <c r="X95" s="169" t="str">
        <f t="shared" si="98"/>
        <v>Requiere plan de acción para fortalecer el control</v>
      </c>
      <c r="Y95" s="170" t="str">
        <f t="shared" si="109"/>
        <v/>
      </c>
      <c r="Z95" s="182"/>
      <c r="AA95" s="183"/>
      <c r="AB95" s="172" t="str">
        <f t="shared" si="104"/>
        <v/>
      </c>
      <c r="AC95" s="184"/>
      <c r="AD95" s="185"/>
      <c r="AF95" s="174"/>
      <c r="AG95" s="175"/>
      <c r="AH95" s="175"/>
      <c r="AI95" s="175"/>
      <c r="AJ95" s="176"/>
      <c r="AK95" s="71"/>
      <c r="AL95" s="71"/>
      <c r="AM95" s="71"/>
      <c r="AN95" s="175"/>
      <c r="AO95" s="175"/>
      <c r="AP95" s="175"/>
      <c r="AQ95" s="176"/>
    </row>
    <row r="96" spans="1:43" s="173" customFormat="1" ht="15.75" x14ac:dyDescent="0.2">
      <c r="A96" s="367"/>
      <c r="B96" s="367"/>
      <c r="C96" s="398"/>
      <c r="D96" s="358"/>
      <c r="E96" s="161"/>
      <c r="F96" s="162"/>
      <c r="G96" s="162"/>
      <c r="H96" s="162"/>
      <c r="I96" s="162"/>
      <c r="J96" s="162"/>
      <c r="K96" s="162"/>
      <c r="L96" s="162"/>
      <c r="M96" s="382"/>
      <c r="N96" s="372"/>
      <c r="O96" s="163">
        <f t="shared" si="99"/>
        <v>0</v>
      </c>
      <c r="P96" s="423"/>
      <c r="Q96" s="164"/>
      <c r="R96" s="183"/>
      <c r="S96" s="185"/>
      <c r="T96" s="195"/>
      <c r="U96" s="168" t="str">
        <f t="shared" si="102"/>
        <v/>
      </c>
      <c r="V96" s="168" t="str">
        <f t="shared" si="107"/>
        <v>Moderada</v>
      </c>
      <c r="W96" s="168" t="str">
        <f t="shared" si="92"/>
        <v/>
      </c>
      <c r="X96" s="169" t="str">
        <f t="shared" si="98"/>
        <v>Requiere plan de acción para fortalecer el control</v>
      </c>
      <c r="Y96" s="170" t="str">
        <f t="shared" si="109"/>
        <v/>
      </c>
      <c r="Z96" s="182"/>
      <c r="AA96" s="183"/>
      <c r="AB96" s="172" t="str">
        <f t="shared" si="104"/>
        <v/>
      </c>
      <c r="AC96" s="184"/>
      <c r="AD96" s="185"/>
      <c r="AF96" s="174"/>
      <c r="AG96" s="175"/>
      <c r="AH96" s="175"/>
      <c r="AI96" s="175"/>
      <c r="AJ96" s="176"/>
      <c r="AK96" s="71"/>
      <c r="AL96" s="71"/>
      <c r="AM96" s="71"/>
      <c r="AN96" s="175"/>
      <c r="AO96" s="175"/>
      <c r="AP96" s="175"/>
      <c r="AQ96" s="176"/>
    </row>
    <row r="97" spans="1:43" s="436" customFormat="1" ht="76.5" x14ac:dyDescent="0.2">
      <c r="A97" s="424" t="str">
        <f>'2. MAPA DE RIESGOS '!C19</f>
        <v>8: Presencia de actos de cohecho (dar o recibir dádivas) para favorecimiento propio o de un tercero.</v>
      </c>
      <c r="B97" s="424"/>
      <c r="C97" s="425" t="s">
        <v>443</v>
      </c>
      <c r="D97" s="426" t="s">
        <v>384</v>
      </c>
      <c r="E97" s="427" t="s">
        <v>46</v>
      </c>
      <c r="F97" s="428">
        <v>15</v>
      </c>
      <c r="G97" s="428">
        <v>15</v>
      </c>
      <c r="H97" s="428">
        <v>15</v>
      </c>
      <c r="I97" s="428">
        <v>15</v>
      </c>
      <c r="J97" s="428">
        <v>15</v>
      </c>
      <c r="K97" s="428">
        <v>15</v>
      </c>
      <c r="L97" s="428">
        <v>10</v>
      </c>
      <c r="M97" s="429" t="s">
        <v>158</v>
      </c>
      <c r="N97" s="430"/>
      <c r="O97" s="431">
        <f t="shared" si="99"/>
        <v>90</v>
      </c>
      <c r="P97" s="432">
        <f t="shared" si="88"/>
        <v>1</v>
      </c>
      <c r="Q97" s="164" t="str">
        <f t="shared" si="89"/>
        <v>Fuerte</v>
      </c>
      <c r="R97" s="470">
        <f>ROUNDUP(AVERAGEIF(P97:P113,"&gt;0"),1)</f>
        <v>1</v>
      </c>
      <c r="S97" s="166" t="str">
        <f>IF(R97&gt;96%,"Fuerte",IF(R97&lt;50%,"Débil","Moderada"))</f>
        <v>Fuerte</v>
      </c>
      <c r="T97" s="167"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168" t="str">
        <f t="shared" si="102"/>
        <v>Fuerte</v>
      </c>
      <c r="V97" s="168" t="str">
        <f t="shared" si="107"/>
        <v/>
      </c>
      <c r="W97" s="168" t="str">
        <f t="shared" si="92"/>
        <v/>
      </c>
      <c r="X97" s="169" t="str">
        <f t="shared" si="98"/>
        <v>Control fuerte pero si el riesgo residual lo requiere y según la opción de manejo escogida, cada responsable involucrado debe liderar acciones adicionales</v>
      </c>
      <c r="Y97" s="170">
        <f t="shared" si="109"/>
        <v>2</v>
      </c>
      <c r="Z97" s="472">
        <f>IFERROR(ROUND(AVERAGE(Y97:Y113),0),0)</f>
        <v>2</v>
      </c>
      <c r="AA97" s="433">
        <f>IF(OR(W97="Débil",Z97=0),0,IF(Z97=1,1,IF(AND(U97="Fuerte",Z97=2),2,1)))</f>
        <v>2</v>
      </c>
      <c r="AB97" s="172" t="str">
        <f t="shared" si="104"/>
        <v/>
      </c>
      <c r="AC97" s="472">
        <f>IFERROR(ROUND(AVERAGE(AB97:AB113),0),0)</f>
        <v>2</v>
      </c>
      <c r="AD97" s="433">
        <f>IF(OR(W97="Débil",AC97=0),0,IF(AC97=1,1,IF(AND(U97="Fuerte",AC97=2),2,1)))</f>
        <v>2</v>
      </c>
    </row>
    <row r="98" spans="1:43" s="436" customFormat="1" ht="63.75" x14ac:dyDescent="0.2">
      <c r="A98" s="463"/>
      <c r="B98" s="463"/>
      <c r="C98" s="425" t="s">
        <v>442</v>
      </c>
      <c r="D98" s="426" t="s">
        <v>370</v>
      </c>
      <c r="E98" s="427" t="s">
        <v>46</v>
      </c>
      <c r="F98" s="428">
        <v>15</v>
      </c>
      <c r="G98" s="428">
        <v>15</v>
      </c>
      <c r="H98" s="428">
        <v>15</v>
      </c>
      <c r="I98" s="428">
        <v>15</v>
      </c>
      <c r="J98" s="428">
        <v>15</v>
      </c>
      <c r="K98" s="428">
        <v>15</v>
      </c>
      <c r="L98" s="428">
        <v>10</v>
      </c>
      <c r="M98" s="429" t="s">
        <v>158</v>
      </c>
      <c r="N98" s="430"/>
      <c r="O98" s="431">
        <f t="shared" si="99"/>
        <v>90</v>
      </c>
      <c r="P98" s="432">
        <f t="shared" si="88"/>
        <v>1</v>
      </c>
      <c r="Q98" s="164" t="str">
        <f t="shared" si="89"/>
        <v>Fuerte</v>
      </c>
      <c r="R98" s="444"/>
      <c r="S98" s="445"/>
      <c r="T98" s="446"/>
      <c r="U98" s="168" t="str">
        <f t="shared" si="102"/>
        <v>Fuerte</v>
      </c>
      <c r="V98" s="168" t="str">
        <f t="shared" si="107"/>
        <v/>
      </c>
      <c r="W98" s="168" t="str">
        <f t="shared" si="92"/>
        <v/>
      </c>
      <c r="X98" s="169" t="str">
        <f t="shared" si="98"/>
        <v>Control fuerte pero si el riesgo residual lo requiere y según la opción de manejo escogida, cada responsable involucrado debe liderar acciones adicionales</v>
      </c>
      <c r="Y98" s="170">
        <f t="shared" si="109"/>
        <v>2</v>
      </c>
      <c r="Z98" s="447"/>
      <c r="AA98" s="444"/>
      <c r="AB98" s="172" t="str">
        <f t="shared" si="104"/>
        <v/>
      </c>
      <c r="AC98" s="448"/>
      <c r="AD98" s="445"/>
    </row>
    <row r="99" spans="1:43" s="436" customFormat="1" ht="69" customHeight="1" x14ac:dyDescent="0.2">
      <c r="A99" s="463"/>
      <c r="B99" s="463"/>
      <c r="C99" s="425" t="s">
        <v>405</v>
      </c>
      <c r="D99" s="466" t="s">
        <v>414</v>
      </c>
      <c r="E99" s="427" t="s">
        <v>46</v>
      </c>
      <c r="F99" s="428">
        <v>15</v>
      </c>
      <c r="G99" s="428">
        <v>15</v>
      </c>
      <c r="H99" s="428">
        <v>15</v>
      </c>
      <c r="I99" s="428">
        <v>15</v>
      </c>
      <c r="J99" s="428">
        <v>15</v>
      </c>
      <c r="K99" s="428">
        <v>15</v>
      </c>
      <c r="L99" s="428">
        <v>10</v>
      </c>
      <c r="M99" s="429" t="s">
        <v>158</v>
      </c>
      <c r="N99" s="430"/>
      <c r="O99" s="431">
        <f t="shared" si="99"/>
        <v>90</v>
      </c>
      <c r="P99" s="432">
        <f t="shared" si="88"/>
        <v>1</v>
      </c>
      <c r="Q99" s="164" t="str">
        <f t="shared" si="89"/>
        <v>Fuerte</v>
      </c>
      <c r="R99" s="444"/>
      <c r="S99" s="445"/>
      <c r="T99" s="446"/>
      <c r="U99" s="168" t="str">
        <f t="shared" si="102"/>
        <v>Fuerte</v>
      </c>
      <c r="V99" s="168" t="str">
        <f t="shared" si="107"/>
        <v/>
      </c>
      <c r="W99" s="168" t="str">
        <f t="shared" si="92"/>
        <v/>
      </c>
      <c r="X99" s="169" t="str">
        <f t="shared" si="98"/>
        <v>Control fuerte pero si el riesgo residual lo requiere y según la opción de manejo escogida, cada responsable involucrado debe liderar acciones adicionales</v>
      </c>
      <c r="Y99" s="170">
        <f t="shared" si="109"/>
        <v>2</v>
      </c>
      <c r="Z99" s="447"/>
      <c r="AA99" s="444"/>
      <c r="AB99" s="172" t="str">
        <f t="shared" si="104"/>
        <v/>
      </c>
      <c r="AC99" s="448"/>
      <c r="AD99" s="445"/>
    </row>
    <row r="100" spans="1:43" s="436" customFormat="1" ht="69" customHeight="1" x14ac:dyDescent="0.2">
      <c r="A100" s="463"/>
      <c r="B100" s="463"/>
      <c r="C100" s="425">
        <v>1.4</v>
      </c>
      <c r="D100" s="465" t="s">
        <v>429</v>
      </c>
      <c r="E100" s="427" t="s">
        <v>46</v>
      </c>
      <c r="F100" s="428">
        <v>15</v>
      </c>
      <c r="G100" s="428">
        <v>15</v>
      </c>
      <c r="H100" s="428">
        <v>15</v>
      </c>
      <c r="I100" s="428">
        <v>15</v>
      </c>
      <c r="J100" s="428">
        <v>15</v>
      </c>
      <c r="K100" s="428">
        <v>15</v>
      </c>
      <c r="L100" s="428">
        <v>10</v>
      </c>
      <c r="M100" s="429" t="s">
        <v>158</v>
      </c>
      <c r="N100" s="430"/>
      <c r="O100" s="431">
        <f t="shared" si="99"/>
        <v>90</v>
      </c>
      <c r="P100" s="432">
        <f t="shared" si="88"/>
        <v>1</v>
      </c>
      <c r="Q100" s="164" t="str">
        <f t="shared" si="89"/>
        <v>Fuerte</v>
      </c>
      <c r="R100" s="444"/>
      <c r="S100" s="445"/>
      <c r="T100" s="446"/>
      <c r="U100" s="168" t="str">
        <f t="shared" si="102"/>
        <v>Fuerte</v>
      </c>
      <c r="V100" s="168" t="str">
        <f t="shared" si="107"/>
        <v/>
      </c>
      <c r="W100" s="168" t="str">
        <f t="shared" si="92"/>
        <v/>
      </c>
      <c r="X100" s="169" t="str">
        <f t="shared" si="98"/>
        <v>Control fuerte pero si el riesgo residual lo requiere y según la opción de manejo escogida, cada responsable involucrado debe liderar acciones adicionales</v>
      </c>
      <c r="Y100" s="170">
        <f t="shared" si="109"/>
        <v>2</v>
      </c>
      <c r="Z100" s="447"/>
      <c r="AA100" s="444"/>
      <c r="AB100" s="172" t="str">
        <f t="shared" si="104"/>
        <v/>
      </c>
      <c r="AC100" s="448"/>
      <c r="AD100" s="445"/>
    </row>
    <row r="101" spans="1:43" s="436" customFormat="1" ht="69" customHeight="1" x14ac:dyDescent="0.2">
      <c r="A101" s="463"/>
      <c r="B101" s="463"/>
      <c r="C101" s="425" t="s">
        <v>466</v>
      </c>
      <c r="D101" s="457" t="s">
        <v>465</v>
      </c>
      <c r="E101" s="427" t="s">
        <v>46</v>
      </c>
      <c r="F101" s="428">
        <v>15</v>
      </c>
      <c r="G101" s="428">
        <v>15</v>
      </c>
      <c r="H101" s="428">
        <v>15</v>
      </c>
      <c r="I101" s="428">
        <v>15</v>
      </c>
      <c r="J101" s="428">
        <v>15</v>
      </c>
      <c r="K101" s="428">
        <v>15</v>
      </c>
      <c r="L101" s="428">
        <v>10</v>
      </c>
      <c r="M101" s="429" t="s">
        <v>158</v>
      </c>
      <c r="N101" s="430"/>
      <c r="O101" s="431">
        <f t="shared" si="99"/>
        <v>90</v>
      </c>
      <c r="P101" s="432">
        <f t="shared" si="88"/>
        <v>1</v>
      </c>
      <c r="Q101" s="164" t="str">
        <f t="shared" si="89"/>
        <v>Fuerte</v>
      </c>
      <c r="R101" s="444"/>
      <c r="S101" s="445"/>
      <c r="T101" s="446"/>
      <c r="U101" s="168" t="str">
        <f t="shared" si="102"/>
        <v>Fuerte</v>
      </c>
      <c r="V101" s="168" t="str">
        <f t="shared" si="107"/>
        <v/>
      </c>
      <c r="W101" s="168" t="str">
        <f t="shared" si="92"/>
        <v/>
      </c>
      <c r="X101" s="169" t="str">
        <f t="shared" si="98"/>
        <v>Control fuerte pero si el riesgo residual lo requiere y según la opción de manejo escogida, cada responsable involucrado debe liderar acciones adicionales</v>
      </c>
      <c r="Y101" s="170">
        <f t="shared" si="109"/>
        <v>2</v>
      </c>
      <c r="Z101" s="447"/>
      <c r="AA101" s="444"/>
      <c r="AB101" s="172" t="str">
        <f t="shared" si="104"/>
        <v/>
      </c>
      <c r="AC101" s="448"/>
      <c r="AD101" s="445"/>
    </row>
    <row r="102" spans="1:43" s="436" customFormat="1" ht="69" customHeight="1" x14ac:dyDescent="0.2">
      <c r="A102" s="463"/>
      <c r="B102" s="463"/>
      <c r="C102" s="425" t="s">
        <v>500</v>
      </c>
      <c r="D102" s="527" t="s">
        <v>502</v>
      </c>
      <c r="E102" s="524" t="s">
        <v>46</v>
      </c>
      <c r="F102" s="525">
        <v>15</v>
      </c>
      <c r="G102" s="525">
        <v>15</v>
      </c>
      <c r="H102" s="525">
        <v>15</v>
      </c>
      <c r="I102" s="525">
        <v>10</v>
      </c>
      <c r="J102" s="525">
        <v>15</v>
      </c>
      <c r="K102" s="525">
        <v>15</v>
      </c>
      <c r="L102" s="525">
        <v>10</v>
      </c>
      <c r="M102" s="526" t="s">
        <v>158</v>
      </c>
      <c r="N102" s="430"/>
      <c r="O102" s="431">
        <f t="shared" si="99"/>
        <v>85</v>
      </c>
      <c r="P102" s="432">
        <f t="shared" ref="P102" si="110">(O102*1)/90</f>
        <v>0.94444444444444442</v>
      </c>
      <c r="Q102" s="164" t="str">
        <f t="shared" ref="Q102" si="111">IF(P102&gt;=96%,"Fuerte",(IF(P102&lt;=85%,"Débil","Moderado")))</f>
        <v>Moderado</v>
      </c>
      <c r="R102" s="444"/>
      <c r="S102" s="445"/>
      <c r="T102" s="446"/>
      <c r="U102" s="168" t="str">
        <f t="shared" si="102"/>
        <v/>
      </c>
      <c r="V102" s="168" t="str">
        <f t="shared" si="107"/>
        <v>Moderada</v>
      </c>
      <c r="W102" s="168" t="str">
        <f t="shared" ref="W102" si="112">IF(OR(U102="Fuerte",V102="Moderada"),"","Débil")</f>
        <v/>
      </c>
      <c r="X102" s="169" t="str">
        <f t="shared" si="98"/>
        <v>Requiere plan de acción para fortalecer el control</v>
      </c>
      <c r="Y102" s="170">
        <f t="shared" si="109"/>
        <v>1</v>
      </c>
      <c r="Z102" s="447"/>
      <c r="AA102" s="444"/>
      <c r="AB102" s="172"/>
      <c r="AC102" s="448"/>
      <c r="AD102" s="445"/>
    </row>
    <row r="103" spans="1:43" s="436" customFormat="1" ht="38.25" x14ac:dyDescent="0.2">
      <c r="A103" s="463"/>
      <c r="B103" s="463"/>
      <c r="C103" s="425">
        <v>2</v>
      </c>
      <c r="D103" s="426" t="s">
        <v>425</v>
      </c>
      <c r="E103" s="427" t="s">
        <v>72</v>
      </c>
      <c r="F103" s="428">
        <v>15</v>
      </c>
      <c r="G103" s="428">
        <v>15</v>
      </c>
      <c r="H103" s="428">
        <v>15</v>
      </c>
      <c r="I103" s="428">
        <v>15</v>
      </c>
      <c r="J103" s="428">
        <v>15</v>
      </c>
      <c r="K103" s="428">
        <v>15</v>
      </c>
      <c r="L103" s="428">
        <v>10</v>
      </c>
      <c r="M103" s="429" t="s">
        <v>158</v>
      </c>
      <c r="N103" s="430"/>
      <c r="O103" s="431">
        <f t="shared" si="99"/>
        <v>90</v>
      </c>
      <c r="P103" s="432">
        <f t="shared" si="88"/>
        <v>1</v>
      </c>
      <c r="Q103" s="164" t="str">
        <f t="shared" si="89"/>
        <v>Fuerte</v>
      </c>
      <c r="R103" s="444"/>
      <c r="S103" s="445"/>
      <c r="T103" s="446"/>
      <c r="U103" s="168" t="str">
        <f t="shared" si="102"/>
        <v>Fuerte</v>
      </c>
      <c r="V103" s="168" t="str">
        <f t="shared" si="107"/>
        <v/>
      </c>
      <c r="W103" s="168" t="str">
        <f t="shared" si="92"/>
        <v/>
      </c>
      <c r="X103" s="169" t="str">
        <f t="shared" si="98"/>
        <v>Control fuerte pero si el riesgo residual lo requiere y según la opción de manejo escogida, cada responsable involucrado debe liderar acciones adicionales</v>
      </c>
      <c r="Y103" s="170" t="str">
        <f t="shared" si="109"/>
        <v/>
      </c>
      <c r="Z103" s="447"/>
      <c r="AA103" s="444"/>
      <c r="AB103" s="172">
        <f t="shared" ref="AB103:AB130" si="113">IF(E103="Detectivo",IF(U103="Fuerte",2,IF(V103="Moderada",1,"")),"")</f>
        <v>2</v>
      </c>
      <c r="AC103" s="448"/>
      <c r="AD103" s="445"/>
    </row>
    <row r="104" spans="1:43" s="436" customFormat="1" ht="76.5" x14ac:dyDescent="0.2">
      <c r="A104" s="463"/>
      <c r="B104" s="463"/>
      <c r="C104" s="425" t="s">
        <v>386</v>
      </c>
      <c r="D104" s="451" t="s">
        <v>446</v>
      </c>
      <c r="E104" s="427" t="s">
        <v>46</v>
      </c>
      <c r="F104" s="428">
        <v>15</v>
      </c>
      <c r="G104" s="428">
        <v>15</v>
      </c>
      <c r="H104" s="428">
        <v>15</v>
      </c>
      <c r="I104" s="428">
        <v>15</v>
      </c>
      <c r="J104" s="428">
        <v>15</v>
      </c>
      <c r="K104" s="428">
        <v>15</v>
      </c>
      <c r="L104" s="428">
        <v>10</v>
      </c>
      <c r="M104" s="429" t="s">
        <v>158</v>
      </c>
      <c r="N104" s="430"/>
      <c r="O104" s="431">
        <f t="shared" si="99"/>
        <v>90</v>
      </c>
      <c r="P104" s="432">
        <f t="shared" si="88"/>
        <v>1</v>
      </c>
      <c r="Q104" s="164" t="str">
        <f t="shared" si="89"/>
        <v>Fuerte</v>
      </c>
      <c r="R104" s="444"/>
      <c r="S104" s="445"/>
      <c r="T104" s="446"/>
      <c r="U104" s="168" t="str">
        <f t="shared" si="102"/>
        <v>Fuerte</v>
      </c>
      <c r="V104" s="168" t="str">
        <f t="shared" si="107"/>
        <v/>
      </c>
      <c r="W104" s="168" t="str">
        <f t="shared" si="92"/>
        <v/>
      </c>
      <c r="X104" s="169" t="str">
        <f t="shared" si="98"/>
        <v>Control fuerte pero si el riesgo residual lo requiere y según la opción de manejo escogida, cada responsable involucrado debe liderar acciones adicionales</v>
      </c>
      <c r="Y104" s="170">
        <f t="shared" si="109"/>
        <v>2</v>
      </c>
      <c r="Z104" s="447"/>
      <c r="AA104" s="444"/>
      <c r="AB104" s="172" t="str">
        <f t="shared" si="113"/>
        <v/>
      </c>
      <c r="AC104" s="448"/>
      <c r="AD104" s="445"/>
    </row>
    <row r="105" spans="1:43" s="436" customFormat="1" ht="51" x14ac:dyDescent="0.2">
      <c r="A105" s="442"/>
      <c r="B105" s="442"/>
      <c r="C105" s="443" t="s">
        <v>387</v>
      </c>
      <c r="D105" s="426" t="s">
        <v>447</v>
      </c>
      <c r="E105" s="427" t="s">
        <v>72</v>
      </c>
      <c r="F105" s="428">
        <v>15</v>
      </c>
      <c r="G105" s="428">
        <v>15</v>
      </c>
      <c r="H105" s="428">
        <v>15</v>
      </c>
      <c r="I105" s="428">
        <v>15</v>
      </c>
      <c r="J105" s="428">
        <v>15</v>
      </c>
      <c r="K105" s="428">
        <v>15</v>
      </c>
      <c r="L105" s="428">
        <v>10</v>
      </c>
      <c r="M105" s="429" t="s">
        <v>158</v>
      </c>
      <c r="N105" s="430"/>
      <c r="O105" s="431">
        <f t="shared" si="99"/>
        <v>90</v>
      </c>
      <c r="P105" s="432">
        <f t="shared" si="88"/>
        <v>1</v>
      </c>
      <c r="Q105" s="164" t="str">
        <f t="shared" si="89"/>
        <v>Fuerte</v>
      </c>
      <c r="R105" s="444"/>
      <c r="S105" s="445"/>
      <c r="T105" s="446"/>
      <c r="U105" s="168" t="str">
        <f t="shared" si="102"/>
        <v>Fuerte</v>
      </c>
      <c r="V105" s="168" t="str">
        <f t="shared" si="107"/>
        <v/>
      </c>
      <c r="W105" s="168" t="str">
        <f t="shared" si="92"/>
        <v/>
      </c>
      <c r="X105" s="169" t="str">
        <f t="shared" si="98"/>
        <v>Control fuerte pero si el riesgo residual lo requiere y según la opción de manejo escogida, cada responsable involucrado debe liderar acciones adicionales</v>
      </c>
      <c r="Y105" s="170" t="str">
        <f t="shared" si="109"/>
        <v/>
      </c>
      <c r="Z105" s="447"/>
      <c r="AA105" s="444"/>
      <c r="AB105" s="172">
        <f t="shared" si="113"/>
        <v>2</v>
      </c>
      <c r="AC105" s="448"/>
      <c r="AD105" s="445"/>
    </row>
    <row r="106" spans="1:43" s="436" customFormat="1" ht="89.25" x14ac:dyDescent="0.2">
      <c r="A106" s="442"/>
      <c r="B106" s="442"/>
      <c r="C106" s="443" t="s">
        <v>444</v>
      </c>
      <c r="D106" s="426" t="s">
        <v>448</v>
      </c>
      <c r="E106" s="427" t="s">
        <v>46</v>
      </c>
      <c r="F106" s="428">
        <v>15</v>
      </c>
      <c r="G106" s="428">
        <v>15</v>
      </c>
      <c r="H106" s="428">
        <v>15</v>
      </c>
      <c r="I106" s="428">
        <v>15</v>
      </c>
      <c r="J106" s="428">
        <v>15</v>
      </c>
      <c r="K106" s="428">
        <v>15</v>
      </c>
      <c r="L106" s="428">
        <v>10</v>
      </c>
      <c r="M106" s="429" t="s">
        <v>158</v>
      </c>
      <c r="N106" s="430"/>
      <c r="O106" s="431">
        <f t="shared" si="99"/>
        <v>90</v>
      </c>
      <c r="P106" s="432">
        <f t="shared" si="88"/>
        <v>1</v>
      </c>
      <c r="Q106" s="164" t="str">
        <f t="shared" si="89"/>
        <v>Fuerte</v>
      </c>
      <c r="R106" s="444"/>
      <c r="S106" s="445"/>
      <c r="T106" s="446"/>
      <c r="U106" s="168" t="str">
        <f t="shared" si="102"/>
        <v>Fuerte</v>
      </c>
      <c r="V106" s="168" t="str">
        <f t="shared" si="107"/>
        <v/>
      </c>
      <c r="W106" s="168" t="str">
        <f t="shared" si="92"/>
        <v/>
      </c>
      <c r="X106" s="169" t="str">
        <f t="shared" si="98"/>
        <v>Control fuerte pero si el riesgo residual lo requiere y según la opción de manejo escogida, cada responsable involucrado debe liderar acciones adicionales</v>
      </c>
      <c r="Y106" s="170">
        <f t="shared" si="109"/>
        <v>2</v>
      </c>
      <c r="Z106" s="447"/>
      <c r="AA106" s="444"/>
      <c r="AB106" s="172" t="str">
        <f t="shared" si="113"/>
        <v/>
      </c>
      <c r="AC106" s="448"/>
      <c r="AD106" s="445"/>
    </row>
    <row r="107" spans="1:43" s="436" customFormat="1" ht="76.5" x14ac:dyDescent="0.2">
      <c r="A107" s="442"/>
      <c r="B107" s="442"/>
      <c r="C107" s="443" t="s">
        <v>445</v>
      </c>
      <c r="D107" s="426" t="s">
        <v>449</v>
      </c>
      <c r="E107" s="427" t="s">
        <v>72</v>
      </c>
      <c r="F107" s="428">
        <v>15</v>
      </c>
      <c r="G107" s="428">
        <v>15</v>
      </c>
      <c r="H107" s="428">
        <v>15</v>
      </c>
      <c r="I107" s="428">
        <v>10</v>
      </c>
      <c r="J107" s="428">
        <v>15</v>
      </c>
      <c r="K107" s="428">
        <v>15</v>
      </c>
      <c r="L107" s="428">
        <v>10</v>
      </c>
      <c r="M107" s="429" t="s">
        <v>159</v>
      </c>
      <c r="N107" s="430"/>
      <c r="O107" s="431">
        <f t="shared" si="99"/>
        <v>85</v>
      </c>
      <c r="P107" s="432">
        <f t="shared" si="88"/>
        <v>0.94444444444444442</v>
      </c>
      <c r="Q107" s="164" t="str">
        <f t="shared" si="89"/>
        <v>Moderado</v>
      </c>
      <c r="R107" s="444"/>
      <c r="S107" s="445"/>
      <c r="T107" s="446"/>
      <c r="U107" s="168" t="str">
        <f t="shared" si="102"/>
        <v/>
      </c>
      <c r="V107" s="168" t="str">
        <f t="shared" si="107"/>
        <v>Moderada</v>
      </c>
      <c r="W107" s="168" t="str">
        <f t="shared" si="92"/>
        <v/>
      </c>
      <c r="X107" s="169" t="str">
        <f t="shared" si="98"/>
        <v>Requiere plan de acción para fortalecer el control</v>
      </c>
      <c r="Y107" s="170" t="str">
        <f t="shared" si="109"/>
        <v/>
      </c>
      <c r="Z107" s="447"/>
      <c r="AA107" s="444"/>
      <c r="AB107" s="172">
        <f t="shared" si="113"/>
        <v>1</v>
      </c>
      <c r="AC107" s="448"/>
      <c r="AD107" s="445"/>
    </row>
    <row r="108" spans="1:43" s="436" customFormat="1" ht="15" x14ac:dyDescent="0.2">
      <c r="A108" s="463"/>
      <c r="B108" s="463"/>
      <c r="C108" s="425"/>
      <c r="N108" s="430"/>
      <c r="O108" s="431">
        <f t="shared" si="99"/>
        <v>0</v>
      </c>
      <c r="P108" s="432">
        <f t="shared" si="88"/>
        <v>0</v>
      </c>
      <c r="Q108" s="164" t="str">
        <f t="shared" si="89"/>
        <v>Débil</v>
      </c>
      <c r="R108" s="444"/>
      <c r="S108" s="445"/>
      <c r="T108" s="446"/>
      <c r="U108" s="168" t="str">
        <f t="shared" si="102"/>
        <v/>
      </c>
      <c r="V108" s="168" t="str">
        <f t="shared" si="107"/>
        <v/>
      </c>
      <c r="W108" s="168" t="str">
        <f t="shared" si="92"/>
        <v>Débil</v>
      </c>
      <c r="X108" s="169" t="str">
        <f t="shared" si="98"/>
        <v>Requiere plan de acción para fortalecer el control</v>
      </c>
      <c r="Y108" s="170" t="str">
        <f t="shared" si="109"/>
        <v/>
      </c>
      <c r="Z108" s="447"/>
      <c r="AA108" s="444"/>
      <c r="AB108" s="172" t="str">
        <f t="shared" si="113"/>
        <v/>
      </c>
      <c r="AC108" s="448"/>
      <c r="AD108" s="445"/>
    </row>
    <row r="109" spans="1:43" s="436" customFormat="1" x14ac:dyDescent="0.2">
      <c r="A109" s="442"/>
      <c r="B109" s="442"/>
      <c r="C109" s="443"/>
      <c r="D109" s="451"/>
      <c r="E109" s="427"/>
      <c r="F109" s="428"/>
      <c r="G109" s="428"/>
      <c r="H109" s="428"/>
      <c r="I109" s="428"/>
      <c r="J109" s="428"/>
      <c r="K109" s="428"/>
      <c r="L109" s="428"/>
      <c r="M109" s="429"/>
      <c r="N109" s="430"/>
      <c r="O109" s="431">
        <f t="shared" si="99"/>
        <v>0</v>
      </c>
      <c r="P109" s="432">
        <f t="shared" si="88"/>
        <v>0</v>
      </c>
      <c r="Q109" s="164" t="str">
        <f t="shared" si="89"/>
        <v>Débil</v>
      </c>
      <c r="R109" s="444"/>
      <c r="S109" s="445"/>
      <c r="T109" s="446"/>
      <c r="U109" s="168" t="str">
        <f t="shared" si="102"/>
        <v/>
      </c>
      <c r="V109" s="168" t="str">
        <f t="shared" si="107"/>
        <v/>
      </c>
      <c r="W109" s="168" t="str">
        <f t="shared" si="92"/>
        <v>Débil</v>
      </c>
      <c r="X109" s="169" t="str">
        <f t="shared" si="98"/>
        <v>Requiere plan de acción para fortalecer el control</v>
      </c>
      <c r="Y109" s="170" t="str">
        <f t="shared" si="109"/>
        <v/>
      </c>
      <c r="Z109" s="447"/>
      <c r="AA109" s="444"/>
      <c r="AB109" s="172" t="str">
        <f t="shared" si="113"/>
        <v/>
      </c>
      <c r="AC109" s="448"/>
      <c r="AD109" s="445"/>
    </row>
    <row r="110" spans="1:43" s="436" customFormat="1" ht="51" x14ac:dyDescent="0.2">
      <c r="A110" s="442"/>
      <c r="B110" s="442"/>
      <c r="C110" s="443" t="s">
        <v>357</v>
      </c>
      <c r="D110" s="451" t="s">
        <v>371</v>
      </c>
      <c r="E110" s="427" t="s">
        <v>46</v>
      </c>
      <c r="F110" s="428">
        <v>15</v>
      </c>
      <c r="G110" s="428">
        <v>15</v>
      </c>
      <c r="H110" s="428">
        <v>15</v>
      </c>
      <c r="I110" s="428">
        <v>15</v>
      </c>
      <c r="J110" s="428">
        <v>15</v>
      </c>
      <c r="K110" s="428">
        <v>15</v>
      </c>
      <c r="L110" s="467">
        <v>10</v>
      </c>
      <c r="M110" s="429" t="s">
        <v>158</v>
      </c>
      <c r="N110" s="430"/>
      <c r="O110" s="431">
        <f t="shared" si="99"/>
        <v>90</v>
      </c>
      <c r="P110" s="432">
        <f t="shared" si="88"/>
        <v>1</v>
      </c>
      <c r="Q110" s="164" t="str">
        <f t="shared" si="89"/>
        <v>Fuerte</v>
      </c>
      <c r="R110" s="444"/>
      <c r="S110" s="445"/>
      <c r="T110" s="461"/>
      <c r="U110" s="168" t="str">
        <f t="shared" si="102"/>
        <v>Fuerte</v>
      </c>
      <c r="V110" s="168" t="str">
        <f t="shared" si="107"/>
        <v/>
      </c>
      <c r="W110" s="168" t="str">
        <f t="shared" si="92"/>
        <v/>
      </c>
      <c r="X110" s="169" t="str">
        <f t="shared" si="98"/>
        <v>Control fuerte pero si el riesgo residual lo requiere y según la opción de manejo escogida, cada responsable involucrado debe liderar acciones adicionales</v>
      </c>
      <c r="Y110" s="170">
        <f t="shared" si="109"/>
        <v>2</v>
      </c>
      <c r="Z110" s="452"/>
      <c r="AA110" s="453"/>
      <c r="AB110" s="172" t="str">
        <f t="shared" si="113"/>
        <v/>
      </c>
      <c r="AC110" s="435"/>
      <c r="AD110" s="454"/>
    </row>
    <row r="111" spans="1:43" s="436" customFormat="1" ht="15.75" x14ac:dyDescent="0.25">
      <c r="A111" s="455"/>
      <c r="B111" s="455"/>
      <c r="C111" s="456"/>
      <c r="D111" s="457"/>
      <c r="E111" s="427"/>
      <c r="F111" s="428"/>
      <c r="G111" s="428"/>
      <c r="H111" s="428"/>
      <c r="I111" s="428"/>
      <c r="J111" s="428"/>
      <c r="K111" s="428"/>
      <c r="L111" s="428"/>
      <c r="M111" s="429"/>
      <c r="N111" s="430"/>
      <c r="O111" s="431">
        <f t="shared" si="99"/>
        <v>0</v>
      </c>
      <c r="P111" s="432">
        <f t="shared" si="88"/>
        <v>0</v>
      </c>
      <c r="Q111" s="164" t="str">
        <f t="shared" si="89"/>
        <v>Débil</v>
      </c>
      <c r="R111" s="444"/>
      <c r="S111" s="445"/>
      <c r="T111" s="446"/>
      <c r="U111" s="168" t="str">
        <f t="shared" si="102"/>
        <v/>
      </c>
      <c r="V111" s="168" t="str">
        <f t="shared" si="107"/>
        <v/>
      </c>
      <c r="W111" s="168" t="str">
        <f t="shared" si="92"/>
        <v>Débil</v>
      </c>
      <c r="X111" s="169" t="str">
        <f t="shared" si="98"/>
        <v>Requiere plan de acción para fortalecer el control</v>
      </c>
      <c r="Y111" s="170" t="str">
        <f t="shared" si="109"/>
        <v/>
      </c>
      <c r="Z111" s="434"/>
      <c r="AA111" s="433">
        <f>IF(OR(W111="Débil",Z111=0),0,IF(Z111=1,1,IF(AND(U111="Fuerte",Z111=2),2,1)))</f>
        <v>0</v>
      </c>
      <c r="AB111" s="172" t="str">
        <f t="shared" si="113"/>
        <v/>
      </c>
      <c r="AC111" s="434"/>
      <c r="AD111" s="433">
        <f>IF(OR(W111="Débil",AC111=0),0,IF(AC111=1,1,IF(AND(U111="Fuerte",AC111=2),2,1)))</f>
        <v>0</v>
      </c>
      <c r="AF111" s="437"/>
      <c r="AG111" s="449"/>
      <c r="AH111" s="449"/>
      <c r="AI111" s="449"/>
      <c r="AJ111" s="462"/>
      <c r="AK111" s="440"/>
      <c r="AL111" s="440"/>
      <c r="AM111" s="440"/>
      <c r="AN111" s="449"/>
      <c r="AO111" s="449"/>
      <c r="AP111" s="449"/>
      <c r="AQ111" s="462"/>
    </row>
    <row r="112" spans="1:43" s="436" customFormat="1" ht="15.75" x14ac:dyDescent="0.2">
      <c r="A112" s="442"/>
      <c r="B112" s="442"/>
      <c r="C112" s="443"/>
      <c r="D112" s="457"/>
      <c r="E112" s="427"/>
      <c r="F112" s="428"/>
      <c r="G112" s="428"/>
      <c r="H112" s="428"/>
      <c r="I112" s="428"/>
      <c r="J112" s="428"/>
      <c r="K112" s="428"/>
      <c r="L112" s="428"/>
      <c r="M112" s="429"/>
      <c r="N112" s="430"/>
      <c r="O112" s="431">
        <f t="shared" si="99"/>
        <v>0</v>
      </c>
      <c r="P112" s="432">
        <f t="shared" si="88"/>
        <v>0</v>
      </c>
      <c r="Q112" s="164" t="str">
        <f t="shared" si="89"/>
        <v>Débil</v>
      </c>
      <c r="R112" s="444"/>
      <c r="S112" s="445"/>
      <c r="T112" s="446"/>
      <c r="U112" s="168" t="str">
        <f t="shared" si="102"/>
        <v/>
      </c>
      <c r="V112" s="168" t="str">
        <f t="shared" si="107"/>
        <v/>
      </c>
      <c r="W112" s="168" t="str">
        <f t="shared" si="92"/>
        <v>Débil</v>
      </c>
      <c r="X112" s="169" t="str">
        <f t="shared" si="98"/>
        <v>Requiere plan de acción para fortalecer el control</v>
      </c>
      <c r="Y112" s="170" t="str">
        <f t="shared" si="109"/>
        <v/>
      </c>
      <c r="Z112" s="447"/>
      <c r="AA112" s="444"/>
      <c r="AB112" s="172" t="str">
        <f t="shared" si="113"/>
        <v/>
      </c>
      <c r="AC112" s="448"/>
      <c r="AD112" s="445"/>
      <c r="AF112" s="437"/>
      <c r="AG112" s="449"/>
      <c r="AH112" s="449"/>
      <c r="AI112" s="449"/>
      <c r="AJ112" s="462"/>
      <c r="AK112" s="440"/>
      <c r="AL112" s="440"/>
      <c r="AM112" s="440"/>
      <c r="AN112" s="449"/>
      <c r="AO112" s="449"/>
      <c r="AP112" s="449"/>
      <c r="AQ112" s="462"/>
    </row>
    <row r="113" spans="1:43" s="436" customFormat="1" ht="15.75" x14ac:dyDescent="0.2">
      <c r="A113" s="458"/>
      <c r="B113" s="458"/>
      <c r="C113" s="443"/>
      <c r="D113" s="457"/>
      <c r="E113" s="427"/>
      <c r="F113" s="428"/>
      <c r="G113" s="428"/>
      <c r="H113" s="428"/>
      <c r="I113" s="428"/>
      <c r="J113" s="428"/>
      <c r="K113" s="428"/>
      <c r="L113" s="428"/>
      <c r="M113" s="429"/>
      <c r="N113" s="430"/>
      <c r="O113" s="431">
        <f t="shared" si="99"/>
        <v>0</v>
      </c>
      <c r="P113" s="432">
        <f t="shared" si="88"/>
        <v>0</v>
      </c>
      <c r="Q113" s="164" t="str">
        <f t="shared" si="89"/>
        <v>Débil</v>
      </c>
      <c r="R113" s="444"/>
      <c r="S113" s="445"/>
      <c r="T113" s="446"/>
      <c r="U113" s="168" t="str">
        <f t="shared" si="102"/>
        <v/>
      </c>
      <c r="V113" s="168" t="str">
        <f t="shared" si="107"/>
        <v/>
      </c>
      <c r="W113" s="168" t="str">
        <f t="shared" si="92"/>
        <v>Débil</v>
      </c>
      <c r="X113" s="169" t="str">
        <f t="shared" si="98"/>
        <v>Requiere plan de acción para fortalecer el control</v>
      </c>
      <c r="Y113" s="170" t="str">
        <f t="shared" si="109"/>
        <v/>
      </c>
      <c r="Z113" s="447"/>
      <c r="AA113" s="444"/>
      <c r="AB113" s="172" t="str">
        <f t="shared" si="113"/>
        <v/>
      </c>
      <c r="AC113" s="448"/>
      <c r="AD113" s="445"/>
      <c r="AF113" s="437"/>
      <c r="AG113" s="449"/>
      <c r="AH113" s="449"/>
      <c r="AI113" s="449"/>
      <c r="AJ113" s="462"/>
      <c r="AK113" s="440"/>
      <c r="AL113" s="440"/>
      <c r="AM113" s="440"/>
      <c r="AN113" s="449"/>
      <c r="AO113" s="449"/>
      <c r="AP113" s="449"/>
      <c r="AQ113" s="462"/>
    </row>
    <row r="114" spans="1:43" s="173" customFormat="1" ht="114.75" x14ac:dyDescent="0.2">
      <c r="A114" s="362" t="str">
        <f>'2. MAPA DE RIESGOS '!C20</f>
        <v>9. Discriminación y restricción a la participación de los ciudadanos que requieren atención y respuesta por parte de la SDM.</v>
      </c>
      <c r="B114" s="362"/>
      <c r="C114" s="395" t="s">
        <v>361</v>
      </c>
      <c r="D114" s="354" t="s">
        <v>372</v>
      </c>
      <c r="E114" s="161" t="s">
        <v>46</v>
      </c>
      <c r="F114" s="162">
        <v>15</v>
      </c>
      <c r="G114" s="162">
        <v>15</v>
      </c>
      <c r="H114" s="162">
        <v>15</v>
      </c>
      <c r="I114" s="162">
        <v>15</v>
      </c>
      <c r="J114" s="162">
        <v>15</v>
      </c>
      <c r="K114" s="162">
        <v>15</v>
      </c>
      <c r="L114" s="162">
        <v>10</v>
      </c>
      <c r="M114" s="382" t="s">
        <v>159</v>
      </c>
      <c r="N114" s="372"/>
      <c r="O114" s="163">
        <f t="shared" si="99"/>
        <v>90</v>
      </c>
      <c r="P114" s="423">
        <f t="shared" si="88"/>
        <v>1</v>
      </c>
      <c r="Q114" s="164" t="str">
        <f t="shared" si="89"/>
        <v>Fuerte</v>
      </c>
      <c r="R114" s="470">
        <f>ROUNDUP(AVERAGEIF(P114:P125,"&gt;0"),1)</f>
        <v>1</v>
      </c>
      <c r="S114" s="166" t="str">
        <f>IF(R114&gt;96%,"Fuerte",IF(R114&lt;50%,"Débil","Moderada"))</f>
        <v>Fuerte</v>
      </c>
      <c r="T114" s="167"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168" t="str">
        <f t="shared" si="102"/>
        <v/>
      </c>
      <c r="V114" s="168" t="str">
        <f t="shared" si="107"/>
        <v>Moderada</v>
      </c>
      <c r="W114" s="168" t="str">
        <f t="shared" si="92"/>
        <v/>
      </c>
      <c r="X114" s="169" t="str">
        <f t="shared" si="98"/>
        <v>Requiere plan de acción para fortalecer el control</v>
      </c>
      <c r="Y114" s="170">
        <f t="shared" si="109"/>
        <v>1</v>
      </c>
      <c r="Z114" s="472">
        <f>IFERROR(ROUND(AVERAGE(Y114:Y125),0),0)</f>
        <v>1</v>
      </c>
      <c r="AA114" s="166">
        <f>IF(OR(W114="Débil",Z114=0),0,IF(Z114=1,1,IF(AND(U114="Fuerte",Z114=2),2,1)))</f>
        <v>1</v>
      </c>
      <c r="AB114" s="172" t="str">
        <f t="shared" si="113"/>
        <v/>
      </c>
      <c r="AC114" s="472">
        <f>IFERROR(ROUND(AVERAGE(AB114:AB125),0),0)</f>
        <v>2</v>
      </c>
      <c r="AD114" s="166">
        <f>IF(OR(W114="Débil",AC114=0),0,IF(AC114=1,1,IF(AND(U114="Fuerte",AC114=2),2,1)))</f>
        <v>1</v>
      </c>
    </row>
    <row r="115" spans="1:43" s="173" customFormat="1" ht="38.25" x14ac:dyDescent="0.2">
      <c r="A115" s="368"/>
      <c r="B115" s="368"/>
      <c r="C115" s="395" t="s">
        <v>403</v>
      </c>
      <c r="D115" s="354" t="s">
        <v>430</v>
      </c>
      <c r="E115" s="161" t="s">
        <v>72</v>
      </c>
      <c r="F115" s="162">
        <v>15</v>
      </c>
      <c r="G115" s="162">
        <v>15</v>
      </c>
      <c r="H115" s="162">
        <v>15</v>
      </c>
      <c r="I115" s="162">
        <v>15</v>
      </c>
      <c r="J115" s="162">
        <v>15</v>
      </c>
      <c r="K115" s="162">
        <v>15</v>
      </c>
      <c r="L115" s="162">
        <v>10</v>
      </c>
      <c r="M115" s="382" t="s">
        <v>158</v>
      </c>
      <c r="N115" s="372"/>
      <c r="O115" s="163">
        <f t="shared" si="99"/>
        <v>90</v>
      </c>
      <c r="P115" s="423">
        <f t="shared" si="88"/>
        <v>1</v>
      </c>
      <c r="Q115" s="164" t="str">
        <f t="shared" si="89"/>
        <v>Fuerte</v>
      </c>
      <c r="R115" s="183"/>
      <c r="S115" s="185"/>
      <c r="T115" s="195"/>
      <c r="U115" s="168" t="str">
        <f t="shared" si="102"/>
        <v>Fuerte</v>
      </c>
      <c r="V115" s="168" t="str">
        <f t="shared" si="107"/>
        <v/>
      </c>
      <c r="W115" s="168" t="str">
        <f t="shared" si="92"/>
        <v/>
      </c>
      <c r="X115" s="169" t="str">
        <f t="shared" si="98"/>
        <v>Control fuerte pero si el riesgo residual lo requiere y según la opción de manejo escogida, cada responsable involucrado debe liderar acciones adicionales</v>
      </c>
      <c r="Y115" s="170" t="str">
        <f t="shared" si="109"/>
        <v/>
      </c>
      <c r="Z115" s="182"/>
      <c r="AA115" s="183"/>
      <c r="AB115" s="172">
        <f t="shared" si="113"/>
        <v>2</v>
      </c>
      <c r="AC115" s="184"/>
      <c r="AD115" s="185"/>
    </row>
    <row r="116" spans="1:43" s="173" customFormat="1" ht="89.25" x14ac:dyDescent="0.2">
      <c r="A116" s="366"/>
      <c r="B116" s="366"/>
      <c r="C116" s="398" t="s">
        <v>363</v>
      </c>
      <c r="D116" s="354" t="s">
        <v>415</v>
      </c>
      <c r="E116" s="161" t="s">
        <v>72</v>
      </c>
      <c r="F116" s="162">
        <v>15</v>
      </c>
      <c r="G116" s="162">
        <v>15</v>
      </c>
      <c r="H116" s="162">
        <v>15</v>
      </c>
      <c r="I116" s="162">
        <v>10</v>
      </c>
      <c r="J116" s="162">
        <v>15</v>
      </c>
      <c r="K116" s="162">
        <v>15</v>
      </c>
      <c r="L116" s="162">
        <v>10</v>
      </c>
      <c r="M116" s="382" t="s">
        <v>158</v>
      </c>
      <c r="N116" s="372"/>
      <c r="O116" s="163">
        <f t="shared" si="99"/>
        <v>85</v>
      </c>
      <c r="P116" s="423">
        <f t="shared" si="88"/>
        <v>0.94444444444444442</v>
      </c>
      <c r="Q116" s="164" t="str">
        <f t="shared" si="89"/>
        <v>Moderado</v>
      </c>
      <c r="R116" s="183"/>
      <c r="S116" s="185"/>
      <c r="T116" s="195"/>
      <c r="U116" s="168" t="str">
        <f t="shared" si="102"/>
        <v/>
      </c>
      <c r="V116" s="168" t="str">
        <f t="shared" si="107"/>
        <v>Moderada</v>
      </c>
      <c r="W116" s="168" t="str">
        <f t="shared" si="92"/>
        <v/>
      </c>
      <c r="X116" s="169" t="str">
        <f t="shared" si="98"/>
        <v>Requiere plan de acción para fortalecer el control</v>
      </c>
      <c r="Y116" s="170" t="str">
        <f t="shared" si="109"/>
        <v/>
      </c>
      <c r="Z116" s="182"/>
      <c r="AA116" s="183"/>
      <c r="AB116" s="172">
        <f t="shared" si="113"/>
        <v>1</v>
      </c>
      <c r="AC116" s="184"/>
      <c r="AD116" s="185"/>
    </row>
    <row r="117" spans="1:43" s="173" customFormat="1" x14ac:dyDescent="0.2">
      <c r="A117" s="366"/>
      <c r="B117" s="366"/>
      <c r="C117" s="398"/>
      <c r="D117" s="360"/>
      <c r="E117" s="161"/>
      <c r="F117" s="162"/>
      <c r="G117" s="162"/>
      <c r="H117" s="162"/>
      <c r="I117" s="162"/>
      <c r="J117" s="162"/>
      <c r="K117" s="162"/>
      <c r="L117" s="162"/>
      <c r="M117" s="382"/>
      <c r="N117" s="372"/>
      <c r="O117" s="163">
        <f t="shared" si="99"/>
        <v>0</v>
      </c>
      <c r="P117" s="423">
        <f t="shared" si="88"/>
        <v>0</v>
      </c>
      <c r="Q117" s="164" t="str">
        <f t="shared" si="89"/>
        <v>Débil</v>
      </c>
      <c r="R117" s="183"/>
      <c r="S117" s="185"/>
      <c r="T117" s="195"/>
      <c r="U117" s="168" t="str">
        <f t="shared" si="102"/>
        <v/>
      </c>
      <c r="V117" s="168" t="str">
        <f t="shared" si="107"/>
        <v/>
      </c>
      <c r="W117" s="168" t="str">
        <f t="shared" si="92"/>
        <v>Débil</v>
      </c>
      <c r="X117" s="169" t="str">
        <f t="shared" si="98"/>
        <v>Requiere plan de acción para fortalecer el control</v>
      </c>
      <c r="Y117" s="170" t="str">
        <f t="shared" si="109"/>
        <v/>
      </c>
      <c r="Z117" s="182"/>
      <c r="AA117" s="183"/>
      <c r="AB117" s="172" t="str">
        <f t="shared" si="113"/>
        <v/>
      </c>
      <c r="AC117" s="184"/>
      <c r="AD117" s="185"/>
    </row>
    <row r="118" spans="1:43" s="173" customFormat="1" x14ac:dyDescent="0.2">
      <c r="A118" s="366"/>
      <c r="B118" s="366"/>
      <c r="C118" s="398"/>
      <c r="D118" s="360"/>
      <c r="E118" s="161"/>
      <c r="F118" s="162"/>
      <c r="G118" s="162"/>
      <c r="H118" s="162"/>
      <c r="I118" s="162"/>
      <c r="J118" s="162"/>
      <c r="K118" s="162"/>
      <c r="L118" s="162"/>
      <c r="M118" s="382"/>
      <c r="N118" s="372"/>
      <c r="O118" s="163">
        <f t="shared" si="99"/>
        <v>0</v>
      </c>
      <c r="P118" s="423">
        <f t="shared" si="88"/>
        <v>0</v>
      </c>
      <c r="Q118" s="164" t="str">
        <f t="shared" si="89"/>
        <v>Débil</v>
      </c>
      <c r="R118" s="183"/>
      <c r="S118" s="185"/>
      <c r="T118" s="195"/>
      <c r="U118" s="168" t="str">
        <f t="shared" si="102"/>
        <v/>
      </c>
      <c r="V118" s="168" t="str">
        <f t="shared" si="107"/>
        <v/>
      </c>
      <c r="W118" s="168" t="str">
        <f t="shared" si="92"/>
        <v>Débil</v>
      </c>
      <c r="X118" s="169" t="str">
        <f t="shared" si="98"/>
        <v>Requiere plan de acción para fortalecer el control</v>
      </c>
      <c r="Y118" s="170" t="str">
        <f t="shared" si="109"/>
        <v/>
      </c>
      <c r="Z118" s="182"/>
      <c r="AA118" s="183"/>
      <c r="AB118" s="172" t="str">
        <f t="shared" si="113"/>
        <v/>
      </c>
      <c r="AC118" s="184"/>
      <c r="AD118" s="185"/>
    </row>
    <row r="119" spans="1:43" s="173" customFormat="1" x14ac:dyDescent="0.2">
      <c r="A119" s="366"/>
      <c r="B119" s="366"/>
      <c r="C119" s="398"/>
      <c r="D119" s="360"/>
      <c r="E119" s="161"/>
      <c r="F119" s="162"/>
      <c r="G119" s="162"/>
      <c r="H119" s="162"/>
      <c r="I119" s="162"/>
      <c r="J119" s="162"/>
      <c r="K119" s="162"/>
      <c r="L119" s="162"/>
      <c r="M119" s="382"/>
      <c r="N119" s="372"/>
      <c r="O119" s="163">
        <f t="shared" si="99"/>
        <v>0</v>
      </c>
      <c r="P119" s="423">
        <f t="shared" si="88"/>
        <v>0</v>
      </c>
      <c r="Q119" s="164" t="str">
        <f t="shared" si="89"/>
        <v>Débil</v>
      </c>
      <c r="R119" s="183"/>
      <c r="S119" s="185"/>
      <c r="T119" s="195"/>
      <c r="U119" s="168" t="str">
        <f t="shared" si="102"/>
        <v/>
      </c>
      <c r="V119" s="168" t="str">
        <f t="shared" si="107"/>
        <v/>
      </c>
      <c r="W119" s="168" t="str">
        <f t="shared" si="92"/>
        <v>Débil</v>
      </c>
      <c r="X119" s="169" t="str">
        <f t="shared" ref="X119:X145" si="114">IF(AND(Q119="Fuerte",M119="Fuerte"),"Control fuerte pero si el riesgo residual lo requiere y según la opción de manejo escogida, cada responsable involucrado debe liderar acciones adicionales","Requiere plan de acción para fortalecer el control")</f>
        <v>Requiere plan de acción para fortalecer el control</v>
      </c>
      <c r="Y119" s="170" t="str">
        <f t="shared" si="109"/>
        <v/>
      </c>
      <c r="Z119" s="182"/>
      <c r="AA119" s="183"/>
      <c r="AB119" s="172" t="str">
        <f t="shared" si="113"/>
        <v/>
      </c>
      <c r="AC119" s="184"/>
      <c r="AD119" s="185"/>
    </row>
    <row r="120" spans="1:43" s="173" customFormat="1" x14ac:dyDescent="0.2">
      <c r="A120" s="366"/>
      <c r="B120" s="366"/>
      <c r="C120" s="398"/>
      <c r="D120" s="360"/>
      <c r="E120" s="161"/>
      <c r="F120" s="162"/>
      <c r="G120" s="162"/>
      <c r="H120" s="162"/>
      <c r="I120" s="162"/>
      <c r="J120" s="162"/>
      <c r="K120" s="162"/>
      <c r="L120" s="162"/>
      <c r="M120" s="382"/>
      <c r="N120" s="372"/>
      <c r="O120" s="163">
        <f t="shared" ref="O120:O145" si="115">SUM(F120:K120)</f>
        <v>0</v>
      </c>
      <c r="P120" s="423">
        <f t="shared" si="88"/>
        <v>0</v>
      </c>
      <c r="Q120" s="164" t="str">
        <f t="shared" si="89"/>
        <v>Débil</v>
      </c>
      <c r="R120" s="183"/>
      <c r="S120" s="185"/>
      <c r="T120" s="195"/>
      <c r="U120" s="168" t="str">
        <f t="shared" ref="U120:U145" si="116">IF(AND(Q120="Fuerte",M120="Fuerte"),"Fuerte","")</f>
        <v/>
      </c>
      <c r="V120" s="168" t="str">
        <f t="shared" si="107"/>
        <v/>
      </c>
      <c r="W120" s="168" t="str">
        <f t="shared" si="92"/>
        <v>Débil</v>
      </c>
      <c r="X120" s="169" t="str">
        <f t="shared" si="114"/>
        <v>Requiere plan de acción para fortalecer el control</v>
      </c>
      <c r="Y120" s="170" t="str">
        <f t="shared" si="109"/>
        <v/>
      </c>
      <c r="Z120" s="182"/>
      <c r="AA120" s="183"/>
      <c r="AB120" s="172" t="str">
        <f t="shared" si="113"/>
        <v/>
      </c>
      <c r="AC120" s="184"/>
      <c r="AD120" s="185"/>
    </row>
    <row r="121" spans="1:43" s="173" customFormat="1" x14ac:dyDescent="0.2">
      <c r="A121" s="366"/>
      <c r="B121" s="366"/>
      <c r="C121" s="398"/>
      <c r="D121" s="360"/>
      <c r="E121" s="161"/>
      <c r="F121" s="162"/>
      <c r="G121" s="162"/>
      <c r="H121" s="162"/>
      <c r="I121" s="162"/>
      <c r="J121" s="162"/>
      <c r="K121" s="162"/>
      <c r="L121" s="162"/>
      <c r="M121" s="382"/>
      <c r="N121" s="372"/>
      <c r="O121" s="163">
        <f t="shared" si="115"/>
        <v>0</v>
      </c>
      <c r="P121" s="423">
        <f t="shared" si="88"/>
        <v>0</v>
      </c>
      <c r="Q121" s="164" t="str">
        <f t="shared" si="89"/>
        <v>Débil</v>
      </c>
      <c r="R121" s="183"/>
      <c r="S121" s="185"/>
      <c r="T121" s="195"/>
      <c r="U121" s="168" t="str">
        <f t="shared" si="116"/>
        <v/>
      </c>
      <c r="V121" s="168" t="str">
        <f t="shared" si="107"/>
        <v/>
      </c>
      <c r="W121" s="168" t="str">
        <f t="shared" si="92"/>
        <v>Débil</v>
      </c>
      <c r="X121" s="169" t="str">
        <f t="shared" si="114"/>
        <v>Requiere plan de acción para fortalecer el control</v>
      </c>
      <c r="Y121" s="170" t="str">
        <f t="shared" si="109"/>
        <v/>
      </c>
      <c r="Z121" s="182"/>
      <c r="AA121" s="183"/>
      <c r="AB121" s="172" t="str">
        <f t="shared" si="113"/>
        <v/>
      </c>
      <c r="AC121" s="184"/>
      <c r="AD121" s="185"/>
    </row>
    <row r="122" spans="1:43" s="173" customFormat="1" x14ac:dyDescent="0.2">
      <c r="A122" s="366"/>
      <c r="B122" s="366"/>
      <c r="C122" s="398"/>
      <c r="D122" s="360"/>
      <c r="E122" s="161"/>
      <c r="F122" s="162"/>
      <c r="G122" s="162"/>
      <c r="H122" s="162"/>
      <c r="I122" s="162"/>
      <c r="J122" s="162"/>
      <c r="K122" s="162"/>
      <c r="L122" s="162"/>
      <c r="M122" s="382"/>
      <c r="N122" s="372"/>
      <c r="O122" s="163">
        <f t="shared" si="115"/>
        <v>0</v>
      </c>
      <c r="P122" s="423">
        <f t="shared" si="88"/>
        <v>0</v>
      </c>
      <c r="Q122" s="164" t="str">
        <f t="shared" si="89"/>
        <v>Débil</v>
      </c>
      <c r="R122" s="183"/>
      <c r="S122" s="185"/>
      <c r="T122" s="196"/>
      <c r="U122" s="168" t="str">
        <f t="shared" si="116"/>
        <v/>
      </c>
      <c r="V122" s="168" t="str">
        <f t="shared" ref="V122:V145" si="117">IF(U122="Fuerte","",IF(OR(Q122="Débil",M122="Débil"),"","Moderada"))</f>
        <v/>
      </c>
      <c r="W122" s="168" t="str">
        <f t="shared" si="92"/>
        <v>Débil</v>
      </c>
      <c r="X122" s="169" t="str">
        <f t="shared" si="114"/>
        <v>Requiere plan de acción para fortalecer el control</v>
      </c>
      <c r="Y122" s="170" t="str">
        <f t="shared" ref="Y122:Y145" si="118">IF(E122="Preventivo",IF(U122="Fuerte",2,IF(V122="Moderada",1,"")),"")</f>
        <v/>
      </c>
      <c r="Z122" s="191"/>
      <c r="AA122" s="192"/>
      <c r="AB122" s="172" t="str">
        <f t="shared" si="113"/>
        <v/>
      </c>
      <c r="AC122" s="172"/>
      <c r="AD122" s="193"/>
    </row>
    <row r="123" spans="1:43" s="173" customFormat="1" ht="15.75" x14ac:dyDescent="0.25">
      <c r="A123" s="364"/>
      <c r="B123" s="364"/>
      <c r="C123" s="397"/>
      <c r="D123" s="358"/>
      <c r="E123" s="161"/>
      <c r="F123" s="162"/>
      <c r="G123" s="162"/>
      <c r="H123" s="162"/>
      <c r="I123" s="162"/>
      <c r="J123" s="162"/>
      <c r="K123" s="162"/>
      <c r="L123" s="162"/>
      <c r="M123" s="382"/>
      <c r="N123" s="372"/>
      <c r="O123" s="163">
        <f t="shared" si="115"/>
        <v>0</v>
      </c>
      <c r="P123" s="423">
        <f t="shared" si="88"/>
        <v>0</v>
      </c>
      <c r="Q123" s="164" t="str">
        <f t="shared" si="89"/>
        <v>Débil</v>
      </c>
      <c r="R123" s="183"/>
      <c r="S123" s="185"/>
      <c r="T123" s="195"/>
      <c r="U123" s="168" t="str">
        <f t="shared" si="116"/>
        <v/>
      </c>
      <c r="V123" s="168" t="str">
        <f t="shared" si="117"/>
        <v/>
      </c>
      <c r="W123" s="168" t="str">
        <f t="shared" si="92"/>
        <v>Débil</v>
      </c>
      <c r="X123" s="169" t="str">
        <f t="shared" si="114"/>
        <v>Requiere plan de acción para fortalecer el control</v>
      </c>
      <c r="Y123" s="170" t="str">
        <f t="shared" si="118"/>
        <v/>
      </c>
      <c r="Z123" s="171"/>
      <c r="AA123" s="166">
        <f>IF(OR(W123="Débil",Z123=0),0,IF(Z123=1,1,IF(AND(U123="Fuerte",Z123=2),2,1)))</f>
        <v>0</v>
      </c>
      <c r="AB123" s="172" t="str">
        <f t="shared" si="113"/>
        <v/>
      </c>
      <c r="AC123" s="171"/>
      <c r="AD123" s="166">
        <f>IF(OR(W123="Débil",AC123=0),0,IF(AC123=1,1,IF(AND(U123="Fuerte",AC123=2),2,1)))</f>
        <v>0</v>
      </c>
      <c r="AF123" s="174"/>
      <c r="AG123" s="175"/>
      <c r="AH123" s="175"/>
      <c r="AI123" s="175"/>
      <c r="AJ123" s="176"/>
      <c r="AK123" s="71"/>
      <c r="AL123" s="71"/>
      <c r="AM123" s="71"/>
      <c r="AN123" s="175"/>
      <c r="AO123" s="175"/>
      <c r="AP123" s="175"/>
      <c r="AQ123" s="176"/>
    </row>
    <row r="124" spans="1:43" s="173" customFormat="1" ht="15.75" x14ac:dyDescent="0.2">
      <c r="A124" s="366"/>
      <c r="B124" s="366"/>
      <c r="C124" s="398"/>
      <c r="D124" s="358"/>
      <c r="E124" s="161"/>
      <c r="F124" s="162"/>
      <c r="G124" s="162"/>
      <c r="H124" s="162"/>
      <c r="I124" s="162"/>
      <c r="J124" s="162"/>
      <c r="K124" s="162"/>
      <c r="L124" s="162"/>
      <c r="M124" s="382"/>
      <c r="N124" s="372"/>
      <c r="O124" s="163">
        <f t="shared" si="115"/>
        <v>0</v>
      </c>
      <c r="P124" s="423">
        <f t="shared" si="88"/>
        <v>0</v>
      </c>
      <c r="Q124" s="164" t="str">
        <f t="shared" si="89"/>
        <v>Débil</v>
      </c>
      <c r="R124" s="183"/>
      <c r="S124" s="185"/>
      <c r="T124" s="195"/>
      <c r="U124" s="168" t="str">
        <f t="shared" si="116"/>
        <v/>
      </c>
      <c r="V124" s="168" t="str">
        <f t="shared" si="117"/>
        <v/>
      </c>
      <c r="W124" s="168" t="str">
        <f t="shared" si="92"/>
        <v>Débil</v>
      </c>
      <c r="X124" s="169" t="str">
        <f t="shared" si="114"/>
        <v>Requiere plan de acción para fortalecer el control</v>
      </c>
      <c r="Y124" s="170" t="str">
        <f t="shared" si="118"/>
        <v/>
      </c>
      <c r="Z124" s="182"/>
      <c r="AA124" s="183"/>
      <c r="AB124" s="172" t="str">
        <f t="shared" si="113"/>
        <v/>
      </c>
      <c r="AC124" s="184"/>
      <c r="AD124" s="185"/>
      <c r="AF124" s="174"/>
      <c r="AG124" s="175"/>
      <c r="AH124" s="175"/>
      <c r="AI124" s="175"/>
      <c r="AJ124" s="176"/>
      <c r="AK124" s="71"/>
      <c r="AL124" s="71"/>
      <c r="AM124" s="71"/>
      <c r="AN124" s="175"/>
      <c r="AO124" s="175"/>
      <c r="AP124" s="175"/>
      <c r="AQ124" s="176"/>
    </row>
    <row r="125" spans="1:43" s="173" customFormat="1" ht="15.75" x14ac:dyDescent="0.2">
      <c r="A125" s="367"/>
      <c r="B125" s="367"/>
      <c r="C125" s="398"/>
      <c r="D125" s="358"/>
      <c r="E125" s="161"/>
      <c r="F125" s="162"/>
      <c r="G125" s="162"/>
      <c r="H125" s="162"/>
      <c r="I125" s="162"/>
      <c r="J125" s="162"/>
      <c r="K125" s="162"/>
      <c r="L125" s="162"/>
      <c r="M125" s="382"/>
      <c r="N125" s="372"/>
      <c r="O125" s="163">
        <f t="shared" si="115"/>
        <v>0</v>
      </c>
      <c r="P125" s="423">
        <f t="shared" si="88"/>
        <v>0</v>
      </c>
      <c r="Q125" s="164" t="str">
        <f t="shared" si="89"/>
        <v>Débil</v>
      </c>
      <c r="R125" s="183"/>
      <c r="S125" s="185"/>
      <c r="T125" s="195"/>
      <c r="U125" s="168" t="str">
        <f t="shared" si="116"/>
        <v/>
      </c>
      <c r="V125" s="168" t="str">
        <f t="shared" si="117"/>
        <v/>
      </c>
      <c r="W125" s="168" t="str">
        <f t="shared" si="92"/>
        <v>Débil</v>
      </c>
      <c r="X125" s="169" t="str">
        <f t="shared" si="114"/>
        <v>Requiere plan de acción para fortalecer el control</v>
      </c>
      <c r="Y125" s="170" t="str">
        <f t="shared" si="118"/>
        <v/>
      </c>
      <c r="Z125" s="182"/>
      <c r="AA125" s="183"/>
      <c r="AB125" s="172" t="str">
        <f t="shared" si="113"/>
        <v/>
      </c>
      <c r="AC125" s="184"/>
      <c r="AD125" s="185"/>
      <c r="AF125" s="174"/>
      <c r="AG125" s="175"/>
      <c r="AH125" s="175"/>
      <c r="AI125" s="175"/>
      <c r="AJ125" s="176"/>
      <c r="AK125" s="71"/>
      <c r="AL125" s="71"/>
      <c r="AM125" s="71"/>
      <c r="AN125" s="175"/>
      <c r="AO125" s="175"/>
      <c r="AP125" s="175"/>
      <c r="AQ125" s="176"/>
    </row>
    <row r="126" spans="1:43" s="436" customFormat="1" ht="127.5" x14ac:dyDescent="0.2">
      <c r="A126" s="424" t="str">
        <f>'2. MAPA DE RIESGOS '!C21</f>
        <v>10. Implementación de la Política de Seguridad Digital deficiente e ineficaz para las características y condiciones de la Entidad.</v>
      </c>
      <c r="B126" s="424"/>
      <c r="C126" s="425">
        <v>1</v>
      </c>
      <c r="D126" s="451" t="s">
        <v>432</v>
      </c>
      <c r="E126" s="427" t="s">
        <v>46</v>
      </c>
      <c r="F126" s="428">
        <v>15</v>
      </c>
      <c r="G126" s="428">
        <v>15</v>
      </c>
      <c r="H126" s="428">
        <v>15</v>
      </c>
      <c r="I126" s="428">
        <v>15</v>
      </c>
      <c r="J126" s="428">
        <v>15</v>
      </c>
      <c r="K126" s="428">
        <v>15</v>
      </c>
      <c r="L126" s="428">
        <v>10</v>
      </c>
      <c r="M126" s="429" t="s">
        <v>158</v>
      </c>
      <c r="N126" s="430"/>
      <c r="O126" s="431">
        <f t="shared" si="115"/>
        <v>90</v>
      </c>
      <c r="P126" s="432">
        <f t="shared" si="88"/>
        <v>1</v>
      </c>
      <c r="Q126" s="164" t="str">
        <f t="shared" si="89"/>
        <v>Fuerte</v>
      </c>
      <c r="R126" s="470">
        <f>ROUNDUP(AVERAGEIF(P126:P137,"&gt;0"),1)</f>
        <v>1</v>
      </c>
      <c r="S126" s="166" t="str">
        <f>IF(R126&gt;96%,"Fuerte",IF(R126&lt;50%,"Débil","Moderada"))</f>
        <v>Fuerte</v>
      </c>
      <c r="T126" s="167"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168" t="str">
        <f t="shared" si="116"/>
        <v>Fuerte</v>
      </c>
      <c r="V126" s="168" t="str">
        <f t="shared" si="117"/>
        <v/>
      </c>
      <c r="W126" s="168" t="str">
        <f t="shared" si="92"/>
        <v/>
      </c>
      <c r="X126" s="169" t="str">
        <f t="shared" si="114"/>
        <v>Control fuerte pero si el riesgo residual lo requiere y según la opción de manejo escogida, cada responsable involucrado debe liderar acciones adicionales</v>
      </c>
      <c r="Y126" s="170">
        <f t="shared" si="118"/>
        <v>2</v>
      </c>
      <c r="Z126" s="472">
        <f>IFERROR(ROUND(AVERAGE(Y126:Y137),0),0)</f>
        <v>2</v>
      </c>
      <c r="AA126" s="433">
        <f>IF(OR(W126="Débil",Z126=0),0,IF(Z126=1,1,IF(AND(U126="Fuerte",Z126=2),2,1)))</f>
        <v>2</v>
      </c>
      <c r="AB126" s="172" t="str">
        <f t="shared" si="113"/>
        <v/>
      </c>
      <c r="AC126" s="472">
        <f>IFERROR(ROUND(AVERAGE(AB126:AB137),0),0)</f>
        <v>2</v>
      </c>
      <c r="AD126" s="433">
        <f>IF(OR(W126="Débil",AC126=0),0,IF(AC126=1,1,IF(AND(U126="Fuerte",AC126=2),2,1)))</f>
        <v>2</v>
      </c>
    </row>
    <row r="127" spans="1:43" s="436" customFormat="1" ht="89.25" x14ac:dyDescent="0.2">
      <c r="A127" s="442"/>
      <c r="B127" s="442"/>
      <c r="C127" s="468" t="s">
        <v>433</v>
      </c>
      <c r="D127" s="450" t="s">
        <v>431</v>
      </c>
      <c r="E127" s="427" t="s">
        <v>72</v>
      </c>
      <c r="F127" s="428">
        <v>15</v>
      </c>
      <c r="G127" s="428">
        <v>15</v>
      </c>
      <c r="H127" s="428">
        <v>15</v>
      </c>
      <c r="I127" s="428">
        <v>15</v>
      </c>
      <c r="J127" s="428">
        <v>15</v>
      </c>
      <c r="K127" s="428">
        <v>15</v>
      </c>
      <c r="L127" s="428">
        <v>0</v>
      </c>
      <c r="M127" s="429" t="s">
        <v>158</v>
      </c>
      <c r="N127" s="430"/>
      <c r="O127" s="431">
        <f t="shared" si="115"/>
        <v>90</v>
      </c>
      <c r="P127" s="432">
        <f t="shared" si="88"/>
        <v>1</v>
      </c>
      <c r="Q127" s="164" t="str">
        <f t="shared" si="89"/>
        <v>Fuerte</v>
      </c>
      <c r="R127" s="444"/>
      <c r="S127" s="445"/>
      <c r="T127" s="446"/>
      <c r="U127" s="168" t="str">
        <f t="shared" si="116"/>
        <v>Fuerte</v>
      </c>
      <c r="V127" s="168" t="str">
        <f t="shared" si="117"/>
        <v/>
      </c>
      <c r="W127" s="168" t="str">
        <f t="shared" si="92"/>
        <v/>
      </c>
      <c r="X127" s="169" t="str">
        <f t="shared" si="114"/>
        <v>Control fuerte pero si el riesgo residual lo requiere y según la opción de manejo escogida, cada responsable involucrado debe liderar acciones adicionales</v>
      </c>
      <c r="Y127" s="170" t="str">
        <f t="shared" si="118"/>
        <v/>
      </c>
      <c r="Z127" s="447"/>
      <c r="AA127" s="444"/>
      <c r="AB127" s="172">
        <f t="shared" si="113"/>
        <v>2</v>
      </c>
      <c r="AC127" s="448"/>
      <c r="AD127" s="445"/>
    </row>
    <row r="128" spans="1:43" s="436" customFormat="1" ht="86.25" customHeight="1" x14ac:dyDescent="0.2">
      <c r="A128" s="442"/>
      <c r="B128" s="442"/>
      <c r="C128" s="468">
        <v>2</v>
      </c>
      <c r="D128" s="451" t="s">
        <v>436</v>
      </c>
      <c r="E128" s="427" t="s">
        <v>46</v>
      </c>
      <c r="F128" s="428">
        <v>15</v>
      </c>
      <c r="G128" s="428">
        <v>15</v>
      </c>
      <c r="H128" s="428">
        <v>15</v>
      </c>
      <c r="I128" s="428">
        <v>15</v>
      </c>
      <c r="J128" s="428">
        <v>15</v>
      </c>
      <c r="K128" s="428">
        <v>15</v>
      </c>
      <c r="L128" s="428">
        <v>10</v>
      </c>
      <c r="M128" s="429" t="s">
        <v>158</v>
      </c>
      <c r="N128" s="430"/>
      <c r="O128" s="431">
        <f t="shared" si="115"/>
        <v>90</v>
      </c>
      <c r="P128" s="432">
        <f t="shared" si="88"/>
        <v>1</v>
      </c>
      <c r="Q128" s="164" t="str">
        <f t="shared" si="89"/>
        <v>Fuerte</v>
      </c>
      <c r="R128" s="444"/>
      <c r="S128" s="445"/>
      <c r="T128" s="446"/>
      <c r="U128" s="168" t="str">
        <f t="shared" si="116"/>
        <v>Fuerte</v>
      </c>
      <c r="V128" s="168" t="str">
        <f t="shared" si="117"/>
        <v/>
      </c>
      <c r="W128" s="168" t="str">
        <f t="shared" si="92"/>
        <v/>
      </c>
      <c r="X128" s="169" t="str">
        <f t="shared" si="114"/>
        <v>Control fuerte pero si el riesgo residual lo requiere y según la opción de manejo escogida, cada responsable involucrado debe liderar acciones adicionales</v>
      </c>
      <c r="Y128" s="170">
        <f t="shared" si="118"/>
        <v>2</v>
      </c>
      <c r="Z128" s="447"/>
      <c r="AA128" s="444"/>
      <c r="AB128" s="172" t="str">
        <f t="shared" si="113"/>
        <v/>
      </c>
      <c r="AC128" s="448"/>
      <c r="AD128" s="445"/>
    </row>
    <row r="129" spans="1:43" s="436" customFormat="1" ht="63.75" x14ac:dyDescent="0.2">
      <c r="A129" s="442"/>
      <c r="B129" s="442"/>
      <c r="C129" s="443" t="s">
        <v>386</v>
      </c>
      <c r="D129" s="451" t="s">
        <v>349</v>
      </c>
      <c r="E129" s="427" t="s">
        <v>46</v>
      </c>
      <c r="F129" s="428">
        <v>15</v>
      </c>
      <c r="G129" s="428">
        <v>15</v>
      </c>
      <c r="H129" s="428">
        <v>15</v>
      </c>
      <c r="I129" s="428">
        <v>15</v>
      </c>
      <c r="J129" s="428">
        <v>15</v>
      </c>
      <c r="K129" s="428">
        <v>15</v>
      </c>
      <c r="L129" s="428">
        <v>10</v>
      </c>
      <c r="M129" s="429" t="s">
        <v>158</v>
      </c>
      <c r="N129" s="430"/>
      <c r="O129" s="431">
        <f t="shared" si="115"/>
        <v>90</v>
      </c>
      <c r="P129" s="432">
        <f t="shared" si="88"/>
        <v>1</v>
      </c>
      <c r="Q129" s="164" t="str">
        <f t="shared" si="89"/>
        <v>Fuerte</v>
      </c>
      <c r="R129" s="444"/>
      <c r="S129" s="445"/>
      <c r="T129" s="446"/>
      <c r="U129" s="168" t="str">
        <f t="shared" si="116"/>
        <v>Fuerte</v>
      </c>
      <c r="V129" s="168" t="str">
        <f t="shared" si="117"/>
        <v/>
      </c>
      <c r="W129" s="168" t="str">
        <f t="shared" si="92"/>
        <v/>
      </c>
      <c r="X129" s="169" t="str">
        <f t="shared" si="114"/>
        <v>Control fuerte pero si el riesgo residual lo requiere y según la opción de manejo escogida, cada responsable involucrado debe liderar acciones adicionales</v>
      </c>
      <c r="Y129" s="170">
        <f t="shared" si="118"/>
        <v>2</v>
      </c>
      <c r="Z129" s="447"/>
      <c r="AA129" s="444"/>
      <c r="AB129" s="172" t="str">
        <f t="shared" si="113"/>
        <v/>
      </c>
      <c r="AC129" s="448"/>
      <c r="AD129" s="445"/>
    </row>
    <row r="130" spans="1:43" s="436" customFormat="1" ht="76.5" x14ac:dyDescent="0.2">
      <c r="A130" s="442"/>
      <c r="B130" s="442"/>
      <c r="C130" s="443" t="s">
        <v>387</v>
      </c>
      <c r="D130" s="451" t="s">
        <v>437</v>
      </c>
      <c r="E130" s="427" t="s">
        <v>46</v>
      </c>
      <c r="F130" s="428">
        <v>15</v>
      </c>
      <c r="G130" s="428">
        <v>15</v>
      </c>
      <c r="H130" s="428">
        <v>15</v>
      </c>
      <c r="I130" s="428">
        <v>15</v>
      </c>
      <c r="J130" s="428">
        <v>15</v>
      </c>
      <c r="K130" s="428">
        <v>15</v>
      </c>
      <c r="L130" s="428">
        <v>10</v>
      </c>
      <c r="M130" s="429" t="s">
        <v>158</v>
      </c>
      <c r="N130" s="430"/>
      <c r="O130" s="431">
        <f t="shared" si="115"/>
        <v>90</v>
      </c>
      <c r="P130" s="432">
        <f t="shared" si="88"/>
        <v>1</v>
      </c>
      <c r="Q130" s="164" t="str">
        <f t="shared" si="89"/>
        <v>Fuerte</v>
      </c>
      <c r="R130" s="444"/>
      <c r="S130" s="445"/>
      <c r="T130" s="446"/>
      <c r="U130" s="168" t="str">
        <f t="shared" si="116"/>
        <v>Fuerte</v>
      </c>
      <c r="V130" s="168" t="str">
        <f t="shared" si="117"/>
        <v/>
      </c>
      <c r="W130" s="168" t="str">
        <f t="shared" si="92"/>
        <v/>
      </c>
      <c r="X130" s="169" t="str">
        <f t="shared" si="114"/>
        <v>Control fuerte pero si el riesgo residual lo requiere y según la opción de manejo escogida, cada responsable involucrado debe liderar acciones adicionales</v>
      </c>
      <c r="Y130" s="170">
        <f t="shared" si="118"/>
        <v>2</v>
      </c>
      <c r="Z130" s="447"/>
      <c r="AA130" s="444"/>
      <c r="AB130" s="172" t="str">
        <f t="shared" si="113"/>
        <v/>
      </c>
      <c r="AC130" s="448"/>
      <c r="AD130" s="445"/>
    </row>
    <row r="131" spans="1:43" s="436" customFormat="1" ht="51" x14ac:dyDescent="0.2">
      <c r="A131" s="442"/>
      <c r="B131" s="442"/>
      <c r="C131" s="468" t="s">
        <v>412</v>
      </c>
      <c r="D131" s="527" t="s">
        <v>503</v>
      </c>
      <c r="E131" s="524" t="s">
        <v>46</v>
      </c>
      <c r="F131" s="525">
        <v>15</v>
      </c>
      <c r="G131" s="525">
        <v>15</v>
      </c>
      <c r="H131" s="525">
        <v>15</v>
      </c>
      <c r="I131" s="525">
        <v>10</v>
      </c>
      <c r="J131" s="525">
        <v>15</v>
      </c>
      <c r="K131" s="525">
        <v>15</v>
      </c>
      <c r="L131" s="525">
        <v>10</v>
      </c>
      <c r="M131" s="526" t="s">
        <v>158</v>
      </c>
      <c r="N131" s="430"/>
      <c r="O131" s="431">
        <f t="shared" si="115"/>
        <v>85</v>
      </c>
      <c r="P131" s="432">
        <f t="shared" ref="P131" si="119">(O131*1)/90</f>
        <v>0.94444444444444442</v>
      </c>
      <c r="Q131" s="164" t="str">
        <f t="shared" ref="Q131" si="120">IF(P131&gt;=96%,"Fuerte",(IF(P131&lt;=85%,"Débil","Moderado")))</f>
        <v>Moderado</v>
      </c>
      <c r="R131" s="444"/>
      <c r="S131" s="445"/>
      <c r="T131" s="446"/>
      <c r="U131" s="168" t="str">
        <f t="shared" si="116"/>
        <v/>
      </c>
      <c r="V131" s="168" t="str">
        <f t="shared" si="117"/>
        <v>Moderada</v>
      </c>
      <c r="W131" s="168" t="str">
        <f t="shared" ref="W131" si="121">IF(OR(U131="Fuerte",V131="Moderada"),"","Débil")</f>
        <v/>
      </c>
      <c r="X131" s="169" t="str">
        <f t="shared" si="114"/>
        <v>Requiere plan de acción para fortalecer el control</v>
      </c>
      <c r="Y131" s="170">
        <f t="shared" si="118"/>
        <v>1</v>
      </c>
      <c r="Z131" s="447"/>
      <c r="AA131" s="444"/>
      <c r="AB131" s="172"/>
      <c r="AC131" s="448"/>
      <c r="AD131" s="445"/>
    </row>
    <row r="132" spans="1:43" s="436" customFormat="1" ht="38.25" x14ac:dyDescent="0.2">
      <c r="A132" s="442"/>
      <c r="B132" s="442"/>
      <c r="C132" s="443" t="s">
        <v>434</v>
      </c>
      <c r="D132" s="451" t="s">
        <v>430</v>
      </c>
      <c r="E132" s="427" t="s">
        <v>72</v>
      </c>
      <c r="F132" s="428">
        <v>15</v>
      </c>
      <c r="G132" s="428">
        <v>15</v>
      </c>
      <c r="H132" s="428">
        <v>15</v>
      </c>
      <c r="I132" s="428">
        <v>15</v>
      </c>
      <c r="J132" s="428">
        <v>15</v>
      </c>
      <c r="K132" s="428">
        <v>15</v>
      </c>
      <c r="L132" s="428">
        <v>10</v>
      </c>
      <c r="M132" s="429" t="s">
        <v>158</v>
      </c>
      <c r="N132" s="430"/>
      <c r="O132" s="431">
        <f t="shared" si="115"/>
        <v>90</v>
      </c>
      <c r="P132" s="432">
        <f t="shared" si="88"/>
        <v>1</v>
      </c>
      <c r="Q132" s="164" t="str">
        <f t="shared" si="89"/>
        <v>Fuerte</v>
      </c>
      <c r="R132" s="444"/>
      <c r="S132" s="445"/>
      <c r="T132" s="446"/>
      <c r="U132" s="168" t="str">
        <f t="shared" si="116"/>
        <v>Fuerte</v>
      </c>
      <c r="V132" s="168" t="str">
        <f t="shared" si="117"/>
        <v/>
      </c>
      <c r="W132" s="168" t="str">
        <f t="shared" si="92"/>
        <v/>
      </c>
      <c r="X132" s="169" t="str">
        <f t="shared" si="114"/>
        <v>Control fuerte pero si el riesgo residual lo requiere y según la opción de manejo escogida, cada responsable involucrado debe liderar acciones adicionales</v>
      </c>
      <c r="Y132" s="170" t="str">
        <f t="shared" si="118"/>
        <v/>
      </c>
      <c r="Z132" s="447"/>
      <c r="AA132" s="444"/>
      <c r="AB132" s="172">
        <f t="shared" ref="AB132:AB145" si="122">IF(E132="Detectivo",IF(U132="Fuerte",2,IF(V132="Moderada",1,"")),"")</f>
        <v>2</v>
      </c>
      <c r="AC132" s="448"/>
      <c r="AD132" s="445"/>
    </row>
    <row r="133" spans="1:43" s="436" customFormat="1" ht="63.75" x14ac:dyDescent="0.2">
      <c r="A133" s="442"/>
      <c r="B133" s="442"/>
      <c r="C133" s="443" t="s">
        <v>435</v>
      </c>
      <c r="D133" s="451" t="s">
        <v>438</v>
      </c>
      <c r="E133" s="427" t="s">
        <v>72</v>
      </c>
      <c r="F133" s="428">
        <v>15</v>
      </c>
      <c r="G133" s="428">
        <v>15</v>
      </c>
      <c r="H133" s="428">
        <v>15</v>
      </c>
      <c r="I133" s="428">
        <v>15</v>
      </c>
      <c r="J133" s="428">
        <v>15</v>
      </c>
      <c r="K133" s="428">
        <v>15</v>
      </c>
      <c r="L133" s="428">
        <v>0</v>
      </c>
      <c r="M133" s="429" t="s">
        <v>158</v>
      </c>
      <c r="N133" s="430"/>
      <c r="O133" s="431">
        <f t="shared" si="115"/>
        <v>90</v>
      </c>
      <c r="P133" s="432">
        <f t="shared" si="88"/>
        <v>1</v>
      </c>
      <c r="Q133" s="164" t="str">
        <f t="shared" si="89"/>
        <v>Fuerte</v>
      </c>
      <c r="R133" s="444"/>
      <c r="S133" s="445"/>
      <c r="T133" s="446"/>
      <c r="U133" s="168" t="str">
        <f t="shared" si="116"/>
        <v>Fuerte</v>
      </c>
      <c r="V133" s="168" t="str">
        <f t="shared" si="117"/>
        <v/>
      </c>
      <c r="W133" s="168" t="str">
        <f t="shared" si="92"/>
        <v/>
      </c>
      <c r="X133" s="169" t="str">
        <f t="shared" si="114"/>
        <v>Control fuerte pero si el riesgo residual lo requiere y según la opción de manejo escogida, cada responsable involucrado debe liderar acciones adicionales</v>
      </c>
      <c r="Y133" s="170" t="str">
        <f t="shared" si="118"/>
        <v/>
      </c>
      <c r="Z133" s="447"/>
      <c r="AA133" s="444"/>
      <c r="AB133" s="172">
        <f t="shared" si="122"/>
        <v>2</v>
      </c>
      <c r="AC133" s="448"/>
      <c r="AD133" s="445"/>
    </row>
    <row r="134" spans="1:43" s="436" customFormat="1" ht="63.75" x14ac:dyDescent="0.2">
      <c r="A134" s="442"/>
      <c r="B134" s="442"/>
      <c r="C134" s="443">
        <v>5</v>
      </c>
      <c r="D134" s="451" t="s">
        <v>439</v>
      </c>
      <c r="E134" s="427" t="s">
        <v>46</v>
      </c>
      <c r="F134" s="428">
        <v>15</v>
      </c>
      <c r="G134" s="428">
        <v>15</v>
      </c>
      <c r="H134" s="428">
        <v>15</v>
      </c>
      <c r="I134" s="428">
        <v>15</v>
      </c>
      <c r="J134" s="428">
        <v>15</v>
      </c>
      <c r="K134" s="428">
        <v>15</v>
      </c>
      <c r="L134" s="428">
        <v>10</v>
      </c>
      <c r="M134" s="429" t="s">
        <v>158</v>
      </c>
      <c r="N134" s="430"/>
      <c r="O134" s="431">
        <f t="shared" si="115"/>
        <v>90</v>
      </c>
      <c r="P134" s="432">
        <f t="shared" si="88"/>
        <v>1</v>
      </c>
      <c r="Q134" s="164" t="str">
        <f t="shared" si="89"/>
        <v>Fuerte</v>
      </c>
      <c r="R134" s="444"/>
      <c r="S134" s="445"/>
      <c r="T134" s="446"/>
      <c r="U134" s="168" t="str">
        <f t="shared" si="116"/>
        <v>Fuerte</v>
      </c>
      <c r="V134" s="168" t="str">
        <f t="shared" si="117"/>
        <v/>
      </c>
      <c r="W134" s="168" t="str">
        <f t="shared" si="92"/>
        <v/>
      </c>
      <c r="X134" s="169" t="str">
        <f t="shared" si="114"/>
        <v>Control fuerte pero si el riesgo residual lo requiere y según la opción de manejo escogida, cada responsable involucrado debe liderar acciones adicionales</v>
      </c>
      <c r="Y134" s="170">
        <f t="shared" si="118"/>
        <v>2</v>
      </c>
      <c r="Z134" s="452"/>
      <c r="AA134" s="453"/>
      <c r="AB134" s="172" t="str">
        <f t="shared" si="122"/>
        <v/>
      </c>
      <c r="AC134" s="435"/>
      <c r="AD134" s="454"/>
    </row>
    <row r="135" spans="1:43" s="436" customFormat="1" ht="15.75" x14ac:dyDescent="0.2">
      <c r="A135" s="442"/>
      <c r="B135" s="442"/>
      <c r="C135" s="443"/>
      <c r="D135" s="469"/>
      <c r="E135" s="427"/>
      <c r="F135" s="428"/>
      <c r="G135" s="428"/>
      <c r="H135" s="428"/>
      <c r="I135" s="428"/>
      <c r="J135" s="428"/>
      <c r="K135" s="428"/>
      <c r="L135" s="428"/>
      <c r="M135" s="429"/>
      <c r="N135" s="430"/>
      <c r="O135" s="431">
        <f t="shared" si="115"/>
        <v>0</v>
      </c>
      <c r="P135" s="432">
        <f t="shared" si="88"/>
        <v>0</v>
      </c>
      <c r="Q135" s="164" t="str">
        <f t="shared" si="89"/>
        <v>Débil</v>
      </c>
      <c r="R135" s="444"/>
      <c r="S135" s="445"/>
      <c r="T135" s="446"/>
      <c r="U135" s="168" t="str">
        <f t="shared" si="116"/>
        <v/>
      </c>
      <c r="V135" s="168" t="str">
        <f t="shared" si="117"/>
        <v/>
      </c>
      <c r="W135" s="168" t="str">
        <f t="shared" si="92"/>
        <v>Débil</v>
      </c>
      <c r="X135" s="169" t="str">
        <f t="shared" si="114"/>
        <v>Requiere plan de acción para fortalecer el control</v>
      </c>
      <c r="Y135" s="170" t="str">
        <f t="shared" si="118"/>
        <v/>
      </c>
      <c r="Z135" s="447"/>
      <c r="AA135" s="444"/>
      <c r="AB135" s="172" t="str">
        <f t="shared" si="122"/>
        <v/>
      </c>
      <c r="AC135" s="448"/>
      <c r="AD135" s="445"/>
      <c r="AF135" s="437"/>
      <c r="AG135" s="449"/>
      <c r="AH135" s="449"/>
      <c r="AI135" s="449"/>
      <c r="AJ135" s="462"/>
      <c r="AK135" s="440"/>
      <c r="AL135" s="440"/>
      <c r="AM135" s="440"/>
      <c r="AN135" s="449"/>
      <c r="AO135" s="449"/>
      <c r="AP135" s="449"/>
      <c r="AQ135" s="462"/>
    </row>
    <row r="136" spans="1:43" s="436" customFormat="1" ht="15.75" x14ac:dyDescent="0.25">
      <c r="A136" s="455"/>
      <c r="B136" s="455"/>
      <c r="C136" s="456"/>
      <c r="D136" s="457"/>
      <c r="E136" s="427"/>
      <c r="F136" s="428"/>
      <c r="G136" s="428"/>
      <c r="H136" s="428"/>
      <c r="I136" s="428"/>
      <c r="J136" s="428"/>
      <c r="K136" s="428"/>
      <c r="L136" s="428"/>
      <c r="M136" s="429"/>
      <c r="N136" s="430"/>
      <c r="O136" s="431">
        <f t="shared" si="115"/>
        <v>0</v>
      </c>
      <c r="P136" s="432">
        <f t="shared" si="88"/>
        <v>0</v>
      </c>
      <c r="Q136" s="164" t="str">
        <f t="shared" si="89"/>
        <v>Débil</v>
      </c>
      <c r="R136" s="444"/>
      <c r="S136" s="445"/>
      <c r="T136" s="446"/>
      <c r="U136" s="168" t="str">
        <f t="shared" si="116"/>
        <v/>
      </c>
      <c r="V136" s="168" t="str">
        <f t="shared" si="117"/>
        <v/>
      </c>
      <c r="W136" s="168" t="str">
        <f t="shared" si="92"/>
        <v>Débil</v>
      </c>
      <c r="X136" s="169" t="str">
        <f t="shared" si="114"/>
        <v>Requiere plan de acción para fortalecer el control</v>
      </c>
      <c r="Y136" s="170" t="str">
        <f t="shared" si="118"/>
        <v/>
      </c>
      <c r="Z136" s="434"/>
      <c r="AA136" s="433">
        <f>IF(OR(W136="Débil",Z136=0),0,IF(Z136=1,1,IF(AND(U136="Fuerte",Z136=2),2,1)))</f>
        <v>0</v>
      </c>
      <c r="AB136" s="172" t="str">
        <f t="shared" si="122"/>
        <v/>
      </c>
      <c r="AC136" s="434"/>
      <c r="AD136" s="433">
        <f>IF(OR(W136="Débil",AC136=0),0,IF(AC136=1,1,IF(AND(U136="Fuerte",AC136=2),2,1)))</f>
        <v>0</v>
      </c>
      <c r="AF136" s="437"/>
      <c r="AG136" s="449"/>
      <c r="AH136" s="449"/>
      <c r="AI136" s="449"/>
      <c r="AJ136" s="462"/>
      <c r="AK136" s="440"/>
      <c r="AL136" s="440"/>
      <c r="AM136" s="440"/>
      <c r="AN136" s="449"/>
      <c r="AO136" s="449"/>
      <c r="AP136" s="449"/>
      <c r="AQ136" s="462"/>
    </row>
    <row r="137" spans="1:43" s="436" customFormat="1" ht="15.75" x14ac:dyDescent="0.2">
      <c r="A137" s="458"/>
      <c r="B137" s="458"/>
      <c r="C137" s="443"/>
      <c r="D137" s="457"/>
      <c r="E137" s="427"/>
      <c r="F137" s="428"/>
      <c r="G137" s="428"/>
      <c r="H137" s="428"/>
      <c r="I137" s="428"/>
      <c r="J137" s="428"/>
      <c r="K137" s="428"/>
      <c r="L137" s="428"/>
      <c r="M137" s="429"/>
      <c r="N137" s="430"/>
      <c r="O137" s="431">
        <f t="shared" si="115"/>
        <v>0</v>
      </c>
      <c r="P137" s="432">
        <f t="shared" si="88"/>
        <v>0</v>
      </c>
      <c r="Q137" s="164" t="str">
        <f t="shared" si="89"/>
        <v>Débil</v>
      </c>
      <c r="R137" s="444"/>
      <c r="S137" s="445"/>
      <c r="T137" s="446"/>
      <c r="U137" s="168" t="str">
        <f t="shared" si="116"/>
        <v/>
      </c>
      <c r="V137" s="168" t="str">
        <f t="shared" si="117"/>
        <v/>
      </c>
      <c r="W137" s="168" t="str">
        <f t="shared" si="92"/>
        <v>Débil</v>
      </c>
      <c r="X137" s="169" t="str">
        <f t="shared" si="114"/>
        <v>Requiere plan de acción para fortalecer el control</v>
      </c>
      <c r="Y137" s="170" t="str">
        <f t="shared" si="118"/>
        <v/>
      </c>
      <c r="Z137" s="447"/>
      <c r="AA137" s="444"/>
      <c r="AB137" s="172" t="str">
        <f t="shared" si="122"/>
        <v/>
      </c>
      <c r="AC137" s="448"/>
      <c r="AD137" s="445"/>
      <c r="AF137" s="437"/>
      <c r="AG137" s="449"/>
      <c r="AH137" s="449"/>
      <c r="AI137" s="449"/>
      <c r="AJ137" s="462"/>
      <c r="AK137" s="440"/>
      <c r="AL137" s="440"/>
      <c r="AM137" s="440"/>
      <c r="AN137" s="449"/>
      <c r="AO137" s="449"/>
      <c r="AP137" s="449"/>
      <c r="AQ137" s="462"/>
    </row>
    <row r="138" spans="1:43" s="173" customFormat="1" ht="330" x14ac:dyDescent="0.2">
      <c r="A138" s="362" t="str">
        <f>'2. MAPA DE RIESGOS '!C22</f>
        <v xml:space="preserve">11. Incumplimiento de requisitos al ejecutar un trámite o prestar un servicio a la ciudadanía con el propósito de obtener un beneficio propio o para un tercero.
</v>
      </c>
      <c r="B138" s="362"/>
      <c r="C138" s="395">
        <v>1</v>
      </c>
      <c r="D138" s="359" t="s">
        <v>384</v>
      </c>
      <c r="E138" s="161" t="s">
        <v>46</v>
      </c>
      <c r="F138" s="187">
        <v>15</v>
      </c>
      <c r="G138" s="187">
        <v>15</v>
      </c>
      <c r="H138" s="187">
        <v>15</v>
      </c>
      <c r="I138" s="187">
        <v>15</v>
      </c>
      <c r="J138" s="187">
        <v>15</v>
      </c>
      <c r="K138" s="187">
        <v>15</v>
      </c>
      <c r="L138" s="187">
        <v>10</v>
      </c>
      <c r="M138" s="383" t="s">
        <v>158</v>
      </c>
      <c r="N138" s="372"/>
      <c r="O138" s="163">
        <f t="shared" si="115"/>
        <v>90</v>
      </c>
      <c r="P138" s="423">
        <f t="shared" si="88"/>
        <v>1</v>
      </c>
      <c r="Q138" s="164" t="str">
        <f t="shared" si="89"/>
        <v>Fuerte</v>
      </c>
      <c r="R138" s="470">
        <f>ROUNDUP(AVERAGEIF(P138:P151,"&gt;0"),1)</f>
        <v>1</v>
      </c>
      <c r="S138" s="166" t="str">
        <f>IF(R138&gt;96%,"Fuerte",IF(R138&lt;50%,"Débil","Moderada"))</f>
        <v>Fuerte</v>
      </c>
      <c r="T138" s="167"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168" t="str">
        <f t="shared" si="116"/>
        <v>Fuerte</v>
      </c>
      <c r="V138" s="168" t="str">
        <f t="shared" si="117"/>
        <v/>
      </c>
      <c r="W138" s="168" t="str">
        <f t="shared" si="92"/>
        <v/>
      </c>
      <c r="X138" s="169" t="str">
        <f t="shared" si="114"/>
        <v>Control fuerte pero si el riesgo residual lo requiere y según la opción de manejo escogida, cada responsable involucrado debe liderar acciones adicionales</v>
      </c>
      <c r="Y138" s="170">
        <f t="shared" si="118"/>
        <v>2</v>
      </c>
      <c r="Z138" s="472">
        <f>IFERROR(ROUND(AVERAGE(Y138:Y151),0),0)</f>
        <v>2</v>
      </c>
      <c r="AA138" s="166">
        <f>IF(OR(W138="Débil",Z138=0),0,IF(Z138=1,1,IF(AND(U138="Fuerte",Z138=2),2,1)))</f>
        <v>2</v>
      </c>
      <c r="AB138" s="172" t="str">
        <f t="shared" si="122"/>
        <v/>
      </c>
      <c r="AC138" s="472">
        <f>IFERROR(ROUND(AVERAGE(AB138:AB151),0),0)</f>
        <v>1</v>
      </c>
      <c r="AD138" s="166">
        <f>IF(OR(W138="Débil",AC138=0),0,IF(AC138=1,1,IF(AND(U138="Fuerte",AC138=2),2,1)))</f>
        <v>1</v>
      </c>
    </row>
    <row r="139" spans="1:43" s="173" customFormat="1" ht="38.25" x14ac:dyDescent="0.2">
      <c r="A139" s="368"/>
      <c r="B139" s="368"/>
      <c r="C139" s="421" t="s">
        <v>467</v>
      </c>
      <c r="D139" s="354" t="s">
        <v>465</v>
      </c>
      <c r="E139" s="161" t="s">
        <v>46</v>
      </c>
      <c r="F139" s="162">
        <v>15</v>
      </c>
      <c r="G139" s="162">
        <v>15</v>
      </c>
      <c r="H139" s="162">
        <v>15</v>
      </c>
      <c r="I139" s="162">
        <v>15</v>
      </c>
      <c r="J139" s="162">
        <v>15</v>
      </c>
      <c r="K139" s="162">
        <v>15</v>
      </c>
      <c r="L139" s="162">
        <v>10</v>
      </c>
      <c r="M139" s="382" t="s">
        <v>158</v>
      </c>
      <c r="N139" s="372"/>
      <c r="O139" s="163">
        <f t="shared" si="115"/>
        <v>90</v>
      </c>
      <c r="P139" s="423">
        <f t="shared" si="88"/>
        <v>1</v>
      </c>
      <c r="Q139" s="164" t="str">
        <f t="shared" si="89"/>
        <v>Fuerte</v>
      </c>
      <c r="R139" s="183"/>
      <c r="S139" s="185"/>
      <c r="T139" s="195"/>
      <c r="U139" s="168" t="str">
        <f t="shared" si="116"/>
        <v>Fuerte</v>
      </c>
      <c r="V139" s="168" t="str">
        <f t="shared" si="117"/>
        <v/>
      </c>
      <c r="W139" s="168" t="str">
        <f t="shared" si="92"/>
        <v/>
      </c>
      <c r="X139" s="169" t="str">
        <f t="shared" si="114"/>
        <v>Control fuerte pero si el riesgo residual lo requiere y según la opción de manejo escogida, cada responsable involucrado debe liderar acciones adicionales</v>
      </c>
      <c r="Y139" s="170">
        <f t="shared" si="118"/>
        <v>2</v>
      </c>
      <c r="Z139" s="182"/>
      <c r="AA139" s="183"/>
      <c r="AB139" s="172" t="str">
        <f t="shared" si="122"/>
        <v/>
      </c>
      <c r="AC139" s="184"/>
      <c r="AD139" s="185"/>
    </row>
    <row r="140" spans="1:43" s="173" customFormat="1" ht="25.5" x14ac:dyDescent="0.2">
      <c r="A140" s="368"/>
      <c r="B140" s="368"/>
      <c r="C140" s="421" t="s">
        <v>472</v>
      </c>
      <c r="D140" s="354" t="s">
        <v>471</v>
      </c>
      <c r="E140" s="161" t="s">
        <v>72</v>
      </c>
      <c r="F140" s="162">
        <v>15</v>
      </c>
      <c r="G140" s="162">
        <v>15</v>
      </c>
      <c r="H140" s="162">
        <v>15</v>
      </c>
      <c r="I140" s="162">
        <v>10</v>
      </c>
      <c r="J140" s="162">
        <v>15</v>
      </c>
      <c r="K140" s="162">
        <v>15</v>
      </c>
      <c r="L140" s="162">
        <v>5</v>
      </c>
      <c r="M140" s="382" t="s">
        <v>159</v>
      </c>
      <c r="N140" s="372"/>
      <c r="O140" s="163">
        <f t="shared" si="115"/>
        <v>85</v>
      </c>
      <c r="P140" s="423">
        <f t="shared" si="88"/>
        <v>0.94444444444444442</v>
      </c>
      <c r="Q140" s="164" t="str">
        <f t="shared" si="89"/>
        <v>Moderado</v>
      </c>
      <c r="R140" s="183"/>
      <c r="S140" s="185"/>
      <c r="T140" s="195"/>
      <c r="U140" s="168" t="str">
        <f t="shared" si="116"/>
        <v/>
      </c>
      <c r="V140" s="168" t="str">
        <f t="shared" si="117"/>
        <v>Moderada</v>
      </c>
      <c r="W140" s="168" t="str">
        <f t="shared" si="92"/>
        <v/>
      </c>
      <c r="X140" s="169" t="str">
        <f t="shared" si="114"/>
        <v>Requiere plan de acción para fortalecer el control</v>
      </c>
      <c r="Y140" s="170" t="str">
        <f t="shared" si="118"/>
        <v/>
      </c>
      <c r="Z140" s="182"/>
      <c r="AA140" s="183"/>
      <c r="AB140" s="172">
        <f t="shared" si="122"/>
        <v>1</v>
      </c>
      <c r="AC140" s="184"/>
      <c r="AD140" s="185"/>
    </row>
    <row r="141" spans="1:43" s="173" customFormat="1" ht="38.25" x14ac:dyDescent="0.2">
      <c r="A141" s="368"/>
      <c r="B141" s="368"/>
      <c r="C141" s="395">
        <v>2</v>
      </c>
      <c r="D141" s="354" t="s">
        <v>430</v>
      </c>
      <c r="E141" s="161" t="s">
        <v>72</v>
      </c>
      <c r="F141" s="162">
        <v>15</v>
      </c>
      <c r="G141" s="162">
        <v>15</v>
      </c>
      <c r="H141" s="162">
        <v>15</v>
      </c>
      <c r="I141" s="162">
        <v>15</v>
      </c>
      <c r="J141" s="162">
        <v>15</v>
      </c>
      <c r="K141" s="162">
        <v>15</v>
      </c>
      <c r="L141" s="162">
        <v>10</v>
      </c>
      <c r="M141" s="382" t="s">
        <v>158</v>
      </c>
      <c r="N141" s="372"/>
      <c r="O141" s="163">
        <f t="shared" si="115"/>
        <v>90</v>
      </c>
      <c r="P141" s="423">
        <f t="shared" si="88"/>
        <v>1</v>
      </c>
      <c r="Q141" s="164" t="str">
        <f t="shared" si="89"/>
        <v>Fuerte</v>
      </c>
      <c r="R141" s="183"/>
      <c r="S141" s="185"/>
      <c r="T141" s="195"/>
      <c r="U141" s="168" t="str">
        <f t="shared" si="116"/>
        <v>Fuerte</v>
      </c>
      <c r="V141" s="168" t="str">
        <f t="shared" si="117"/>
        <v/>
      </c>
      <c r="W141" s="168" t="str">
        <f t="shared" si="92"/>
        <v/>
      </c>
      <c r="X141" s="169" t="str">
        <f t="shared" si="114"/>
        <v>Control fuerte pero si el riesgo residual lo requiere y según la opción de manejo escogida, cada responsable involucrado debe liderar acciones adicionales</v>
      </c>
      <c r="Y141" s="170" t="str">
        <f t="shared" si="118"/>
        <v/>
      </c>
      <c r="Z141" s="182"/>
      <c r="AA141" s="183"/>
      <c r="AB141" s="172">
        <f t="shared" si="122"/>
        <v>2</v>
      </c>
      <c r="AC141" s="184"/>
      <c r="AD141" s="185"/>
    </row>
    <row r="142" spans="1:43" s="173" customFormat="1" ht="51" x14ac:dyDescent="0.2">
      <c r="A142" s="368"/>
      <c r="B142" s="368"/>
      <c r="C142" s="395" t="s">
        <v>386</v>
      </c>
      <c r="D142" s="359" t="s">
        <v>389</v>
      </c>
      <c r="E142" s="161" t="s">
        <v>385</v>
      </c>
      <c r="F142" s="162">
        <v>15</v>
      </c>
      <c r="G142" s="162">
        <v>15</v>
      </c>
      <c r="H142" s="162">
        <v>15</v>
      </c>
      <c r="I142" s="162">
        <v>15</v>
      </c>
      <c r="J142" s="162">
        <v>15</v>
      </c>
      <c r="K142" s="162">
        <v>15</v>
      </c>
      <c r="L142" s="162">
        <v>10</v>
      </c>
      <c r="M142" s="382" t="s">
        <v>158</v>
      </c>
      <c r="N142" s="372"/>
      <c r="O142" s="163">
        <f t="shared" si="115"/>
        <v>90</v>
      </c>
      <c r="P142" s="423">
        <f t="shared" si="88"/>
        <v>1</v>
      </c>
      <c r="Q142" s="164" t="str">
        <f t="shared" si="89"/>
        <v>Fuerte</v>
      </c>
      <c r="R142" s="183"/>
      <c r="S142" s="185"/>
      <c r="T142" s="195"/>
      <c r="U142" s="168" t="str">
        <f t="shared" si="116"/>
        <v>Fuerte</v>
      </c>
      <c r="V142" s="168" t="str">
        <f t="shared" si="117"/>
        <v/>
      </c>
      <c r="W142" s="168" t="str">
        <f t="shared" si="92"/>
        <v/>
      </c>
      <c r="X142" s="169" t="str">
        <f t="shared" si="114"/>
        <v>Control fuerte pero si el riesgo residual lo requiere y según la opción de manejo escogida, cada responsable involucrado debe liderar acciones adicionales</v>
      </c>
      <c r="Y142" s="170">
        <f t="shared" si="118"/>
        <v>2</v>
      </c>
      <c r="Z142" s="182"/>
      <c r="AA142" s="183"/>
      <c r="AB142" s="172" t="str">
        <f t="shared" si="122"/>
        <v/>
      </c>
      <c r="AC142" s="184"/>
      <c r="AD142" s="185"/>
    </row>
    <row r="143" spans="1:43" s="173" customFormat="1" ht="43.5" customHeight="1" x14ac:dyDescent="0.2">
      <c r="A143" s="368"/>
      <c r="B143" s="368"/>
      <c r="C143" s="395" t="s">
        <v>387</v>
      </c>
      <c r="D143" s="354" t="s">
        <v>388</v>
      </c>
      <c r="E143" s="161" t="s">
        <v>46</v>
      </c>
      <c r="F143" s="162">
        <v>15</v>
      </c>
      <c r="G143" s="162">
        <v>15</v>
      </c>
      <c r="H143" s="162">
        <v>15</v>
      </c>
      <c r="I143" s="162">
        <v>15</v>
      </c>
      <c r="J143" s="162">
        <v>15</v>
      </c>
      <c r="K143" s="162">
        <v>15</v>
      </c>
      <c r="L143" s="162">
        <v>10</v>
      </c>
      <c r="M143" s="382" t="s">
        <v>158</v>
      </c>
      <c r="N143" s="372"/>
      <c r="O143" s="163">
        <f t="shared" si="115"/>
        <v>90</v>
      </c>
      <c r="P143" s="423">
        <f t="shared" si="88"/>
        <v>1</v>
      </c>
      <c r="Q143" s="164" t="str">
        <f t="shared" si="89"/>
        <v>Fuerte</v>
      </c>
      <c r="R143" s="183"/>
      <c r="S143" s="185"/>
      <c r="T143" s="195"/>
      <c r="U143" s="168" t="str">
        <f t="shared" si="116"/>
        <v>Fuerte</v>
      </c>
      <c r="V143" s="168" t="str">
        <f t="shared" si="117"/>
        <v/>
      </c>
      <c r="W143" s="168" t="str">
        <f t="shared" si="92"/>
        <v/>
      </c>
      <c r="X143" s="169" t="str">
        <f t="shared" si="114"/>
        <v>Control fuerte pero si el riesgo residual lo requiere y según la opción de manejo escogida, cada responsable involucrado debe liderar acciones adicionales</v>
      </c>
      <c r="Y143" s="170">
        <f t="shared" si="118"/>
        <v>2</v>
      </c>
      <c r="Z143" s="182"/>
      <c r="AA143" s="183"/>
      <c r="AB143" s="172" t="str">
        <f t="shared" si="122"/>
        <v/>
      </c>
      <c r="AC143" s="184"/>
      <c r="AD143" s="185"/>
    </row>
    <row r="144" spans="1:43" s="173" customFormat="1" ht="76.5" x14ac:dyDescent="0.2">
      <c r="A144" s="366"/>
      <c r="B144" s="366"/>
      <c r="C144" s="398" t="s">
        <v>412</v>
      </c>
      <c r="D144" s="189" t="s">
        <v>450</v>
      </c>
      <c r="E144" s="161" t="s">
        <v>72</v>
      </c>
      <c r="F144" s="187">
        <v>15</v>
      </c>
      <c r="G144" s="187">
        <v>15</v>
      </c>
      <c r="H144" s="187">
        <v>15</v>
      </c>
      <c r="I144" s="187">
        <v>10</v>
      </c>
      <c r="J144" s="187">
        <v>15</v>
      </c>
      <c r="K144" s="187">
        <v>15</v>
      </c>
      <c r="L144" s="187">
        <v>10</v>
      </c>
      <c r="M144" s="382" t="s">
        <v>158</v>
      </c>
      <c r="N144" s="372"/>
      <c r="O144" s="163">
        <f t="shared" si="115"/>
        <v>85</v>
      </c>
      <c r="P144" s="423">
        <f t="shared" si="88"/>
        <v>0.94444444444444442</v>
      </c>
      <c r="Q144" s="164" t="str">
        <f t="shared" si="89"/>
        <v>Moderado</v>
      </c>
      <c r="R144" s="183"/>
      <c r="S144" s="185"/>
      <c r="T144" s="195"/>
      <c r="U144" s="168" t="str">
        <f t="shared" si="116"/>
        <v/>
      </c>
      <c r="V144" s="168" t="str">
        <f t="shared" si="117"/>
        <v>Moderada</v>
      </c>
      <c r="W144" s="168" t="str">
        <f t="shared" si="92"/>
        <v/>
      </c>
      <c r="X144" s="169" t="str">
        <f t="shared" si="114"/>
        <v>Requiere plan de acción para fortalecer el control</v>
      </c>
      <c r="Y144" s="170" t="str">
        <f t="shared" si="118"/>
        <v/>
      </c>
      <c r="Z144" s="182"/>
      <c r="AA144" s="183"/>
      <c r="AB144" s="172">
        <f t="shared" si="122"/>
        <v>1</v>
      </c>
      <c r="AC144" s="184"/>
      <c r="AD144" s="185"/>
    </row>
    <row r="145" spans="1:43" s="173" customFormat="1" x14ac:dyDescent="0.2">
      <c r="A145" s="366"/>
      <c r="B145" s="366"/>
      <c r="C145" s="398"/>
      <c r="D145" s="356"/>
      <c r="E145" s="161"/>
      <c r="F145" s="187"/>
      <c r="G145" s="187"/>
      <c r="H145" s="187"/>
      <c r="I145" s="187"/>
      <c r="J145" s="187"/>
      <c r="K145" s="187"/>
      <c r="L145" s="187"/>
      <c r="M145" s="382"/>
      <c r="N145" s="372"/>
      <c r="O145" s="163">
        <f t="shared" si="115"/>
        <v>0</v>
      </c>
      <c r="P145" s="423">
        <f t="shared" si="88"/>
        <v>0</v>
      </c>
      <c r="Q145" s="164" t="str">
        <f t="shared" si="89"/>
        <v>Débil</v>
      </c>
      <c r="R145" s="183"/>
      <c r="S145" s="185"/>
      <c r="T145" s="195"/>
      <c r="U145" s="168" t="str">
        <f t="shared" si="116"/>
        <v/>
      </c>
      <c r="V145" s="168" t="str">
        <f t="shared" si="117"/>
        <v/>
      </c>
      <c r="W145" s="168" t="str">
        <f t="shared" si="92"/>
        <v>Débil</v>
      </c>
      <c r="X145" s="169" t="str">
        <f t="shared" si="114"/>
        <v>Requiere plan de acción para fortalecer el control</v>
      </c>
      <c r="Y145" s="170" t="str">
        <f t="shared" si="118"/>
        <v/>
      </c>
      <c r="Z145" s="182"/>
      <c r="AA145" s="183"/>
      <c r="AB145" s="172" t="str">
        <f t="shared" si="122"/>
        <v/>
      </c>
      <c r="AC145" s="184"/>
      <c r="AD145" s="185"/>
    </row>
    <row r="146" spans="1:43" s="173" customFormat="1" x14ac:dyDescent="0.2">
      <c r="A146" s="366"/>
      <c r="B146" s="366"/>
      <c r="C146" s="398"/>
      <c r="D146" s="356"/>
      <c r="E146" s="161"/>
      <c r="F146" s="187"/>
      <c r="G146" s="187"/>
      <c r="H146" s="187"/>
      <c r="I146" s="187"/>
      <c r="J146" s="187"/>
      <c r="K146" s="187"/>
      <c r="L146" s="187"/>
      <c r="M146" s="382"/>
      <c r="N146" s="372"/>
      <c r="O146" s="163"/>
      <c r="P146" s="423"/>
      <c r="Q146" s="164"/>
      <c r="R146" s="183"/>
      <c r="S146" s="185"/>
      <c r="T146" s="195"/>
      <c r="U146" s="168"/>
      <c r="V146" s="168"/>
      <c r="W146" s="168"/>
      <c r="X146" s="169"/>
      <c r="Y146" s="170"/>
      <c r="Z146" s="182"/>
      <c r="AA146" s="183"/>
      <c r="AB146" s="172"/>
      <c r="AC146" s="184"/>
      <c r="AD146" s="185"/>
    </row>
    <row r="147" spans="1:43" s="173" customFormat="1" ht="63.75" x14ac:dyDescent="0.2">
      <c r="A147" s="366"/>
      <c r="B147" s="366"/>
      <c r="C147" s="398" t="s">
        <v>401</v>
      </c>
      <c r="D147" s="354" t="s">
        <v>416</v>
      </c>
      <c r="E147" s="161" t="s">
        <v>72</v>
      </c>
      <c r="F147" s="162">
        <v>15</v>
      </c>
      <c r="G147" s="162">
        <v>15</v>
      </c>
      <c r="H147" s="162">
        <v>15</v>
      </c>
      <c r="I147" s="162">
        <v>15</v>
      </c>
      <c r="J147" s="162">
        <v>15</v>
      </c>
      <c r="K147" s="162">
        <v>15</v>
      </c>
      <c r="L147" s="162">
        <v>10</v>
      </c>
      <c r="M147" s="382" t="s">
        <v>158</v>
      </c>
      <c r="N147" s="372"/>
      <c r="O147" s="163">
        <f t="shared" ref="O147:O183" si="123">SUM(F147:K147)</f>
        <v>90</v>
      </c>
      <c r="P147" s="423">
        <f t="shared" si="88"/>
        <v>1</v>
      </c>
      <c r="Q147" s="164" t="str">
        <f t="shared" si="89"/>
        <v>Fuerte</v>
      </c>
      <c r="R147" s="183"/>
      <c r="S147" s="185"/>
      <c r="T147" s="195"/>
      <c r="U147" s="168" t="str">
        <f t="shared" ref="U147:U183" si="124">IF(AND(Q147="Fuerte",M147="Fuerte"),"Fuerte","")</f>
        <v>Fuerte</v>
      </c>
      <c r="V147" s="168" t="str">
        <f t="shared" ref="V147:V183" si="125">IF(U147="Fuerte","",IF(OR(Q147="Débil",M147="Débil"),"","Moderada"))</f>
        <v/>
      </c>
      <c r="W147" s="168" t="str">
        <f t="shared" si="92"/>
        <v/>
      </c>
      <c r="X147" s="169" t="str">
        <f t="shared" ref="X147:X183" si="126">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170" t="str">
        <f t="shared" ref="Y147:Y183" si="127">IF(E147="Preventivo",IF(U147="Fuerte",2,IF(V147="Moderada",1,"")),"")</f>
        <v/>
      </c>
      <c r="Z147" s="191"/>
      <c r="AA147" s="192"/>
      <c r="AB147" s="172">
        <f t="shared" ref="AB147:AB183" si="128">IF(E147="Detectivo",IF(U147="Fuerte",2,IF(V147="Moderada",1,"")),"")</f>
        <v>2</v>
      </c>
      <c r="AC147" s="172"/>
      <c r="AD147" s="193"/>
    </row>
    <row r="148" spans="1:43" s="173" customFormat="1" ht="38.25" x14ac:dyDescent="0.2">
      <c r="A148" s="366"/>
      <c r="B148" s="366"/>
      <c r="C148" s="398" t="s">
        <v>357</v>
      </c>
      <c r="D148" s="177" t="s">
        <v>417</v>
      </c>
      <c r="E148" s="161" t="s">
        <v>72</v>
      </c>
      <c r="F148" s="187">
        <v>15</v>
      </c>
      <c r="G148" s="187">
        <v>15</v>
      </c>
      <c r="H148" s="187">
        <v>15</v>
      </c>
      <c r="I148" s="187">
        <v>10</v>
      </c>
      <c r="J148" s="187">
        <v>15</v>
      </c>
      <c r="K148" s="187">
        <v>15</v>
      </c>
      <c r="L148" s="187">
        <v>5</v>
      </c>
      <c r="M148" s="382" t="s">
        <v>158</v>
      </c>
      <c r="N148" s="372"/>
      <c r="O148" s="163">
        <f t="shared" si="123"/>
        <v>85</v>
      </c>
      <c r="P148" s="423">
        <f t="shared" si="88"/>
        <v>0.94444444444444442</v>
      </c>
      <c r="Q148" s="164" t="str">
        <f t="shared" si="89"/>
        <v>Moderado</v>
      </c>
      <c r="R148" s="183"/>
      <c r="S148" s="185"/>
      <c r="T148" s="195"/>
      <c r="U148" s="168" t="str">
        <f t="shared" si="124"/>
        <v/>
      </c>
      <c r="V148" s="168" t="str">
        <f t="shared" si="125"/>
        <v>Moderada</v>
      </c>
      <c r="W148" s="168" t="str">
        <f t="shared" si="92"/>
        <v/>
      </c>
      <c r="X148" s="169" t="str">
        <f t="shared" si="126"/>
        <v>Requiere plan de acción para fortalecer el control</v>
      </c>
      <c r="Y148" s="170" t="str">
        <f t="shared" si="127"/>
        <v/>
      </c>
      <c r="Z148" s="191"/>
      <c r="AA148" s="192"/>
      <c r="AB148" s="172">
        <f t="shared" si="128"/>
        <v>1</v>
      </c>
      <c r="AC148" s="184"/>
      <c r="AD148" s="185"/>
    </row>
    <row r="149" spans="1:43" s="173" customFormat="1" ht="89.25" x14ac:dyDescent="0.25">
      <c r="A149" s="364"/>
      <c r="B149" s="364"/>
      <c r="C149" s="397" t="s">
        <v>374</v>
      </c>
      <c r="D149" s="359" t="s">
        <v>373</v>
      </c>
      <c r="E149" s="161" t="s">
        <v>46</v>
      </c>
      <c r="F149" s="162">
        <v>15</v>
      </c>
      <c r="G149" s="162">
        <v>15</v>
      </c>
      <c r="H149" s="162">
        <v>15</v>
      </c>
      <c r="I149" s="162">
        <v>15</v>
      </c>
      <c r="J149" s="162">
        <v>15</v>
      </c>
      <c r="K149" s="162">
        <v>15</v>
      </c>
      <c r="L149" s="162">
        <v>10</v>
      </c>
      <c r="M149" s="382" t="s">
        <v>159</v>
      </c>
      <c r="N149" s="372"/>
      <c r="O149" s="163">
        <f t="shared" si="123"/>
        <v>90</v>
      </c>
      <c r="P149" s="423">
        <f t="shared" si="88"/>
        <v>1</v>
      </c>
      <c r="Q149" s="164" t="str">
        <f t="shared" si="89"/>
        <v>Fuerte</v>
      </c>
      <c r="R149" s="183"/>
      <c r="S149" s="185"/>
      <c r="T149" s="195"/>
      <c r="U149" s="168" t="str">
        <f t="shared" si="124"/>
        <v/>
      </c>
      <c r="V149" s="168" t="str">
        <f t="shared" si="125"/>
        <v>Moderada</v>
      </c>
      <c r="W149" s="168" t="str">
        <f t="shared" si="92"/>
        <v/>
      </c>
      <c r="X149" s="169" t="str">
        <f t="shared" si="126"/>
        <v>Requiere plan de acción para fortalecer el control</v>
      </c>
      <c r="Y149" s="170">
        <f t="shared" si="127"/>
        <v>1</v>
      </c>
      <c r="Z149" s="191"/>
      <c r="AA149" s="192"/>
      <c r="AB149" s="172" t="str">
        <f t="shared" si="128"/>
        <v/>
      </c>
      <c r="AC149" s="171">
        <f>IFERROR(ROUND(AVERAGE(AB149:AB155),0),0)</f>
        <v>0</v>
      </c>
      <c r="AD149" s="166">
        <f>IF(OR(W149="Débil",AC149=0),0,IF(AC149=1,1,IF(AND(U149="Fuerte",AC149=2),2,1)))</f>
        <v>0</v>
      </c>
      <c r="AF149" s="174"/>
      <c r="AG149" s="175"/>
      <c r="AH149" s="175"/>
      <c r="AI149" s="175"/>
      <c r="AJ149" s="176"/>
      <c r="AK149" s="71"/>
      <c r="AL149" s="71"/>
      <c r="AM149" s="71"/>
      <c r="AN149" s="175"/>
      <c r="AO149" s="175"/>
      <c r="AP149" s="175"/>
      <c r="AQ149" s="176"/>
    </row>
    <row r="150" spans="1:43" s="173" customFormat="1" ht="38.25" x14ac:dyDescent="0.2">
      <c r="A150" s="366"/>
      <c r="B150" s="366"/>
      <c r="C150" s="398" t="s">
        <v>376</v>
      </c>
      <c r="D150" s="354" t="s">
        <v>375</v>
      </c>
      <c r="E150" s="161" t="s">
        <v>46</v>
      </c>
      <c r="F150" s="162">
        <v>15</v>
      </c>
      <c r="G150" s="162">
        <v>15</v>
      </c>
      <c r="H150" s="162">
        <v>15</v>
      </c>
      <c r="I150" s="162">
        <v>15</v>
      </c>
      <c r="J150" s="162">
        <v>15</v>
      </c>
      <c r="K150" s="162">
        <v>15</v>
      </c>
      <c r="L150" s="162">
        <v>10</v>
      </c>
      <c r="M150" s="382" t="s">
        <v>158</v>
      </c>
      <c r="N150" s="372"/>
      <c r="O150" s="163">
        <f t="shared" si="123"/>
        <v>90</v>
      </c>
      <c r="P150" s="423">
        <f t="shared" ref="P150:P183" si="129">(O150*1)/90</f>
        <v>1</v>
      </c>
      <c r="Q150" s="164" t="str">
        <f t="shared" ref="Q150:Q183" si="130">IF(P150&gt;=96%,"Fuerte",(IF(P150&lt;=85%,"Débil","Moderado")))</f>
        <v>Fuerte</v>
      </c>
      <c r="R150" s="183"/>
      <c r="S150" s="185"/>
      <c r="T150" s="195"/>
      <c r="U150" s="168" t="str">
        <f t="shared" si="124"/>
        <v>Fuerte</v>
      </c>
      <c r="V150" s="168" t="str">
        <f t="shared" si="125"/>
        <v/>
      </c>
      <c r="W150" s="168" t="str">
        <f t="shared" ref="W150:W183" si="131">IF(OR(U150="Fuerte",V150="Moderada"),"","Débil")</f>
        <v/>
      </c>
      <c r="X150" s="169" t="str">
        <f t="shared" si="126"/>
        <v>Control fuerte pero si el riesgo residual lo requiere y según la opción de manejo escogida, cada responsable involucrado debe liderar acciones adicionales</v>
      </c>
      <c r="Y150" s="170">
        <f t="shared" si="127"/>
        <v>2</v>
      </c>
      <c r="Z150" s="182"/>
      <c r="AA150" s="183"/>
      <c r="AB150" s="172" t="str">
        <f t="shared" si="128"/>
        <v/>
      </c>
      <c r="AC150" s="184"/>
      <c r="AD150" s="185"/>
      <c r="AF150" s="174"/>
      <c r="AG150" s="175"/>
      <c r="AH150" s="175"/>
      <c r="AI150" s="175"/>
      <c r="AJ150" s="176"/>
      <c r="AK150" s="71"/>
      <c r="AL150" s="71"/>
      <c r="AM150" s="71"/>
      <c r="AN150" s="175"/>
      <c r="AO150" s="175"/>
      <c r="AP150" s="175"/>
      <c r="AQ150" s="176"/>
    </row>
    <row r="151" spans="1:43" s="173" customFormat="1" ht="15.75" x14ac:dyDescent="0.2">
      <c r="A151" s="367"/>
      <c r="B151" s="367"/>
      <c r="C151" s="398"/>
      <c r="D151" s="358"/>
      <c r="E151" s="161"/>
      <c r="F151" s="162"/>
      <c r="G151" s="162"/>
      <c r="H151" s="162"/>
      <c r="I151" s="162"/>
      <c r="J151" s="162"/>
      <c r="K151" s="162"/>
      <c r="L151" s="162"/>
      <c r="M151" s="382"/>
      <c r="N151" s="372"/>
      <c r="O151" s="163">
        <f t="shared" si="123"/>
        <v>0</v>
      </c>
      <c r="P151" s="423">
        <f t="shared" si="129"/>
        <v>0</v>
      </c>
      <c r="Q151" s="164" t="str">
        <f t="shared" si="130"/>
        <v>Débil</v>
      </c>
      <c r="R151" s="183"/>
      <c r="S151" s="185"/>
      <c r="T151" s="195"/>
      <c r="U151" s="168" t="str">
        <f t="shared" si="124"/>
        <v/>
      </c>
      <c r="V151" s="168" t="str">
        <f t="shared" si="125"/>
        <v/>
      </c>
      <c r="W151" s="168" t="str">
        <f t="shared" si="131"/>
        <v>Débil</v>
      </c>
      <c r="X151" s="169" t="str">
        <f t="shared" si="126"/>
        <v>Requiere plan de acción para fortalecer el control</v>
      </c>
      <c r="Y151" s="170" t="str">
        <f t="shared" si="127"/>
        <v/>
      </c>
      <c r="Z151" s="182"/>
      <c r="AA151" s="183"/>
      <c r="AB151" s="172" t="str">
        <f t="shared" si="128"/>
        <v/>
      </c>
      <c r="AC151" s="184"/>
      <c r="AD151" s="185"/>
      <c r="AF151" s="174"/>
      <c r="AG151" s="175"/>
      <c r="AH151" s="175"/>
      <c r="AI151" s="175"/>
      <c r="AJ151" s="176"/>
      <c r="AK151" s="71"/>
      <c r="AL151" s="71"/>
      <c r="AM151" s="71"/>
      <c r="AN151" s="175"/>
      <c r="AO151" s="175"/>
      <c r="AP151" s="175"/>
      <c r="AQ151" s="176"/>
    </row>
    <row r="152" spans="1:43" s="436" customFormat="1" ht="127.5" x14ac:dyDescent="0.2">
      <c r="A152" s="424" t="str">
        <f>'2. MAPA DE RIESGOS '!C23</f>
        <v>12. Designación de colaboradores no competentes o idóneos para el desarrollo de las actividades asignadas.</v>
      </c>
      <c r="B152" s="424"/>
      <c r="C152" s="425">
        <v>1</v>
      </c>
      <c r="D152" s="426" t="s">
        <v>418</v>
      </c>
      <c r="E152" s="427" t="s">
        <v>46</v>
      </c>
      <c r="F152" s="428">
        <v>15</v>
      </c>
      <c r="G152" s="428">
        <v>15</v>
      </c>
      <c r="H152" s="428">
        <v>15</v>
      </c>
      <c r="I152" s="428">
        <v>15</v>
      </c>
      <c r="J152" s="428">
        <v>15</v>
      </c>
      <c r="K152" s="428">
        <v>15</v>
      </c>
      <c r="L152" s="428">
        <v>10</v>
      </c>
      <c r="M152" s="429" t="s">
        <v>158</v>
      </c>
      <c r="N152" s="430"/>
      <c r="O152" s="431">
        <f t="shared" si="123"/>
        <v>90</v>
      </c>
      <c r="P152" s="432">
        <f t="shared" si="129"/>
        <v>1</v>
      </c>
      <c r="Q152" s="164" t="str">
        <f t="shared" si="130"/>
        <v>Fuerte</v>
      </c>
      <c r="R152" s="470">
        <f>ROUNDUP(AVERAGEIF(P152:P161,"&gt;0"),1)</f>
        <v>1</v>
      </c>
      <c r="S152" s="166" t="str">
        <f>IF(R152&gt;96%,"Fuerte",IF(R152&lt;50%,"Débil","Moderada"))</f>
        <v>Fuerte</v>
      </c>
      <c r="T152" s="167"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168" t="str">
        <f t="shared" si="124"/>
        <v>Fuerte</v>
      </c>
      <c r="V152" s="168" t="str">
        <f t="shared" si="125"/>
        <v/>
      </c>
      <c r="W152" s="168" t="str">
        <f t="shared" si="131"/>
        <v/>
      </c>
      <c r="X152" s="169" t="str">
        <f t="shared" si="126"/>
        <v>Control fuerte pero si el riesgo residual lo requiere y según la opción de manejo escogida, cada responsable involucrado debe liderar acciones adicionales</v>
      </c>
      <c r="Y152" s="170">
        <f t="shared" si="127"/>
        <v>2</v>
      </c>
      <c r="Z152" s="472">
        <f>IFERROR(ROUND(AVERAGE(Y152:Y161),0),0)</f>
        <v>2</v>
      </c>
      <c r="AA152" s="433">
        <f>IF(OR(W152="Débil",Z152=0),0,IF(Z152=1,1,IF(AND(U152="Fuerte",Z152=2),2,1)))</f>
        <v>2</v>
      </c>
      <c r="AB152" s="172" t="str">
        <f t="shared" si="128"/>
        <v/>
      </c>
      <c r="AC152" s="472">
        <f>IFERROR(ROUND(AVERAGE(AB152:AB161),0),0)</f>
        <v>0</v>
      </c>
      <c r="AD152" s="433">
        <f>IF(OR(W152="Débil",AC152=0),0,IF(AC152=1,1,IF(AND(U152="Fuerte",AC152=2),2,1)))</f>
        <v>0</v>
      </c>
    </row>
    <row r="153" spans="1:43" s="436" customFormat="1" ht="63.75" x14ac:dyDescent="0.2">
      <c r="A153" s="463"/>
      <c r="B153" s="463"/>
      <c r="C153" s="425" t="s">
        <v>461</v>
      </c>
      <c r="D153" s="426" t="s">
        <v>460</v>
      </c>
      <c r="E153" s="427" t="s">
        <v>46</v>
      </c>
      <c r="F153" s="428">
        <v>15</v>
      </c>
      <c r="G153" s="428">
        <v>15</v>
      </c>
      <c r="H153" s="428">
        <v>15</v>
      </c>
      <c r="I153" s="428">
        <v>15</v>
      </c>
      <c r="J153" s="428">
        <v>15</v>
      </c>
      <c r="K153" s="428">
        <v>15</v>
      </c>
      <c r="L153" s="428">
        <v>10</v>
      </c>
      <c r="M153" s="429" t="s">
        <v>158</v>
      </c>
      <c r="N153" s="430"/>
      <c r="O153" s="431">
        <f t="shared" si="123"/>
        <v>90</v>
      </c>
      <c r="P153" s="432">
        <f t="shared" si="129"/>
        <v>1</v>
      </c>
      <c r="Q153" s="164" t="str">
        <f t="shared" si="130"/>
        <v>Fuerte</v>
      </c>
      <c r="R153" s="444"/>
      <c r="S153" s="445"/>
      <c r="T153" s="446"/>
      <c r="U153" s="168" t="str">
        <f t="shared" si="124"/>
        <v>Fuerte</v>
      </c>
      <c r="V153" s="168" t="str">
        <f t="shared" si="125"/>
        <v/>
      </c>
      <c r="W153" s="168" t="str">
        <f t="shared" si="131"/>
        <v/>
      </c>
      <c r="X153" s="169" t="str">
        <f t="shared" si="126"/>
        <v>Control fuerte pero si el riesgo residual lo requiere y según la opción de manejo escogida, cada responsable involucrado debe liderar acciones adicionales</v>
      </c>
      <c r="Y153" s="170">
        <f t="shared" si="127"/>
        <v>2</v>
      </c>
      <c r="Z153" s="447"/>
      <c r="AA153" s="444"/>
      <c r="AB153" s="172" t="str">
        <f t="shared" si="128"/>
        <v/>
      </c>
      <c r="AC153" s="448"/>
      <c r="AD153" s="445"/>
    </row>
    <row r="154" spans="1:43" s="436" customFormat="1" ht="114.75" x14ac:dyDescent="0.2">
      <c r="A154" s="442"/>
      <c r="B154" s="442"/>
      <c r="C154" s="443">
        <v>3</v>
      </c>
      <c r="D154" s="451" t="s">
        <v>473</v>
      </c>
      <c r="E154" s="427" t="s">
        <v>46</v>
      </c>
      <c r="F154" s="428">
        <v>15</v>
      </c>
      <c r="G154" s="428">
        <v>15</v>
      </c>
      <c r="H154" s="428">
        <v>15</v>
      </c>
      <c r="I154" s="428">
        <v>15</v>
      </c>
      <c r="J154" s="428">
        <v>15</v>
      </c>
      <c r="K154" s="428">
        <v>15</v>
      </c>
      <c r="L154" s="428">
        <v>10</v>
      </c>
      <c r="M154" s="429" t="s">
        <v>158</v>
      </c>
      <c r="N154" s="430"/>
      <c r="O154" s="431">
        <f t="shared" si="123"/>
        <v>90</v>
      </c>
      <c r="P154" s="432">
        <f t="shared" si="129"/>
        <v>1</v>
      </c>
      <c r="Q154" s="164" t="str">
        <f t="shared" si="130"/>
        <v>Fuerte</v>
      </c>
      <c r="R154" s="444"/>
      <c r="S154" s="445"/>
      <c r="T154" s="446"/>
      <c r="U154" s="168" t="str">
        <f t="shared" si="124"/>
        <v>Fuerte</v>
      </c>
      <c r="V154" s="168" t="str">
        <f t="shared" si="125"/>
        <v/>
      </c>
      <c r="W154" s="168" t="str">
        <f t="shared" si="131"/>
        <v/>
      </c>
      <c r="X154" s="169" t="str">
        <f t="shared" si="126"/>
        <v>Control fuerte pero si el riesgo residual lo requiere y según la opción de manejo escogida, cada responsable involucrado debe liderar acciones adicionales</v>
      </c>
      <c r="Y154" s="170">
        <f t="shared" si="127"/>
        <v>2</v>
      </c>
      <c r="Z154" s="447"/>
      <c r="AA154" s="444"/>
      <c r="AB154" s="172" t="str">
        <f t="shared" si="128"/>
        <v/>
      </c>
      <c r="AC154" s="448"/>
      <c r="AD154" s="445"/>
    </row>
    <row r="155" spans="1:43" s="436" customFormat="1" x14ac:dyDescent="0.2">
      <c r="A155" s="442"/>
      <c r="B155" s="442"/>
      <c r="C155" s="443"/>
      <c r="D155" s="451"/>
      <c r="E155" s="427"/>
      <c r="F155" s="428"/>
      <c r="G155" s="428"/>
      <c r="H155" s="428"/>
      <c r="I155" s="428"/>
      <c r="J155" s="428"/>
      <c r="K155" s="428"/>
      <c r="L155" s="428"/>
      <c r="M155" s="429"/>
      <c r="N155" s="430"/>
      <c r="O155" s="431">
        <f t="shared" si="123"/>
        <v>0</v>
      </c>
      <c r="P155" s="432">
        <f t="shared" si="129"/>
        <v>0</v>
      </c>
      <c r="Q155" s="164" t="str">
        <f t="shared" si="130"/>
        <v>Débil</v>
      </c>
      <c r="R155" s="444"/>
      <c r="S155" s="445"/>
      <c r="T155" s="446"/>
      <c r="U155" s="168" t="str">
        <f t="shared" si="124"/>
        <v/>
      </c>
      <c r="V155" s="168" t="str">
        <f t="shared" si="125"/>
        <v/>
      </c>
      <c r="W155" s="168" t="str">
        <f t="shared" si="131"/>
        <v>Débil</v>
      </c>
      <c r="X155" s="169" t="str">
        <f t="shared" si="126"/>
        <v>Requiere plan de acción para fortalecer el control</v>
      </c>
      <c r="Y155" s="170" t="str">
        <f t="shared" si="127"/>
        <v/>
      </c>
      <c r="Z155" s="447"/>
      <c r="AA155" s="444"/>
      <c r="AB155" s="172" t="str">
        <f t="shared" si="128"/>
        <v/>
      </c>
      <c r="AC155" s="448"/>
      <c r="AD155" s="445"/>
    </row>
    <row r="156" spans="1:43" s="436" customFormat="1" x14ac:dyDescent="0.2">
      <c r="A156" s="442"/>
      <c r="B156" s="442"/>
      <c r="C156" s="443"/>
      <c r="D156" s="451"/>
      <c r="E156" s="427"/>
      <c r="F156" s="428"/>
      <c r="G156" s="428"/>
      <c r="H156" s="428"/>
      <c r="I156" s="428"/>
      <c r="J156" s="428"/>
      <c r="K156" s="428"/>
      <c r="L156" s="428"/>
      <c r="M156" s="429"/>
      <c r="N156" s="430"/>
      <c r="O156" s="431">
        <f t="shared" si="123"/>
        <v>0</v>
      </c>
      <c r="P156" s="432">
        <f t="shared" si="129"/>
        <v>0</v>
      </c>
      <c r="Q156" s="164" t="str">
        <f t="shared" si="130"/>
        <v>Débil</v>
      </c>
      <c r="R156" s="444"/>
      <c r="S156" s="445"/>
      <c r="T156" s="446"/>
      <c r="U156" s="168" t="str">
        <f t="shared" si="124"/>
        <v/>
      </c>
      <c r="V156" s="168" t="str">
        <f t="shared" si="125"/>
        <v/>
      </c>
      <c r="W156" s="168" t="str">
        <f t="shared" si="131"/>
        <v>Débil</v>
      </c>
      <c r="X156" s="169" t="str">
        <f t="shared" si="126"/>
        <v>Requiere plan de acción para fortalecer el control</v>
      </c>
      <c r="Y156" s="170" t="str">
        <f t="shared" si="127"/>
        <v/>
      </c>
      <c r="Z156" s="447"/>
      <c r="AA156" s="444"/>
      <c r="AB156" s="172" t="str">
        <f t="shared" si="128"/>
        <v/>
      </c>
      <c r="AC156" s="448"/>
      <c r="AD156" s="445"/>
    </row>
    <row r="157" spans="1:43" s="436" customFormat="1" x14ac:dyDescent="0.2">
      <c r="A157" s="442"/>
      <c r="B157" s="442"/>
      <c r="C157" s="443"/>
      <c r="D157" s="451"/>
      <c r="E157" s="427"/>
      <c r="F157" s="428"/>
      <c r="G157" s="428"/>
      <c r="H157" s="428"/>
      <c r="I157" s="428"/>
      <c r="J157" s="428"/>
      <c r="K157" s="428"/>
      <c r="L157" s="428"/>
      <c r="M157" s="429"/>
      <c r="N157" s="430"/>
      <c r="O157" s="431">
        <f t="shared" si="123"/>
        <v>0</v>
      </c>
      <c r="P157" s="432">
        <f t="shared" si="129"/>
        <v>0</v>
      </c>
      <c r="Q157" s="164" t="str">
        <f t="shared" si="130"/>
        <v>Débil</v>
      </c>
      <c r="R157" s="444"/>
      <c r="S157" s="445"/>
      <c r="T157" s="446"/>
      <c r="U157" s="168" t="str">
        <f t="shared" si="124"/>
        <v/>
      </c>
      <c r="V157" s="168" t="str">
        <f t="shared" si="125"/>
        <v/>
      </c>
      <c r="W157" s="168" t="str">
        <f t="shared" si="131"/>
        <v>Débil</v>
      </c>
      <c r="X157" s="169" t="str">
        <f t="shared" si="126"/>
        <v>Requiere plan de acción para fortalecer el control</v>
      </c>
      <c r="Y157" s="170" t="str">
        <f t="shared" si="127"/>
        <v/>
      </c>
      <c r="Z157" s="447"/>
      <c r="AA157" s="444"/>
      <c r="AB157" s="172" t="str">
        <f t="shared" si="128"/>
        <v/>
      </c>
      <c r="AC157" s="448"/>
      <c r="AD157" s="445"/>
    </row>
    <row r="158" spans="1:43" s="436" customFormat="1" x14ac:dyDescent="0.2">
      <c r="A158" s="442"/>
      <c r="B158" s="442"/>
      <c r="C158" s="443"/>
      <c r="D158" s="451"/>
      <c r="E158" s="427"/>
      <c r="F158" s="428"/>
      <c r="G158" s="428"/>
      <c r="H158" s="428"/>
      <c r="I158" s="428"/>
      <c r="J158" s="428"/>
      <c r="K158" s="428"/>
      <c r="L158" s="428"/>
      <c r="M158" s="429"/>
      <c r="N158" s="430"/>
      <c r="O158" s="431">
        <f t="shared" si="123"/>
        <v>0</v>
      </c>
      <c r="P158" s="432">
        <f t="shared" si="129"/>
        <v>0</v>
      </c>
      <c r="Q158" s="164" t="str">
        <f t="shared" si="130"/>
        <v>Débil</v>
      </c>
      <c r="R158" s="444"/>
      <c r="S158" s="445"/>
      <c r="T158" s="461"/>
      <c r="U158" s="168" t="str">
        <f t="shared" si="124"/>
        <v/>
      </c>
      <c r="V158" s="168" t="str">
        <f t="shared" si="125"/>
        <v/>
      </c>
      <c r="W158" s="168" t="str">
        <f t="shared" si="131"/>
        <v>Débil</v>
      </c>
      <c r="X158" s="169" t="str">
        <f t="shared" si="126"/>
        <v>Requiere plan de acción para fortalecer el control</v>
      </c>
      <c r="Y158" s="170" t="str">
        <f t="shared" si="127"/>
        <v/>
      </c>
      <c r="Z158" s="452"/>
      <c r="AA158" s="453"/>
      <c r="AB158" s="172" t="str">
        <f t="shared" si="128"/>
        <v/>
      </c>
      <c r="AC158" s="435"/>
      <c r="AD158" s="454"/>
    </row>
    <row r="159" spans="1:43" s="436" customFormat="1" ht="15.75" x14ac:dyDescent="0.25">
      <c r="A159" s="455"/>
      <c r="B159" s="455"/>
      <c r="C159" s="456"/>
      <c r="D159" s="457"/>
      <c r="E159" s="427"/>
      <c r="F159" s="428"/>
      <c r="G159" s="428"/>
      <c r="H159" s="428"/>
      <c r="I159" s="428"/>
      <c r="J159" s="428"/>
      <c r="K159" s="428"/>
      <c r="L159" s="428"/>
      <c r="M159" s="429"/>
      <c r="N159" s="430"/>
      <c r="O159" s="431">
        <f t="shared" si="123"/>
        <v>0</v>
      </c>
      <c r="P159" s="432">
        <f t="shared" si="129"/>
        <v>0</v>
      </c>
      <c r="Q159" s="164" t="str">
        <f t="shared" si="130"/>
        <v>Débil</v>
      </c>
      <c r="R159" s="444"/>
      <c r="S159" s="445"/>
      <c r="T159" s="446"/>
      <c r="U159" s="168" t="str">
        <f t="shared" si="124"/>
        <v/>
      </c>
      <c r="V159" s="168" t="str">
        <f t="shared" si="125"/>
        <v/>
      </c>
      <c r="W159" s="168" t="str">
        <f t="shared" si="131"/>
        <v>Débil</v>
      </c>
      <c r="X159" s="169" t="str">
        <f t="shared" si="126"/>
        <v>Requiere plan de acción para fortalecer el control</v>
      </c>
      <c r="Y159" s="170" t="str">
        <f t="shared" si="127"/>
        <v/>
      </c>
      <c r="Z159" s="434"/>
      <c r="AA159" s="433">
        <f>IF(OR(W159="Débil",Z159=0),0,IF(Z159=1,1,IF(AND(U159="Fuerte",Z159=2),2,1)))</f>
        <v>0</v>
      </c>
      <c r="AB159" s="172" t="str">
        <f t="shared" si="128"/>
        <v/>
      </c>
      <c r="AC159" s="434"/>
      <c r="AD159" s="433">
        <f>IF(OR(W159="Débil",AC159=0),0,IF(AC159=1,1,IF(AND(U159="Fuerte",AC159=2),2,1)))</f>
        <v>0</v>
      </c>
      <c r="AF159" s="437"/>
      <c r="AG159" s="449"/>
      <c r="AH159" s="449"/>
      <c r="AI159" s="449"/>
      <c r="AJ159" s="462"/>
      <c r="AK159" s="440"/>
      <c r="AL159" s="440"/>
      <c r="AM159" s="440"/>
      <c r="AN159" s="449"/>
      <c r="AO159" s="449"/>
      <c r="AP159" s="449"/>
      <c r="AQ159" s="462"/>
    </row>
    <row r="160" spans="1:43" s="436" customFormat="1" ht="15.75" x14ac:dyDescent="0.2">
      <c r="A160" s="442"/>
      <c r="B160" s="442"/>
      <c r="C160" s="443"/>
      <c r="D160" s="457"/>
      <c r="E160" s="427"/>
      <c r="F160" s="428"/>
      <c r="G160" s="428"/>
      <c r="H160" s="428"/>
      <c r="I160" s="428"/>
      <c r="J160" s="428"/>
      <c r="K160" s="428"/>
      <c r="L160" s="428"/>
      <c r="M160" s="429"/>
      <c r="N160" s="430"/>
      <c r="O160" s="431">
        <f t="shared" si="123"/>
        <v>0</v>
      </c>
      <c r="P160" s="432">
        <f t="shared" si="129"/>
        <v>0</v>
      </c>
      <c r="Q160" s="164" t="str">
        <f t="shared" si="130"/>
        <v>Débil</v>
      </c>
      <c r="R160" s="444"/>
      <c r="S160" s="445"/>
      <c r="T160" s="446"/>
      <c r="U160" s="168" t="str">
        <f t="shared" si="124"/>
        <v/>
      </c>
      <c r="V160" s="168" t="str">
        <f t="shared" si="125"/>
        <v/>
      </c>
      <c r="W160" s="168" t="str">
        <f t="shared" si="131"/>
        <v>Débil</v>
      </c>
      <c r="X160" s="169" t="str">
        <f t="shared" si="126"/>
        <v>Requiere plan de acción para fortalecer el control</v>
      </c>
      <c r="Y160" s="170" t="str">
        <f t="shared" si="127"/>
        <v/>
      </c>
      <c r="Z160" s="447"/>
      <c r="AA160" s="444"/>
      <c r="AB160" s="172" t="str">
        <f t="shared" si="128"/>
        <v/>
      </c>
      <c r="AC160" s="448"/>
      <c r="AD160" s="445"/>
      <c r="AF160" s="437"/>
      <c r="AG160" s="449"/>
      <c r="AH160" s="449"/>
      <c r="AI160" s="449"/>
      <c r="AJ160" s="462"/>
      <c r="AK160" s="440"/>
      <c r="AL160" s="440"/>
      <c r="AM160" s="440"/>
      <c r="AN160" s="449"/>
      <c r="AO160" s="449"/>
      <c r="AP160" s="449"/>
      <c r="AQ160" s="462"/>
    </row>
    <row r="161" spans="1:43" s="436" customFormat="1" ht="15.75" x14ac:dyDescent="0.2">
      <c r="A161" s="458"/>
      <c r="B161" s="458"/>
      <c r="C161" s="443"/>
      <c r="D161" s="457"/>
      <c r="E161" s="427"/>
      <c r="F161" s="428"/>
      <c r="G161" s="428"/>
      <c r="H161" s="428"/>
      <c r="I161" s="428"/>
      <c r="J161" s="428"/>
      <c r="K161" s="428"/>
      <c r="L161" s="428"/>
      <c r="M161" s="429"/>
      <c r="N161" s="430"/>
      <c r="O161" s="431">
        <f t="shared" si="123"/>
        <v>0</v>
      </c>
      <c r="P161" s="432">
        <f t="shared" si="129"/>
        <v>0</v>
      </c>
      <c r="Q161" s="164" t="str">
        <f t="shared" si="130"/>
        <v>Débil</v>
      </c>
      <c r="R161" s="444"/>
      <c r="S161" s="445"/>
      <c r="T161" s="446"/>
      <c r="U161" s="168" t="str">
        <f t="shared" si="124"/>
        <v/>
      </c>
      <c r="V161" s="168" t="str">
        <f t="shared" si="125"/>
        <v/>
      </c>
      <c r="W161" s="168" t="str">
        <f t="shared" si="131"/>
        <v>Débil</v>
      </c>
      <c r="X161" s="169" t="str">
        <f t="shared" si="126"/>
        <v>Requiere plan de acción para fortalecer el control</v>
      </c>
      <c r="Y161" s="170" t="str">
        <f t="shared" si="127"/>
        <v/>
      </c>
      <c r="Z161" s="447"/>
      <c r="AA161" s="444"/>
      <c r="AB161" s="172" t="str">
        <f t="shared" si="128"/>
        <v/>
      </c>
      <c r="AC161" s="448"/>
      <c r="AD161" s="445"/>
      <c r="AF161" s="437"/>
      <c r="AG161" s="449"/>
      <c r="AH161" s="449"/>
      <c r="AI161" s="449"/>
      <c r="AJ161" s="462"/>
      <c r="AK161" s="440"/>
      <c r="AL161" s="440"/>
      <c r="AM161" s="440"/>
      <c r="AN161" s="449"/>
      <c r="AO161" s="449"/>
      <c r="AP161" s="449"/>
      <c r="AQ161" s="462"/>
    </row>
    <row r="162" spans="1:43" s="173" customFormat="1" ht="75.75" customHeight="1" x14ac:dyDescent="0.2">
      <c r="A162" s="362" t="str">
        <f>'2. MAPA DE RIESGOS '!C24</f>
        <v xml:space="preserve">13. Presencia de un ambiente laboral en la SDM o alguna de sus dependencias, que no sea motivador o no estimule el desarrollo profesional de los colaboradores. </v>
      </c>
      <c r="B162" s="362"/>
      <c r="C162" s="395"/>
      <c r="D162" s="354"/>
      <c r="E162" s="161"/>
      <c r="F162" s="162"/>
      <c r="G162" s="162"/>
      <c r="H162" s="162"/>
      <c r="I162" s="162"/>
      <c r="J162" s="162"/>
      <c r="K162" s="162"/>
      <c r="L162" s="162"/>
      <c r="M162" s="382"/>
      <c r="N162" s="372"/>
      <c r="O162" s="163">
        <f t="shared" si="123"/>
        <v>0</v>
      </c>
      <c r="P162" s="423">
        <f t="shared" si="129"/>
        <v>0</v>
      </c>
      <c r="Q162" s="164" t="str">
        <f t="shared" si="130"/>
        <v>Débil</v>
      </c>
      <c r="R162" s="470">
        <f>ROUNDUP(AVERAGEIF(P162:P168,"&gt;0"),1)</f>
        <v>1</v>
      </c>
      <c r="S162" s="166" t="str">
        <f>IF(R162&gt;96%,"Fuerte",IF(R162&lt;50%,"Débil","Moderada"))</f>
        <v>Fuerte</v>
      </c>
      <c r="T162" s="167"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168" t="str">
        <f t="shared" si="124"/>
        <v/>
      </c>
      <c r="V162" s="168" t="str">
        <f t="shared" si="125"/>
        <v/>
      </c>
      <c r="W162" s="168" t="str">
        <f t="shared" si="131"/>
        <v>Débil</v>
      </c>
      <c r="X162" s="169" t="str">
        <f t="shared" si="126"/>
        <v>Requiere plan de acción para fortalecer el control</v>
      </c>
      <c r="Y162" s="170" t="str">
        <f t="shared" si="127"/>
        <v/>
      </c>
      <c r="Z162" s="472">
        <f>IFERROR(ROUND(AVERAGE(Y162:Y168),0),0)</f>
        <v>2</v>
      </c>
      <c r="AA162" s="166">
        <f>IF(OR(W162="Débil",Z162=0),0,IF(Z162=1,1,IF(AND(U162="Fuerte",Z162=2),2,1)))</f>
        <v>0</v>
      </c>
      <c r="AB162" s="172" t="str">
        <f t="shared" si="128"/>
        <v/>
      </c>
      <c r="AC162" s="472">
        <f>IFERROR(ROUND(AVERAGE(AB162:AB168),0),0)</f>
        <v>0</v>
      </c>
      <c r="AD162" s="166">
        <f>IF(OR(W162="Débil",AC162=0),0,IF(AC162=1,1,IF(AND(U162="Fuerte",AC162=2),2,1)))</f>
        <v>0</v>
      </c>
    </row>
    <row r="163" spans="1:43" s="173" customFormat="1" ht="38.25" x14ac:dyDescent="0.2">
      <c r="A163" s="366"/>
      <c r="B163" s="366"/>
      <c r="C163" s="398" t="s">
        <v>363</v>
      </c>
      <c r="D163" s="354" t="s">
        <v>390</v>
      </c>
      <c r="E163" s="161" t="s">
        <v>46</v>
      </c>
      <c r="F163" s="162">
        <v>15</v>
      </c>
      <c r="G163" s="162">
        <v>15</v>
      </c>
      <c r="H163" s="162">
        <v>15</v>
      </c>
      <c r="I163" s="162">
        <v>15</v>
      </c>
      <c r="J163" s="162">
        <v>15</v>
      </c>
      <c r="K163" s="162">
        <v>15</v>
      </c>
      <c r="L163" s="162">
        <v>10</v>
      </c>
      <c r="M163" s="382" t="s">
        <v>159</v>
      </c>
      <c r="N163" s="372"/>
      <c r="O163" s="163">
        <f t="shared" si="123"/>
        <v>90</v>
      </c>
      <c r="P163" s="423">
        <f t="shared" si="129"/>
        <v>1</v>
      </c>
      <c r="Q163" s="164" t="str">
        <f t="shared" si="130"/>
        <v>Fuerte</v>
      </c>
      <c r="R163" s="183"/>
      <c r="S163" s="185"/>
      <c r="T163" s="195"/>
      <c r="U163" s="168" t="str">
        <f t="shared" si="124"/>
        <v/>
      </c>
      <c r="V163" s="168" t="str">
        <f t="shared" si="125"/>
        <v>Moderada</v>
      </c>
      <c r="W163" s="168" t="str">
        <f t="shared" si="131"/>
        <v/>
      </c>
      <c r="X163" s="169" t="str">
        <f t="shared" si="126"/>
        <v>Requiere plan de acción para fortalecer el control</v>
      </c>
      <c r="Y163" s="170">
        <f t="shared" si="127"/>
        <v>1</v>
      </c>
      <c r="Z163" s="182"/>
      <c r="AA163" s="183"/>
      <c r="AB163" s="172" t="str">
        <f t="shared" si="128"/>
        <v/>
      </c>
      <c r="AC163" s="184"/>
      <c r="AD163" s="185"/>
    </row>
    <row r="164" spans="1:43" s="173" customFormat="1" ht="63" customHeight="1" x14ac:dyDescent="0.2">
      <c r="A164" s="366"/>
      <c r="B164" s="366"/>
      <c r="C164" s="398"/>
      <c r="D164" s="359"/>
      <c r="E164" s="161"/>
      <c r="F164" s="162"/>
      <c r="G164" s="162"/>
      <c r="H164" s="162"/>
      <c r="I164" s="162"/>
      <c r="J164" s="162"/>
      <c r="K164" s="162"/>
      <c r="L164" s="162"/>
      <c r="M164" s="382"/>
      <c r="N164" s="372"/>
      <c r="O164" s="163">
        <f t="shared" si="123"/>
        <v>0</v>
      </c>
      <c r="P164" s="423">
        <f t="shared" si="129"/>
        <v>0</v>
      </c>
      <c r="Q164" s="164" t="str">
        <f t="shared" si="130"/>
        <v>Débil</v>
      </c>
      <c r="R164" s="183"/>
      <c r="S164" s="185"/>
      <c r="T164" s="195"/>
      <c r="U164" s="168" t="str">
        <f t="shared" si="124"/>
        <v/>
      </c>
      <c r="V164" s="168" t="str">
        <f t="shared" si="125"/>
        <v/>
      </c>
      <c r="W164" s="168" t="str">
        <f t="shared" si="131"/>
        <v>Débil</v>
      </c>
      <c r="X164" s="169" t="str">
        <f t="shared" si="126"/>
        <v>Requiere plan de acción para fortalecer el control</v>
      </c>
      <c r="Y164" s="170" t="str">
        <f t="shared" si="127"/>
        <v/>
      </c>
      <c r="Z164" s="182"/>
      <c r="AA164" s="183"/>
      <c r="AB164" s="172" t="str">
        <f t="shared" si="128"/>
        <v/>
      </c>
      <c r="AC164" s="184"/>
      <c r="AD164" s="185"/>
    </row>
    <row r="165" spans="1:43" s="173" customFormat="1" x14ac:dyDescent="0.2">
      <c r="A165" s="366"/>
      <c r="B165" s="366"/>
      <c r="C165" s="398"/>
      <c r="D165" s="360"/>
      <c r="E165" s="161"/>
      <c r="F165" s="162"/>
      <c r="G165" s="162"/>
      <c r="H165" s="162"/>
      <c r="I165" s="162"/>
      <c r="J165" s="162"/>
      <c r="K165" s="162"/>
      <c r="L165" s="162"/>
      <c r="M165" s="382"/>
      <c r="N165" s="372"/>
      <c r="O165" s="163">
        <f t="shared" si="123"/>
        <v>0</v>
      </c>
      <c r="P165" s="423">
        <f t="shared" si="129"/>
        <v>0</v>
      </c>
      <c r="Q165" s="164" t="str">
        <f t="shared" si="130"/>
        <v>Débil</v>
      </c>
      <c r="R165" s="183"/>
      <c r="S165" s="185"/>
      <c r="T165" s="195"/>
      <c r="U165" s="168" t="str">
        <f t="shared" si="124"/>
        <v/>
      </c>
      <c r="V165" s="168" t="str">
        <f t="shared" si="125"/>
        <v/>
      </c>
      <c r="W165" s="168" t="str">
        <f t="shared" si="131"/>
        <v>Débil</v>
      </c>
      <c r="X165" s="169" t="str">
        <f t="shared" si="126"/>
        <v>Requiere plan de acción para fortalecer el control</v>
      </c>
      <c r="Y165" s="170" t="str">
        <f t="shared" si="127"/>
        <v/>
      </c>
      <c r="Z165" s="191"/>
      <c r="AA165" s="192"/>
      <c r="AB165" s="172" t="str">
        <f t="shared" si="128"/>
        <v/>
      </c>
      <c r="AC165" s="172"/>
      <c r="AD165" s="193"/>
    </row>
    <row r="166" spans="1:43" s="173" customFormat="1" ht="63.75" x14ac:dyDescent="0.2">
      <c r="A166" s="366"/>
      <c r="B166" s="366"/>
      <c r="C166" s="398">
        <v>5</v>
      </c>
      <c r="D166" s="354" t="s">
        <v>419</v>
      </c>
      <c r="E166" s="161" t="s">
        <v>46</v>
      </c>
      <c r="F166" s="162">
        <v>15</v>
      </c>
      <c r="G166" s="162">
        <v>15</v>
      </c>
      <c r="H166" s="162">
        <v>15</v>
      </c>
      <c r="I166" s="162">
        <v>15</v>
      </c>
      <c r="J166" s="162">
        <v>15</v>
      </c>
      <c r="K166" s="162">
        <v>15</v>
      </c>
      <c r="L166" s="162">
        <v>10</v>
      </c>
      <c r="M166" s="382" t="s">
        <v>158</v>
      </c>
      <c r="N166" s="372"/>
      <c r="O166" s="163">
        <f t="shared" si="123"/>
        <v>90</v>
      </c>
      <c r="P166" s="423">
        <f t="shared" si="129"/>
        <v>1</v>
      </c>
      <c r="Q166" s="164" t="str">
        <f t="shared" si="130"/>
        <v>Fuerte</v>
      </c>
      <c r="R166" s="183"/>
      <c r="S166" s="185"/>
      <c r="T166" s="195"/>
      <c r="U166" s="168" t="str">
        <f t="shared" si="124"/>
        <v>Fuerte</v>
      </c>
      <c r="V166" s="168" t="str">
        <f t="shared" si="125"/>
        <v/>
      </c>
      <c r="W166" s="168" t="str">
        <f t="shared" si="131"/>
        <v/>
      </c>
      <c r="X166" s="169" t="str">
        <f t="shared" si="126"/>
        <v>Control fuerte pero si el riesgo residual lo requiere y según la opción de manejo escogida, cada responsable involucrado debe liderar acciones adicionales</v>
      </c>
      <c r="Y166" s="170">
        <f t="shared" si="127"/>
        <v>2</v>
      </c>
      <c r="Z166" s="182"/>
      <c r="AA166" s="183"/>
      <c r="AB166" s="172" t="str">
        <f t="shared" si="128"/>
        <v/>
      </c>
      <c r="AC166" s="184"/>
      <c r="AD166" s="185"/>
      <c r="AF166" s="174"/>
      <c r="AG166" s="175"/>
      <c r="AH166" s="175"/>
      <c r="AI166" s="175"/>
      <c r="AJ166" s="176"/>
      <c r="AK166" s="71"/>
      <c r="AL166" s="71"/>
      <c r="AM166" s="71"/>
      <c r="AN166" s="175"/>
      <c r="AO166" s="175"/>
      <c r="AP166" s="175"/>
      <c r="AQ166" s="176"/>
    </row>
    <row r="167" spans="1:43" s="173" customFormat="1" ht="15.75" x14ac:dyDescent="0.25">
      <c r="A167" s="364"/>
      <c r="B167" s="364"/>
      <c r="C167" s="397"/>
      <c r="D167" s="358"/>
      <c r="E167" s="161"/>
      <c r="F167" s="162"/>
      <c r="G167" s="162"/>
      <c r="H167" s="162"/>
      <c r="I167" s="162"/>
      <c r="J167" s="162"/>
      <c r="K167" s="162"/>
      <c r="L167" s="162"/>
      <c r="M167" s="382"/>
      <c r="N167" s="372"/>
      <c r="O167" s="163">
        <f t="shared" si="123"/>
        <v>0</v>
      </c>
      <c r="P167" s="423">
        <f t="shared" si="129"/>
        <v>0</v>
      </c>
      <c r="Q167" s="164" t="str">
        <f t="shared" si="130"/>
        <v>Débil</v>
      </c>
      <c r="R167" s="183"/>
      <c r="S167" s="185"/>
      <c r="T167" s="195"/>
      <c r="U167" s="168" t="str">
        <f t="shared" si="124"/>
        <v/>
      </c>
      <c r="V167" s="168" t="str">
        <f t="shared" si="125"/>
        <v/>
      </c>
      <c r="W167" s="168" t="str">
        <f t="shared" si="131"/>
        <v>Débil</v>
      </c>
      <c r="X167" s="169" t="str">
        <f t="shared" si="126"/>
        <v>Requiere plan de acción para fortalecer el control</v>
      </c>
      <c r="Y167" s="170" t="str">
        <f t="shared" si="127"/>
        <v/>
      </c>
      <c r="Z167" s="171"/>
      <c r="AA167" s="166">
        <f>IF(OR(W167="Débil",Z167=0),0,IF(Z167=1,1,IF(AND(U167="Fuerte",Z167=2),2,1)))</f>
        <v>0</v>
      </c>
      <c r="AB167" s="172" t="str">
        <f t="shared" si="128"/>
        <v/>
      </c>
      <c r="AC167" s="171"/>
      <c r="AD167" s="166">
        <f>IF(OR(W167="Débil",AC167=0),0,IF(AC167=1,1,IF(AND(U167="Fuerte",AC167=2),2,1)))</f>
        <v>0</v>
      </c>
      <c r="AF167" s="174"/>
      <c r="AG167" s="175"/>
      <c r="AH167" s="175"/>
      <c r="AI167" s="175"/>
      <c r="AJ167" s="176"/>
      <c r="AK167" s="71"/>
      <c r="AL167" s="71"/>
      <c r="AM167" s="71"/>
      <c r="AN167" s="175"/>
      <c r="AO167" s="175"/>
      <c r="AP167" s="175"/>
      <c r="AQ167" s="176"/>
    </row>
    <row r="168" spans="1:43" s="173" customFormat="1" ht="15.75" x14ac:dyDescent="0.2">
      <c r="A168" s="367"/>
      <c r="B168" s="367"/>
      <c r="C168" s="398"/>
      <c r="D168" s="358"/>
      <c r="E168" s="161"/>
      <c r="F168" s="162"/>
      <c r="G168" s="162"/>
      <c r="H168" s="162"/>
      <c r="I168" s="162"/>
      <c r="J168" s="162"/>
      <c r="K168" s="162"/>
      <c r="L168" s="162"/>
      <c r="M168" s="382"/>
      <c r="N168" s="372"/>
      <c r="O168" s="163">
        <f t="shared" si="123"/>
        <v>0</v>
      </c>
      <c r="P168" s="423">
        <f t="shared" si="129"/>
        <v>0</v>
      </c>
      <c r="Q168" s="164" t="str">
        <f t="shared" si="130"/>
        <v>Débil</v>
      </c>
      <c r="R168" s="183"/>
      <c r="S168" s="185"/>
      <c r="T168" s="195"/>
      <c r="U168" s="168" t="str">
        <f t="shared" si="124"/>
        <v/>
      </c>
      <c r="V168" s="168" t="str">
        <f t="shared" si="125"/>
        <v/>
      </c>
      <c r="W168" s="168" t="str">
        <f t="shared" si="131"/>
        <v>Débil</v>
      </c>
      <c r="X168" s="169" t="str">
        <f t="shared" si="126"/>
        <v>Requiere plan de acción para fortalecer el control</v>
      </c>
      <c r="Y168" s="170" t="str">
        <f t="shared" si="127"/>
        <v/>
      </c>
      <c r="Z168" s="182"/>
      <c r="AA168" s="183"/>
      <c r="AB168" s="172" t="str">
        <f t="shared" si="128"/>
        <v/>
      </c>
      <c r="AC168" s="184"/>
      <c r="AD168" s="185"/>
      <c r="AF168" s="174"/>
      <c r="AG168" s="175"/>
      <c r="AH168" s="175"/>
      <c r="AI168" s="175"/>
      <c r="AJ168" s="176"/>
      <c r="AK168" s="71"/>
      <c r="AL168" s="71"/>
      <c r="AM168" s="71"/>
      <c r="AN168" s="175"/>
      <c r="AO168" s="175"/>
      <c r="AP168" s="175"/>
      <c r="AQ168" s="176"/>
    </row>
    <row r="169" spans="1:43" s="436" customFormat="1" ht="195" x14ac:dyDescent="0.2">
      <c r="A169" s="424" t="str">
        <f>'2. MAPA DE RIESGOS '!C25</f>
        <v xml:space="preserve">14. Formulación e implementación del Sistema de Gestión de Seguridad y Salud en el Trabajo que no garantice condiciones laborales seguras y saludables para los colaboradores.
</v>
      </c>
      <c r="B169" s="424"/>
      <c r="C169" s="425"/>
      <c r="D169" s="426"/>
      <c r="E169" s="427"/>
      <c r="F169" s="428"/>
      <c r="G169" s="428"/>
      <c r="H169" s="428"/>
      <c r="I169" s="428"/>
      <c r="J169" s="428"/>
      <c r="K169" s="428"/>
      <c r="L169" s="428"/>
      <c r="M169" s="429"/>
      <c r="N169" s="430"/>
      <c r="O169" s="431">
        <f t="shared" si="123"/>
        <v>0</v>
      </c>
      <c r="P169" s="432">
        <f t="shared" si="129"/>
        <v>0</v>
      </c>
      <c r="Q169" s="164" t="str">
        <f t="shared" si="130"/>
        <v>Débil</v>
      </c>
      <c r="R169" s="470">
        <f>ROUNDUP(AVERAGEIF(P169:P176,"&gt;0"),1)</f>
        <v>1</v>
      </c>
      <c r="S169" s="166" t="str">
        <f>IF(R169&gt;96%,"Fuerte",IF(R169&lt;50%,"Débil","Moderada"))</f>
        <v>Fuerte</v>
      </c>
      <c r="T169" s="167"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168" t="str">
        <f t="shared" si="124"/>
        <v/>
      </c>
      <c r="V169" s="168" t="str">
        <f t="shared" si="125"/>
        <v/>
      </c>
      <c r="W169" s="168" t="str">
        <f t="shared" si="131"/>
        <v>Débil</v>
      </c>
      <c r="X169" s="169" t="str">
        <f t="shared" si="126"/>
        <v>Requiere plan de acción para fortalecer el control</v>
      </c>
      <c r="Y169" s="170" t="str">
        <f t="shared" si="127"/>
        <v/>
      </c>
      <c r="Z169" s="472">
        <f>IFERROR(ROUND(AVERAGE(Y169:Y176),0),0)</f>
        <v>2</v>
      </c>
      <c r="AA169" s="433">
        <f>IF(OR(W169="Débil",Z169=0),0,IF(Z169=1,1,IF(AND(U169="Fuerte",Z169=2),2,1)))</f>
        <v>0</v>
      </c>
      <c r="AB169" s="172" t="str">
        <f t="shared" si="128"/>
        <v/>
      </c>
      <c r="AC169" s="472">
        <f>IFERROR(ROUND(AVERAGE(AB169:AB176),0),0)</f>
        <v>0</v>
      </c>
      <c r="AD169" s="433">
        <f>IF(OR(W169="Débil",AC169=0),0,IF(AC169=1,1,IF(AND(U169="Fuerte",AC169=2),2,1)))</f>
        <v>0</v>
      </c>
    </row>
    <row r="170" spans="1:43" s="436" customFormat="1" x14ac:dyDescent="0.2">
      <c r="A170" s="442"/>
      <c r="B170" s="442"/>
      <c r="C170" s="443"/>
      <c r="D170" s="450"/>
      <c r="E170" s="427"/>
      <c r="F170" s="428"/>
      <c r="G170" s="428"/>
      <c r="H170" s="428"/>
      <c r="I170" s="428"/>
      <c r="J170" s="428"/>
      <c r="K170" s="428"/>
      <c r="L170" s="428"/>
      <c r="M170" s="429"/>
      <c r="N170" s="430"/>
      <c r="O170" s="431">
        <f t="shared" si="123"/>
        <v>0</v>
      </c>
      <c r="P170" s="432">
        <f t="shared" si="129"/>
        <v>0</v>
      </c>
      <c r="Q170" s="164" t="str">
        <f t="shared" si="130"/>
        <v>Débil</v>
      </c>
      <c r="R170" s="444"/>
      <c r="S170" s="445"/>
      <c r="T170" s="446"/>
      <c r="U170" s="168" t="str">
        <f t="shared" si="124"/>
        <v/>
      </c>
      <c r="V170" s="168" t="str">
        <f t="shared" si="125"/>
        <v/>
      </c>
      <c r="W170" s="168" t="str">
        <f t="shared" si="131"/>
        <v>Débil</v>
      </c>
      <c r="X170" s="169" t="str">
        <f t="shared" si="126"/>
        <v>Requiere plan de acción para fortalecer el control</v>
      </c>
      <c r="Y170" s="170" t="str">
        <f t="shared" si="127"/>
        <v/>
      </c>
      <c r="Z170" s="447"/>
      <c r="AA170" s="444"/>
      <c r="AB170" s="172" t="str">
        <f t="shared" si="128"/>
        <v/>
      </c>
      <c r="AC170" s="448"/>
      <c r="AD170" s="445"/>
    </row>
    <row r="171" spans="1:43" s="436" customFormat="1" ht="42.75" customHeight="1" x14ac:dyDescent="0.2">
      <c r="A171" s="442"/>
      <c r="B171" s="442"/>
      <c r="C171" s="443" t="s">
        <v>475</v>
      </c>
      <c r="D171" s="450" t="s">
        <v>474</v>
      </c>
      <c r="E171" s="427" t="s">
        <v>46</v>
      </c>
      <c r="F171" s="428">
        <v>15</v>
      </c>
      <c r="G171" s="428">
        <v>15</v>
      </c>
      <c r="H171" s="428">
        <v>15</v>
      </c>
      <c r="I171" s="428">
        <v>15</v>
      </c>
      <c r="J171" s="428">
        <v>15</v>
      </c>
      <c r="K171" s="428">
        <v>15</v>
      </c>
      <c r="L171" s="428">
        <v>10</v>
      </c>
      <c r="M171" s="429" t="s">
        <v>158</v>
      </c>
      <c r="N171" s="430"/>
      <c r="O171" s="431">
        <f t="shared" si="123"/>
        <v>90</v>
      </c>
      <c r="P171" s="432">
        <f t="shared" si="129"/>
        <v>1</v>
      </c>
      <c r="Q171" s="164" t="str">
        <f t="shared" si="130"/>
        <v>Fuerte</v>
      </c>
      <c r="R171" s="444"/>
      <c r="S171" s="445"/>
      <c r="T171" s="446"/>
      <c r="U171" s="168" t="str">
        <f t="shared" si="124"/>
        <v>Fuerte</v>
      </c>
      <c r="V171" s="168" t="str">
        <f t="shared" si="125"/>
        <v/>
      </c>
      <c r="W171" s="168" t="str">
        <f t="shared" si="131"/>
        <v/>
      </c>
      <c r="X171" s="169" t="str">
        <f t="shared" si="126"/>
        <v>Control fuerte pero si el riesgo residual lo requiere y según la opción de manejo escogida, cada responsable involucrado debe liderar acciones adicionales</v>
      </c>
      <c r="Y171" s="170">
        <f t="shared" si="127"/>
        <v>2</v>
      </c>
      <c r="Z171" s="447"/>
      <c r="AA171" s="444"/>
      <c r="AB171" s="172" t="str">
        <f t="shared" si="128"/>
        <v/>
      </c>
      <c r="AC171" s="448"/>
      <c r="AD171" s="445"/>
    </row>
    <row r="172" spans="1:43" s="436" customFormat="1" ht="37.5" customHeight="1" x14ac:dyDescent="0.2">
      <c r="A172" s="442"/>
      <c r="B172" s="442"/>
      <c r="C172" s="443"/>
      <c r="D172" s="450"/>
      <c r="E172" s="427"/>
      <c r="F172" s="428"/>
      <c r="G172" s="428"/>
      <c r="H172" s="428"/>
      <c r="I172" s="428"/>
      <c r="J172" s="428"/>
      <c r="K172" s="428"/>
      <c r="L172" s="428"/>
      <c r="M172" s="429"/>
      <c r="N172" s="430"/>
      <c r="O172" s="431">
        <f t="shared" si="123"/>
        <v>0</v>
      </c>
      <c r="P172" s="432">
        <f t="shared" si="129"/>
        <v>0</v>
      </c>
      <c r="Q172" s="164" t="str">
        <f t="shared" si="130"/>
        <v>Débil</v>
      </c>
      <c r="R172" s="444"/>
      <c r="S172" s="445"/>
      <c r="T172" s="446"/>
      <c r="U172" s="168" t="str">
        <f t="shared" si="124"/>
        <v/>
      </c>
      <c r="V172" s="168" t="str">
        <f t="shared" si="125"/>
        <v/>
      </c>
      <c r="W172" s="168" t="str">
        <f t="shared" si="131"/>
        <v>Débil</v>
      </c>
      <c r="X172" s="169" t="str">
        <f t="shared" si="126"/>
        <v>Requiere plan de acción para fortalecer el control</v>
      </c>
      <c r="Y172" s="170" t="str">
        <f t="shared" si="127"/>
        <v/>
      </c>
      <c r="Z172" s="447"/>
      <c r="AA172" s="444"/>
      <c r="AB172" s="172" t="str">
        <f t="shared" si="128"/>
        <v/>
      </c>
      <c r="AC172" s="448"/>
      <c r="AD172" s="445"/>
    </row>
    <row r="173" spans="1:43" s="436" customFormat="1" ht="59.25" customHeight="1" x14ac:dyDescent="0.2">
      <c r="A173" s="442"/>
      <c r="B173" s="442"/>
      <c r="C173" s="443"/>
      <c r="D173" s="451"/>
      <c r="E173" s="427"/>
      <c r="F173" s="428"/>
      <c r="G173" s="428"/>
      <c r="H173" s="428"/>
      <c r="I173" s="428"/>
      <c r="J173" s="428"/>
      <c r="K173" s="428"/>
      <c r="L173" s="428"/>
      <c r="M173" s="429"/>
      <c r="N173" s="430"/>
      <c r="O173" s="431">
        <f t="shared" si="123"/>
        <v>0</v>
      </c>
      <c r="P173" s="432">
        <f t="shared" si="129"/>
        <v>0</v>
      </c>
      <c r="Q173" s="164" t="str">
        <f t="shared" si="130"/>
        <v>Débil</v>
      </c>
      <c r="R173" s="444"/>
      <c r="S173" s="445"/>
      <c r="T173" s="461"/>
      <c r="U173" s="168" t="str">
        <f t="shared" si="124"/>
        <v/>
      </c>
      <c r="V173" s="168" t="str">
        <f t="shared" si="125"/>
        <v/>
      </c>
      <c r="W173" s="168" t="str">
        <f t="shared" si="131"/>
        <v>Débil</v>
      </c>
      <c r="X173" s="169" t="str">
        <f t="shared" si="126"/>
        <v>Requiere plan de acción para fortalecer el control</v>
      </c>
      <c r="Y173" s="170" t="str">
        <f t="shared" si="127"/>
        <v/>
      </c>
      <c r="Z173" s="452"/>
      <c r="AA173" s="453"/>
      <c r="AB173" s="172" t="str">
        <f t="shared" si="128"/>
        <v/>
      </c>
      <c r="AC173" s="435"/>
      <c r="AD173" s="454"/>
    </row>
    <row r="174" spans="1:43" s="436" customFormat="1" ht="15.75" x14ac:dyDescent="0.25">
      <c r="A174" s="455"/>
      <c r="B174" s="455"/>
      <c r="C174" s="456"/>
      <c r="D174" s="457"/>
      <c r="E174" s="427"/>
      <c r="F174" s="428"/>
      <c r="G174" s="428"/>
      <c r="H174" s="428"/>
      <c r="I174" s="428"/>
      <c r="J174" s="428"/>
      <c r="K174" s="428"/>
      <c r="L174" s="428"/>
      <c r="M174" s="429"/>
      <c r="N174" s="430"/>
      <c r="O174" s="431">
        <f t="shared" si="123"/>
        <v>0</v>
      </c>
      <c r="P174" s="432">
        <f t="shared" si="129"/>
        <v>0</v>
      </c>
      <c r="Q174" s="164" t="str">
        <f t="shared" si="130"/>
        <v>Débil</v>
      </c>
      <c r="R174" s="444"/>
      <c r="S174" s="445"/>
      <c r="T174" s="446"/>
      <c r="U174" s="168" t="str">
        <f t="shared" si="124"/>
        <v/>
      </c>
      <c r="V174" s="168" t="str">
        <f t="shared" si="125"/>
        <v/>
      </c>
      <c r="W174" s="168" t="str">
        <f t="shared" si="131"/>
        <v>Débil</v>
      </c>
      <c r="X174" s="169" t="str">
        <f t="shared" si="126"/>
        <v>Requiere plan de acción para fortalecer el control</v>
      </c>
      <c r="Y174" s="170" t="str">
        <f t="shared" si="127"/>
        <v/>
      </c>
      <c r="Z174" s="434"/>
      <c r="AA174" s="433">
        <f>IF(OR(W174="Débil",Z174=0),0,IF(Z174=1,1,IF(AND(U174="Fuerte",Z174=2),2,1)))</f>
        <v>0</v>
      </c>
      <c r="AB174" s="172" t="str">
        <f t="shared" si="128"/>
        <v/>
      </c>
      <c r="AC174" s="434"/>
      <c r="AD174" s="433">
        <f>IF(OR(W174="Débil",AC174=0),0,IF(AC174=1,1,IF(AND(U174="Fuerte",AC174=2),2,1)))</f>
        <v>0</v>
      </c>
      <c r="AF174" s="437"/>
      <c r="AG174" s="449"/>
      <c r="AH174" s="449"/>
      <c r="AI174" s="449"/>
      <c r="AJ174" s="462"/>
      <c r="AK174" s="440"/>
      <c r="AL174" s="440"/>
      <c r="AM174" s="440"/>
      <c r="AN174" s="449"/>
      <c r="AO174" s="449"/>
      <c r="AP174" s="449"/>
      <c r="AQ174" s="462"/>
    </row>
    <row r="175" spans="1:43" s="436" customFormat="1" ht="15.75" x14ac:dyDescent="0.2">
      <c r="A175" s="442"/>
      <c r="B175" s="442"/>
      <c r="C175" s="443"/>
      <c r="D175" s="457"/>
      <c r="E175" s="427"/>
      <c r="F175" s="428"/>
      <c r="G175" s="428"/>
      <c r="H175" s="428"/>
      <c r="I175" s="428"/>
      <c r="J175" s="428"/>
      <c r="K175" s="428"/>
      <c r="L175" s="428"/>
      <c r="M175" s="429"/>
      <c r="N175" s="430"/>
      <c r="O175" s="431">
        <f t="shared" si="123"/>
        <v>0</v>
      </c>
      <c r="P175" s="432">
        <f t="shared" si="129"/>
        <v>0</v>
      </c>
      <c r="Q175" s="164" t="str">
        <f t="shared" si="130"/>
        <v>Débil</v>
      </c>
      <c r="R175" s="444"/>
      <c r="S175" s="445"/>
      <c r="T175" s="446"/>
      <c r="U175" s="168" t="str">
        <f t="shared" si="124"/>
        <v/>
      </c>
      <c r="V175" s="168" t="str">
        <f t="shared" si="125"/>
        <v/>
      </c>
      <c r="W175" s="168" t="str">
        <f t="shared" si="131"/>
        <v>Débil</v>
      </c>
      <c r="X175" s="169" t="str">
        <f t="shared" si="126"/>
        <v>Requiere plan de acción para fortalecer el control</v>
      </c>
      <c r="Y175" s="170" t="str">
        <f t="shared" si="127"/>
        <v/>
      </c>
      <c r="Z175" s="447"/>
      <c r="AA175" s="444"/>
      <c r="AB175" s="172" t="str">
        <f t="shared" si="128"/>
        <v/>
      </c>
      <c r="AC175" s="448"/>
      <c r="AD175" s="445"/>
      <c r="AF175" s="437"/>
      <c r="AG175" s="449"/>
      <c r="AH175" s="449"/>
      <c r="AI175" s="449"/>
      <c r="AJ175" s="462"/>
      <c r="AK175" s="440"/>
      <c r="AL175" s="440"/>
      <c r="AM175" s="440"/>
      <c r="AN175" s="449"/>
      <c r="AO175" s="449"/>
      <c r="AP175" s="449"/>
      <c r="AQ175" s="462"/>
    </row>
    <row r="176" spans="1:43" s="436" customFormat="1" ht="15.75" x14ac:dyDescent="0.2">
      <c r="A176" s="442"/>
      <c r="B176" s="442"/>
      <c r="C176" s="443"/>
      <c r="D176" s="457"/>
      <c r="E176" s="427"/>
      <c r="F176" s="428"/>
      <c r="G176" s="428"/>
      <c r="H176" s="428"/>
      <c r="I176" s="428"/>
      <c r="J176" s="428"/>
      <c r="K176" s="428"/>
      <c r="L176" s="428"/>
      <c r="M176" s="429"/>
      <c r="N176" s="430"/>
      <c r="O176" s="431">
        <f t="shared" si="123"/>
        <v>0</v>
      </c>
      <c r="P176" s="432">
        <f t="shared" si="129"/>
        <v>0</v>
      </c>
      <c r="Q176" s="164" t="str">
        <f t="shared" si="130"/>
        <v>Débil</v>
      </c>
      <c r="R176" s="444"/>
      <c r="S176" s="445"/>
      <c r="T176" s="446"/>
      <c r="U176" s="168" t="str">
        <f t="shared" si="124"/>
        <v/>
      </c>
      <c r="V176" s="168" t="str">
        <f t="shared" si="125"/>
        <v/>
      </c>
      <c r="W176" s="168" t="str">
        <f t="shared" si="131"/>
        <v>Débil</v>
      </c>
      <c r="X176" s="169" t="str">
        <f t="shared" si="126"/>
        <v>Requiere plan de acción para fortalecer el control</v>
      </c>
      <c r="Y176" s="170" t="str">
        <f t="shared" si="127"/>
        <v/>
      </c>
      <c r="Z176" s="447"/>
      <c r="AA176" s="444"/>
      <c r="AB176" s="172" t="str">
        <f t="shared" si="128"/>
        <v/>
      </c>
      <c r="AC176" s="448"/>
      <c r="AD176" s="445"/>
      <c r="AF176" s="437"/>
      <c r="AG176" s="449"/>
      <c r="AH176" s="449"/>
      <c r="AI176" s="449"/>
      <c r="AJ176" s="462"/>
      <c r="AK176" s="440"/>
      <c r="AL176" s="440"/>
      <c r="AM176" s="440"/>
      <c r="AN176" s="449"/>
      <c r="AO176" s="449"/>
      <c r="AP176" s="449"/>
      <c r="AQ176" s="462"/>
    </row>
    <row r="177" spans="1:43" s="173" customFormat="1" ht="90" x14ac:dyDescent="0.2">
      <c r="A177" s="362" t="str">
        <f>'2. MAPA DE RIESGOS '!C26</f>
        <v xml:space="preserve">15. Gestión ambiental ineficaz que afecte negativamente las condiciones laborales en la Entidad 
</v>
      </c>
      <c r="B177" s="362"/>
      <c r="C177" s="395"/>
      <c r="D177" s="354"/>
      <c r="E177" s="161"/>
      <c r="F177" s="162"/>
      <c r="G177" s="162"/>
      <c r="H177" s="162"/>
      <c r="I177" s="162"/>
      <c r="J177" s="162"/>
      <c r="K177" s="162"/>
      <c r="L177" s="162"/>
      <c r="M177" s="382"/>
      <c r="N177" s="372"/>
      <c r="O177" s="163">
        <f t="shared" si="123"/>
        <v>0</v>
      </c>
      <c r="P177" s="423">
        <f t="shared" si="129"/>
        <v>0</v>
      </c>
      <c r="Q177" s="164" t="str">
        <f t="shared" si="130"/>
        <v>Débil</v>
      </c>
      <c r="R177" s="470">
        <f>ROUNDUP(AVERAGEIF(P177:P183,"&gt;0"),1)</f>
        <v>1</v>
      </c>
      <c r="S177" s="166" t="str">
        <f>IF(R177&gt;96%,"Fuerte",IF(R177&lt;50%,"Débil","Moderada"))</f>
        <v>Fuerte</v>
      </c>
      <c r="T177" s="167"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168" t="str">
        <f t="shared" si="124"/>
        <v/>
      </c>
      <c r="V177" s="168" t="str">
        <f t="shared" si="125"/>
        <v/>
      </c>
      <c r="W177" s="168" t="str">
        <f t="shared" si="131"/>
        <v>Débil</v>
      </c>
      <c r="X177" s="169" t="str">
        <f t="shared" si="126"/>
        <v>Requiere plan de acción para fortalecer el control</v>
      </c>
      <c r="Y177" s="170" t="str">
        <f t="shared" si="127"/>
        <v/>
      </c>
      <c r="Z177" s="472">
        <f>IFERROR(ROUND(AVERAGE(Y177:Y183),0),0)</f>
        <v>2</v>
      </c>
      <c r="AA177" s="166">
        <f>IF(OR(W177="Débil",Z177=0),0,IF(Z177=1,1,IF(AND(U177="Fuerte",Z177=2),2,1)))</f>
        <v>0</v>
      </c>
      <c r="AB177" s="172" t="str">
        <f t="shared" si="128"/>
        <v/>
      </c>
      <c r="AC177" s="472">
        <f>IFERROR(ROUND(AVERAGE(AB177:AB183),0),0)</f>
        <v>0</v>
      </c>
      <c r="AD177" s="166">
        <f>IF(OR(W177="Débil",AC177=0),0,IF(AC177=1,1,IF(AND(U177="Fuerte",AC177=2),2,1)))</f>
        <v>0</v>
      </c>
    </row>
    <row r="178" spans="1:43" s="173" customFormat="1" ht="15" x14ac:dyDescent="0.2">
      <c r="A178" s="368"/>
      <c r="B178" s="368"/>
      <c r="C178" s="395"/>
      <c r="D178" s="354"/>
      <c r="E178" s="161"/>
      <c r="F178" s="162"/>
      <c r="G178" s="162"/>
      <c r="H178" s="162"/>
      <c r="I178" s="162"/>
      <c r="J178" s="162"/>
      <c r="K178" s="162"/>
      <c r="L178" s="162"/>
      <c r="M178" s="382"/>
      <c r="N178" s="372"/>
      <c r="O178" s="163">
        <f t="shared" si="123"/>
        <v>0</v>
      </c>
      <c r="P178" s="423">
        <f t="shared" si="129"/>
        <v>0</v>
      </c>
      <c r="Q178" s="164" t="str">
        <f t="shared" si="130"/>
        <v>Débil</v>
      </c>
      <c r="R178" s="183"/>
      <c r="S178" s="185"/>
      <c r="T178" s="195"/>
      <c r="U178" s="168" t="str">
        <f t="shared" si="124"/>
        <v/>
      </c>
      <c r="V178" s="168" t="str">
        <f t="shared" si="125"/>
        <v/>
      </c>
      <c r="W178" s="168" t="str">
        <f t="shared" si="131"/>
        <v>Débil</v>
      </c>
      <c r="X178" s="169" t="str">
        <f t="shared" si="126"/>
        <v>Requiere plan de acción para fortalecer el control</v>
      </c>
      <c r="Y178" s="170" t="str">
        <f t="shared" si="127"/>
        <v/>
      </c>
      <c r="Z178" s="182"/>
      <c r="AA178" s="183"/>
      <c r="AB178" s="172" t="str">
        <f t="shared" si="128"/>
        <v/>
      </c>
      <c r="AC178" s="184"/>
      <c r="AD178" s="185"/>
    </row>
    <row r="179" spans="1:43" s="173" customFormat="1" ht="15" x14ac:dyDescent="0.2">
      <c r="A179" s="368"/>
      <c r="B179" s="368"/>
      <c r="C179" s="395"/>
      <c r="D179" s="354"/>
      <c r="E179" s="161"/>
      <c r="F179" s="162"/>
      <c r="G179" s="162"/>
      <c r="H179" s="162"/>
      <c r="I179" s="162"/>
      <c r="J179" s="162"/>
      <c r="K179" s="162"/>
      <c r="L179" s="162"/>
      <c r="M179" s="382"/>
      <c r="N179" s="372"/>
      <c r="O179" s="163">
        <f t="shared" si="123"/>
        <v>0</v>
      </c>
      <c r="P179" s="423">
        <f t="shared" si="129"/>
        <v>0</v>
      </c>
      <c r="Q179" s="164" t="str">
        <f t="shared" si="130"/>
        <v>Débil</v>
      </c>
      <c r="R179" s="183"/>
      <c r="S179" s="185"/>
      <c r="T179" s="195"/>
      <c r="U179" s="168" t="str">
        <f t="shared" si="124"/>
        <v/>
      </c>
      <c r="V179" s="168" t="str">
        <f t="shared" si="125"/>
        <v/>
      </c>
      <c r="W179" s="168" t="str">
        <f t="shared" si="131"/>
        <v>Débil</v>
      </c>
      <c r="X179" s="169" t="str">
        <f t="shared" si="126"/>
        <v>Requiere plan de acción para fortalecer el control</v>
      </c>
      <c r="Y179" s="170" t="str">
        <f t="shared" si="127"/>
        <v/>
      </c>
      <c r="Z179" s="182"/>
      <c r="AA179" s="183"/>
      <c r="AB179" s="172" t="str">
        <f t="shared" si="128"/>
        <v/>
      </c>
      <c r="AC179" s="184"/>
      <c r="AD179" s="185"/>
    </row>
    <row r="180" spans="1:43" s="173" customFormat="1" ht="15" x14ac:dyDescent="0.2">
      <c r="A180" s="368"/>
      <c r="B180" s="368"/>
      <c r="C180" s="395"/>
      <c r="D180" s="354"/>
      <c r="E180" s="161"/>
      <c r="F180" s="162"/>
      <c r="G180" s="162"/>
      <c r="H180" s="162"/>
      <c r="I180" s="162"/>
      <c r="J180" s="162"/>
      <c r="K180" s="162"/>
      <c r="L180" s="162"/>
      <c r="M180" s="382"/>
      <c r="N180" s="372"/>
      <c r="O180" s="163">
        <f t="shared" si="123"/>
        <v>0</v>
      </c>
      <c r="P180" s="423">
        <f t="shared" si="129"/>
        <v>0</v>
      </c>
      <c r="Q180" s="164" t="str">
        <f t="shared" si="130"/>
        <v>Débil</v>
      </c>
      <c r="R180" s="183"/>
      <c r="S180" s="185"/>
      <c r="T180" s="195"/>
      <c r="U180" s="168" t="str">
        <f t="shared" si="124"/>
        <v/>
      </c>
      <c r="V180" s="168" t="str">
        <f t="shared" si="125"/>
        <v/>
      </c>
      <c r="W180" s="168" t="str">
        <f t="shared" si="131"/>
        <v>Débil</v>
      </c>
      <c r="X180" s="169" t="str">
        <f t="shared" si="126"/>
        <v>Requiere plan de acción para fortalecer el control</v>
      </c>
      <c r="Y180" s="170" t="str">
        <f t="shared" si="127"/>
        <v/>
      </c>
      <c r="Z180" s="182"/>
      <c r="AA180" s="183"/>
      <c r="AB180" s="172" t="str">
        <f t="shared" si="128"/>
        <v/>
      </c>
      <c r="AC180" s="184"/>
      <c r="AD180" s="185"/>
    </row>
    <row r="181" spans="1:43" s="173" customFormat="1" ht="63.75" x14ac:dyDescent="0.2">
      <c r="A181" s="366"/>
      <c r="B181" s="366"/>
      <c r="C181" s="398" t="s">
        <v>401</v>
      </c>
      <c r="D181" s="360" t="s">
        <v>476</v>
      </c>
      <c r="E181" s="161" t="s">
        <v>46</v>
      </c>
      <c r="F181" s="162">
        <v>15</v>
      </c>
      <c r="G181" s="162">
        <v>15</v>
      </c>
      <c r="H181" s="162">
        <v>15</v>
      </c>
      <c r="I181" s="162">
        <v>15</v>
      </c>
      <c r="J181" s="162">
        <v>15</v>
      </c>
      <c r="K181" s="162">
        <v>15</v>
      </c>
      <c r="L181" s="162">
        <v>10</v>
      </c>
      <c r="M181" s="382" t="s">
        <v>158</v>
      </c>
      <c r="N181" s="372"/>
      <c r="O181" s="163">
        <f t="shared" si="123"/>
        <v>90</v>
      </c>
      <c r="P181" s="423">
        <f t="shared" si="129"/>
        <v>1</v>
      </c>
      <c r="Q181" s="164" t="str">
        <f t="shared" si="130"/>
        <v>Fuerte</v>
      </c>
      <c r="R181" s="183"/>
      <c r="S181" s="185"/>
      <c r="T181" s="195"/>
      <c r="U181" s="168" t="str">
        <f t="shared" si="124"/>
        <v>Fuerte</v>
      </c>
      <c r="V181" s="168" t="str">
        <f t="shared" si="125"/>
        <v/>
      </c>
      <c r="W181" s="168" t="str">
        <f t="shared" si="131"/>
        <v/>
      </c>
      <c r="X181" s="169" t="str">
        <f t="shared" si="126"/>
        <v>Control fuerte pero si el riesgo residual lo requiere y según la opción de manejo escogida, cada responsable involucrado debe liderar acciones adicionales</v>
      </c>
      <c r="Y181" s="170">
        <f t="shared" si="127"/>
        <v>2</v>
      </c>
      <c r="Z181" s="191"/>
      <c r="AA181" s="192"/>
      <c r="AB181" s="172" t="str">
        <f t="shared" si="128"/>
        <v/>
      </c>
      <c r="AC181" s="172"/>
      <c r="AD181" s="193"/>
    </row>
    <row r="182" spans="1:43" s="173" customFormat="1" ht="15.75" x14ac:dyDescent="0.25">
      <c r="A182" s="364"/>
      <c r="B182" s="364"/>
      <c r="C182" s="397"/>
      <c r="D182" s="361"/>
      <c r="E182" s="161"/>
      <c r="F182" s="357"/>
      <c r="G182" s="357"/>
      <c r="H182" s="357"/>
      <c r="I182" s="357"/>
      <c r="J182" s="357"/>
      <c r="K182" s="357"/>
      <c r="L182" s="357"/>
      <c r="M182" s="382"/>
      <c r="N182" s="372"/>
      <c r="O182" s="163">
        <f t="shared" si="123"/>
        <v>0</v>
      </c>
      <c r="P182" s="423">
        <f t="shared" si="129"/>
        <v>0</v>
      </c>
      <c r="Q182" s="164" t="str">
        <f t="shared" si="130"/>
        <v>Débil</v>
      </c>
      <c r="R182" s="183"/>
      <c r="S182" s="185"/>
      <c r="T182" s="195"/>
      <c r="U182" s="168" t="str">
        <f t="shared" si="124"/>
        <v/>
      </c>
      <c r="V182" s="168" t="str">
        <f t="shared" si="125"/>
        <v/>
      </c>
      <c r="W182" s="168" t="str">
        <f t="shared" si="131"/>
        <v>Débil</v>
      </c>
      <c r="X182" s="169" t="str">
        <f t="shared" si="126"/>
        <v>Requiere plan de acción para fortalecer el control</v>
      </c>
      <c r="Y182" s="170" t="str">
        <f t="shared" si="127"/>
        <v/>
      </c>
      <c r="Z182" s="171"/>
      <c r="AA182" s="166">
        <f>IF(OR(W182="Débil",Z182=0),0,IF(Z182=1,1,IF(AND(U182="Fuerte",Z182=2),2,1)))</f>
        <v>0</v>
      </c>
      <c r="AB182" s="172" t="str">
        <f t="shared" si="128"/>
        <v/>
      </c>
      <c r="AC182" s="171"/>
      <c r="AD182" s="166">
        <f>IF(OR(W182="Débil",AC182=0),0,IF(AC182=1,1,IF(AND(U182="Fuerte",AC182=2),2,1)))</f>
        <v>0</v>
      </c>
      <c r="AF182" s="174"/>
      <c r="AG182" s="175"/>
      <c r="AH182" s="175"/>
      <c r="AI182" s="175"/>
      <c r="AJ182" s="176"/>
      <c r="AK182" s="71"/>
      <c r="AL182" s="71"/>
      <c r="AM182" s="71"/>
      <c r="AN182" s="175"/>
      <c r="AO182" s="175"/>
      <c r="AP182" s="175"/>
      <c r="AQ182" s="176"/>
    </row>
    <row r="183" spans="1:43" s="173" customFormat="1" ht="15.75" x14ac:dyDescent="0.2">
      <c r="A183" s="367"/>
      <c r="B183" s="367"/>
      <c r="C183" s="398"/>
      <c r="D183" s="358"/>
      <c r="E183" s="161"/>
      <c r="F183" s="162"/>
      <c r="G183" s="162"/>
      <c r="H183" s="162"/>
      <c r="I183" s="162"/>
      <c r="J183" s="162"/>
      <c r="K183" s="162"/>
      <c r="L183" s="162"/>
      <c r="M183" s="382"/>
      <c r="N183" s="372"/>
      <c r="O183" s="163">
        <f t="shared" si="123"/>
        <v>0</v>
      </c>
      <c r="P183" s="423">
        <f t="shared" si="129"/>
        <v>0</v>
      </c>
      <c r="Q183" s="164" t="str">
        <f t="shared" si="130"/>
        <v>Débil</v>
      </c>
      <c r="R183" s="192"/>
      <c r="S183" s="193"/>
      <c r="T183" s="196"/>
      <c r="U183" s="168" t="str">
        <f t="shared" si="124"/>
        <v/>
      </c>
      <c r="V183" s="168" t="str">
        <f t="shared" si="125"/>
        <v/>
      </c>
      <c r="W183" s="168" t="str">
        <f t="shared" si="131"/>
        <v>Débil</v>
      </c>
      <c r="X183" s="169" t="str">
        <f t="shared" si="126"/>
        <v>Requiere plan de acción para fortalecer el control</v>
      </c>
      <c r="Y183" s="170" t="str">
        <f t="shared" si="127"/>
        <v/>
      </c>
      <c r="Z183" s="191"/>
      <c r="AA183" s="192"/>
      <c r="AB183" s="172" t="str">
        <f t="shared" si="128"/>
        <v/>
      </c>
      <c r="AC183" s="172"/>
      <c r="AD183" s="193"/>
      <c r="AF183" s="174"/>
      <c r="AG183" s="175"/>
      <c r="AH183" s="175"/>
      <c r="AI183" s="175"/>
      <c r="AJ183" s="176"/>
      <c r="AK183" s="71"/>
      <c r="AL183" s="71"/>
      <c r="AM183" s="71"/>
      <c r="AN183" s="175"/>
      <c r="AO183" s="175"/>
      <c r="AP183" s="175"/>
      <c r="AQ183" s="176"/>
    </row>
  </sheetData>
  <sheetProtection autoFilter="0"/>
  <mergeCells count="7">
    <mergeCell ref="F3:G3"/>
    <mergeCell ref="Y3:AA3"/>
    <mergeCell ref="AB3:AD3"/>
    <mergeCell ref="AF3:AQ3"/>
    <mergeCell ref="Y2:AB2"/>
    <mergeCell ref="O3:T3"/>
    <mergeCell ref="U3:W3"/>
  </mergeCells>
  <conditionalFormatting sqref="AK182:AM183 AK24:AM35 AK12:AK23 AK5:AK10">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7:AM39">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3:AM55">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1:AM83">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4:AM96">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1:AM113">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3:AM125">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5:AM137">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9:AM151">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6:AM168">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9:AM161">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4:AM176">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7:D180">
    <cfRule type="containsText" dxfId="183" priority="193" stopIfTrue="1" operator="containsText" text="BAJA">
      <formula>NOT(ISERROR(SEARCH("BAJA",D177)))</formula>
    </cfRule>
    <cfRule type="containsText" dxfId="182" priority="194" stopIfTrue="1" operator="containsText" text="MODERADA">
      <formula>NOT(ISERROR(SEARCH("MODERADA",D177)))</formula>
    </cfRule>
    <cfRule type="containsText" dxfId="181" priority="195" stopIfTrue="1" operator="containsText" text="ALTA">
      <formula>NOT(ISERROR(SEARCH("ALTA",D177)))</formula>
    </cfRule>
    <cfRule type="containsText" dxfId="180" priority="196" stopIfTrue="1" operator="containsText" text="EXTREMA">
      <formula>NOT(ISERROR(SEARCH("EXTREMA",D177)))</formula>
    </cfRule>
  </conditionalFormatting>
  <conditionalFormatting sqref="D29">
    <cfRule type="containsText" dxfId="179" priority="237" stopIfTrue="1" operator="containsText" text="BAJA">
      <formula>NOT(ISERROR(SEARCH("BAJA",D29)))</formula>
    </cfRule>
    <cfRule type="containsText" dxfId="178" priority="238" stopIfTrue="1" operator="containsText" text="MODERADA">
      <formula>NOT(ISERROR(SEARCH("MODERADA",D29)))</formula>
    </cfRule>
    <cfRule type="containsText" dxfId="177" priority="239" stopIfTrue="1" operator="containsText" text="ALTA">
      <formula>NOT(ISERROR(SEARCH("ALTA",D29)))</formula>
    </cfRule>
    <cfRule type="containsText" dxfId="176" priority="240" stopIfTrue="1" operator="containsText" text="EXTREMA">
      <formula>NOT(ISERROR(SEARCH("EXTREMA",D29)))</formula>
    </cfRule>
  </conditionalFormatting>
  <conditionalFormatting sqref="D68">
    <cfRule type="containsText" dxfId="175" priority="229" stopIfTrue="1" operator="containsText" text="BAJA">
      <formula>NOT(ISERROR(SEARCH("BAJA",D68)))</formula>
    </cfRule>
    <cfRule type="containsText" dxfId="174" priority="230" stopIfTrue="1" operator="containsText" text="MODERADA">
      <formula>NOT(ISERROR(SEARCH("MODERADA",D68)))</formula>
    </cfRule>
    <cfRule type="containsText" dxfId="173" priority="231" stopIfTrue="1" operator="containsText" text="ALTA">
      <formula>NOT(ISERROR(SEARCH("ALTA",D68)))</formula>
    </cfRule>
    <cfRule type="containsText" dxfId="172" priority="232" stopIfTrue="1" operator="containsText" text="EXTREMA">
      <formula>NOT(ISERROR(SEARCH("EXTREMA",D68)))</formula>
    </cfRule>
  </conditionalFormatting>
  <conditionalFormatting sqref="D162">
    <cfRule type="containsText" dxfId="171" priority="205" stopIfTrue="1" operator="containsText" text="BAJA">
      <formula>NOT(ISERROR(SEARCH("BAJA",D162)))</formula>
    </cfRule>
    <cfRule type="containsText" dxfId="170" priority="206" stopIfTrue="1" operator="containsText" text="MODERADA">
      <formula>NOT(ISERROR(SEARCH("MODERADA",D162)))</formula>
    </cfRule>
    <cfRule type="containsText" dxfId="169" priority="207" stopIfTrue="1" operator="containsText" text="ALTA">
      <formula>NOT(ISERROR(SEARCH("ALTA",D162)))</formula>
    </cfRule>
    <cfRule type="containsText" dxfId="168" priority="208" stopIfTrue="1" operator="containsText" text="EXTREMA">
      <formula>NOT(ISERROR(SEARCH("EXTREMA",D162)))</formula>
    </cfRule>
  </conditionalFormatting>
  <conditionalFormatting sqref="D169">
    <cfRule type="containsText" dxfId="167" priority="201" stopIfTrue="1" operator="containsText" text="BAJA">
      <formula>NOT(ISERROR(SEARCH("BAJA",D169)))</formula>
    </cfRule>
    <cfRule type="containsText" dxfId="166" priority="202" stopIfTrue="1" operator="containsText" text="MODERADA">
      <formula>NOT(ISERROR(SEARCH("MODERADA",D169)))</formula>
    </cfRule>
    <cfRule type="containsText" dxfId="165" priority="203" stopIfTrue="1" operator="containsText" text="ALTA">
      <formula>NOT(ISERROR(SEARCH("ALTA",D169)))</formula>
    </cfRule>
    <cfRule type="containsText" dxfId="164" priority="204" stopIfTrue="1" operator="containsText" text="EXTREMA">
      <formula>NOT(ISERROR(SEARCH("EXTREMA",D169)))</formula>
    </cfRule>
  </conditionalFormatting>
  <conditionalFormatting sqref="D30:D31">
    <cfRule type="containsText" dxfId="163" priority="181" stopIfTrue="1" operator="containsText" text="BAJA">
      <formula>NOT(ISERROR(SEARCH("BAJA",D30)))</formula>
    </cfRule>
    <cfRule type="containsText" dxfId="162" priority="182" stopIfTrue="1" operator="containsText" text="MODERADA">
      <formula>NOT(ISERROR(SEARCH("MODERADA",D30)))</formula>
    </cfRule>
    <cfRule type="containsText" dxfId="161" priority="183" stopIfTrue="1" operator="containsText" text="ALTA">
      <formula>NOT(ISERROR(SEARCH("ALTA",D30)))</formula>
    </cfRule>
    <cfRule type="containsText" dxfId="160" priority="184" stopIfTrue="1" operator="containsText" text="EXTREMA">
      <formula>NOT(ISERROR(SEARCH("EXTREMA",D30)))</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7">
    <cfRule type="containsText" dxfId="155" priority="177" stopIfTrue="1" operator="containsText" text="BAJA">
      <formula>NOT(ISERROR(SEARCH("BAJA",D37)))</formula>
    </cfRule>
    <cfRule type="containsText" dxfId="154" priority="178" stopIfTrue="1" operator="containsText" text="MODERADA">
      <formula>NOT(ISERROR(SEARCH("MODERADA",D37)))</formula>
    </cfRule>
    <cfRule type="containsText" dxfId="153" priority="179" stopIfTrue="1" operator="containsText" text="ALTA">
      <formula>NOT(ISERROR(SEARCH("ALTA",D37)))</formula>
    </cfRule>
    <cfRule type="containsText" dxfId="152" priority="180" stopIfTrue="1" operator="containsText" text="EXTREMA">
      <formula>NOT(ISERROR(SEARCH("EXTREMA",D37)))</formula>
    </cfRule>
  </conditionalFormatting>
  <conditionalFormatting sqref="D41">
    <cfRule type="containsText" dxfId="151" priority="173" stopIfTrue="1" operator="containsText" text="BAJA">
      <formula>NOT(ISERROR(SEARCH("BAJA",D41)))</formula>
    </cfRule>
    <cfRule type="containsText" dxfId="150" priority="174" stopIfTrue="1" operator="containsText" text="MODERADA">
      <formula>NOT(ISERROR(SEARCH("MODERADA",D41)))</formula>
    </cfRule>
    <cfRule type="containsText" dxfId="149" priority="175" stopIfTrue="1" operator="containsText" text="ALTA">
      <formula>NOT(ISERROR(SEARCH("ALTA",D41)))</formula>
    </cfRule>
    <cfRule type="containsText" dxfId="148" priority="176" stopIfTrue="1" operator="containsText" text="EXTREMA">
      <formula>NOT(ISERROR(SEARCH("EXTREMA",D41)))</formula>
    </cfRule>
  </conditionalFormatting>
  <conditionalFormatting sqref="D57">
    <cfRule type="containsText" dxfId="147" priority="169" stopIfTrue="1" operator="containsText" text="BAJA">
      <formula>NOT(ISERROR(SEARCH("BAJA",D57)))</formula>
    </cfRule>
    <cfRule type="containsText" dxfId="146" priority="170" stopIfTrue="1" operator="containsText" text="MODERADA">
      <formula>NOT(ISERROR(SEARCH("MODERADA",D57)))</formula>
    </cfRule>
    <cfRule type="containsText" dxfId="145" priority="171" stopIfTrue="1" operator="containsText" text="ALTA">
      <formula>NOT(ISERROR(SEARCH("ALTA",D57)))</formula>
    </cfRule>
    <cfRule type="containsText" dxfId="144" priority="172" stopIfTrue="1" operator="containsText" text="EXTREMA">
      <formula>NOT(ISERROR(SEARCH("EXTREMA",D57)))</formula>
    </cfRule>
  </conditionalFormatting>
  <conditionalFormatting sqref="D98">
    <cfRule type="containsText" dxfId="143" priority="157" stopIfTrue="1" operator="containsText" text="BAJA">
      <formula>NOT(ISERROR(SEARCH("BAJA",D98)))</formula>
    </cfRule>
    <cfRule type="containsText" dxfId="142" priority="158" stopIfTrue="1" operator="containsText" text="MODERADA">
      <formula>NOT(ISERROR(SEARCH("MODERADA",D98)))</formula>
    </cfRule>
    <cfRule type="containsText" dxfId="141" priority="159" stopIfTrue="1" operator="containsText" text="ALTA">
      <formula>NOT(ISERROR(SEARCH("ALTA",D98)))</formula>
    </cfRule>
    <cfRule type="containsText" dxfId="140" priority="160" stopIfTrue="1" operator="containsText" text="EXTREMA">
      <formula>NOT(ISERROR(SEARCH("EXTREMA",D98)))</formula>
    </cfRule>
  </conditionalFormatting>
  <conditionalFormatting sqref="D74:D75">
    <cfRule type="containsText" dxfId="139" priority="165" stopIfTrue="1" operator="containsText" text="BAJA">
      <formula>NOT(ISERROR(SEARCH("BAJA",D74)))</formula>
    </cfRule>
    <cfRule type="containsText" dxfId="138" priority="166" stopIfTrue="1" operator="containsText" text="MODERADA">
      <formula>NOT(ISERROR(SEARCH("MODERADA",D74)))</formula>
    </cfRule>
    <cfRule type="containsText" dxfId="137" priority="167" stopIfTrue="1" operator="containsText" text="ALTA">
      <formula>NOT(ISERROR(SEARCH("ALTA",D74)))</formula>
    </cfRule>
    <cfRule type="containsText" dxfId="136" priority="168" stopIfTrue="1" operator="containsText" text="EXTREMA">
      <formula>NOT(ISERROR(SEARCH("EXTREMA",D74)))</formula>
    </cfRule>
  </conditionalFormatting>
  <conditionalFormatting sqref="D114">
    <cfRule type="containsText" dxfId="135" priority="153" stopIfTrue="1" operator="containsText" text="BAJA">
      <formula>NOT(ISERROR(SEARCH("BAJA",D114)))</formula>
    </cfRule>
    <cfRule type="containsText" dxfId="134" priority="154" stopIfTrue="1" operator="containsText" text="MODERADA">
      <formula>NOT(ISERROR(SEARCH("MODERADA",D114)))</formula>
    </cfRule>
    <cfRule type="containsText" dxfId="133" priority="155" stopIfTrue="1" operator="containsText" text="ALTA">
      <formula>NOT(ISERROR(SEARCH("ALTA",D114)))</formula>
    </cfRule>
    <cfRule type="containsText" dxfId="132" priority="156" stopIfTrue="1" operator="containsText" text="EXTREMA">
      <formula>NOT(ISERROR(SEARCH("EXTREMA",D114)))</formula>
    </cfRule>
  </conditionalFormatting>
  <conditionalFormatting sqref="D149:D150">
    <cfRule type="containsText" dxfId="131" priority="149" stopIfTrue="1" operator="containsText" text="BAJA">
      <formula>NOT(ISERROR(SEARCH("BAJA",D149)))</formula>
    </cfRule>
    <cfRule type="containsText" dxfId="130" priority="150" stopIfTrue="1" operator="containsText" text="MODERADA">
      <formula>NOT(ISERROR(SEARCH("MODERADA",D149)))</formula>
    </cfRule>
    <cfRule type="containsText" dxfId="129" priority="151" stopIfTrue="1" operator="containsText" text="ALTA">
      <formula>NOT(ISERROR(SEARCH("ALTA",D149)))</formula>
    </cfRule>
    <cfRule type="containsText" dxfId="128" priority="152" stopIfTrue="1" operator="containsText" text="EXTREMA">
      <formula>NOT(ISERROR(SEARCH("EXTREMA",D149)))</formula>
    </cfRule>
  </conditionalFormatting>
  <conditionalFormatting sqref="D40">
    <cfRule type="containsText" dxfId="127" priority="145" stopIfTrue="1" operator="containsText" text="BAJA">
      <formula>NOT(ISERROR(SEARCH("BAJA",D40)))</formula>
    </cfRule>
    <cfRule type="containsText" dxfId="126" priority="146" stopIfTrue="1" operator="containsText" text="MODERADA">
      <formula>NOT(ISERROR(SEARCH("MODERADA",D40)))</formula>
    </cfRule>
    <cfRule type="containsText" dxfId="125" priority="147" stopIfTrue="1" operator="containsText" text="ALTA">
      <formula>NOT(ISERROR(SEARCH("ALTA",D40)))</formula>
    </cfRule>
    <cfRule type="containsText" dxfId="124" priority="148" stopIfTrue="1" operator="containsText" text="EXTREMA">
      <formula>NOT(ISERROR(SEARCH("EXTREMA",D40)))</formula>
    </cfRule>
  </conditionalFormatting>
  <conditionalFormatting sqref="D56">
    <cfRule type="containsText" dxfId="123" priority="141" stopIfTrue="1" operator="containsText" text="BAJA">
      <formula>NOT(ISERROR(SEARCH("BAJA",D56)))</formula>
    </cfRule>
    <cfRule type="containsText" dxfId="122" priority="142" stopIfTrue="1" operator="containsText" text="MODERADA">
      <formula>NOT(ISERROR(SEARCH("MODERADA",D56)))</formula>
    </cfRule>
    <cfRule type="containsText" dxfId="121" priority="143" stopIfTrue="1" operator="containsText" text="ALTA">
      <formula>NOT(ISERROR(SEARCH("ALTA",D56)))</formula>
    </cfRule>
    <cfRule type="containsText" dxfId="120" priority="144" stopIfTrue="1" operator="containsText" text="EXTREMA">
      <formula>NOT(ISERROR(SEARCH("EXTREMA",D56)))</formula>
    </cfRule>
  </conditionalFormatting>
  <conditionalFormatting sqref="D97">
    <cfRule type="containsText" dxfId="119" priority="137" stopIfTrue="1" operator="containsText" text="BAJA">
      <formula>NOT(ISERROR(SEARCH("BAJA",D97)))</formula>
    </cfRule>
    <cfRule type="containsText" dxfId="118" priority="138" stopIfTrue="1" operator="containsText" text="MODERADA">
      <formula>NOT(ISERROR(SEARCH("MODERADA",D97)))</formula>
    </cfRule>
    <cfRule type="containsText" dxfId="117" priority="139" stopIfTrue="1" operator="containsText" text="ALTA">
      <formula>NOT(ISERROR(SEARCH("ALTA",D97)))</formula>
    </cfRule>
    <cfRule type="containsText" dxfId="116" priority="140" stopIfTrue="1" operator="containsText" text="EXTREMA">
      <formula>NOT(ISERROR(SEARCH("EXTREMA",D97)))</formula>
    </cfRule>
  </conditionalFormatting>
  <conditionalFormatting sqref="D138:D140">
    <cfRule type="containsText" dxfId="115" priority="133" stopIfTrue="1" operator="containsText" text="BAJA">
      <formula>NOT(ISERROR(SEARCH("BAJA",D138)))</formula>
    </cfRule>
    <cfRule type="containsText" dxfId="114" priority="134" stopIfTrue="1" operator="containsText" text="MODERADA">
      <formula>NOT(ISERROR(SEARCH("MODERADA",D138)))</formula>
    </cfRule>
    <cfRule type="containsText" dxfId="113" priority="135" stopIfTrue="1" operator="containsText" text="ALTA">
      <formula>NOT(ISERROR(SEARCH("ALTA",D138)))</formula>
    </cfRule>
    <cfRule type="containsText" dxfId="112" priority="136" stopIfTrue="1" operator="containsText" text="EXTREMA">
      <formula>NOT(ISERROR(SEARCH("EXTREMA",D138)))</formula>
    </cfRule>
  </conditionalFormatting>
  <conditionalFormatting sqref="D142">
    <cfRule type="containsText" dxfId="111" priority="129" stopIfTrue="1" operator="containsText" text="BAJA">
      <formula>NOT(ISERROR(SEARCH("BAJA",D142)))</formula>
    </cfRule>
    <cfRule type="containsText" dxfId="110" priority="130" stopIfTrue="1" operator="containsText" text="MODERADA">
      <formula>NOT(ISERROR(SEARCH("MODERADA",D142)))</formula>
    </cfRule>
    <cfRule type="containsText" dxfId="109" priority="131" stopIfTrue="1" operator="containsText" text="ALTA">
      <formula>NOT(ISERROR(SEARCH("ALTA",D142)))</formula>
    </cfRule>
    <cfRule type="containsText" dxfId="108" priority="132" stopIfTrue="1" operator="containsText" text="EXTREMA">
      <formula>NOT(ISERROR(SEARCH("EXTREMA",D142)))</formula>
    </cfRule>
  </conditionalFormatting>
  <conditionalFormatting sqref="D143">
    <cfRule type="containsText" dxfId="107" priority="125" stopIfTrue="1" operator="containsText" text="BAJA">
      <formula>NOT(ISERROR(SEARCH("BAJA",D143)))</formula>
    </cfRule>
    <cfRule type="containsText" dxfId="106" priority="126" stopIfTrue="1" operator="containsText" text="MODERADA">
      <formula>NOT(ISERROR(SEARCH("MODERADA",D143)))</formula>
    </cfRule>
    <cfRule type="containsText" dxfId="105" priority="127" stopIfTrue="1" operator="containsText" text="ALTA">
      <formula>NOT(ISERROR(SEARCH("ALTA",D143)))</formula>
    </cfRule>
    <cfRule type="containsText" dxfId="104" priority="128" stopIfTrue="1" operator="containsText" text="EXTREMA">
      <formula>NOT(ISERROR(SEARCH("EXTREMA",D143)))</formula>
    </cfRule>
  </conditionalFormatting>
  <conditionalFormatting sqref="D163">
    <cfRule type="containsText" dxfId="103" priority="121" stopIfTrue="1" operator="containsText" text="BAJA">
      <formula>NOT(ISERROR(SEARCH("BAJA",D163)))</formula>
    </cfRule>
    <cfRule type="containsText" dxfId="102" priority="122" stopIfTrue="1" operator="containsText" text="MODERADA">
      <formula>NOT(ISERROR(SEARCH("MODERADA",D163)))</formula>
    </cfRule>
    <cfRule type="containsText" dxfId="101" priority="123" stopIfTrue="1" operator="containsText" text="ALTA">
      <formula>NOT(ISERROR(SEARCH("ALTA",D163)))</formula>
    </cfRule>
    <cfRule type="containsText" dxfId="100" priority="124" stopIfTrue="1" operator="containsText" text="EXTREMA">
      <formula>NOT(ISERROR(SEARCH("EXTREMA",D163)))</formula>
    </cfRule>
  </conditionalFormatting>
  <conditionalFormatting sqref="D33">
    <cfRule type="containsText" dxfId="99" priority="117" stopIfTrue="1" operator="containsText" text="BAJA">
      <formula>NOT(ISERROR(SEARCH("BAJA",D33)))</formula>
    </cfRule>
    <cfRule type="containsText" dxfId="98" priority="118" stopIfTrue="1" operator="containsText" text="MODERADA">
      <formula>NOT(ISERROR(SEARCH("MODERADA",D33)))</formula>
    </cfRule>
    <cfRule type="containsText" dxfId="97" priority="119" stopIfTrue="1" operator="containsText" text="ALTA">
      <formula>NOT(ISERROR(SEARCH("ALTA",D33)))</formula>
    </cfRule>
    <cfRule type="containsText" dxfId="96" priority="120" stopIfTrue="1" operator="containsText" text="EXTREMA">
      <formula>NOT(ISERROR(SEARCH("EXTREMA",D33)))</formula>
    </cfRule>
  </conditionalFormatting>
  <conditionalFormatting sqref="D61">
    <cfRule type="containsText" dxfId="95" priority="113" stopIfTrue="1" operator="containsText" text="BAJA">
      <formula>NOT(ISERROR(SEARCH("BAJA",D61)))</formula>
    </cfRule>
    <cfRule type="containsText" dxfId="94" priority="114" stopIfTrue="1" operator="containsText" text="MODERADA">
      <formula>NOT(ISERROR(SEARCH("MODERADA",D61)))</formula>
    </cfRule>
    <cfRule type="containsText" dxfId="93" priority="115" stopIfTrue="1" operator="containsText" text="ALTA">
      <formula>NOT(ISERROR(SEARCH("ALTA",D61)))</formula>
    </cfRule>
    <cfRule type="containsText" dxfId="92" priority="116" stopIfTrue="1" operator="containsText" text="EXTREMA">
      <formula>NOT(ISERROR(SEARCH("EXTREMA",D61)))</formula>
    </cfRule>
  </conditionalFormatting>
  <conditionalFormatting sqref="D69">
    <cfRule type="containsText" dxfId="91" priority="97" stopIfTrue="1" operator="containsText" text="BAJA">
      <formula>NOT(ISERROR(SEARCH("BAJA",D69)))</formula>
    </cfRule>
    <cfRule type="containsText" dxfId="90" priority="98" stopIfTrue="1" operator="containsText" text="MODERADA">
      <formula>NOT(ISERROR(SEARCH("MODERADA",D69)))</formula>
    </cfRule>
    <cfRule type="containsText" dxfId="89" priority="99" stopIfTrue="1" operator="containsText" text="ALTA">
      <formula>NOT(ISERROR(SEARCH("ALTA",D69)))</formula>
    </cfRule>
    <cfRule type="containsText" dxfId="88" priority="100" stopIfTrue="1" operator="containsText" text="EXTREMA">
      <formula>NOT(ISERROR(SEARCH("EXTREMA",D69)))</formula>
    </cfRule>
  </conditionalFormatting>
  <conditionalFormatting sqref="D147">
    <cfRule type="containsText" dxfId="87" priority="77" stopIfTrue="1" operator="containsText" text="BAJA">
      <formula>NOT(ISERROR(SEARCH("BAJA",D147)))</formula>
    </cfRule>
    <cfRule type="containsText" dxfId="86" priority="78" stopIfTrue="1" operator="containsText" text="MODERADA">
      <formula>NOT(ISERROR(SEARCH("MODERADA",D147)))</formula>
    </cfRule>
    <cfRule type="containsText" dxfId="85" priority="79" stopIfTrue="1" operator="containsText" text="ALTA">
      <formula>NOT(ISERROR(SEARCH("ALTA",D147)))</formula>
    </cfRule>
    <cfRule type="containsText" dxfId="84" priority="80" stopIfTrue="1" operator="containsText" text="EXTREMA">
      <formula>NOT(ISERROR(SEARCH("EXTREMA",D147)))</formula>
    </cfRule>
  </conditionalFormatting>
  <conditionalFormatting sqref="D152:D153">
    <cfRule type="containsText" dxfId="83" priority="73" stopIfTrue="1" operator="containsText" text="BAJA">
      <formula>NOT(ISERROR(SEARCH("BAJA",D152)))</formula>
    </cfRule>
    <cfRule type="containsText" dxfId="82" priority="74" stopIfTrue="1" operator="containsText" text="MODERADA">
      <formula>NOT(ISERROR(SEARCH("MODERADA",D152)))</formula>
    </cfRule>
    <cfRule type="containsText" dxfId="81" priority="75" stopIfTrue="1" operator="containsText" text="ALTA">
      <formula>NOT(ISERROR(SEARCH("ALTA",D152)))</formula>
    </cfRule>
    <cfRule type="containsText" dxfId="80" priority="76" stopIfTrue="1" operator="containsText" text="EXTREMA">
      <formula>NOT(ISERROR(SEARCH("EXTREMA",D152)))</formula>
    </cfRule>
  </conditionalFormatting>
  <conditionalFormatting sqref="D105:D106">
    <cfRule type="containsText" dxfId="79" priority="93" stopIfTrue="1" operator="containsText" text="BAJA">
      <formula>NOT(ISERROR(SEARCH("BAJA",D105)))</formula>
    </cfRule>
    <cfRule type="containsText" dxfId="78" priority="94" stopIfTrue="1" operator="containsText" text="MODERADA">
      <formula>NOT(ISERROR(SEARCH("MODERADA",D105)))</formula>
    </cfRule>
    <cfRule type="containsText" dxfId="77" priority="95" stopIfTrue="1" operator="containsText" text="ALTA">
      <formula>NOT(ISERROR(SEARCH("ALTA",D105)))</formula>
    </cfRule>
    <cfRule type="containsText" dxfId="76" priority="96" stopIfTrue="1" operator="containsText" text="EXTREMA">
      <formula>NOT(ISERROR(SEARCH("EXTREMA",D105)))</formula>
    </cfRule>
  </conditionalFormatting>
  <conditionalFormatting sqref="D107">
    <cfRule type="containsText" dxfId="75" priority="89" stopIfTrue="1" operator="containsText" text="BAJA">
      <formula>NOT(ISERROR(SEARCH("BAJA",D107)))</formula>
    </cfRule>
    <cfRule type="containsText" dxfId="74" priority="90" stopIfTrue="1" operator="containsText" text="MODERADA">
      <formula>NOT(ISERROR(SEARCH("MODERADA",D107)))</formula>
    </cfRule>
    <cfRule type="containsText" dxfId="73" priority="91" stopIfTrue="1" operator="containsText" text="ALTA">
      <formula>NOT(ISERROR(SEARCH("ALTA",D107)))</formula>
    </cfRule>
    <cfRule type="containsText" dxfId="72" priority="92" stopIfTrue="1" operator="containsText" text="EXTREMA">
      <formula>NOT(ISERROR(SEARCH("EXTREMA",D107)))</formula>
    </cfRule>
  </conditionalFormatting>
  <conditionalFormatting sqref="D116">
    <cfRule type="containsText" dxfId="71" priority="85" stopIfTrue="1" operator="containsText" text="BAJA">
      <formula>NOT(ISERROR(SEARCH("BAJA",D116)))</formula>
    </cfRule>
    <cfRule type="containsText" dxfId="70" priority="86" stopIfTrue="1" operator="containsText" text="MODERADA">
      <formula>NOT(ISERROR(SEARCH("MODERADA",D116)))</formula>
    </cfRule>
    <cfRule type="containsText" dxfId="69" priority="87" stopIfTrue="1" operator="containsText" text="ALTA">
      <formula>NOT(ISERROR(SEARCH("ALTA",D116)))</formula>
    </cfRule>
    <cfRule type="containsText" dxfId="68" priority="88" stopIfTrue="1" operator="containsText" text="EXTREMA">
      <formula>NOT(ISERROR(SEARCH("EXTREMA",D116)))</formula>
    </cfRule>
  </conditionalFormatting>
  <conditionalFormatting sqref="D144:D146">
    <cfRule type="containsText" dxfId="67" priority="81" stopIfTrue="1" operator="containsText" text="BAJA">
      <formula>NOT(ISERROR(SEARCH("BAJA",D144)))</formula>
    </cfRule>
    <cfRule type="containsText" dxfId="66" priority="82" stopIfTrue="1" operator="containsText" text="MODERADA">
      <formula>NOT(ISERROR(SEARCH("MODERADA",D144)))</formula>
    </cfRule>
    <cfRule type="containsText" dxfId="65" priority="83" stopIfTrue="1" operator="containsText" text="ALTA">
      <formula>NOT(ISERROR(SEARCH("ALTA",D144)))</formula>
    </cfRule>
    <cfRule type="containsText" dxfId="64" priority="84" stopIfTrue="1" operator="containsText" text="EXTREMA">
      <formula>NOT(ISERROR(SEARCH("EXTREMA",D144)))</formula>
    </cfRule>
  </conditionalFormatting>
  <conditionalFormatting sqref="D166">
    <cfRule type="containsText" dxfId="63" priority="69" stopIfTrue="1" operator="containsText" text="BAJA">
      <formula>NOT(ISERROR(SEARCH("BAJA",D166)))</formula>
    </cfRule>
    <cfRule type="containsText" dxfId="62" priority="70" stopIfTrue="1" operator="containsText" text="MODERADA">
      <formula>NOT(ISERROR(SEARCH("MODERADA",D166)))</formula>
    </cfRule>
    <cfRule type="containsText" dxfId="61" priority="71" stopIfTrue="1" operator="containsText" text="ALTA">
      <formula>NOT(ISERROR(SEARCH("ALTA",D166)))</formula>
    </cfRule>
    <cfRule type="containsText" dxfId="60" priority="72" stopIfTrue="1" operator="containsText" text="EXTREMA">
      <formula>NOT(ISERROR(SEARCH("EXTREMA",D166)))</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8">
    <cfRule type="containsText" dxfId="55" priority="61" stopIfTrue="1" operator="containsText" text="BAJA">
      <formula>NOT(ISERROR(SEARCH("BAJA",D38)))</formula>
    </cfRule>
    <cfRule type="containsText" dxfId="54" priority="62" stopIfTrue="1" operator="containsText" text="MODERADA">
      <formula>NOT(ISERROR(SEARCH("MODERADA",D38)))</formula>
    </cfRule>
    <cfRule type="containsText" dxfId="53" priority="63" stopIfTrue="1" operator="containsText" text="ALTA">
      <formula>NOT(ISERROR(SEARCH("ALTA",D38)))</formula>
    </cfRule>
    <cfRule type="containsText" dxfId="52" priority="64" stopIfTrue="1" operator="containsText" text="EXTREMA">
      <formula>NOT(ISERROR(SEARCH("EXTREMA",D38)))</formula>
    </cfRule>
  </conditionalFormatting>
  <conditionalFormatting sqref="D42:D44">
    <cfRule type="containsText" dxfId="51" priority="57" stopIfTrue="1" operator="containsText" text="BAJA">
      <formula>NOT(ISERROR(SEARCH("BAJA",D42)))</formula>
    </cfRule>
    <cfRule type="containsText" dxfId="50" priority="58" stopIfTrue="1" operator="containsText" text="MODERADA">
      <formula>NOT(ISERROR(SEARCH("MODERADA",D42)))</formula>
    </cfRule>
    <cfRule type="containsText" dxfId="49" priority="59" stopIfTrue="1" operator="containsText" text="ALTA">
      <formula>NOT(ISERROR(SEARCH("ALTA",D42)))</formula>
    </cfRule>
    <cfRule type="containsText" dxfId="48" priority="60" stopIfTrue="1" operator="containsText" text="EXTREMA">
      <formula>NOT(ISERROR(SEARCH("EXTREMA",D42)))</formula>
    </cfRule>
  </conditionalFormatting>
  <conditionalFormatting sqref="D59:D60">
    <cfRule type="containsText" dxfId="47" priority="53" stopIfTrue="1" operator="containsText" text="BAJA">
      <formula>NOT(ISERROR(SEARCH("BAJA",D59)))</formula>
    </cfRule>
    <cfRule type="containsText" dxfId="46" priority="54" stopIfTrue="1" operator="containsText" text="MODERADA">
      <formula>NOT(ISERROR(SEARCH("MODERADA",D59)))</formula>
    </cfRule>
    <cfRule type="containsText" dxfId="45" priority="55" stopIfTrue="1" operator="containsText" text="ALTA">
      <formula>NOT(ISERROR(SEARCH("ALTA",D59)))</formula>
    </cfRule>
    <cfRule type="containsText" dxfId="44" priority="56" stopIfTrue="1" operator="containsText" text="EXTREMA">
      <formula>NOT(ISERROR(SEARCH("EXTREMA",D59)))</formula>
    </cfRule>
  </conditionalFormatting>
  <conditionalFormatting sqref="D103">
    <cfRule type="containsText" dxfId="43" priority="45" stopIfTrue="1" operator="containsText" text="BAJA">
      <formula>NOT(ISERROR(SEARCH("BAJA",D103)))</formula>
    </cfRule>
    <cfRule type="containsText" dxfId="42" priority="46" stopIfTrue="1" operator="containsText" text="MODERADA">
      <formula>NOT(ISERROR(SEARCH("MODERADA",D103)))</formula>
    </cfRule>
    <cfRule type="containsText" dxfId="41" priority="47" stopIfTrue="1" operator="containsText" text="ALTA">
      <formula>NOT(ISERROR(SEARCH("ALTA",D103)))</formula>
    </cfRule>
    <cfRule type="containsText" dxfId="40" priority="48" stopIfTrue="1" operator="containsText" text="EXTREMA">
      <formula>NOT(ISERROR(SEARCH("EXTREMA",D103)))</formula>
    </cfRule>
  </conditionalFormatting>
  <conditionalFormatting sqref="D115">
    <cfRule type="containsText" dxfId="39" priority="41" stopIfTrue="1" operator="containsText" text="BAJA">
      <formula>NOT(ISERROR(SEARCH("BAJA",D115)))</formula>
    </cfRule>
    <cfRule type="containsText" dxfId="38" priority="42" stopIfTrue="1" operator="containsText" text="MODERADA">
      <formula>NOT(ISERROR(SEARCH("MODERADA",D115)))</formula>
    </cfRule>
    <cfRule type="containsText" dxfId="37" priority="43" stopIfTrue="1" operator="containsText" text="ALTA">
      <formula>NOT(ISERROR(SEARCH("ALTA",D115)))</formula>
    </cfRule>
    <cfRule type="containsText" dxfId="36" priority="44" stopIfTrue="1" operator="containsText" text="EXTREMA">
      <formula>NOT(ISERROR(SEARCH("EXTREMA",D115)))</formula>
    </cfRule>
  </conditionalFormatting>
  <conditionalFormatting sqref="D141">
    <cfRule type="containsText" dxfId="35" priority="37" stopIfTrue="1" operator="containsText" text="BAJA">
      <formula>NOT(ISERROR(SEARCH("BAJA",D141)))</formula>
    </cfRule>
    <cfRule type="containsText" dxfId="34" priority="38" stopIfTrue="1" operator="containsText" text="MODERADA">
      <formula>NOT(ISERROR(SEARCH("MODERADA",D141)))</formula>
    </cfRule>
    <cfRule type="containsText" dxfId="33" priority="39" stopIfTrue="1" operator="containsText" text="ALTA">
      <formula>NOT(ISERROR(SEARCH("ALTA",D141)))</formula>
    </cfRule>
    <cfRule type="containsText" dxfId="32" priority="40" stopIfTrue="1" operator="containsText" text="EXTREMA">
      <formula>NOT(ISERROR(SEARCH("EXTREMA",D141)))</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4">
    <cfRule type="containsText" dxfId="27" priority="29" stopIfTrue="1" operator="containsText" text="BAJA">
      <formula>NOT(ISERROR(SEARCH("BAJA",D24)))</formula>
    </cfRule>
    <cfRule type="containsText" dxfId="26" priority="30" stopIfTrue="1" operator="containsText" text="MODERADA">
      <formula>NOT(ISERROR(SEARCH("MODERADA",D24)))</formula>
    </cfRule>
    <cfRule type="containsText" dxfId="25" priority="31" stopIfTrue="1" operator="containsText" text="ALTA">
      <formula>NOT(ISERROR(SEARCH("ALTA",D24)))</formula>
    </cfRule>
    <cfRule type="containsText" dxfId="24" priority="32" stopIfTrue="1" operator="containsText" text="EXTREMA">
      <formula>NOT(ISERROR(SEARCH("EXTREMA",D24)))</formula>
    </cfRule>
  </conditionalFormatting>
  <conditionalFormatting sqref="D32">
    <cfRule type="containsText" dxfId="23" priority="25" stopIfTrue="1" operator="containsText" text="BAJA">
      <formula>NOT(ISERROR(SEARCH("BAJA",D32)))</formula>
    </cfRule>
    <cfRule type="containsText" dxfId="22" priority="26" stopIfTrue="1" operator="containsText" text="MODERADA">
      <formula>NOT(ISERROR(SEARCH("MODERADA",D32)))</formula>
    </cfRule>
    <cfRule type="containsText" dxfId="21" priority="27" stopIfTrue="1" operator="containsText" text="ALTA">
      <formula>NOT(ISERROR(SEARCH("ALTA",D32)))</formula>
    </cfRule>
    <cfRule type="containsText" dxfId="20" priority="28" stopIfTrue="1" operator="containsText" text="EXTREMA">
      <formula>NOT(ISERROR(SEARCH("EXTREMA",D32)))</formula>
    </cfRule>
  </conditionalFormatting>
  <conditionalFormatting sqref="D45">
    <cfRule type="containsText" dxfId="19" priority="21" stopIfTrue="1" operator="containsText" text="BAJA">
      <formula>NOT(ISERROR(SEARCH("BAJA",D45)))</formula>
    </cfRule>
    <cfRule type="containsText" dxfId="18" priority="22" stopIfTrue="1" operator="containsText" text="MODERADA">
      <formula>NOT(ISERROR(SEARCH("MODERADA",D45)))</formula>
    </cfRule>
    <cfRule type="containsText" dxfId="17" priority="23" stopIfTrue="1" operator="containsText" text="ALTA">
      <formula>NOT(ISERROR(SEARCH("ALTA",D45)))</formula>
    </cfRule>
    <cfRule type="containsText" dxfId="16" priority="24" stopIfTrue="1" operator="containsText" text="EXTREMA">
      <formula>NOT(ISERROR(SEARCH("EXTREMA",D45)))</formula>
    </cfRule>
  </conditionalFormatting>
  <conditionalFormatting sqref="D62">
    <cfRule type="containsText" dxfId="15" priority="17" stopIfTrue="1" operator="containsText" text="BAJA">
      <formula>NOT(ISERROR(SEARCH("BAJA",D62)))</formula>
    </cfRule>
    <cfRule type="containsText" dxfId="14" priority="18" stopIfTrue="1" operator="containsText" text="MODERADA">
      <formula>NOT(ISERROR(SEARCH("MODERADA",D62)))</formula>
    </cfRule>
    <cfRule type="containsText" dxfId="13" priority="19" stopIfTrue="1" operator="containsText" text="ALTA">
      <formula>NOT(ISERROR(SEARCH("ALTA",D62)))</formula>
    </cfRule>
    <cfRule type="containsText" dxfId="12" priority="20" stopIfTrue="1" operator="containsText" text="EXTREMA">
      <formula>NOT(ISERROR(SEARCH("EXTREMA",D62)))</formula>
    </cfRule>
  </conditionalFormatting>
  <conditionalFormatting sqref="D90">
    <cfRule type="containsText" dxfId="11" priority="13" stopIfTrue="1" operator="containsText" text="BAJA">
      <formula>NOT(ISERROR(SEARCH("BAJA",D90)))</formula>
    </cfRule>
    <cfRule type="containsText" dxfId="10" priority="14" stopIfTrue="1" operator="containsText" text="MODERADA">
      <formula>NOT(ISERROR(SEARCH("MODERADA",D90)))</formula>
    </cfRule>
    <cfRule type="containsText" dxfId="9" priority="15" stopIfTrue="1" operator="containsText" text="ALTA">
      <formula>NOT(ISERROR(SEARCH("ALTA",D90)))</formula>
    </cfRule>
    <cfRule type="containsText" dxfId="8" priority="16" stopIfTrue="1" operator="containsText" text="EXTREMA">
      <formula>NOT(ISERROR(SEARCH("EXTREMA",D90)))</formula>
    </cfRule>
  </conditionalFormatting>
  <conditionalFormatting sqref="D88">
    <cfRule type="containsText" dxfId="7" priority="9" stopIfTrue="1" operator="containsText" text="BAJA">
      <formula>NOT(ISERROR(SEARCH("BAJA",D88)))</formula>
    </cfRule>
    <cfRule type="containsText" dxfId="6" priority="10" stopIfTrue="1" operator="containsText" text="MODERADA">
      <formula>NOT(ISERROR(SEARCH("MODERADA",D88)))</formula>
    </cfRule>
    <cfRule type="containsText" dxfId="5" priority="11" stopIfTrue="1" operator="containsText" text="ALTA">
      <formula>NOT(ISERROR(SEARCH("ALTA",D88)))</formula>
    </cfRule>
    <cfRule type="containsText" dxfId="4" priority="12"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9:M127 M128:N183 N5:N127 M5:M107">
      <formula1>$AY$1:$AY$3</formula1>
    </dataValidation>
    <dataValidation type="list" allowBlank="1" showInputMessage="1" showErrorMessage="1" sqref="L109:L183 L5:L107">
      <formula1>$AW$1:$AW$3</formula1>
    </dataValidation>
    <dataValidation type="list" allowBlank="1" showInputMessage="1" showErrorMessage="1" sqref="I109:I183 I5:I107">
      <formula1>$AV$1:$AV$3</formula1>
    </dataValidation>
    <dataValidation type="list" allowBlank="1" showInputMessage="1" showErrorMessage="1" sqref="J109:K183 F109:H183 F5:H107 J5:K107">
      <formula1>$AU$1:$AU$2</formula1>
    </dataValidation>
    <dataValidation type="list" allowBlank="1" showInputMessage="1" showErrorMessage="1" sqref="E109:E183 E5:E107">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 min="18" max="18" width="1.5703125" customWidth="1"/>
  </cols>
  <sheetData>
    <row r="1" spans="2:17" s="1" customFormat="1" ht="3" customHeight="1" thickBot="1" x14ac:dyDescent="0.3"/>
    <row r="2" spans="2:17" s="1" customFormat="1" ht="38.25" customHeight="1" thickBot="1" x14ac:dyDescent="0.3">
      <c r="B2" s="5"/>
      <c r="C2" s="863" t="s">
        <v>57</v>
      </c>
      <c r="D2" s="864"/>
      <c r="E2" s="864"/>
      <c r="F2" s="865"/>
      <c r="I2" s="13" t="s">
        <v>2</v>
      </c>
      <c r="J2" s="868" t="s">
        <v>58</v>
      </c>
      <c r="K2" s="868"/>
      <c r="L2" s="868"/>
      <c r="M2" s="868"/>
      <c r="N2" s="869"/>
      <c r="P2" s="866" t="s">
        <v>53</v>
      </c>
      <c r="Q2" s="867"/>
    </row>
    <row r="3" spans="2:17" ht="72" customHeight="1" thickBot="1" x14ac:dyDescent="0.3">
      <c r="B3" s="5"/>
      <c r="C3" s="11" t="s">
        <v>9</v>
      </c>
      <c r="D3" s="7" t="s">
        <v>10</v>
      </c>
      <c r="E3" s="6" t="s">
        <v>11</v>
      </c>
      <c r="F3" s="8" t="s">
        <v>12</v>
      </c>
      <c r="I3" s="15" t="s">
        <v>4</v>
      </c>
      <c r="J3" s="870" t="s">
        <v>195</v>
      </c>
      <c r="K3" s="871"/>
      <c r="L3" s="872" t="s">
        <v>62</v>
      </c>
      <c r="M3" s="873"/>
      <c r="N3" s="874"/>
      <c r="P3" s="14" t="s">
        <v>198</v>
      </c>
      <c r="Q3" s="22" t="s">
        <v>81</v>
      </c>
    </row>
    <row r="4" spans="2:17" ht="129" customHeight="1" thickBot="1" x14ac:dyDescent="0.3">
      <c r="B4" s="52" t="s">
        <v>34</v>
      </c>
      <c r="C4" s="53" t="s">
        <v>188</v>
      </c>
      <c r="D4" s="57" t="s">
        <v>189</v>
      </c>
      <c r="E4" s="60" t="s">
        <v>191</v>
      </c>
      <c r="F4" s="63" t="s">
        <v>45</v>
      </c>
      <c r="I4" s="17" t="s">
        <v>25</v>
      </c>
      <c r="J4" s="848" t="s">
        <v>196</v>
      </c>
      <c r="K4" s="849"/>
      <c r="L4" s="850" t="s">
        <v>197</v>
      </c>
      <c r="M4" s="851"/>
      <c r="N4" s="852"/>
      <c r="P4" s="16" t="s">
        <v>54</v>
      </c>
      <c r="Q4" s="23" t="s">
        <v>59</v>
      </c>
    </row>
    <row r="5" spans="2:17" ht="138" customHeight="1" thickBot="1" x14ac:dyDescent="0.3">
      <c r="B5" s="51" t="s">
        <v>35</v>
      </c>
      <c r="C5" s="54"/>
      <c r="D5" s="58" t="s">
        <v>190</v>
      </c>
      <c r="E5" s="61" t="s">
        <v>192</v>
      </c>
      <c r="F5" s="64" t="s">
        <v>192</v>
      </c>
      <c r="I5" s="19" t="s">
        <v>26</v>
      </c>
      <c r="J5" s="853" t="s">
        <v>29</v>
      </c>
      <c r="K5" s="854"/>
      <c r="L5" s="855" t="s">
        <v>63</v>
      </c>
      <c r="M5" s="856"/>
      <c r="N5" s="857"/>
      <c r="P5" s="18" t="s">
        <v>55</v>
      </c>
      <c r="Q5" s="24" t="s">
        <v>60</v>
      </c>
    </row>
    <row r="6" spans="2:17" ht="137.25" customHeight="1" thickBot="1" x14ac:dyDescent="0.3">
      <c r="B6" s="9" t="s">
        <v>30</v>
      </c>
      <c r="C6" s="55" t="s">
        <v>36</v>
      </c>
      <c r="D6" s="58" t="s">
        <v>39</v>
      </c>
      <c r="E6" s="61" t="s">
        <v>41</v>
      </c>
      <c r="F6" s="65" t="s">
        <v>43</v>
      </c>
      <c r="I6" s="21" t="s">
        <v>27</v>
      </c>
      <c r="J6" s="858" t="s">
        <v>29</v>
      </c>
      <c r="K6" s="859"/>
      <c r="L6" s="860" t="s">
        <v>64</v>
      </c>
      <c r="M6" s="861"/>
      <c r="N6" s="862"/>
      <c r="P6" s="20" t="s">
        <v>56</v>
      </c>
      <c r="Q6" s="24" t="s">
        <v>61</v>
      </c>
    </row>
    <row r="7" spans="2:17" ht="126" customHeight="1" x14ac:dyDescent="0.25">
      <c r="B7" s="9" t="s">
        <v>0</v>
      </c>
      <c r="C7" s="55" t="s">
        <v>37</v>
      </c>
      <c r="D7" s="58" t="s">
        <v>40</v>
      </c>
      <c r="E7" s="61" t="s">
        <v>42</v>
      </c>
      <c r="F7" s="66" t="s">
        <v>44</v>
      </c>
    </row>
    <row r="8" spans="2:17" ht="92.25" customHeight="1" thickBot="1" x14ac:dyDescent="0.3">
      <c r="B8" s="10" t="s">
        <v>1</v>
      </c>
      <c r="C8" s="56" t="s">
        <v>38</v>
      </c>
      <c r="D8" s="59" t="s">
        <v>194</v>
      </c>
      <c r="E8" s="62" t="s">
        <v>193</v>
      </c>
      <c r="F8" s="67" t="s">
        <v>21</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2019-08-30T16:21:53Z</cp:lastPrinted>
  <dcterms:created xsi:type="dcterms:W3CDTF">2011-07-26T19:10:29Z</dcterms:created>
  <dcterms:modified xsi:type="dcterms:W3CDTF">2019-11-29T20:46:48Z</dcterms:modified>
</cp:coreProperties>
</file>