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5.xml" ContentType="application/vnd.openxmlformats-officedocument.drawing+xml"/>
  <Override PartName="/xl/comments1.xml" ContentType="application/vnd.openxmlformats-officedocument.spreadsheetml.comments+xml"/>
  <Override PartName="/xl/drawings/drawing1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Unidades compartidas\Equipo Seguimiento OAPI_2019\02_Proyectos inversión\Seguimiento\POAs Inversión\04_Diciembre\"/>
    </mc:Choice>
  </mc:AlternateContent>
  <bookViews>
    <workbookView xWindow="0" yWindow="0" windowWidth="28800" windowHeight="12330" tabRatio="840" firstSheet="1" activeTab="17"/>
  </bookViews>
  <sheets>
    <sheet name="Sección 1. Metas - Magnitud" sheetId="13" r:id="rId1"/>
    <sheet name="Sección 2. Metas - Presupuesto" sheetId="42" r:id="rId2"/>
    <sheet name="Sección 3. Metas Producto" sheetId="5" r:id="rId3"/>
    <sheet name="11" sheetId="14" r:id="rId4"/>
    <sheet name="ACT_11" sheetId="34" r:id="rId5"/>
    <sheet name="12" sheetId="15" r:id="rId6"/>
    <sheet name="ACT_12" sheetId="36" r:id="rId7"/>
    <sheet name="13" sheetId="16" r:id="rId8"/>
    <sheet name="ACT_13" sheetId="37" r:id="rId9"/>
    <sheet name="14" sheetId="17" r:id="rId10"/>
    <sheet name="ACT_14" sheetId="38" r:id="rId11"/>
    <sheet name="15" sheetId="18" r:id="rId12"/>
    <sheet name="ACT_15" sheetId="39" r:id="rId13"/>
    <sheet name="16" sheetId="19" r:id="rId14"/>
    <sheet name="ACT_16" sheetId="40" r:id="rId15"/>
    <sheet name="17" sheetId="20" r:id="rId16"/>
    <sheet name="ACT_17" sheetId="41" r:id="rId17"/>
    <sheet name="18" sheetId="43" r:id="rId18"/>
    <sheet name="ACT 18" sheetId="44" r:id="rId19"/>
    <sheet name="Variables" sheetId="35" state="hidden" r:id="rId20"/>
    <sheet name="Sección 4. Territorialización" sheetId="9" state="hidden" r:id="rId21"/>
  </sheets>
  <externalReferences>
    <externalReference r:id="rId22"/>
    <externalReference r:id="rId23"/>
  </externalReferences>
  <definedNames>
    <definedName name="_xlnm._FilterDatabase" localSheetId="4" hidden="1">ACT_11!$A$14:$J$20</definedName>
    <definedName name="_xlnm._FilterDatabase" localSheetId="6" hidden="1">ACT_12!$A$13:$J$17</definedName>
    <definedName name="_xlnm._FilterDatabase" localSheetId="8" hidden="1">ACT_13!$A$13:$GI$26</definedName>
    <definedName name="_xlnm._FilterDatabase" localSheetId="10" hidden="1">ACT_14!$A$13:$GO$25</definedName>
    <definedName name="_xlnm._FilterDatabase" localSheetId="12" hidden="1">ACT_15!$A$13:$GM$28</definedName>
    <definedName name="_xlnm._FilterDatabase" localSheetId="16" hidden="1">ACT_17!$A$13:$J$17</definedName>
    <definedName name="_xlnm._FilterDatabase" localSheetId="0" hidden="1">'Sección 1. Metas - Magnitud'!$A$13:$Z$34</definedName>
    <definedName name="_xlnm._FilterDatabase" localSheetId="1" hidden="1">'Sección 2. Metas - Presupuesto'!$A$12:$AA$37</definedName>
    <definedName name="_xlnm._FilterDatabase" localSheetId="19" hidden="1">Variables!$C$2:$C$8</definedName>
    <definedName name="_xlnm.Print_Area" localSheetId="3">'11'!$A$1:$H$57</definedName>
    <definedName name="_xlnm.Print_Area" localSheetId="5">'12'!$A$1:$H$57</definedName>
    <definedName name="_xlnm.Print_Area" localSheetId="7">'13'!$A$1:$H$57</definedName>
    <definedName name="_xlnm.Print_Area" localSheetId="9">'14'!$A$1:$H$57</definedName>
    <definedName name="_xlnm.Print_Area" localSheetId="11">'15'!$A$1:$H$57</definedName>
    <definedName name="_xlnm.Print_Area" localSheetId="13">'16'!$A$1:$H$57</definedName>
    <definedName name="_xlnm.Print_Area" localSheetId="15">'17'!$A$1:$H$57</definedName>
    <definedName name="_xlnm.Print_Area" localSheetId="17">'18'!$A$1:$H$57</definedName>
    <definedName name="_xlnm.Print_Area" localSheetId="2">'Sección 3. Metas Producto'!$A$1:$AF$12</definedName>
    <definedName name="_xlnm.Print_Area" localSheetId="20">'Sección 4. Territorialización'!$A$1:$S$63</definedName>
    <definedName name="CONDICION_POBLACIONAL" localSheetId="17">#REF!</definedName>
    <definedName name="CONDICION_POBLACIONAL" localSheetId="18">#REF!</definedName>
    <definedName name="CONDICION_POBLACIONAL" localSheetId="4">[1]Variables!$C$1:$C$24</definedName>
    <definedName name="CONDICION_POBLACIONAL" localSheetId="6">[1]Variables!$C$1:$C$24</definedName>
    <definedName name="CONDICION_POBLACIONAL" localSheetId="8">[1]Variables!$C$1:$C$24</definedName>
    <definedName name="CONDICION_POBLACIONAL" localSheetId="10">[1]Variables!$C$1:$C$24</definedName>
    <definedName name="CONDICION_POBLACIONAL" localSheetId="12">[1]Variables!$C$1:$C$24</definedName>
    <definedName name="CONDICION_POBLACIONAL" localSheetId="14">[1]Variables!$C$1:$C$24</definedName>
    <definedName name="CONDICION_POBLACIONAL" localSheetId="16">[1]Variables!$C$1:$C$24</definedName>
    <definedName name="CONDICION_POBLACIONAL" localSheetId="19">#REF!</definedName>
    <definedName name="CONDICION_POBLACIONAL">[2]Variables!$C$1:$C$24</definedName>
    <definedName name="GRUPO_ETAREO" localSheetId="17">#REF!</definedName>
    <definedName name="GRUPO_ETAREO" localSheetId="18">#REF!</definedName>
    <definedName name="GRUPO_ETAREO" localSheetId="4">[1]Variables!$A$1:$A$8</definedName>
    <definedName name="GRUPO_ETAREO" localSheetId="6">[1]Variables!$A$1:$A$8</definedName>
    <definedName name="GRUPO_ETAREO" localSheetId="8">[1]Variables!$A$1:$A$8</definedName>
    <definedName name="GRUPO_ETAREO" localSheetId="10">[1]Variables!$A$1:$A$8</definedName>
    <definedName name="GRUPO_ETAREO" localSheetId="12">[1]Variables!$A$1:$A$8</definedName>
    <definedName name="GRUPO_ETAREO" localSheetId="14">[1]Variables!$A$1:$A$8</definedName>
    <definedName name="GRUPO_ETAREO" localSheetId="16">[1]Variables!$A$1:$A$8</definedName>
    <definedName name="GRUPO_ETAREO">[2]Variables!$A$1:$A$8</definedName>
    <definedName name="GRUPO_ETAREOS" localSheetId="5">#REF!</definedName>
    <definedName name="GRUPO_ETAREOS" localSheetId="7">#REF!</definedName>
    <definedName name="GRUPO_ETAREOS" localSheetId="9">#REF!</definedName>
    <definedName name="GRUPO_ETAREOS" localSheetId="11">#REF!</definedName>
    <definedName name="GRUPO_ETAREOS" localSheetId="13">#REF!</definedName>
    <definedName name="GRUPO_ETAREOS" localSheetId="15">#REF!</definedName>
    <definedName name="GRUPO_ETAREOS" localSheetId="17">#REF!</definedName>
    <definedName name="GRUPO_ETAREOS" localSheetId="18">#REF!</definedName>
    <definedName name="GRUPO_ETAREOS" localSheetId="4">#REF!</definedName>
    <definedName name="GRUPO_ETAREOS" localSheetId="6">#REF!</definedName>
    <definedName name="GRUPO_ETAREOS" localSheetId="8">#REF!</definedName>
    <definedName name="GRUPO_ETAREOS" localSheetId="10">#REF!</definedName>
    <definedName name="GRUPO_ETAREOS" localSheetId="12">#REF!</definedName>
    <definedName name="GRUPO_ETAREOS" localSheetId="14">#REF!</definedName>
    <definedName name="GRUPO_ETAREOS" localSheetId="16">#REF!</definedName>
    <definedName name="GRUPO_ETAREOS" localSheetId="1">#REF!</definedName>
    <definedName name="GRUPO_ETAREOS" localSheetId="20">#REF!</definedName>
    <definedName name="GRUPO_ETAREOS">#REF!</definedName>
    <definedName name="GRUPO_ETARIO" localSheetId="5">#REF!</definedName>
    <definedName name="GRUPO_ETARIO" localSheetId="7">#REF!</definedName>
    <definedName name="GRUPO_ETARIO" localSheetId="9">#REF!</definedName>
    <definedName name="GRUPO_ETARIO" localSheetId="11">#REF!</definedName>
    <definedName name="GRUPO_ETARIO" localSheetId="13">#REF!</definedName>
    <definedName name="GRUPO_ETARIO" localSheetId="15">#REF!</definedName>
    <definedName name="GRUPO_ETARIO" localSheetId="17">#REF!</definedName>
    <definedName name="GRUPO_ETARIO" localSheetId="18">#REF!</definedName>
    <definedName name="GRUPO_ETARIO" localSheetId="4">#REF!</definedName>
    <definedName name="GRUPO_ETARIO" localSheetId="6">#REF!</definedName>
    <definedName name="GRUPO_ETARIO" localSheetId="8">#REF!</definedName>
    <definedName name="GRUPO_ETARIO" localSheetId="10">#REF!</definedName>
    <definedName name="GRUPO_ETARIO" localSheetId="12">#REF!</definedName>
    <definedName name="GRUPO_ETARIO" localSheetId="14">#REF!</definedName>
    <definedName name="GRUPO_ETARIO" localSheetId="16">#REF!</definedName>
    <definedName name="GRUPO_ETARIO" localSheetId="1">#REF!</definedName>
    <definedName name="GRUPO_ETARIO">#REF!</definedName>
    <definedName name="GRUPO_ETNICO" localSheetId="5">#REF!</definedName>
    <definedName name="GRUPO_ETNICO" localSheetId="7">#REF!</definedName>
    <definedName name="GRUPO_ETNICO" localSheetId="9">#REF!</definedName>
    <definedName name="GRUPO_ETNICO" localSheetId="11">#REF!</definedName>
    <definedName name="GRUPO_ETNICO" localSheetId="13">#REF!</definedName>
    <definedName name="GRUPO_ETNICO" localSheetId="15">#REF!</definedName>
    <definedName name="GRUPO_ETNICO" localSheetId="17">#REF!</definedName>
    <definedName name="GRUPO_ETNICO" localSheetId="18">#REF!</definedName>
    <definedName name="GRUPO_ETNICO" localSheetId="4">#REF!</definedName>
    <definedName name="GRUPO_ETNICO" localSheetId="6">#REF!</definedName>
    <definedName name="GRUPO_ETNICO" localSheetId="8">#REF!</definedName>
    <definedName name="GRUPO_ETNICO" localSheetId="10">#REF!</definedName>
    <definedName name="GRUPO_ETNICO" localSheetId="12">#REF!</definedName>
    <definedName name="GRUPO_ETNICO" localSheetId="14">#REF!</definedName>
    <definedName name="GRUPO_ETNICO" localSheetId="16">#REF!</definedName>
    <definedName name="GRUPO_ETNICO" localSheetId="1">#REF!</definedName>
    <definedName name="GRUPO_ETNICO">#REF!</definedName>
    <definedName name="GRUPOETNICO" localSheetId="5">#REF!</definedName>
    <definedName name="GRUPOETNICO" localSheetId="7">#REF!</definedName>
    <definedName name="GRUPOETNICO" localSheetId="9">#REF!</definedName>
    <definedName name="GRUPOETNICO" localSheetId="11">#REF!</definedName>
    <definedName name="GRUPOETNICO" localSheetId="13">#REF!</definedName>
    <definedName name="GRUPOETNICO" localSheetId="15">#REF!</definedName>
    <definedName name="GRUPOETNICO" localSheetId="17">#REF!</definedName>
    <definedName name="GRUPOETNICO" localSheetId="18">#REF!</definedName>
    <definedName name="GRUPOETNICO" localSheetId="4">#REF!</definedName>
    <definedName name="GRUPOETNICO" localSheetId="6">#REF!</definedName>
    <definedName name="GRUPOETNICO" localSheetId="8">#REF!</definedName>
    <definedName name="GRUPOETNICO" localSheetId="10">#REF!</definedName>
    <definedName name="GRUPOETNICO" localSheetId="12">#REF!</definedName>
    <definedName name="GRUPOETNICO" localSheetId="14">#REF!</definedName>
    <definedName name="GRUPOETNICO" localSheetId="16">#REF!</definedName>
    <definedName name="GRUPOETNICO" localSheetId="1">#REF!</definedName>
    <definedName name="GRUPOETNICO" localSheetId="20">#REF!</definedName>
    <definedName name="GRUPOETNICO">#REF!</definedName>
    <definedName name="GRUPOS_ETNICOS" localSheetId="17">#REF!</definedName>
    <definedName name="GRUPOS_ETNICOS" localSheetId="18">#REF!</definedName>
    <definedName name="GRUPOS_ETNICOS" localSheetId="4">[1]Variables!$H$1:$H$8</definedName>
    <definedName name="GRUPOS_ETNICOS" localSheetId="6">[1]Variables!$H$1:$H$8</definedName>
    <definedName name="GRUPOS_ETNICOS" localSheetId="8">[1]Variables!$H$1:$H$8</definedName>
    <definedName name="GRUPOS_ETNICOS" localSheetId="10">[1]Variables!$H$1:$H$8</definedName>
    <definedName name="GRUPOS_ETNICOS" localSheetId="12">[1]Variables!$H$1:$H$8</definedName>
    <definedName name="GRUPOS_ETNICOS" localSheetId="14">[1]Variables!$H$1:$H$8</definedName>
    <definedName name="GRUPOS_ETNICOS" localSheetId="16">[1]Variables!$H$1:$H$8</definedName>
    <definedName name="GRUPOS_ETNICOS" localSheetId="19">#REF!</definedName>
    <definedName name="GRUPOS_ETNICOS">[2]Variables!$H$1:$H$8</definedName>
    <definedName name="LOCALIDAD" localSheetId="5">#REF!</definedName>
    <definedName name="LOCALIDAD" localSheetId="7">#REF!</definedName>
    <definedName name="LOCALIDAD" localSheetId="9">#REF!</definedName>
    <definedName name="LOCALIDAD" localSheetId="11">#REF!</definedName>
    <definedName name="LOCALIDAD" localSheetId="13">#REF!</definedName>
    <definedName name="LOCALIDAD" localSheetId="15">#REF!</definedName>
    <definedName name="LOCALIDAD" localSheetId="17">#REF!</definedName>
    <definedName name="LOCALIDAD" localSheetId="18">#REF!</definedName>
    <definedName name="LOCALIDAD" localSheetId="4">#REF!</definedName>
    <definedName name="LOCALIDAD" localSheetId="6">#REF!</definedName>
    <definedName name="LOCALIDAD" localSheetId="8">#REF!</definedName>
    <definedName name="LOCALIDAD" localSheetId="10">#REF!</definedName>
    <definedName name="LOCALIDAD" localSheetId="12">#REF!</definedName>
    <definedName name="LOCALIDAD" localSheetId="14">#REF!</definedName>
    <definedName name="LOCALIDAD" localSheetId="16">#REF!</definedName>
    <definedName name="LOCALIDAD" localSheetId="1">#REF!</definedName>
    <definedName name="LOCALIDAD">#REF!</definedName>
    <definedName name="LOCALIZACION" localSheetId="5">#REF!</definedName>
    <definedName name="LOCALIZACION" localSheetId="7">#REF!</definedName>
    <definedName name="LOCALIZACION" localSheetId="9">#REF!</definedName>
    <definedName name="LOCALIZACION" localSheetId="11">#REF!</definedName>
    <definedName name="LOCALIZACION" localSheetId="13">#REF!</definedName>
    <definedName name="LOCALIZACION" localSheetId="15">#REF!</definedName>
    <definedName name="LOCALIZACION" localSheetId="17">#REF!</definedName>
    <definedName name="LOCALIZACION" localSheetId="18">#REF!</definedName>
    <definedName name="LOCALIZACION" localSheetId="4">#REF!</definedName>
    <definedName name="LOCALIZACION" localSheetId="6">#REF!</definedName>
    <definedName name="LOCALIZACION" localSheetId="8">#REF!</definedName>
    <definedName name="LOCALIZACION" localSheetId="10">#REF!</definedName>
    <definedName name="LOCALIZACION" localSheetId="12">#REF!</definedName>
    <definedName name="LOCALIZACION" localSheetId="14">#REF!</definedName>
    <definedName name="LOCALIZACION" localSheetId="16">#REF!</definedName>
    <definedName name="LOCALIZACION" localSheetId="1">#REF!</definedName>
    <definedName name="LOCALIZACION">#REF!</definedName>
    <definedName name="_xlnm.Print_Titles" localSheetId="3">'11'!$1:$6</definedName>
    <definedName name="_xlnm.Print_Titles" localSheetId="5">'12'!$1:$6</definedName>
    <definedName name="_xlnm.Print_Titles" localSheetId="7">'13'!$1:$6</definedName>
    <definedName name="_xlnm.Print_Titles" localSheetId="9">'14'!$1:$6</definedName>
    <definedName name="_xlnm.Print_Titles" localSheetId="11">'15'!$1:$6</definedName>
    <definedName name="_xlnm.Print_Titles" localSheetId="13">'16'!$1:$6</definedName>
    <definedName name="_xlnm.Print_Titles" localSheetId="17">'18'!$1:$7</definedName>
  </definedNames>
  <calcPr calcId="162913"/>
</workbook>
</file>

<file path=xl/calcChain.xml><?xml version="1.0" encoding="utf-8"?>
<calcChain xmlns="http://schemas.openxmlformats.org/spreadsheetml/2006/main">
  <c r="G29" i="16" l="1"/>
  <c r="G29" i="15"/>
  <c r="AD12" i="5" l="1"/>
  <c r="D40" i="17" l="1"/>
  <c r="C20" i="38"/>
  <c r="C17" i="38"/>
  <c r="C14" i="38"/>
  <c r="C26" i="38" s="1"/>
  <c r="B40" i="16" l="1"/>
  <c r="B38" i="16"/>
  <c r="B37" i="16"/>
  <c r="B34" i="16"/>
  <c r="B32" i="16"/>
  <c r="B31" i="16"/>
  <c r="B30" i="16"/>
  <c r="D40" i="16"/>
  <c r="D38" i="16"/>
  <c r="D37" i="16"/>
  <c r="D36" i="16"/>
  <c r="D34" i="16"/>
  <c r="D32" i="16"/>
  <c r="D30" i="16"/>
  <c r="C24" i="37"/>
  <c r="C14" i="37"/>
  <c r="M13" i="42" l="1"/>
  <c r="D39" i="15" l="1"/>
  <c r="K15" i="42" l="1"/>
  <c r="C17" i="41" l="1"/>
  <c r="C18" i="37" l="1"/>
  <c r="C16" i="36"/>
  <c r="C15" i="36"/>
  <c r="C14" i="36"/>
  <c r="D37" i="15"/>
  <c r="F25" i="18" l="1"/>
  <c r="F24" i="18"/>
  <c r="H15" i="44" l="1"/>
  <c r="D39" i="17"/>
  <c r="D38" i="17"/>
  <c r="D37" i="17"/>
  <c r="D35" i="17"/>
  <c r="D34" i="17"/>
  <c r="D32" i="17"/>
  <c r="D31" i="15"/>
  <c r="B31" i="15"/>
  <c r="F25" i="15"/>
  <c r="F24" i="15"/>
  <c r="D40" i="14" l="1"/>
  <c r="D34" i="14"/>
  <c r="D33" i="14"/>
  <c r="D32" i="14"/>
  <c r="D31" i="14"/>
  <c r="D30" i="14"/>
  <c r="F25" i="17" l="1"/>
  <c r="F24" i="17"/>
  <c r="N36" i="42"/>
  <c r="O36" i="42"/>
  <c r="P36" i="42"/>
  <c r="Q36" i="42"/>
  <c r="R36" i="42"/>
  <c r="S36" i="42"/>
  <c r="T36" i="42"/>
  <c r="U36" i="42"/>
  <c r="V36" i="42"/>
  <c r="W36" i="42"/>
  <c r="X36" i="42"/>
  <c r="M36" i="42"/>
  <c r="H16" i="41"/>
  <c r="H14" i="41"/>
  <c r="H18" i="41" s="1"/>
  <c r="H20" i="39"/>
  <c r="H27" i="39"/>
  <c r="B35" i="18" s="1"/>
  <c r="H22" i="39"/>
  <c r="H28" i="39"/>
  <c r="C28" i="39" s="1"/>
  <c r="H15" i="39"/>
  <c r="H16" i="39"/>
  <c r="D40" i="18"/>
  <c r="W27" i="13" s="1"/>
  <c r="D38" i="18"/>
  <c r="F38" i="18" s="1"/>
  <c r="D37" i="18"/>
  <c r="F37" i="18" s="1"/>
  <c r="D35" i="18"/>
  <c r="R27" i="13" s="1"/>
  <c r="D34" i="18"/>
  <c r="D32" i="18"/>
  <c r="D31" i="18"/>
  <c r="B31" i="18"/>
  <c r="N26" i="13" s="1"/>
  <c r="O25" i="42" s="1"/>
  <c r="H14" i="39"/>
  <c r="F37" i="42"/>
  <c r="G37" i="42"/>
  <c r="H37" i="42"/>
  <c r="I37" i="42"/>
  <c r="J37" i="42"/>
  <c r="F36" i="42"/>
  <c r="G36" i="42"/>
  <c r="H36" i="42"/>
  <c r="I36" i="42"/>
  <c r="J36" i="42"/>
  <c r="A35" i="13"/>
  <c r="Y35" i="42"/>
  <c r="AA35" i="42" s="1"/>
  <c r="P32" i="13"/>
  <c r="Q31" i="42" s="1"/>
  <c r="Q32" i="13"/>
  <c r="R31" i="42" s="1"/>
  <c r="S29" i="13"/>
  <c r="T28" i="42" s="1"/>
  <c r="T29" i="13"/>
  <c r="T17" i="13"/>
  <c r="U16" i="42" s="1"/>
  <c r="H14" i="38"/>
  <c r="H15" i="38"/>
  <c r="H16" i="38"/>
  <c r="H22" i="38"/>
  <c r="H25" i="38"/>
  <c r="H18" i="38"/>
  <c r="H21" i="38"/>
  <c r="H20" i="38"/>
  <c r="H23" i="38"/>
  <c r="F26" i="38"/>
  <c r="H17" i="36"/>
  <c r="F17" i="36"/>
  <c r="C17" i="36"/>
  <c r="X37" i="42"/>
  <c r="W37" i="42"/>
  <c r="V37" i="42"/>
  <c r="U37" i="42"/>
  <c r="T37" i="42"/>
  <c r="S37" i="42"/>
  <c r="R37" i="42"/>
  <c r="Q37" i="42"/>
  <c r="P37" i="42"/>
  <c r="O37" i="42"/>
  <c r="N37" i="42"/>
  <c r="M37" i="42"/>
  <c r="L15" i="42"/>
  <c r="E15" i="42" s="1"/>
  <c r="L18" i="42"/>
  <c r="E18" i="42" s="1"/>
  <c r="L21" i="42"/>
  <c r="E21" i="42" s="1"/>
  <c r="L24" i="42"/>
  <c r="E24" i="42" s="1"/>
  <c r="L27" i="42"/>
  <c r="E27" i="42" s="1"/>
  <c r="L30" i="42"/>
  <c r="E30" i="42" s="1"/>
  <c r="L33" i="42"/>
  <c r="E33" i="42" s="1"/>
  <c r="K37" i="42"/>
  <c r="Y33" i="42"/>
  <c r="Z33" i="42" s="1"/>
  <c r="Y32" i="42"/>
  <c r="E31" i="42"/>
  <c r="Y30" i="42"/>
  <c r="Y29" i="42"/>
  <c r="E28" i="42"/>
  <c r="Y27" i="42"/>
  <c r="Y26" i="42"/>
  <c r="E25" i="42"/>
  <c r="Y24" i="42"/>
  <c r="Y23" i="42"/>
  <c r="AA23" i="42" s="1"/>
  <c r="E22" i="42"/>
  <c r="Y21" i="42"/>
  <c r="Z21" i="42" s="1"/>
  <c r="Y20" i="42"/>
  <c r="AA20" i="42" s="1"/>
  <c r="E19" i="42"/>
  <c r="Y18" i="42"/>
  <c r="Y17" i="42"/>
  <c r="AA17" i="42" s="1"/>
  <c r="E16" i="42"/>
  <c r="Y15" i="42"/>
  <c r="Y14" i="42"/>
  <c r="AA14" i="42" s="1"/>
  <c r="E13" i="42"/>
  <c r="H19" i="34"/>
  <c r="H15" i="34"/>
  <c r="B33" i="14" s="1"/>
  <c r="F33" i="14" s="1"/>
  <c r="H18" i="34"/>
  <c r="B34" i="14" s="1"/>
  <c r="F34" i="14" s="1"/>
  <c r="Y35" i="13"/>
  <c r="L35" i="13"/>
  <c r="M34" i="42" s="1"/>
  <c r="M35" i="13"/>
  <c r="N34" i="42" s="1"/>
  <c r="N35" i="13"/>
  <c r="O34" i="42" s="1"/>
  <c r="O35" i="13"/>
  <c r="P34" i="42" s="1"/>
  <c r="P35" i="13"/>
  <c r="Q34" i="42" s="1"/>
  <c r="Q35" i="13"/>
  <c r="R34" i="42" s="1"/>
  <c r="R35" i="13"/>
  <c r="S34" i="42" s="1"/>
  <c r="S35" i="13"/>
  <c r="T34" i="42" s="1"/>
  <c r="T35" i="13"/>
  <c r="U34" i="42" s="1"/>
  <c r="U35" i="13"/>
  <c r="V34" i="42" s="1"/>
  <c r="V35" i="13"/>
  <c r="W34" i="42" s="1"/>
  <c r="W35" i="13"/>
  <c r="X34" i="42" s="1"/>
  <c r="F32" i="16"/>
  <c r="H17" i="34"/>
  <c r="B32" i="14" s="1"/>
  <c r="F32" i="14" s="1"/>
  <c r="F35" i="14"/>
  <c r="F36" i="14"/>
  <c r="F37" i="14"/>
  <c r="F38" i="14"/>
  <c r="F39" i="14"/>
  <c r="F40" i="14"/>
  <c r="F29" i="14"/>
  <c r="K36" i="13"/>
  <c r="K35" i="13"/>
  <c r="J35" i="13"/>
  <c r="I35" i="13"/>
  <c r="B13" i="43"/>
  <c r="G11" i="43"/>
  <c r="G10" i="43"/>
  <c r="B10" i="43"/>
  <c r="E9" i="43"/>
  <c r="F15" i="44"/>
  <c r="C15" i="44"/>
  <c r="V36" i="13"/>
  <c r="U36" i="13"/>
  <c r="U37" i="13" s="1"/>
  <c r="R36" i="13"/>
  <c r="R37" i="13" s="1"/>
  <c r="Q37" i="13"/>
  <c r="P36" i="13"/>
  <c r="P37" i="13" s="1"/>
  <c r="N37" i="13"/>
  <c r="M37" i="13"/>
  <c r="W37" i="13"/>
  <c r="V37" i="13"/>
  <c r="T37" i="13"/>
  <c r="S37" i="13"/>
  <c r="O37" i="13"/>
  <c r="L37" i="13"/>
  <c r="C29" i="43"/>
  <c r="G29" i="43" s="1"/>
  <c r="E29" i="43"/>
  <c r="E30" i="43" s="1"/>
  <c r="E31" i="43" s="1"/>
  <c r="E32" i="43" s="1"/>
  <c r="E33" i="43" s="1"/>
  <c r="E34" i="43" s="1"/>
  <c r="E35" i="43" s="1"/>
  <c r="E36" i="43" s="1"/>
  <c r="E37" i="43" s="1"/>
  <c r="E38" i="43" s="1"/>
  <c r="E39" i="43" s="1"/>
  <c r="E40" i="43" s="1"/>
  <c r="F29" i="43"/>
  <c r="F30" i="43"/>
  <c r="F31" i="43"/>
  <c r="F32" i="43"/>
  <c r="F33" i="43"/>
  <c r="F34" i="43"/>
  <c r="F35" i="43"/>
  <c r="F36" i="43"/>
  <c r="F37" i="43"/>
  <c r="F38" i="43"/>
  <c r="F39" i="43"/>
  <c r="F40" i="43"/>
  <c r="F40" i="20"/>
  <c r="F39" i="20"/>
  <c r="F38" i="20"/>
  <c r="F37" i="20"/>
  <c r="F36" i="20"/>
  <c r="F35" i="20"/>
  <c r="F34" i="20"/>
  <c r="F33" i="20"/>
  <c r="F32" i="20"/>
  <c r="F31" i="20"/>
  <c r="F30" i="20"/>
  <c r="F29" i="20"/>
  <c r="F39" i="19"/>
  <c r="F38" i="19"/>
  <c r="F37" i="19"/>
  <c r="F35" i="19"/>
  <c r="F33" i="19"/>
  <c r="F32" i="19"/>
  <c r="F31" i="19"/>
  <c r="F30" i="19"/>
  <c r="F29" i="19"/>
  <c r="F39" i="18"/>
  <c r="F33" i="18"/>
  <c r="F30" i="18"/>
  <c r="F29" i="18"/>
  <c r="F40" i="17"/>
  <c r="F39" i="17"/>
  <c r="F38" i="17"/>
  <c r="F36" i="17"/>
  <c r="F34" i="17"/>
  <c r="F30" i="17"/>
  <c r="F29" i="17"/>
  <c r="F40" i="15"/>
  <c r="F39" i="15"/>
  <c r="F38" i="15"/>
  <c r="F37" i="15"/>
  <c r="F36" i="15"/>
  <c r="F35" i="15"/>
  <c r="F34" i="15"/>
  <c r="F33" i="15"/>
  <c r="F32" i="15"/>
  <c r="F31" i="15"/>
  <c r="F30" i="15"/>
  <c r="F29" i="15"/>
  <c r="F18" i="41"/>
  <c r="F25" i="20"/>
  <c r="F24" i="20"/>
  <c r="F25" i="19"/>
  <c r="F24" i="19"/>
  <c r="F25" i="16"/>
  <c r="F24" i="16"/>
  <c r="F21" i="34"/>
  <c r="F25" i="14"/>
  <c r="F24" i="14"/>
  <c r="F33" i="16"/>
  <c r="F35" i="16"/>
  <c r="F38" i="16"/>
  <c r="F39" i="16"/>
  <c r="F40" i="16"/>
  <c r="F29" i="16"/>
  <c r="H20" i="34"/>
  <c r="H16" i="34"/>
  <c r="B30" i="14" s="1"/>
  <c r="O12" i="5"/>
  <c r="P12" i="5"/>
  <c r="S12" i="5"/>
  <c r="W12" i="5"/>
  <c r="X12" i="5"/>
  <c r="Y12" i="5"/>
  <c r="Z12" i="5"/>
  <c r="S63" i="9"/>
  <c r="T23" i="35"/>
  <c r="S23" i="35"/>
  <c r="R23" i="35"/>
  <c r="C32" i="20"/>
  <c r="C33" i="20" s="1"/>
  <c r="E29" i="20"/>
  <c r="E30" i="20" s="1"/>
  <c r="C29" i="20"/>
  <c r="G29" i="20" s="1"/>
  <c r="C16" i="40"/>
  <c r="D40" i="19"/>
  <c r="F40" i="19"/>
  <c r="F34" i="19"/>
  <c r="E29" i="19"/>
  <c r="E30" i="19" s="1"/>
  <c r="E31" i="19" s="1"/>
  <c r="E32" i="19" s="1"/>
  <c r="E33" i="19" s="1"/>
  <c r="E34" i="19" s="1"/>
  <c r="E35" i="19" s="1"/>
  <c r="C29" i="19"/>
  <c r="C30" i="19" s="1"/>
  <c r="E29" i="18"/>
  <c r="E30" i="18"/>
  <c r="C29" i="18"/>
  <c r="E29" i="17"/>
  <c r="E30" i="17"/>
  <c r="E31" i="17"/>
  <c r="E32" i="17" s="1"/>
  <c r="E33" i="17" s="1"/>
  <c r="C29" i="17"/>
  <c r="E29" i="16"/>
  <c r="E30" i="16" s="1"/>
  <c r="E31" i="16" s="1"/>
  <c r="E32" i="16" s="1"/>
  <c r="E33" i="16" s="1"/>
  <c r="E34" i="16" s="1"/>
  <c r="E35" i="16" s="1"/>
  <c r="E36" i="16" s="1"/>
  <c r="E37" i="16" s="1"/>
  <c r="E38" i="16" s="1"/>
  <c r="E39" i="16" s="1"/>
  <c r="E40" i="16" s="1"/>
  <c r="C29" i="16"/>
  <c r="E29" i="15"/>
  <c r="E30" i="15" s="1"/>
  <c r="E31" i="15" s="1"/>
  <c r="E32" i="15" s="1"/>
  <c r="C29" i="15"/>
  <c r="H29" i="15" s="1"/>
  <c r="C21" i="34"/>
  <c r="E29" i="14"/>
  <c r="E30" i="14" s="1"/>
  <c r="E31" i="14" s="1"/>
  <c r="E32" i="14" s="1"/>
  <c r="E33" i="14" s="1"/>
  <c r="E34" i="14" s="1"/>
  <c r="E35" i="14" s="1"/>
  <c r="E36" i="14" s="1"/>
  <c r="E37" i="14" s="1"/>
  <c r="E38" i="14" s="1"/>
  <c r="E39" i="14" s="1"/>
  <c r="E40" i="14" s="1"/>
  <c r="C29" i="14"/>
  <c r="AF12" i="5"/>
  <c r="AE12" i="5"/>
  <c r="I12" i="5"/>
  <c r="W33" i="13"/>
  <c r="V33" i="13"/>
  <c r="U33" i="13"/>
  <c r="T33" i="13"/>
  <c r="S33" i="13"/>
  <c r="R33" i="13"/>
  <c r="Q33" i="13"/>
  <c r="P33" i="13"/>
  <c r="O33" i="13"/>
  <c r="N33" i="13"/>
  <c r="M33" i="13"/>
  <c r="L33" i="13"/>
  <c r="K33" i="13"/>
  <c r="Y32" i="13"/>
  <c r="W32" i="13"/>
  <c r="X31" i="42" s="1"/>
  <c r="V32" i="13"/>
  <c r="W31" i="42" s="1"/>
  <c r="U32" i="13"/>
  <c r="V31" i="42" s="1"/>
  <c r="T32" i="13"/>
  <c r="U31" i="42" s="1"/>
  <c r="S32" i="13"/>
  <c r="T31" i="42" s="1"/>
  <c r="R32" i="13"/>
  <c r="S31" i="42" s="1"/>
  <c r="O32" i="13"/>
  <c r="P31" i="42" s="1"/>
  <c r="N32" i="13"/>
  <c r="M32" i="13"/>
  <c r="L32" i="13"/>
  <c r="M31" i="42" s="1"/>
  <c r="K32" i="13"/>
  <c r="J32" i="13"/>
  <c r="I32" i="13"/>
  <c r="A32" i="13"/>
  <c r="V30" i="13"/>
  <c r="U30" i="13"/>
  <c r="T30" i="13"/>
  <c r="R30" i="13"/>
  <c r="P30" i="13"/>
  <c r="O30" i="13"/>
  <c r="N30" i="13"/>
  <c r="M30" i="13"/>
  <c r="M31" i="13" s="1"/>
  <c r="L30" i="13"/>
  <c r="K30" i="13"/>
  <c r="Y29" i="13"/>
  <c r="W29" i="13"/>
  <c r="V29" i="13"/>
  <c r="W28" i="42" s="1"/>
  <c r="U29" i="13"/>
  <c r="V28" i="42" s="1"/>
  <c r="R29" i="13"/>
  <c r="S28" i="42" s="1"/>
  <c r="Q29" i="13"/>
  <c r="R28" i="42" s="1"/>
  <c r="P29" i="13"/>
  <c r="Q28" i="42" s="1"/>
  <c r="O29" i="13"/>
  <c r="P28" i="42" s="1"/>
  <c r="N29" i="13"/>
  <c r="O28" i="42" s="1"/>
  <c r="M29" i="13"/>
  <c r="N28" i="42" s="1"/>
  <c r="L29" i="13"/>
  <c r="M28" i="42" s="1"/>
  <c r="K29" i="13"/>
  <c r="J29" i="13"/>
  <c r="I29" i="13"/>
  <c r="A29" i="13"/>
  <c r="V27" i="13"/>
  <c r="P27" i="13"/>
  <c r="M27" i="13"/>
  <c r="L27" i="13"/>
  <c r="K27" i="13"/>
  <c r="Y26" i="13"/>
  <c r="W26" i="13"/>
  <c r="X25" i="42" s="1"/>
  <c r="V26" i="13"/>
  <c r="W25" i="42" s="1"/>
  <c r="U26" i="13"/>
  <c r="V25" i="42" s="1"/>
  <c r="T26" i="13"/>
  <c r="U25" i="42" s="1"/>
  <c r="P26" i="13"/>
  <c r="Q25" i="42" s="1"/>
  <c r="M26" i="13"/>
  <c r="N25" i="42" s="1"/>
  <c r="L26" i="13"/>
  <c r="M25" i="42" s="1"/>
  <c r="K26" i="13"/>
  <c r="J26" i="13"/>
  <c r="I26" i="13"/>
  <c r="A26" i="13"/>
  <c r="W24" i="13"/>
  <c r="V24" i="13"/>
  <c r="U24" i="13"/>
  <c r="T24" i="13"/>
  <c r="S24" i="13"/>
  <c r="R24" i="13"/>
  <c r="Q24" i="13"/>
  <c r="Q25" i="13" s="1"/>
  <c r="P24" i="13"/>
  <c r="O24" i="13"/>
  <c r="N24" i="13"/>
  <c r="M24" i="13"/>
  <c r="L24" i="13"/>
  <c r="K24" i="13"/>
  <c r="Y23" i="13"/>
  <c r="W23" i="13"/>
  <c r="X22" i="42" s="1"/>
  <c r="V23" i="13"/>
  <c r="W22" i="42" s="1"/>
  <c r="U23" i="13"/>
  <c r="V22" i="42" s="1"/>
  <c r="S23" i="13"/>
  <c r="T22" i="42" s="1"/>
  <c r="Q23" i="13"/>
  <c r="R22" i="42" s="1"/>
  <c r="M23" i="13"/>
  <c r="N22" i="42" s="1"/>
  <c r="L23" i="13"/>
  <c r="M22" i="42" s="1"/>
  <c r="K23" i="13"/>
  <c r="J23" i="13"/>
  <c r="I23" i="13"/>
  <c r="A23" i="13"/>
  <c r="W21" i="13"/>
  <c r="V21" i="13"/>
  <c r="U21" i="13"/>
  <c r="R21" i="13"/>
  <c r="Q21" i="13"/>
  <c r="P21" i="13"/>
  <c r="N21" i="13"/>
  <c r="M21" i="13"/>
  <c r="L21" i="13"/>
  <c r="K21" i="13"/>
  <c r="Y20" i="13"/>
  <c r="W20" i="13"/>
  <c r="X19" i="42" s="1"/>
  <c r="V20" i="13"/>
  <c r="W19" i="42" s="1"/>
  <c r="U20" i="13"/>
  <c r="V19" i="42" s="1"/>
  <c r="T20" i="13"/>
  <c r="U19" i="42" s="1"/>
  <c r="S20" i="13"/>
  <c r="T19" i="42" s="1"/>
  <c r="R20" i="13"/>
  <c r="S19" i="42" s="1"/>
  <c r="P20" i="13"/>
  <c r="Q19" i="42" s="1"/>
  <c r="L20" i="13"/>
  <c r="L22" i="13" s="1"/>
  <c r="K20" i="13"/>
  <c r="J20" i="13"/>
  <c r="I20" i="13"/>
  <c r="A20" i="13"/>
  <c r="W18" i="13"/>
  <c r="V18" i="13"/>
  <c r="U18" i="13"/>
  <c r="T18" i="13"/>
  <c r="S18" i="13"/>
  <c r="R18" i="13"/>
  <c r="Q18" i="13"/>
  <c r="P18" i="13"/>
  <c r="O18" i="13"/>
  <c r="N18" i="13"/>
  <c r="M18" i="13"/>
  <c r="L18" i="13"/>
  <c r="K18" i="13"/>
  <c r="Y17" i="13"/>
  <c r="W17" i="13"/>
  <c r="X16" i="42" s="1"/>
  <c r="V17" i="13"/>
  <c r="W16" i="42" s="1"/>
  <c r="U17" i="13"/>
  <c r="V16" i="42" s="1"/>
  <c r="S17" i="13"/>
  <c r="T16" i="42" s="1"/>
  <c r="R17" i="13"/>
  <c r="S16" i="42" s="1"/>
  <c r="Q17" i="13"/>
  <c r="P17" i="13"/>
  <c r="O17" i="13"/>
  <c r="N17" i="13"/>
  <c r="O16" i="42" s="1"/>
  <c r="M17" i="13"/>
  <c r="N16" i="42" s="1"/>
  <c r="L17" i="13"/>
  <c r="M16" i="42" s="1"/>
  <c r="K17" i="13"/>
  <c r="J17" i="13"/>
  <c r="I17" i="13"/>
  <c r="A17" i="13"/>
  <c r="W15" i="13"/>
  <c r="V15" i="13"/>
  <c r="U15" i="13"/>
  <c r="T15" i="13"/>
  <c r="S15" i="13"/>
  <c r="R15" i="13"/>
  <c r="Q15" i="13"/>
  <c r="P15" i="13"/>
  <c r="O15" i="13"/>
  <c r="N15" i="13"/>
  <c r="M15" i="13"/>
  <c r="L15" i="13"/>
  <c r="L16" i="13" s="1"/>
  <c r="K15" i="13"/>
  <c r="Y14" i="13"/>
  <c r="W14" i="13"/>
  <c r="X13" i="42" s="1"/>
  <c r="V14" i="13"/>
  <c r="W13" i="42" s="1"/>
  <c r="U14" i="13"/>
  <c r="V13" i="42" s="1"/>
  <c r="T14" i="13"/>
  <c r="U13" i="42" s="1"/>
  <c r="S14" i="13"/>
  <c r="T13" i="42" s="1"/>
  <c r="R14" i="13"/>
  <c r="S13" i="42" s="1"/>
  <c r="P14" i="13"/>
  <c r="Q13" i="42" s="1"/>
  <c r="O14" i="13"/>
  <c r="P13" i="42" s="1"/>
  <c r="K14" i="13"/>
  <c r="J14" i="13"/>
  <c r="I14" i="13"/>
  <c r="A14" i="13"/>
  <c r="Q30" i="13"/>
  <c r="W30" i="13"/>
  <c r="G29" i="18"/>
  <c r="H29" i="18"/>
  <c r="C30" i="18"/>
  <c r="H30" i="18" s="1"/>
  <c r="G29" i="17"/>
  <c r="C30" i="17"/>
  <c r="G30" i="17" s="1"/>
  <c r="M28" i="13"/>
  <c r="M25" i="13"/>
  <c r="U34" i="13"/>
  <c r="P28" i="13"/>
  <c r="R31" i="13"/>
  <c r="L25" i="13"/>
  <c r="H31" i="20"/>
  <c r="O34" i="13" l="1"/>
  <c r="N34" i="13"/>
  <c r="T34" i="13"/>
  <c r="V34" i="13"/>
  <c r="C30" i="20"/>
  <c r="G30" i="20" s="1"/>
  <c r="M34" i="13"/>
  <c r="S34" i="13"/>
  <c r="P34" i="13"/>
  <c r="L34" i="13"/>
  <c r="X36" i="13"/>
  <c r="U31" i="13"/>
  <c r="G29" i="19"/>
  <c r="G30" i="19"/>
  <c r="C31" i="19"/>
  <c r="C32" i="19" s="1"/>
  <c r="G32" i="19" s="1"/>
  <c r="O31" i="13"/>
  <c r="L31" i="13"/>
  <c r="N31" i="13"/>
  <c r="L28" i="13"/>
  <c r="G30" i="18"/>
  <c r="E31" i="18"/>
  <c r="S25" i="13"/>
  <c r="H30" i="17"/>
  <c r="P22" i="13"/>
  <c r="H29" i="16"/>
  <c r="M19" i="42"/>
  <c r="R19" i="13"/>
  <c r="T19" i="13"/>
  <c r="P19" i="13"/>
  <c r="S19" i="13"/>
  <c r="U19" i="13"/>
  <c r="Q19" i="13"/>
  <c r="L19" i="13"/>
  <c r="M19" i="13"/>
  <c r="O19" i="13"/>
  <c r="S16" i="13"/>
  <c r="U16" i="13"/>
  <c r="H29" i="14"/>
  <c r="G29" i="14"/>
  <c r="R16" i="13"/>
  <c r="V16" i="13"/>
  <c r="H29" i="17"/>
  <c r="V31" i="13"/>
  <c r="T31" i="13"/>
  <c r="O31" i="42"/>
  <c r="U25" i="13"/>
  <c r="T16" i="13"/>
  <c r="V19" i="13"/>
  <c r="V25" i="13"/>
  <c r="U28" i="42"/>
  <c r="W16" i="13"/>
  <c r="X33" i="13"/>
  <c r="V22" i="13"/>
  <c r="R34" i="13"/>
  <c r="H29" i="43"/>
  <c r="X35" i="13"/>
  <c r="C30" i="43"/>
  <c r="Y34" i="42"/>
  <c r="AA34" i="42" s="1"/>
  <c r="E31" i="20"/>
  <c r="C34" i="20"/>
  <c r="H34" i="20" s="1"/>
  <c r="N31" i="42"/>
  <c r="X32" i="13"/>
  <c r="Q34" i="13"/>
  <c r="W34" i="13"/>
  <c r="C33" i="19"/>
  <c r="H33" i="19" s="1"/>
  <c r="Q31" i="13"/>
  <c r="P31" i="13"/>
  <c r="G31" i="19"/>
  <c r="W31" i="13"/>
  <c r="H29" i="19"/>
  <c r="C14" i="39"/>
  <c r="R16" i="42"/>
  <c r="Q16" i="42"/>
  <c r="C30" i="15"/>
  <c r="H30" i="15" s="1"/>
  <c r="P16" i="42"/>
  <c r="Q14" i="13"/>
  <c r="R13" i="42" s="1"/>
  <c r="AA30" i="42"/>
  <c r="Z30" i="42"/>
  <c r="H32" i="20"/>
  <c r="Z15" i="42"/>
  <c r="AA24" i="42"/>
  <c r="Z24" i="42"/>
  <c r="Z14" i="42"/>
  <c r="H30" i="20"/>
  <c r="Z18" i="42"/>
  <c r="H33" i="20"/>
  <c r="H29" i="20"/>
  <c r="Z27" i="42"/>
  <c r="AA15" i="42"/>
  <c r="AA33" i="42"/>
  <c r="AA18" i="42"/>
  <c r="AA21" i="42"/>
  <c r="AA27" i="42"/>
  <c r="Z32" i="42"/>
  <c r="AA32" i="42"/>
  <c r="Z29" i="42"/>
  <c r="AA29" i="42"/>
  <c r="Z26" i="42"/>
  <c r="AA26" i="42"/>
  <c r="H30" i="19"/>
  <c r="Z35" i="42"/>
  <c r="W19" i="13"/>
  <c r="C14" i="41"/>
  <c r="C18" i="41" s="1"/>
  <c r="B31" i="17"/>
  <c r="F31" i="17" s="1"/>
  <c r="W28" i="13"/>
  <c r="X29" i="13"/>
  <c r="X28" i="42"/>
  <c r="V28" i="13"/>
  <c r="N19" i="13"/>
  <c r="X17" i="13"/>
  <c r="B34" i="18"/>
  <c r="F34" i="18" s="1"/>
  <c r="W25" i="13"/>
  <c r="U22" i="13"/>
  <c r="W22" i="13"/>
  <c r="O20" i="13"/>
  <c r="P19" i="42" s="1"/>
  <c r="P16" i="13"/>
  <c r="T27" i="13"/>
  <c r="T28" i="13" s="1"/>
  <c r="U27" i="13"/>
  <c r="U28" i="13" s="1"/>
  <c r="B35" i="17"/>
  <c r="F35" i="17" s="1"/>
  <c r="F40" i="18"/>
  <c r="B37" i="17"/>
  <c r="Q12" i="5"/>
  <c r="C31" i="18"/>
  <c r="H31" i="18" s="1"/>
  <c r="E32" i="18"/>
  <c r="E33" i="18" s="1"/>
  <c r="E34" i="18" s="1"/>
  <c r="E35" i="18" s="1"/>
  <c r="N27" i="13"/>
  <c r="N28" i="13" s="1"/>
  <c r="F31" i="18"/>
  <c r="O27" i="13"/>
  <c r="R26" i="13"/>
  <c r="S25" i="42" s="1"/>
  <c r="F35" i="18"/>
  <c r="U12" i="5"/>
  <c r="B32" i="18"/>
  <c r="Q27" i="13"/>
  <c r="B33" i="17"/>
  <c r="P23" i="13" s="1"/>
  <c r="Q22" i="42" s="1"/>
  <c r="B32" i="17"/>
  <c r="H26" i="38"/>
  <c r="X24" i="13"/>
  <c r="E34" i="17"/>
  <c r="R22" i="13"/>
  <c r="N20" i="13"/>
  <c r="O21" i="13"/>
  <c r="C30" i="16"/>
  <c r="C31" i="16" s="1"/>
  <c r="C32" i="16" s="1"/>
  <c r="C33" i="16" s="1"/>
  <c r="C34" i="16" s="1"/>
  <c r="C35" i="16" s="1"/>
  <c r="C36" i="16" s="1"/>
  <c r="C37" i="16" s="1"/>
  <c r="C38" i="16" s="1"/>
  <c r="C39" i="16" s="1"/>
  <c r="C40" i="16" s="1"/>
  <c r="M20" i="13"/>
  <c r="X18" i="13"/>
  <c r="E33" i="15"/>
  <c r="O16" i="13"/>
  <c r="B31" i="14"/>
  <c r="F31" i="14" s="1"/>
  <c r="H21" i="34"/>
  <c r="X15" i="13"/>
  <c r="F30" i="14"/>
  <c r="C30" i="14"/>
  <c r="M14" i="13"/>
  <c r="N13" i="42" s="1"/>
  <c r="K18" i="34"/>
  <c r="L18" i="34" s="1"/>
  <c r="K19" i="34"/>
  <c r="L19" i="34" s="1"/>
  <c r="K20" i="34"/>
  <c r="L20" i="34" s="1"/>
  <c r="K17" i="34"/>
  <c r="L17" i="34" s="1"/>
  <c r="K15" i="34"/>
  <c r="L15" i="34" s="1"/>
  <c r="K16" i="34"/>
  <c r="L16" i="34" s="1"/>
  <c r="Z17" i="42"/>
  <c r="E37" i="42"/>
  <c r="Z23" i="42"/>
  <c r="Z20" i="42"/>
  <c r="Y37" i="42"/>
  <c r="AA37" i="42" s="1"/>
  <c r="Y36" i="42"/>
  <c r="Z36" i="42" s="1"/>
  <c r="E36" i="42"/>
  <c r="L37" i="42"/>
  <c r="H31" i="19"/>
  <c r="H32" i="19"/>
  <c r="X37" i="13" l="1"/>
  <c r="Y31" i="42"/>
  <c r="X34" i="13"/>
  <c r="Y28" i="42"/>
  <c r="AA28" i="42" s="1"/>
  <c r="Y16" i="42"/>
  <c r="Q16" i="13"/>
  <c r="Z34" i="42"/>
  <c r="H30" i="43"/>
  <c r="C31" i="43"/>
  <c r="G30" i="43"/>
  <c r="Z31" i="42"/>
  <c r="AA31" i="42"/>
  <c r="G31" i="20"/>
  <c r="E32" i="20"/>
  <c r="C35" i="20"/>
  <c r="G33" i="19"/>
  <c r="C34" i="19"/>
  <c r="G30" i="15"/>
  <c r="C31" i="15"/>
  <c r="C31" i="17"/>
  <c r="G31" i="17" s="1"/>
  <c r="N23" i="13"/>
  <c r="O22" i="42" s="1"/>
  <c r="Z37" i="42"/>
  <c r="Z16" i="42"/>
  <c r="AA16" i="42"/>
  <c r="X19" i="13"/>
  <c r="AA36" i="42"/>
  <c r="T12" i="5"/>
  <c r="Q26" i="13"/>
  <c r="R25" i="42" s="1"/>
  <c r="O22" i="13"/>
  <c r="R23" i="13"/>
  <c r="G31" i="18"/>
  <c r="T23" i="13"/>
  <c r="F37" i="17"/>
  <c r="R12" i="5"/>
  <c r="O26" i="13"/>
  <c r="P25" i="42" s="1"/>
  <c r="F32" i="18"/>
  <c r="C32" i="18"/>
  <c r="R28" i="13"/>
  <c r="F33" i="17"/>
  <c r="P25" i="13"/>
  <c r="O23" i="13"/>
  <c r="F32" i="17"/>
  <c r="E35" i="17"/>
  <c r="F34" i="16"/>
  <c r="Q20" i="13"/>
  <c r="X20" i="13" s="1"/>
  <c r="O19" i="42"/>
  <c r="N22" i="13"/>
  <c r="F31" i="16"/>
  <c r="F30" i="16"/>
  <c r="G30" i="16"/>
  <c r="H30" i="16"/>
  <c r="N19" i="42"/>
  <c r="M22" i="13"/>
  <c r="E34" i="15"/>
  <c r="N14" i="13"/>
  <c r="G30" i="14"/>
  <c r="H30" i="14"/>
  <c r="M16" i="13"/>
  <c r="C31" i="14"/>
  <c r="H31" i="14" s="1"/>
  <c r="Z28" i="42" l="1"/>
  <c r="G31" i="43"/>
  <c r="C32" i="43"/>
  <c r="H31" i="43"/>
  <c r="E33" i="20"/>
  <c r="G32" i="20"/>
  <c r="C36" i="20"/>
  <c r="H35" i="20"/>
  <c r="C35" i="19"/>
  <c r="G34" i="19"/>
  <c r="H34" i="19"/>
  <c r="C32" i="15"/>
  <c r="H31" i="15"/>
  <c r="G31" i="15"/>
  <c r="N16" i="13"/>
  <c r="O13" i="42"/>
  <c r="Y13" i="42" s="1"/>
  <c r="C32" i="17"/>
  <c r="G32" i="17" s="1"/>
  <c r="H31" i="17"/>
  <c r="N25" i="13"/>
  <c r="Q28" i="13"/>
  <c r="S22" i="42"/>
  <c r="R25" i="13"/>
  <c r="U22" i="42"/>
  <c r="T25" i="13"/>
  <c r="H32" i="18"/>
  <c r="C33" i="18"/>
  <c r="G32" i="18"/>
  <c r="O28" i="13"/>
  <c r="P22" i="42"/>
  <c r="O25" i="13"/>
  <c r="X23" i="13"/>
  <c r="X25" i="13" s="1"/>
  <c r="E36" i="17"/>
  <c r="R19" i="42"/>
  <c r="Y19" i="42" s="1"/>
  <c r="AA19" i="42" s="1"/>
  <c r="Q22" i="13"/>
  <c r="H31" i="16"/>
  <c r="G31" i="16"/>
  <c r="E35" i="15"/>
  <c r="X14" i="13"/>
  <c r="X16" i="13" s="1"/>
  <c r="G31" i="14"/>
  <c r="C32" i="14"/>
  <c r="H32" i="14" s="1"/>
  <c r="H32" i="43" l="1"/>
  <c r="G32" i="43"/>
  <c r="C33" i="43"/>
  <c r="E34" i="20"/>
  <c r="G33" i="20"/>
  <c r="C37" i="20"/>
  <c r="H36" i="20"/>
  <c r="G35" i="19"/>
  <c r="C36" i="19"/>
  <c r="H35" i="19"/>
  <c r="C33" i="15"/>
  <c r="H32" i="15"/>
  <c r="G32" i="15"/>
  <c r="C33" i="17"/>
  <c r="G33" i="17" s="1"/>
  <c r="H32" i="17"/>
  <c r="Z13" i="42"/>
  <c r="AA13" i="42"/>
  <c r="Y22" i="42"/>
  <c r="G33" i="18"/>
  <c r="C34" i="18"/>
  <c r="H33" i="18"/>
  <c r="E37" i="17"/>
  <c r="Z19" i="42"/>
  <c r="H32" i="16"/>
  <c r="G32" i="16"/>
  <c r="E36" i="15"/>
  <c r="G32" i="14"/>
  <c r="C33" i="14"/>
  <c r="H33" i="14" s="1"/>
  <c r="C34" i="43" l="1"/>
  <c r="H33" i="43"/>
  <c r="G33" i="43"/>
  <c r="E35" i="20"/>
  <c r="G34" i="20"/>
  <c r="C38" i="20"/>
  <c r="H37" i="20"/>
  <c r="C37" i="19"/>
  <c r="H36" i="19"/>
  <c r="C34" i="15"/>
  <c r="G33" i="15"/>
  <c r="H33" i="15"/>
  <c r="H33" i="17"/>
  <c r="C34" i="17"/>
  <c r="H34" i="17" s="1"/>
  <c r="Z22" i="42"/>
  <c r="AA22" i="42"/>
  <c r="C35" i="18"/>
  <c r="G34" i="18"/>
  <c r="H34" i="18"/>
  <c r="E38" i="17"/>
  <c r="G33" i="16"/>
  <c r="H33" i="16"/>
  <c r="E37" i="15"/>
  <c r="C34" i="14"/>
  <c r="G34" i="14" s="1"/>
  <c r="G33" i="14"/>
  <c r="H34" i="43" l="1"/>
  <c r="C35" i="43"/>
  <c r="G34" i="43"/>
  <c r="C39" i="20"/>
  <c r="H38" i="20"/>
  <c r="E36" i="20"/>
  <c r="G35" i="20"/>
  <c r="C38" i="19"/>
  <c r="H37" i="19"/>
  <c r="C35" i="15"/>
  <c r="H34" i="15"/>
  <c r="G34" i="15"/>
  <c r="G34" i="17"/>
  <c r="C35" i="17"/>
  <c r="H35" i="17" s="1"/>
  <c r="C36" i="17"/>
  <c r="H36" i="17" s="1"/>
  <c r="G35" i="18"/>
  <c r="H35" i="18"/>
  <c r="E39" i="17"/>
  <c r="G34" i="16"/>
  <c r="H34" i="16"/>
  <c r="E38" i="15"/>
  <c r="C35" i="14"/>
  <c r="H35" i="14" s="1"/>
  <c r="H34" i="14"/>
  <c r="G35" i="17" l="1"/>
  <c r="C36" i="43"/>
  <c r="G35" i="43"/>
  <c r="H35" i="43"/>
  <c r="E37" i="20"/>
  <c r="G36" i="20"/>
  <c r="C40" i="20"/>
  <c r="H39" i="20"/>
  <c r="C39" i="19"/>
  <c r="H38" i="19"/>
  <c r="C36" i="15"/>
  <c r="H35" i="15"/>
  <c r="G35" i="15"/>
  <c r="G36" i="17"/>
  <c r="C37" i="17"/>
  <c r="H37" i="17" s="1"/>
  <c r="E40" i="17"/>
  <c r="G35" i="16"/>
  <c r="H35" i="16"/>
  <c r="E39" i="15"/>
  <c r="G35" i="14"/>
  <c r="C36" i="14"/>
  <c r="H36" i="14" s="1"/>
  <c r="C37" i="43" l="1"/>
  <c r="G36" i="43"/>
  <c r="H36" i="43"/>
  <c r="E38" i="20"/>
  <c r="G37" i="20"/>
  <c r="H40" i="20"/>
  <c r="C40" i="19"/>
  <c r="H40" i="19" s="1"/>
  <c r="H39" i="19"/>
  <c r="C37" i="15"/>
  <c r="H36" i="15"/>
  <c r="G36" i="15"/>
  <c r="G37" i="17"/>
  <c r="C38" i="17"/>
  <c r="H38" i="17" s="1"/>
  <c r="H36" i="16"/>
  <c r="E40" i="15"/>
  <c r="G36" i="14"/>
  <c r="C37" i="14"/>
  <c r="G37" i="14" s="1"/>
  <c r="H37" i="43" l="1"/>
  <c r="C38" i="43"/>
  <c r="G37" i="43"/>
  <c r="E39" i="20"/>
  <c r="G38" i="20"/>
  <c r="C38" i="15"/>
  <c r="H37" i="15"/>
  <c r="G37" i="15"/>
  <c r="G38" i="17"/>
  <c r="C39" i="17"/>
  <c r="C40" i="17" s="1"/>
  <c r="H37" i="16"/>
  <c r="H37" i="14"/>
  <c r="C38" i="14"/>
  <c r="G38" i="14" s="1"/>
  <c r="G38" i="43" l="1"/>
  <c r="C39" i="43"/>
  <c r="H38" i="43"/>
  <c r="E40" i="20"/>
  <c r="G40" i="20" s="1"/>
  <c r="G39" i="20"/>
  <c r="C39" i="15"/>
  <c r="H38" i="15"/>
  <c r="G38" i="15"/>
  <c r="G39" i="17"/>
  <c r="H39" i="17"/>
  <c r="H40" i="17"/>
  <c r="G40" i="17"/>
  <c r="H38" i="16"/>
  <c r="C39" i="14"/>
  <c r="G39" i="14" s="1"/>
  <c r="H38" i="14"/>
  <c r="G39" i="43" l="1"/>
  <c r="C40" i="43"/>
  <c r="H39" i="43"/>
  <c r="C40" i="15"/>
  <c r="H39" i="15"/>
  <c r="G39" i="15"/>
  <c r="H39" i="16"/>
  <c r="H39" i="14"/>
  <c r="C40" i="14"/>
  <c r="G40" i="14" s="1"/>
  <c r="G40" i="43" l="1"/>
  <c r="H40" i="43"/>
  <c r="H40" i="15"/>
  <c r="G40" i="15"/>
  <c r="H40" i="16"/>
  <c r="H40" i="14"/>
  <c r="T21" i="13" l="1"/>
  <c r="T22" i="13" l="1"/>
  <c r="F37" i="16"/>
  <c r="H27" i="37"/>
  <c r="C27" i="37"/>
  <c r="F27" i="37"/>
  <c r="G36" i="16" l="1"/>
  <c r="F36" i="16"/>
  <c r="S21" i="13"/>
  <c r="X21" i="13" l="1"/>
  <c r="X22" i="13" s="1"/>
  <c r="S22" i="13"/>
  <c r="G37" i="16"/>
  <c r="G38" i="16" l="1"/>
  <c r="G40" i="16" l="1"/>
  <c r="G39" i="16"/>
  <c r="F29" i="39"/>
  <c r="D36" i="18"/>
  <c r="S27" i="13" s="1"/>
  <c r="X27" i="13" s="1"/>
  <c r="H29" i="39"/>
  <c r="H19" i="39"/>
  <c r="B36" i="18" l="1"/>
  <c r="S26" i="13" s="1"/>
  <c r="T25" i="42" s="1"/>
  <c r="C17" i="39"/>
  <c r="C29" i="39" s="1"/>
  <c r="E36" i="18"/>
  <c r="E37" i="18" s="1"/>
  <c r="E38" i="18" s="1"/>
  <c r="E39" i="18" s="1"/>
  <c r="E40" i="18" s="1"/>
  <c r="V12" i="5" l="1"/>
  <c r="AA12" i="5" s="1"/>
  <c r="AB12" i="5" s="1"/>
  <c r="C36" i="18"/>
  <c r="G36" i="18" s="1"/>
  <c r="F36" i="18"/>
  <c r="X26" i="13"/>
  <c r="X28" i="13" s="1"/>
  <c r="Y25" i="42"/>
  <c r="AA25" i="42" s="1"/>
  <c r="S28" i="13"/>
  <c r="AC12" i="5" l="1"/>
  <c r="C37" i="18"/>
  <c r="H37" i="18" s="1"/>
  <c r="H36" i="18"/>
  <c r="Z25" i="42"/>
  <c r="G37" i="18"/>
  <c r="C38" i="18"/>
  <c r="C39" i="18" l="1"/>
  <c r="G38" i="18"/>
  <c r="H38" i="18"/>
  <c r="C40" i="18" l="1"/>
  <c r="G39" i="18"/>
  <c r="H39" i="18"/>
  <c r="H40" i="18" l="1"/>
  <c r="G40" i="18"/>
  <c r="H16" i="40"/>
  <c r="F16" i="40"/>
  <c r="H14" i="40"/>
  <c r="D36" i="19"/>
  <c r="S30" i="13" s="1"/>
  <c r="E36" i="19" l="1"/>
  <c r="E37" i="19" s="1"/>
  <c r="E38" i="19" s="1"/>
  <c r="F36" i="19"/>
  <c r="S31" i="13"/>
  <c r="X30" i="13"/>
  <c r="X31" i="13" s="1"/>
  <c r="G36" i="19" l="1"/>
  <c r="G37" i="19"/>
  <c r="E39" i="19"/>
  <c r="G38" i="19"/>
  <c r="E40" i="19" l="1"/>
  <c r="G40" i="19" s="1"/>
  <c r="G39" i="19"/>
</calcChain>
</file>

<file path=xl/comments1.xml><?xml version="1.0" encoding="utf-8"?>
<comments xmlns="http://schemas.openxmlformats.org/spreadsheetml/2006/main">
  <authors>
    <author>Luz Dary Guerrero Tibata</author>
  </authors>
  <commentList>
    <comment ref="B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<sst xmlns="http://schemas.openxmlformats.org/spreadsheetml/2006/main" count="1802" uniqueCount="638">
  <si>
    <t>DEPENDENCIA:</t>
  </si>
  <si>
    <t>PRESUPUESTO VIGENCIA</t>
  </si>
  <si>
    <t>Programa Plan de Desarrollo</t>
  </si>
  <si>
    <t>UNIDAD DE MEDIDA</t>
  </si>
  <si>
    <t>INDICADOR</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</si>
  <si>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</si>
  <si>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</si>
  <si>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</si>
  <si>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</si>
  <si>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</si>
  <si>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</si>
  <si>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</si>
  <si>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</si>
  <si>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</si>
  <si>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</si>
  <si>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</si>
  <si>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</si>
  <si>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</si>
  <si>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</si>
  <si>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</si>
  <si>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</si>
  <si>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</si>
  <si>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</si>
  <si>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</si>
  <si>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</si>
  <si>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</si>
  <si>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</si>
  <si>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</si>
  <si>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</si>
  <si>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</si>
  <si>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</si>
  <si>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</si>
  <si>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</si>
  <si>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</si>
  <si>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</si>
  <si>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</si>
  <si>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</si>
  <si>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</si>
  <si>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</si>
  <si>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</si>
  <si>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</si>
  <si>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</si>
  <si>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</si>
  <si>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</si>
  <si>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</si>
  <si>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</si>
  <si>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</si>
  <si>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</si>
  <si>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</si>
  <si>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</si>
  <si>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</si>
  <si>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</si>
  <si>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</si>
  <si>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</si>
  <si>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</si>
  <si>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</si>
  <si>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</si>
  <si>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</si>
  <si>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</si>
  <si>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</si>
  <si>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</si>
  <si>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</si>
  <si>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</si>
  <si>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</si>
  <si>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</si>
  <si>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</si>
  <si>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</si>
  <si>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</si>
  <si>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</si>
  <si>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</si>
  <si>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</si>
  <si>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</si>
  <si>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</si>
  <si>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</si>
  <si>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</si>
  <si>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</si>
  <si>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</si>
  <si>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</si>
  <si>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</si>
  <si>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</si>
  <si>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</si>
  <si>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</si>
  <si>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</si>
  <si>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</si>
  <si>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</si>
  <si>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</si>
  <si>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</si>
  <si>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</si>
  <si>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</si>
  <si>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</si>
  <si>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</si>
  <si>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</si>
  <si>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</si>
  <si>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</si>
  <si>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</si>
  <si>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</si>
  <si>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</si>
  <si>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</si>
  <si>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</si>
  <si>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</si>
  <si>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</si>
  <si>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</si>
  <si>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</si>
  <si>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</si>
  <si>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</si>
  <si>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</si>
  <si>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</si>
  <si>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</si>
  <si>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</si>
  <si>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</si>
  <si>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</si>
  <si>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</si>
  <si>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</si>
  <si>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</si>
  <si>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</si>
  <si>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</si>
  <si>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</si>
  <si>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</si>
  <si>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</si>
  <si>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</si>
  <si>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</si>
  <si>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</si>
  <si>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</si>
  <si>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</si>
  <si>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PROGRAMA</t>
  </si>
  <si>
    <t>POBLACIÓN</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</si>
  <si>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</si>
  <si>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</si>
  <si>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</si>
  <si>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</si>
  <si>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</si>
  <si>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</si>
  <si>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</si>
  <si>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</si>
  <si>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</si>
  <si>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</si>
  <si>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</si>
  <si>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</si>
  <si>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</si>
  <si>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</si>
  <si>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</si>
  <si>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</si>
  <si>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</si>
  <si>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</si>
  <si>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</si>
  <si>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</si>
  <si>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</si>
  <si>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</si>
  <si>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</si>
  <si>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</si>
  <si>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</si>
  <si>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</si>
  <si>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</si>
  <si>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</si>
  <si>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</si>
  <si>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</si>
  <si>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</si>
  <si>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</si>
  <si>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</si>
  <si>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</si>
  <si>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</si>
  <si>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</si>
  <si>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</si>
  <si>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</si>
  <si>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</si>
  <si>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</si>
  <si>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</si>
  <si>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</si>
  <si>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</si>
  <si>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</si>
  <si>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</si>
  <si>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</si>
  <si>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</si>
  <si>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</si>
  <si>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</si>
  <si>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</si>
  <si>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</si>
  <si>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</si>
  <si>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</si>
  <si>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</si>
  <si>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</si>
  <si>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</si>
  <si>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</si>
  <si>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</si>
  <si>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</si>
  <si>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</si>
  <si>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</si>
  <si>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</si>
  <si>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</si>
  <si>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</si>
  <si>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</si>
  <si>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</si>
  <si>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</si>
  <si>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</si>
  <si>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</si>
  <si>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</si>
  <si>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</si>
  <si>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</si>
  <si>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Proyecto Estratégico</t>
  </si>
  <si>
    <t>CUATRIENIO</t>
  </si>
  <si>
    <t>CODIGO Y NOMBRE DEL PROYECTO DE INVERSIÓN</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</si>
  <si>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</si>
  <si>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</si>
  <si>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</si>
  <si>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</si>
  <si>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</si>
  <si>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</si>
  <si>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</si>
  <si>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</si>
  <si>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</si>
  <si>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</si>
  <si>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</si>
  <si>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</si>
  <si>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</si>
  <si>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</si>
  <si>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</si>
  <si>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VIGENCIA</t>
  </si>
  <si>
    <t>MAGNITUD RESERVA</t>
  </si>
  <si>
    <t>MAGNITUD  VIGENCIA</t>
  </si>
  <si>
    <t>Corresponde al presupuesto y magnitud programados de vigencia y de reserva para cada una de las localidades.</t>
  </si>
  <si>
    <r>
      <t>EJECUTADO _</t>
    </r>
    <r>
      <rPr>
        <b/>
        <u/>
        <sz val="8"/>
        <rFont val="Arial"/>
        <family val="2"/>
      </rPr>
      <t>MES</t>
    </r>
    <r>
      <rPr>
        <b/>
        <sz val="8"/>
        <rFont val="Arial"/>
        <family val="2"/>
      </rPr>
      <t>_</t>
    </r>
  </si>
  <si>
    <t xml:space="preserve">TIPO DE ANUALIZACIÓN </t>
  </si>
  <si>
    <t>Formato de Hoja de Vida Indicador</t>
  </si>
  <si>
    <t xml:space="preserve">CODIGO: PE01-PR01-F03 </t>
  </si>
  <si>
    <t>HOJA DE VIDA INDICADOR</t>
  </si>
  <si>
    <t>SECRETARÍA DISTRITAL DE MOVILIDAD</t>
  </si>
  <si>
    <t>SECCIÓN 1. Identificación del Indicador</t>
  </si>
  <si>
    <t>3. Fuente PMR</t>
  </si>
  <si>
    <t>4. Dependencia responsable</t>
  </si>
  <si>
    <t>5. Meta con territorialización</t>
  </si>
  <si>
    <t>6. Proyecto</t>
  </si>
  <si>
    <t>7. Código del Proyecto</t>
  </si>
  <si>
    <t>Suma</t>
  </si>
  <si>
    <t>8. Proceso</t>
  </si>
  <si>
    <t>9. Código del proceso</t>
  </si>
  <si>
    <t>10. Objetivo estratégico</t>
  </si>
  <si>
    <t>11. Meta Producto</t>
  </si>
  <si>
    <t>SI</t>
  </si>
  <si>
    <t>12. Nombre del indicador</t>
  </si>
  <si>
    <t>13. Tipología</t>
  </si>
  <si>
    <t>NO</t>
  </si>
  <si>
    <t>14. Fecha de programación</t>
  </si>
  <si>
    <t>15. Tipo anualización</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</si>
  <si>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</si>
  <si>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</si>
  <si>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</si>
  <si>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</si>
  <si>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</si>
  <si>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</si>
  <si>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</si>
  <si>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</si>
  <si>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</si>
  <si>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</si>
  <si>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</si>
  <si>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</si>
  <si>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</si>
  <si>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</si>
  <si>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</si>
  <si>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</si>
  <si>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</si>
  <si>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</si>
  <si>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</si>
  <si>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</si>
  <si>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</si>
  <si>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</si>
  <si>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</si>
  <si>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</si>
  <si>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</si>
  <si>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</si>
  <si>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</si>
  <si>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</si>
  <si>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</si>
  <si>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</si>
  <si>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</si>
  <si>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</si>
  <si>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</si>
  <si>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</si>
  <si>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</si>
  <si>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</si>
  <si>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</si>
  <si>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</si>
  <si>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</si>
  <si>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</si>
  <si>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</si>
  <si>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</si>
  <si>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</si>
  <si>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</si>
  <si>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</si>
  <si>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</si>
  <si>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</si>
  <si>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</si>
  <si>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</si>
  <si>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</si>
  <si>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</si>
  <si>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</si>
  <si>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</si>
  <si>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</si>
  <si>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</si>
  <si>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</si>
  <si>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</si>
  <si>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</si>
  <si>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</si>
  <si>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</si>
  <si>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</si>
  <si>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</si>
  <si>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COMPONENTES DE LA MISIÓN</t>
  </si>
  <si>
    <t>Porcentaje de avance en actividades ejecutadas / Porcentaje total  de avance de actividades programado en la vigencia</t>
  </si>
  <si>
    <t>Porcentaje</t>
  </si>
  <si>
    <t>Porcentaje de avance en actividades ejecutadas</t>
  </si>
  <si>
    <t>Porcentaje total  de avance de actividades programado en la vigencia</t>
  </si>
  <si>
    <t>Total de porcentaje de actividades primarias y/o secundarias programado en la vigencia</t>
  </si>
  <si>
    <t>Son las actividades ponderadas porcentualmente que en el periodo de reporte se culminaron y se registran en el anexo de actividades</t>
  </si>
  <si>
    <t>Sección No. 2: EJECUCIÓN</t>
  </si>
  <si>
    <t>2. ACTIVIDADES PRIMARIAS</t>
  </si>
  <si>
    <t>4. No.</t>
  </si>
  <si>
    <t>5. ACTIVIDADES SECUNDARIAS</t>
  </si>
  <si>
    <t>SUBSECRETARÍA RESPONSABLE:</t>
  </si>
  <si>
    <t>1. NÚMERO</t>
  </si>
  <si>
    <t>Potencialización del desarrollo y competitividad protegiendo los derechos de manera incluyente.</t>
  </si>
  <si>
    <t>Ser referente en innovación y creatividad</t>
  </si>
  <si>
    <t>967 - TECNOLOGÍAS DE INFORMACIÓN Y COMUNICACIONES PARA LOGRAR UNA MOVILIDAD SOSTENIBLE EN BOGOTÁ</t>
  </si>
  <si>
    <t>Estructurar e implementar 1 dependencia de tecnología y sistemas de la información y las comunicaciones</t>
  </si>
  <si>
    <t>Tecnologías de información y comunicaciones para lograr una movilidad sostenible en Bogotá</t>
  </si>
  <si>
    <t>Fortalecer y modernizar en un 80%  el recurso tecnológico y de sistemas de información de las entidades del Sector Movilidad</t>
  </si>
  <si>
    <t>Dependencia de tecnología y sistemas de la información y las comunicaciones</t>
  </si>
  <si>
    <t>Seguimiento a las actividades de estructuración e implementación de 1 dependencia de tecnología y sistemas de la información y las comunicaciones para proponer, coordinar y hacer seguimiento en el sector de la  implementación de normas y políticas públicas en materia de gestión de las tecnologías de la información y las comunicaciones.</t>
  </si>
  <si>
    <t>Registros  Administrativos y P.A.A.</t>
  </si>
  <si>
    <t>Unidad</t>
  </si>
  <si>
    <t>Avance en actividades ejecutadas</t>
  </si>
  <si>
    <t>Total de avance de actividades programado en la vigencia</t>
  </si>
  <si>
    <t>Son las actividades ponderadas que en el periodo de reporte se culminaron y se registran en el anexo de actividades</t>
  </si>
  <si>
    <t>Total de actividades primarias y/o secundarias programadas en la vigencia</t>
  </si>
  <si>
    <t>CONSOLIDACION EQUIPO TECNICO</t>
  </si>
  <si>
    <t>Canales de Comunicación Interactivos</t>
  </si>
  <si>
    <t>Medir el avance en las actividades requeridas para gestionar y mantener los canales de comunicación interactivos a cargo de la OIS que dispongan información de movilidad a la ciudadanía</t>
  </si>
  <si>
    <t>Registros  Administrativos - P.A.A.</t>
  </si>
  <si>
    <t>Desarrollar y fortalecer el 100% de los sistemas de información misionales y estratégicos a cargo de la OIS para que sean utilizados como habilitadores en el desarrollo de las estrategias institucionales y sectoriales.</t>
  </si>
  <si>
    <t>Sistemas de información misionales y estratégicos a cargo de la OIS</t>
  </si>
  <si>
    <t>Seguimiento al desarrollo y fortalecimiento de los sistemas de información misionales y estratégicos a cargo de la OIS</t>
  </si>
  <si>
    <t>FÁBRICA DE SOFTWARE</t>
  </si>
  <si>
    <t>Modernizar el 80% de los sistemas de información administrativos de la SDM para soportar las operación interna administrativa y de gestión de la entidad.</t>
  </si>
  <si>
    <t>Sistemas de Información Administrativos</t>
  </si>
  <si>
    <t>Hacer seguimiento a la modernización de los sistemas de información administrativos de la SDM</t>
  </si>
  <si>
    <t xml:space="preserve">El Si capital es el sistema de  información administrativo que soporta la gestión corporativa de la  entidad, es así que su correcta operación permitió soportar eficientemente y  de manera  oportuna los  procesos financieros, contables, de recursos humanos y de inventarios y almacén de la entidad permitiendo una correcta gestión administrativa por parte de la entidad. </t>
  </si>
  <si>
    <t>Modernizar el 80% de la plataforma tecnológica de la SDM para asegurar la operación de los servicios institucionales</t>
  </si>
  <si>
    <t xml:space="preserve">Modernización de Plataforma tecnológica de la SDM </t>
  </si>
  <si>
    <t>Seguimiento a la modernización de la plataforma tecnológica de la SDM para asegurar la operación de los servicios institucionales</t>
  </si>
  <si>
    <t>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t>
  </si>
  <si>
    <t>Promover y realizar 4 campañas de sensibilización en TI que permitan generar servicios de calidad y la mejora permanente de las capacidades técnicas de la SDM</t>
  </si>
  <si>
    <t>Medir el cumplimiento de la realización de las campañas de sensibilización en TI</t>
  </si>
  <si>
    <t>(Número de campañas de TI realizadas / Total de campañas de TI programadas en la vigencia) *100</t>
  </si>
  <si>
    <t>Cantidad</t>
  </si>
  <si>
    <t xml:space="preserve">Número de campañas de TI realizadas </t>
  </si>
  <si>
    <t>Total de campañas de TI programadas en la vigencia</t>
  </si>
  <si>
    <t>Corresponde a la cantidad de campañas de TI realizadas en el periodo de reporte</t>
  </si>
  <si>
    <t>Corresponde a la cantidad de campañas de TI realizadas programadas en la vigencia</t>
  </si>
  <si>
    <t>Implementar el 100% de la estrategia anual para la sostenibilidad del Subsistema de Gestión Seguridad de la Información.</t>
  </si>
  <si>
    <t>Subsistema de Gestión Seguridad de la Información</t>
  </si>
  <si>
    <t>Hacer seguimiento a la ejecución de las actividades y acciones en el marco del subsistema de gestión de seguridad de la información (SGSI)</t>
  </si>
  <si>
    <t>Mauricio Fernando Sánchez Chaparro</t>
  </si>
  <si>
    <t>07 Eje Transversal Gobierno Legítimo, fortaleciemiento local y eficiencia</t>
  </si>
  <si>
    <t>44 - Gobierno y Ciudadanía Digital</t>
  </si>
  <si>
    <t>192 -  Fortalecimiento institucional a través del uso de TIC</t>
  </si>
  <si>
    <t>259 - Fortalecer y modernizar en un 80%  el recurso tecnológico y de sistemas de información de las entidades del Sector Movilidad</t>
  </si>
  <si>
    <t>Porcentaje de modernización del recurso tecnológico y de sistemas de información</t>
  </si>
  <si>
    <t>SUMA</t>
  </si>
  <si>
    <t>967 - Tecnologías de Información y Comunicaciones para lograr una movilidad sostenible en Bogotá</t>
  </si>
  <si>
    <t>15 - Modernizar el 80% de la plataforma tecnologica de la SDM para asegurar la operación de los servicios institucionales</t>
  </si>
  <si>
    <t>CONSOLIDACION EQUIPO TÉCNICO</t>
  </si>
  <si>
    <t>CONSOLIDACIÓN EQUIPO TÉCNICO</t>
  </si>
  <si>
    <t xml:space="preserve">Ejecución </t>
  </si>
  <si>
    <t>Versión: 6.0</t>
  </si>
  <si>
    <t>3. PONDERACIÓN
ACTIVIDAD PRIMARIA</t>
  </si>
  <si>
    <t>6. PONDERACIÓN
ACTIVIDAD SECUNDARIA</t>
  </si>
  <si>
    <t>7. FECHA ESTIMADA DE  EJECUCIÓN</t>
  </si>
  <si>
    <t>8. AVANCE PONDERADO</t>
  </si>
  <si>
    <t>9. FECHA EJECUCIÓN</t>
  </si>
  <si>
    <t>10. OBSERVACIONES</t>
  </si>
  <si>
    <t>TOTAL MAGNITUD VIGENCIA</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</si>
  <si>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</si>
  <si>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</si>
  <si>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</si>
  <si>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</si>
  <si>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</si>
  <si>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</si>
  <si>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</si>
  <si>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</si>
  <si>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</si>
  <si>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con inversión</t>
  </si>
  <si>
    <r>
      <t>Formato de Anexo de Ac</t>
    </r>
    <r>
      <rPr>
        <b/>
        <sz val="10"/>
        <color indexed="8"/>
        <rFont val="Arial"/>
        <family val="2"/>
      </rPr>
      <t>tividades</t>
    </r>
  </si>
  <si>
    <t>META POA ASOCIADA</t>
  </si>
  <si>
    <t>11 - Estructurar e implementar 1 dependencia de tecnología y sistemas de la información y las comunicaciones</t>
  </si>
  <si>
    <t>13 - Desarrollar y fortalecer el 100% de los sistemas de información misionales y estratégicos a cargo de la OIS para que sean utilizados como habilitadores en el desarrollo de las estrategias institucionales y sectoriales.</t>
  </si>
  <si>
    <t>14 - Modernizar el 80% de los sistemas de información administrativos de la SDM para soportar las operación interna administrativa y de gestión de la entidad.</t>
  </si>
  <si>
    <t>15 - Modernizar el 80% de la plataforma tecnológica de la SDM para asegurar la operación de los servicios institucionales</t>
  </si>
  <si>
    <t>16 - Promover y realizar 4 campañas de sensibilización en TI que permitan generar servicios de calidad y la mejora permanente de las capacidades técnicas de la SDM</t>
  </si>
  <si>
    <t>17 - Implementar el 100% de la estrategia anual para la sostenibilidad del Subsistema de Gestión Seguridad de la Información.</t>
  </si>
  <si>
    <t>PILAR / EJES</t>
  </si>
  <si>
    <t>02- Pilar Democracia Urbana</t>
  </si>
  <si>
    <t>04- Eje Transversal Nuevo Ordenamiento Territorial</t>
  </si>
  <si>
    <t>07- Eje Transversal Gobierno legítimo, fortalecimiento local y eficiencia</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</si>
  <si>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</si>
  <si>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</si>
  <si>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</si>
  <si>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</si>
  <si>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</si>
  <si>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</si>
  <si>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</si>
  <si>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</si>
  <si>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</si>
  <si>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</si>
  <si>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</si>
  <si>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</si>
  <si>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</si>
  <si>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</si>
  <si>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</si>
  <si>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</si>
  <si>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</si>
  <si>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</si>
  <si>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</si>
  <si>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</si>
  <si>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</si>
  <si>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</si>
  <si>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</si>
  <si>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</si>
  <si>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</si>
  <si>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</si>
  <si>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</si>
  <si>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</si>
  <si>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</si>
  <si>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</si>
  <si>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 xml:space="preserve"> </t>
  </si>
  <si>
    <t xml:space="preserve">La conformación de una  Oficina de TI en la  entidad  y el resultado de los productos de los profesionales asociados a esta meta le permitirán a la entidad tener herramientas valiosas para gestionar de mejor  forma los proyectos tecnológicos institucionales, optimizando tiempo y recursos. </t>
  </si>
  <si>
    <t>Campañas de sensibilización de TI</t>
  </si>
  <si>
    <t>GARANTIZAR HERRAMIENTAS DE VISUALIZACIÓN DE DATOS EN SIMUR</t>
  </si>
  <si>
    <t>Ejecución</t>
  </si>
  <si>
    <t>LICENCIMIENTO ORACLE</t>
  </si>
  <si>
    <t>Contratar el SOC para la SDM</t>
  </si>
  <si>
    <t>1. Código Meta</t>
  </si>
  <si>
    <t>2.  Descripción Meta</t>
  </si>
  <si>
    <t>1. El Sistema de  indicadores de movilidad le permite a los tomadores de decisiones de la entidad, tener información oportuna y veraz para generar las políticas que permitan mejorar  las condiciones de  movilidad en la  ciudad.
2. Los canales de comunicación interactivos como el portal y  la  app del SIMUR le  permiten a las entidades del Sector Movilidad disponer de  manera  oportuna la información de temas de movilidad a los diferentes interesados, minimizando la atención a través de comunicaciones  físicas y  disponiéndola a través de  herramientas de acceso público.
3. Procesos como los desarrollos de software y la modernización tecnológica de la  infraestructura tecnológica de la SDM permiten a la entidad garantizar la disponibilidad de  los canales de comunicación entre la SDM y  la ciudadanía.</t>
  </si>
  <si>
    <t>1. Al garantizar la  operación de los sistemas de  información  la entidad ha  obtenido, entre otros, los siguientes beneficios: acceso rápido a la información y por ende mejora en la atención a los usuarios,  generación de informes e indicadores, posibilidad de planear y generar proyectos institucionales soportados en sistemas de información que presentan elementos claros y sustentados y ha permitido  desarrollar  y adelantar iniciativas  y convenios de intercambios de  información  institucionales e interinstitucionales.
2. Los desarrollos adelantados  a través de  la fábrica de software permite optimizar  tiempos  y recursos y  desplegar los servicios a los usuarios de  manera  más rápida y oportuna.
3. La  optima operación de la  plataforma tecnológica de DEI ha permitido una gestión oportuna y eficiente de los comparendos  impuestos, de igual forma permite que los  ciudadanos  infractores de  manera rápida  puedan realizar su tramite de pago, pues optimiza los tiempos de gestión interna de la información contravencional desde su detección hasta la imposición.
4. Los  proyectos  e  iniciativas de  BIG DATA permiten que  la entidad identifique fuentes de información para análisis y  toma de  decisiones con datos a los cuales actualmente tiene acceso y  permitir que a través de habilidades en matemáticas, estadística y tecnologías del equipo humano de la SDM  generar información para tomar  las decisiones fundamentales para el sector con base en datos. información y proyecciones bien soportadas.
5. La interventoria de la fase I de datacenter permitió el correcto desarrollo de contrato de  modernización del datacenter que ya se encuentra en operación y listo para recibir los proyectos misionales y estrategicos de la entidad.</t>
  </si>
  <si>
    <t>SUBSECRETARÍA DE GESTIÓN CORPORATIVA</t>
  </si>
  <si>
    <t>NASLY JENNIFER RUIZ</t>
  </si>
  <si>
    <t>Enero de 2019</t>
  </si>
  <si>
    <t>FASE IV DE MODERNIZACIÓN DE INFRAESTRUCTURA</t>
  </si>
  <si>
    <t>INFRAESTRUCTURA PARA SEGURIDAD INFORMATICA</t>
  </si>
  <si>
    <t>VERSIÓN 1.0</t>
  </si>
  <si>
    <t>Oficina de Tecnologías de la Información y las Comunicaciones</t>
  </si>
  <si>
    <t>Carmen Yanette Ortiz B.</t>
  </si>
  <si>
    <t>Nasly Jennifer Ruiz Gonzalez</t>
  </si>
  <si>
    <t xml:space="preserve">SISTEMA INTEGRADO DE GESTION DISTRITAL  BAJO EL ESTÁNDAR MIPG
</t>
  </si>
  <si>
    <t>CÓDIGO: PE01-PR01-F07</t>
  </si>
  <si>
    <r>
      <t>Sección No. 1: PROGRAMACIÓN  VIGENCIA _</t>
    </r>
    <r>
      <rPr>
        <b/>
        <u/>
        <sz val="11"/>
        <color indexed="56"/>
        <rFont val="Calibri"/>
        <family val="2"/>
      </rPr>
      <t>2019</t>
    </r>
    <r>
      <rPr>
        <b/>
        <sz val="11"/>
        <color indexed="56"/>
        <rFont val="Calibri"/>
        <family val="2"/>
      </rPr>
      <t>_</t>
    </r>
  </si>
  <si>
    <r>
      <t>Sección No. 1: PROGRAMACIÓN  VIGENCIA _</t>
    </r>
    <r>
      <rPr>
        <b/>
        <u/>
        <sz val="11"/>
        <color indexed="56"/>
        <rFont val="Calibri"/>
        <family val="2"/>
      </rPr>
      <t>2019</t>
    </r>
  </si>
  <si>
    <t>SISTEMA INTEGRADO DE GESTION DISTRITAL  BAJO EL ESTÁNDAR MIPG</t>
  </si>
  <si>
    <t>Versión: 1.0</t>
  </si>
  <si>
    <t>OFICINA DE TECNOLOGÍAS DE LA INFORMACIÓN Y LAS COMUNICACIONES</t>
  </si>
  <si>
    <r>
      <t xml:space="preserve">SEGUIMIENTO PLAN OPERATIVO ANUAL - POA                                         VIGENCIA: </t>
    </r>
    <r>
      <rPr>
        <b/>
        <u/>
        <sz val="11"/>
        <rFont val="Arial"/>
        <family val="2"/>
      </rPr>
      <t>2019</t>
    </r>
  </si>
  <si>
    <t>SGC-118 Aseguramiento de Empleos Temporales</t>
  </si>
  <si>
    <t>SISTEMA INTEGRADO DE GESTION DISTRITAL BAJO EL ESTÁNDAR MIPG</t>
  </si>
  <si>
    <t>PA 04</t>
  </si>
  <si>
    <t>(Avance en actividades ejecutadas / Total de avance de actividades programado en la vigencia)*100</t>
  </si>
  <si>
    <t xml:space="preserve">PA 04 </t>
  </si>
  <si>
    <t>Apoyo</t>
  </si>
  <si>
    <t>Constante</t>
  </si>
  <si>
    <t>Diligenciar</t>
  </si>
  <si>
    <t>12 - Gestionar y mantener el 100% de los canales de comunicación interactivos a cargo de la OTIC que dispongan información de movilidad a la ciudadanía</t>
  </si>
  <si>
    <t>Gestionar y mantener el 100% de los canales de comunicación interactivos a cargo de la OTIC que dispongan información de movilidad a la ciudadanía</t>
  </si>
  <si>
    <t>SGC-146 ADQUISICIÓN, INSTALACIÓN, CONFIGURACIÓN Y PUESTA EN FUNCIONAMIENTO DE LA INFRAESTRUCTURA DE SEGURIDAD DE LA INFORMACIÓN Y LOS SERVICIOS CONEXOS PARA LA SECRETARÍA DISTRITAL DE MOVILIDAD</t>
  </si>
  <si>
    <t>SGC-147 REALIZAR LA GESTIÓN Y MONITOREO DE LA SEGURIDAD INFORMÁTICA SOBRE LA PLATAFORMA TECNOLÓGICA DE LA SECRETARÍA DISTRITAL DE MOVILIDAD A TRAVÉS DE UN CENTRO DE OPERACIONES DE SEGURIDAD (SOC)</t>
  </si>
  <si>
    <t>Ninguno durante el periodo</t>
  </si>
  <si>
    <t>SGC-145 DISEÑAR, DESARROLLAR E IMPLEMENTAR ESTRATÉGIAS DE SENSIBILIZACIÓN ORIENTADAS A: LA TRANSICIÓN A IPV6 Y GESTIÓN DE LA SEGURIDAD DE LA INFORMACIÓN EN LA SECRETARÍA DISTRITAL DE MOVILIDAD.</t>
  </si>
  <si>
    <t>SGC-139 ADQUISICIÓN, INSTALACIÓN, CONFIGURACIÓN Y PUESTA EN FUNCIONAMIENTO DE INFRAESTRUCTURA TECNOLÓGICA Y SERVICIOS CONEXOS PARA CONTINUAR CON LA FASE IV DE LA MODERNIZACIÓN DE LA SECRETARÍA DISTRITAL DE MOVILIDAD</t>
  </si>
  <si>
    <t>SGC-140 RENOVAR EL SERVICIO DE SOPORTE Y MANTENIMIENTO DEL LICENCIAMIENTO ORACLE DE PROPIEDAD DE LA SECRETARÍA DISTRITAL DE MOVILIDAD E IMPLEMENTAR EL CLUSTER PARA SOPORTAR LICENCIAMIENTO ORACLE</t>
  </si>
  <si>
    <t>SGC-11 PRESTAR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t>
  </si>
  <si>
    <t>SGC-134 PRESTAR LOS SERVICIOS DE MANTENIMIENTO, DESARROLLO E IMPLEMENTACIÓN DE SOLUCIONES INFORMÁTICAS MEDIANTE EL MODELO DE FÁBRICA DE SOFTWARE.</t>
  </si>
  <si>
    <t>Ninguno en el periodo</t>
  </si>
  <si>
    <t>SGC-126 RENOVAR EL SERVICIO DE SOPORTE Y MANTENIMIENTO DEL LICENCIAMIENTO DE VISIM -VISSUM DE PROPIEDAD DE LA SECRETARÍA DISTRITAL DE MOVILIDAD</t>
  </si>
  <si>
    <t>SGC-127 RENOVAR EL SERVICIO DE SOPORTE Y MANTENIMIENTO DEL LICENCIAMIENTO DE TRANSCAD - TRANSMODELER DE PROPIEDAD DE LA SECRETARÍA DISTRITAL DE MOVILIDAD</t>
  </si>
  <si>
    <t>SGC-128 RENOVAR EL SERVICIO DE SOPORTE Y MANTENIMIENTO DEL LICENCIAMIENTO DE EMME - DYNAMEQ DE PROPIEDAD DE LA SECRETARÍA DISTRITAL DE MOVILIDAD</t>
  </si>
  <si>
    <t>SGC-162 ADICIÓN Y PRÓRROGA AL CONTRATO NO 2018-1096 CUYO OBJETO ES:  PRESTAR LOS SERVICIOS PROFESIONALES A LA OFICINA DE INFORMACIÓN SECTORIAL PARA APOYAR LAS ACTIVIDADES DE DESARROLLO, PROGRAMACIÓN, ACTUALIZACIÓN, ARQUITECTURA DE INFRAESTRUCTURA TECNOLÓGICA Y DOCUMENTACIÓN DE LOS SERVICIOS Y APLICACIONES DE SOFTWARE.</t>
  </si>
  <si>
    <t>SGC-123 PRESTAR LOS SERVICIOS DE MANTENIMIENTO, DESARROLLO E IMPLEMENTACIÓN DE SOLUCIONES INFORMÁTICAS MEDIANTE EL MODELO DE FÁBRICA DE SOFTWARE.</t>
  </si>
  <si>
    <t>SGC-122 PRESTAR SERVICIO DE LICENCIAMIENTO DE SOFTWARE PARA PUBLICACIÓN DE INFORMACIÓN A TRAVÉS DEL PORTAL SIMUR</t>
  </si>
  <si>
    <t>SGC-119 PRESTAR LOS SERVICIOS PROFESIONALES ESPECIALIZADOS A LA SECRETARÍA DISTRITAL DE MOVILIDAD  PARA APOYAR EN LA IMPLEMENTACIÓN DE ACTIVIDADES QUE PERMITAN EL DESARROLLO DE PROYECTOS DE TECNOLOGÍAS DE LA INFORMACIÓN Y COMUNICACIONES</t>
  </si>
  <si>
    <t>SGC-155 Aseguramiento de Empleos Temporales</t>
  </si>
  <si>
    <t>SGC-166 ADICIÓN Y PRÓRROGA AL CONTRATO NO 2018-1245  CUYO OBJETO ES PRESTAR SERVICIOS PROFESIONALES PARA APOYAR Y ACOMPAÑAR LA IMPLEMENTACIÓN DE PROCESOS, PROCEDIMIENTOS, HERRAMIENTAS Y REQUERIMIENTOS TECNOLÓGICOS E INFORMÁTICOS CON EL FIN DE GARANTIZAR EL CORRECTO FUNCIONAMIENTO DE LA INFRAESTRUCTURA TECNOLÓGICA DE LA SECRETARÍA</t>
  </si>
  <si>
    <t xml:space="preserve">SGC-49 PRESTAR SERVICIOS PROFESIONALES PARA APOYAR Y ACOMPAÑAR LA IMPLEMENTACIÓN DE PROCESOS, PROCEDIMIENTOS, HERRAMIENTAS Y REQUERIMIENTOS TECNOLÓGICOS E INFORMÁTICOS CON EL FIN DE GARANTIZAR EL CORRECTO FUNCIONAMIENTO DE LA INFRAESTRUCTURA TECNOLÓGICA DE LA SECRETARÍA.  </t>
  </si>
  <si>
    <t xml:space="preserve">CODIGO Y NOMBRE DEL PROYECTO: </t>
  </si>
  <si>
    <t>PROGRAMACIÓN PLAN DE DESARROLLO</t>
  </si>
  <si>
    <t>% DE AVANCE</t>
  </si>
  <si>
    <t>META</t>
  </si>
  <si>
    <t>TIPO DE ANUALIZACIÓN</t>
  </si>
  <si>
    <t xml:space="preserve">VARIABLE </t>
  </si>
  <si>
    <t>VIGENCIA 2016</t>
  </si>
  <si>
    <t>VIGENCIA 2017</t>
  </si>
  <si>
    <t>VIGENCIA 2018</t>
  </si>
  <si>
    <t>VIGENCIA 2019</t>
  </si>
  <si>
    <t>VIGENCIA 2020</t>
  </si>
  <si>
    <t>ANULACIONES DE RESERVAS</t>
  </si>
  <si>
    <t>RESERVA DEFINITIVA</t>
  </si>
  <si>
    <t>TOTAL EJECUTADO</t>
  </si>
  <si>
    <t>MAGNITUD META - Vigencia</t>
  </si>
  <si>
    <t>PRESUPUESTO META -Vigencia</t>
  </si>
  <si>
    <t>PRESUPUESTO META - Reservas</t>
  </si>
  <si>
    <t>TOTAL PRESUPUESTO VIGENCIA</t>
  </si>
  <si>
    <t>TOTAL PRESUPUESTO RESERVA</t>
  </si>
  <si>
    <r>
      <t xml:space="preserve">SEGUIMIENTO VIGENCIA </t>
    </r>
    <r>
      <rPr>
        <b/>
        <u/>
        <sz val="11"/>
        <rFont val="Arial"/>
        <family val="2"/>
      </rPr>
      <t>2019</t>
    </r>
  </si>
  <si>
    <t>LICENCIAMIENTO</t>
  </si>
  <si>
    <t>SGC-125 PRESTAR LOS SERVICIOS DE MANTENIMIENTO, DESARROLLO E IMPLEMENTACIÓN DE SOLUCIONES INFORMÁTICAS MEDIANTE EL MODELO DE FÁBRICA DE SOFTWARE.</t>
  </si>
  <si>
    <t>OPERACIÓN TECNOLÓGICA ENTIDAD</t>
  </si>
  <si>
    <t>SGC-05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t>
  </si>
  <si>
    <t>SGC-06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t>
  </si>
  <si>
    <t>SGC-132 PRESTAR SERVICIOS PROFESIONALES ESPECIALIZADOS A LA SECRETARÍA DISTRITAL DE MOVILIDAD PARA LA ESTRUCTURACIÓN, CONSOLIDACIÓN, PRESENTACIÓN Y ARQUITECTURA DE INFRAESTRUCTURA TECNOLÓGICA DE DATOS E INFORMACIÓN GEOGRÁFICA Y ESPACIAL</t>
  </si>
  <si>
    <t>SGC-133 PRESTAR LOS SERVICIOS PROFESIONALES ESPECIALIZADOS A  LA SECRETARIA DISTRITAL DE MOVILIDAD PARA APOYAR LAS ACTIVIDADES DE SOPORTE, DESARROLLO, MANTENIMIENTO Y DOCUMENTACIÓN DE LOS SERVICIOS Y APLICACIONES DE SOFTWARE PARA ANALÍTICA DE DATOS Y BIG DATA</t>
  </si>
  <si>
    <t>SGC-131 PRESTAR SERVICIOS PROFESIONALES ESPECIALIZADOS A LA SECRETARIA DISTRITAL DE MOVILIDAD PARA EL DESARROLLO DE ACTIVIDADES DE DISPOSICIÓN, VERIFICACIÓN DE CALIDAD, PRESENTACIÓN DE INFORMACIÓN Y ESTRUCTURACIÓN DE SOLUCIONES DE BIG DATA PARA LA INFORMACIÓN GEOGRÁFICA Y ESPACIAL</t>
  </si>
  <si>
    <t>SGC-23 ADQUIRIR EL LICENCIAMIENTO DEL ANTIVIRUS SOPHOS Y  RENOVAR LA LICENCIA DE LA PLATAFORMA GLOBAL SUITE DE LA SECRETARIA DISTRITAL DE MOVILIDAD</t>
  </si>
  <si>
    <t>SGC-202 LICENCIAMIENTO DE LOS SERVICIOS DE GOOGLE APPS FOR WORK, GOOGLE VAULT Y EL SOPORTE TÉCNICO PARA LA SECRETARÍA DISTRITAL DE MOVILIDAD</t>
  </si>
  <si>
    <t>HERRAMIENTAS TECNOLÓGICAS DE LA ENTIDAD</t>
  </si>
  <si>
    <t>SGC-135 PRESTAR LOS SERVICIOS PROFESIONALES ESPECIALIZADOS A LA SECRETARIA DISTRITAL DE MOVILIDAD PARA APOYAR LAS ACTIVIDADES DE MIGRACIÓN, PUESTA EN FUNCIONAMIENTO, SEGUIMIENTO, PARAMETRIZACIÓN, SOPORTE, DESARROLLO, Y SOSTENIBILIDAD DE LOS MÓDULOS DEL SISTEMA SI CAPITAL</t>
  </si>
  <si>
    <t>SGC-137 PRESTAR LOS SERVICIOS PROFESIONALES A  LA SECRETARIA DISTRITAL DE MOVILIDAD EN LAS ACTIVIDADES DE APOYO Y SEGUIMIENTO A DESARROLLO DE SOFTWARE DE LOS PROYECTOS CON COMPONENTE DE TECNOLOGÍAS DE LA INFORMACIÓN Y COMUNICACIONES</t>
  </si>
  <si>
    <t>SGC-138 PRESTAR LOS SERVICIOS PROFESIONALES A LA SECRETARÍA DISTRITAL DE MOVILIDAD PARA APOYAR LAS ACTIVIDADES DE DOCUMENTACIÓN TECNICA Y EXPEDIENTES ELECTRÓNICOS DE LOS CONJUNTOS DE DATOS Y SISTEMAS DE  INFORMACIÓN QUE SE  LIDERAN DESDE LA OFICINA DE TECNOLOGÍAS DE LA INFORMACIÓN Y LAS COMUNICACIONES</t>
  </si>
  <si>
    <t>SGC-164 ADICIÓN Y PRÓRROGA AL CONTRATO NO 2018-906 CUYO OBJETO ES: PRESTAR LOS SERVICIOS PROFESIONALES A LA OFICINA DE INFORMACIÓN SECTORIAL PARA EL DESARROLLO DE ACTIVIDADES QUE PERMITAN LA DEFINICIÓN ESTRUCTURACIÓN, IMPLEMENTACIÓN Y GESTIÓN DE PROYECTOS QUE TIENEN COMPONENTES DE REDES Y TELECOMUNICACIONES.</t>
  </si>
  <si>
    <t>SGC 143 PRESTAR LOS SERVICIOS PROFESIONALES ESPECIALIZADOS A  LA SECRETARIA DISTRITAL DE MOVILIDAD PARA APOYAR EN LAS ACTIVIDADES DE INSTALACIÓN MANTENIMIENTO, ADMINISTRACIÓN Y CONFIGURACIÓN DE LAS PLATAFORMAS TECNOLÓGICAS DE LA ENTIDAD</t>
  </si>
  <si>
    <t>SGC 144 PRESTAR LOS SERVICIOS TÉCNICOS DE APOYO A  LA SECRETARIA DISTRITAL DE MOVILIDAD EN LAS ACTIVIDADES PROPIAS DE DEFINICIÓN Y SEGUIMIENTO DE PROYECTOS CON COMPONENTE DE TECNOLOGÍAS DE LA INFORMACIÓN Y COMUNICACIONES</t>
  </si>
  <si>
    <t>OBJETIVO ESTRATÉGICO Y DE CALIDAD SDM</t>
  </si>
  <si>
    <t>6. Proveer un ecosistema adecuado para la innovación y adopción  de nuevas y mejores tecnologías de movilidad y de información y comunicación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</si>
  <si>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6. Proveer un ecosistema adecuado para la innovación y adopción  de nuevas y mejores tecnologías de movilidad y de información y comunicación
Calidad: 6. Establecer e implementar estándares que contribuyan a la seguridad de la información de la Secretaría Distrital de Movilidad.</t>
  </si>
  <si>
    <t>7. Prestar servicios eficientes, oportunos y de calidad a la ciudadanía, tanto en gestión como en trámites de la movilidad
Calidad: 6. Establecer e implementar estándares que contribuyan a la seguridad de la información de la Secretaría Distrital de Movilidad.</t>
  </si>
  <si>
    <t>REALIZAR DOS CAMPAÑAS DE SENSIBILIZACIÓN EN TECNOLOGÍAS DE LA INFORMACIÓN</t>
  </si>
  <si>
    <t>SGC-120  PRESTAR SERVICIOS PROFESIONALES A LA OFICINA DE TECNOLOGÍAS DE LA INFORMACIÓN Y LAS COMUNICACIONES PARA DESARROLLAR ACTIVIDADES ASOCIADAS A  LA GESTIÓN ADMINISTRATIVA, CONTRACTUAL Y PRESUPUESTAL  DE LA DEPENDENCIA,  ASÍ COMO APOYAR LOS REPORTES DE INFORMACIÓN PROPIOS DEL PROYECTO A CARGO</t>
  </si>
  <si>
    <t>Se contrató la línea SGC-135, con acta de inicio de fecha marzo 15</t>
  </si>
  <si>
    <t>Se contrató la línea SGC-49 con acta de inicio mayo 17</t>
  </si>
  <si>
    <t>Se contrató la línea SGC-119, con acta de inicio abril 29</t>
  </si>
  <si>
    <t>Se contrató la línea SGC-120, con acta de inicio junio  28</t>
  </si>
  <si>
    <t>Se adicionó y prorrogó el contrato 2018-1096.</t>
  </si>
  <si>
    <t>Se contrató la línea SGC-131, con acta de inicio en fecha marzo 27</t>
  </si>
  <si>
    <t>Se contrató la línea SGC-132, con acta de inicio en fecha abril 23</t>
  </si>
  <si>
    <t>Se contrató la línea SGC-133 con acta de inicio en fecha marzo 22</t>
  </si>
  <si>
    <t>Se adicionó y prorrogó contrato 2018-1245</t>
  </si>
  <si>
    <t>Se contrató la línea SGC-23, con dos proveedores: Antivirus Sophos - Grupo Microsistemas GMS - $119.189.793, adjudicado el 30/05/2019
 - Global suite - Safety - $19.378.355, adjudicado 04/06/2019</t>
  </si>
  <si>
    <t>Se contrató la línea SGC-202, con acta de inicio de fecha mayo 24</t>
  </si>
  <si>
    <t>Se contrató la línea SGC-143, con acta de inicio de fecha de inicio 10 de abril</t>
  </si>
  <si>
    <t>Se contrató la línea SGC-144, con acta de inicio de fecha de inicio 22 de abril</t>
  </si>
  <si>
    <t>Se contrató la línea SGC-20, con acta de inicio de fecha de inicio 22 de abril</t>
  </si>
  <si>
    <t>Se contrató la línea SGC-140, con acta de inicio de fecha junio 28, ORDEN DE COMPRA 39022</t>
  </si>
  <si>
    <t>Programación de ejecución de pagos de cuentas fenecidas</t>
  </si>
  <si>
    <t>Ejecución de pagos cuentas fenecidas</t>
  </si>
  <si>
    <t>(Total presupuesto cuentas fenecidas ejecutadas / Total presupuesto cuentas fenecidas programada)*100</t>
  </si>
  <si>
    <t>Registros Administrativos y P.A.A.</t>
  </si>
  <si>
    <t>Hacer seguimiento al pago de pasivos exigibles de la dependencia</t>
  </si>
  <si>
    <t>Enero 01 de 2019</t>
  </si>
  <si>
    <t>Pago compromisos fenecidos</t>
  </si>
  <si>
    <t>Realizar el 100 % del pago de compromisos de vigencias anteriores fenecidas</t>
  </si>
  <si>
    <t>Pago pasivo exigible</t>
  </si>
  <si>
    <t>N/A</t>
  </si>
  <si>
    <t>967 - Tecnologías de información y comunicaciones para lograr una movilidad sostenible en Bogotá</t>
  </si>
  <si>
    <t>18. Realizar el 100 % del pago de compromisos de vigencias anteriores fenecidas</t>
  </si>
  <si>
    <t>SGC-226 PRESTAR LOS SERVICIOS PROFESIONALES ESPECIALIZADOS A LA OFICINA DE TECNOLOGÍAS DE LA INFORMACIÓN Y LAS COMUNICACIONES PARA ACOMPAÑAR LA EJECUCIÓN DE ACTIVIDADES RELACIONADAS CON EL SOPORTE, DESARROLLO, MANTENIMIENTO Y DOCUMENTACIÓN DE LOS SERVICIOS Y APLICACIONES DE SOFTWARE PARA ANALÍTICA DE DATOS Y BIG DATA.</t>
  </si>
  <si>
    <t>SGC.225 ADICIÓN Y PRÓRROGA N° 1 AL CONTRATO N° 2018-467, CUYO OBJETO ES: "PRESTAR EL SERVICIO DE CERTIFICADO DE FIRMA DIGITAL DE PERSONAS, CERTIFICADOS DE SERVIDOR SEGURO, CERTIFICADO DE PERSONA JURÍDICA ENTIDAD EMPRESA, SERVICIO DE ESTAMPADO CRONOLÓGICO DE DOCUMENTOS CON SALIDA EN FORMATO PDF/A NATIVO, ASÍ COMO EL SERVICIO DE SOPORTE TÉCNICO DE LOS ANTERIORES ELEMENTOS EN LOS SISTEMAS DE INFORMACIÓN DE LA SECRETARIA DISTRITAL DE MOVILIDAD."</t>
  </si>
  <si>
    <t>Se adicinó y prorrogó el contrato 2018-906</t>
  </si>
  <si>
    <t>SGC-212 ADICIÓN Y PRÓRROGA NO. 1 AL CONTRATO NO. 2018-359, CUYO OBJETO ES:" ADQUIRIR, RENOVAR Y DAR SOPORTE AL LICENCIAMIENTO DE LA PLATAFORMA DE SEGURIDAD DE LA INFORMACION DE LA SECRETARIA DISTRITAL DE MOVILIDAD".</t>
  </si>
  <si>
    <t>Se contrató la línea SGC-146, contrato 2019-1652 suscrito en junio 20 de 2019</t>
  </si>
  <si>
    <t>Se adicionó y prorrogó el contrato No 2018-359.</t>
  </si>
  <si>
    <t>El proceso de revisión tanto en la SGC como en la DC ha tenido retrasos debido a la acumulación de procesos y contratos previo a la entrada en vigencia de la ley de garantías</t>
  </si>
  <si>
    <t>* Crear una cultura respecto a la integridad, confidencialidad y disponibilidad de la información en donde todos los servidores de la entidad comprendan la importancia de dar un tratamiento adecuado a la información.
* Concientizar a las personas de los riesgos que se pueden presentar tanto para ellas como parte integral de la SDM, como para la imagen pública de la entidad como entidad gubernamental.
* Divulgación  del   “Plan de adopción del protocolo IPv6” y la importancia de la transición en la entidad, para Directivos y funcionarios, como base para proyectos con nuevas tecnologías.</t>
  </si>
  <si>
    <t>Alejandro Forero Suárez</t>
  </si>
  <si>
    <t>Se contrató la línea SGC-138, con acta de inicio de fecha abril 11</t>
  </si>
  <si>
    <t>Se contrató la línea SGC- 126, se encuentra en ejecución el Contrato 2019-191</t>
  </si>
  <si>
    <t>Se contrató la línea SGC-128, con acta de inicio de fecha junio 28 de 2019 Contrato 2019-1750</t>
  </si>
  <si>
    <t>Se contrató la línea SGC-226 con acta de inicio en fecha junio 28</t>
  </si>
  <si>
    <t>Alejamdro Forero Suárez</t>
  </si>
  <si>
    <t>Esta línea perteneió a la OIS 2019</t>
  </si>
  <si>
    <t>Esta línea pertenence a la OTIC 2019, aún se encuentra unos recursos que se deben liberar pues no se tienen empleos temporales desde marzo.</t>
  </si>
  <si>
    <t>Se contrató la línea SGC-119, con acta de inicio abril 29.
Se contrató la línea SGC-49 con acta de inicio mayo 17.
Se contrató la línea SGC-120, con acta de inicio junio  28.
Se adicionó y prorrogó contrato 2018-1245
Las líneas SGC-118 y SGC-155 tienen el mismo objeto pero una corresponbió a la antigua OIS en los primeros días del año, la otra corresponde a la nueva OTIC. Se deben liberar los reursos que aún se encuentran en la línea SGC-155, pues ya no se tienen empleos temporales desde marzo pasado.</t>
  </si>
  <si>
    <t>SGS- 233 ADQUISICIÓN DEL SOFTWARE ESPECIALIZADO PARA SISTEMAS DE INFORMACIÓN GEOGRÁFICA ARCGIS, BAJO LA MODALIDAD DE CONTRATO DE LICENCIA CORPORATIVA – ELA</t>
  </si>
  <si>
    <t>SGS- 234 ADQUISICIÓN DEL SOFTWARE ESPECIALIZADO PARA SISTEMAS DE INFORMACIÓN GEOGRÁFICA ARCGIS, BAJO LA MODALIDAD DE CONTRATO DE LICENCIA CORPORATIVA – ELA</t>
  </si>
  <si>
    <t>SGS-248 LICENCIAMIENTO, RENOVACIÓN, SOPORTE Y ACTUALIZACIÓN DEL SOFTWARE ARANDA PARA LA SECRETARÍA DISTRITAL DE MOVILIDAD.</t>
  </si>
  <si>
    <t>SGS- 236 ADICIÓN Y PRÓRROGA N° 1 AL CONTRATO N° 2018-1861, CUYO OBETO ES: "PRESTAR LOS SERVICIOS DE GESTION, ADMINISTRACION Y OPERACION DE LA PLATAFORMA TECNOLOGICA DE INFORMACION Y COMUNICACION  DE LA SECRETARIA DISTRITAL DE MOVILIDAD INCLUYENDO LOS SERVICIOS DE MANTENIMIENTO PREVENTIVO Y CORRECTIVO, SOPORTE TECNICO Y ATENCION DE REQUERIMIENTOS DE USUARIO."</t>
  </si>
  <si>
    <t>Se contrató la línea SGC-236,ADICIÓN Y PRÓRROGA N° 1 AL CONTRATO N° 2018-1861  con acta de inicio de fecha 10/09/2019</t>
  </si>
  <si>
    <t>Se contrató la línea SGC- 127, con acta de inicio de fecha junio 28 de 2019,  Contrato 2019-1749</t>
  </si>
  <si>
    <t>SGS-235  LICENCIAMIENTO DE LOS SERVICIOS DE GOOGLE APPS FOR WORK, GOOGLE VAULT Y EL SOPORTE TECNICO PARA LA SECRETARIA DISTRITAL DE MOVILIDAD</t>
  </si>
  <si>
    <t>Se contrató la línea SGC-137, con acta de inicio de fecha abril 26</t>
  </si>
  <si>
    <t xml:space="preserve"> ADJUDICADO SDM-CM-045-2019
IPv6 Technologies, contrato SDM-2019-1779 con acta de inicio de fecha 11 de septiembre </t>
  </si>
  <si>
    <t>Se contrató la línea SGC-233, el 30 de Agosto con C.C.E  # de Oden de Compra 40156 contrato 2019-1789</t>
  </si>
  <si>
    <t>Se contrató la línea SGC-234, el 30 de Agosto con C.C.E  # de Oden de Compra 40156 contrato 2019-1789</t>
  </si>
  <si>
    <t>Se contrato la linea SGS 11 CON SDM-PSA-MC-051  con fecha de inicio 12/09/2019</t>
  </si>
  <si>
    <t xml:space="preserve">se realiza pago Pasivo Exigible a Heinsohn business technology s.a  CONTRATO N° 2017-1364el dia 16 de septiembre de 2019 </t>
  </si>
  <si>
    <t>Se contrato la linea SGS 225 CON con fecha de inicio 13/07/2019</t>
  </si>
  <si>
    <t>Pasivo Exigible a Heinsohn business technology s.a  CONTRATO N° 2017-1364</t>
  </si>
  <si>
    <t>SGC-22 LICENCIAMIENTO, RENOVACIÓN, SOPORTE Y ACTUALIZACIÓN DEL SOFTWARE ARANDA PARA LA SECRETARÍA DISTRITAL DE MOVILIDAD.</t>
  </si>
  <si>
    <t>SGC-20 PROVEER LA LICENCIA DE SOFTWARE CELLCRYPT PARA LA SECRETARÍA DISTRITAL DE MOVILIDAD</t>
  </si>
  <si>
    <t>SGC-21 RENOVACION DE SOPORTE DE SOFTWARE VMWARE VSPHERE ENTERPRISE PLUS  Y ASISTENCIA TÉCNICA PARA LICENCIAS</t>
  </si>
  <si>
    <t xml:space="preserve">SGC 232 se realiza pago Pasivo Exigible a Heinsohn business technology s.a  CONTRATO N° 2017-1364el dia 16 de septiembre de 2019 </t>
  </si>
  <si>
    <t>SGC 232 . PAGO AL PASIVO EXIGIBLE DEL CONTRATO N° 2017-1364, CUYO OBJETO ES: "PRESTAR LOS SERVICIOS DE DESARROLLO, IMPLEMENTACIÓN Y MANTENIMIENTO DE SOLUCIONES INFORMÁTICAS MEDIANTE MODELO DE FÁBRICA DE SOFTWARE."</t>
  </si>
  <si>
    <t>SGC-221 ADICIÓN No. 1 AL CONTRATO 2018-1160, CUYO OBJETO ES: PRESTAR LOS SERVICIOS DE MANTENIMIENTO, DESARROLLO E IMPLEMENTACIÓN DE SOLUCIONES INFORMÁTICAS MEDIANTE EL MODELO DE F0ÁBRICA DE SOFTWARE.</t>
  </si>
  <si>
    <t>Se contrato la linea SGS 235  contrato 2019-1792 LICENCIAMIENTO GOOGLE.</t>
  </si>
  <si>
    <t>Se contrató la línea SGC-22 con fecha de inicio 13 de diciembre de 2019 Contrato de Licenciamiento N° 2019-1836</t>
  </si>
  <si>
    <t>Se contrató la línea SGC-139 con fecha de inicio 27 de Noviembre de 2019 Contrato de Licenciamiento N° 2019-1825</t>
  </si>
  <si>
    <t xml:space="preserve"> Se contrató la línea SGC-21 con fecha de inicio 01 de Julio de 2019 </t>
  </si>
  <si>
    <t>SGC-252-ADQUISICIÓN DE LICENCIAS AUTODESK Y SERVICIOS CONEXOS PARA LA SECRETARÍA DISTRITAL DE MOVILIDAD DE BOGOTÁ</t>
  </si>
  <si>
    <t>SGC-253-ADQUISICIÓN DE LICENCIAS AUTODESK Y SERVICIOS CONEXOS PARA LA SECRETARÍA DISTRITAL DE MOVILIDAD DE BOGOTÁ</t>
  </si>
  <si>
    <t>Se contrato la linea SGS 221  con SDM-PSA-MC-051  con fecha de inicio 12/09/2019</t>
  </si>
  <si>
    <t xml:space="preserve">SGC-259 PRESTAR LOS SERVICIOS PROFESIONALES A LA OFICINA DE TECNOLOGÍAS DE LA INFORMACIÓN Y DE LAS COMUNICACIONES PARA REALIZAR ACTIVIDADES RELACIONADAS CON LA PARAMETRIZACIÓN Y GENERACIÓN DE NUEVOS DESARROLLOS QUE ACTUALICEN LOS MÓDULOS DE ERP SI CAPITAL DE LA SECRETARÍA DISTRITAL DE MOVILIDAD Y PERMITAN CONTINUAR CON LA OPERATIVIDAD DE LOS MISMOS, LA AUTOMATIZACIÓN, LA MODERNIZACIÓN Y LA INTEGRACIÓN DE LOS MÓDULOS DEL SISTEMA SI CAPITAL ACTUAL CON OTROS SISTEMAS DE INFORMACIÓN.
</t>
  </si>
  <si>
    <t>Se cumple con la ejecución que la contratación según Programación  del PAA con Supervision de la Ingeniera Carmen Ortiz contrato 2019-1825 Union temporal secure fase IV con acta de inicio del 27/11/2019 .</t>
  </si>
  <si>
    <t>Se contrató la línea SGC-22 con fecha de inicio 13 de diciembre de 2019 Contrato de Licenciamiento N° 2019-1836,  a  HACHI S.A.S.</t>
  </si>
  <si>
    <t>Se cumple con la ejecución que la contratación según Programación de del PAA.  Contrato 2019-1779 Con acta de Inicio del 11-09-2019 IPV6 TECHNOLGY SAS con la  Supervision de la Ingeniera Carmen Ortiz.</t>
  </si>
  <si>
    <t>Se contrató la línea SGC-134 con fecha de adjudicación 19 de Diciembre 2019. 
Se contrato la linea SGS 259 con fecha de Inicio de30/12/2019
Se contrató la línea SGC-22 con fecha de inicio 13 de diciembre de 2019 Contrato de Licenciamiento N° 2019-1836</t>
  </si>
  <si>
    <t>Se cumple con la ejecución que la contratación según Programación de del PAA  la supervision del contrato 2019-1652.</t>
  </si>
  <si>
    <t>El primer beneficio  obtenido  está relacionado con la protección de los activos, es decir, todo aquello que es importante para la entidad, incluyendo la información considerada como sensible, y que en la mayoría de los casos no debe ser del dominio público; de otra parte,  el desarrollo de esta meta también ha contribuido  a crear un entorno para que las medidas de seguridad que han sido aplicadas en la industria y han generado buenos resultados se puedan adoptar y al mismo tiempo adaptar a las necesidades propias de la entidad y por último han permitido el cumplimiento de la normatividad vigente relacionada con protección de datos personales y de privacidad.
 Se adquiere infraestructura tecnológica para el manejo de la seguridad de la información de la Entidad, con soporte por tres (3) años, apoyado en un fabricante reconocido como lo es PaloAlto.</t>
  </si>
  <si>
    <t xml:space="preserve">Se realizó el contrato N° 20191869 el 27/12/2019 </t>
  </si>
  <si>
    <t xml:space="preserve">Se realizó el contrato N° 20191855 el 19/12/2019 </t>
  </si>
  <si>
    <t>Se realizó el contrato N° 20191869 el  27/12/2019</t>
  </si>
  <si>
    <t>Se realizó el contrato N° 20191856 el  19/12/2019</t>
  </si>
  <si>
    <t>Se realizó el contrato N° 20191813 en el mes de octubre</t>
  </si>
  <si>
    <t>Se realizó el contrato N° 20191869 el 27/12/2019</t>
  </si>
  <si>
    <t>Se realizó el contrato N° 20191865  del 24/12/2019</t>
  </si>
  <si>
    <t>Se cumple con la ejecución que la contratación según Programación de del PAA.  Contrato 2019-1779 Con acta de Inicio del 11-09-2019 IPV6 TECHNOLGY SAS con la  Supervisión de la Ingeniera Carmen Ortiz.</t>
  </si>
  <si>
    <t>Se contrató la línea SGC-147 con fecha de adjudicación 19 de Diciembre 2019, con contrato N° 20191857</t>
  </si>
  <si>
    <t>Se contrató la línea SGC-125con fecha de adjudicación 19 de Diciembre 2019. 
Se contrató la línea SGC-252 con fecha de adjudicación 17 de diciembre 2019. 
Se contrató la línea SGC-253 con fecha de adjudicación 17 de diciembre 2019. 
Se contrató la línea SGC-05 con fecha de adjudicación 01 de Octubre 2019. (Contrato Operador Tecnológico  Contrato 2019-1813)
Se contrató la línea SGC-06 con fecha de adjudicación 01 de Octubre 2019. (Contrato Operador Tecnológico  Contrato 2019-1813)</t>
  </si>
  <si>
    <t>Antes del rediseño institucional de la SDM, existía la Oficina de Información Sectorial - OIS, dicha oficina no contaba con un modelo formal para participar o liderar de manera activa en todas las actividades e iniciativas que nacían en cualquier dependencia de la SDM (Secretaria Distrital de Movilidad) en términos de la concepción, planeación y desarrollo de los proyectos que involucraban componentes de TI (Tecnologías de la Información). Este escenario se daba principalmente por la autonomía de inversión que tenían las áreas, y que no las obligaba a asesorarse con la oficina OIS para este fin. De acuerdo al Manual Específico de Funciones y Competencias Laborales de los diferentes empleos de la planta global de la SDM (Secretaria Distrital de Movilidad), se   identificó que las funciones en materia TIC (Tecnologías de la Información y Comunicaciones) estaban dispersas en varias dependencias y niveles de la estructura organizacional.
Por la dispersión de la función TIC (Tecnologías de la Información y Comunicaciones) en varias áreas, y no solo en la Oficina de Información Sectorial, no existía una figura única para la asesoría y determinación de las decisiones en materia TI (Tecnologías de la Información), desde la planeación estratégica de la SDM (Secretaria Distrital de Movilidad).
La falta de conocimiento en las áreas misionales y de apoyo de la SDM (Secretaria Distrital de Movilidad) sobre el conducto para solicitar apoyo en materia TIC (Tecnologías de la Información y Comunicaciones), hacía que la oficina perdiera pertinencia e institucionalidad.
Las funciones de la Oficina de Información Sectorial y sus integrantes, así como los indicadores de medición de su desempeño, estaban más enfocadas en lo operativo que en las labores estratégicas de formulación de lineamientos, políticas y estándares, confundiendo la razón de ser de la oficina, que por en ese momento se encontraba mucho más enfocada en la gestión de la información. Los esfuerzos y los lineamientos generados desde la OIS carecían de fuerza para su permanencia en el tiempo, y no eran adoptados como definiciones normativas y de obligatoriedad al interior de la entidad.
Las decisiones en materia de TIC (Tecnologías de la Información y Comunicaciones) en la SDM (Secretaria Distrital de Movilidad), no tenían en la Oficina de Información Sectorial una figura oficial y reconocida, de tal manera que algunas dependencias podían decidir al respecto de manera autónoma; Se evidenciaba que la dispersión de la función TIC (Tecnologías de la Información y Comunicaciones) en las dependencias, ocasionaba fallas en la comunicación, ambigüedad en los límites de las funciones y carencia de una visión única de la gestión TI (Tecnologías de la Información).
Todo lo anterior representó la oportunidad para contemplar la reestructuración de la función TIC (Tecnologías de la Información y Comunicaciones) en SDM (Secretaria Distrital de Movilidad), mediante la adopción de la iniciativa sobre el fortalecimiento y relevancia del CIO (Chief Information Officer) propuesta por MINTIC (Ministerio de las Tecnologías de la Información y de las Comunicaciones), donde se planteaba la ubicación funcional de la figura equivalente a una Dirección TIC (Tecnologías de la Información y Comunicaciones) dentro de la estructura organizacional de la entidad, de tal manera que le permitiera ser una dependencia trasversal en línea estratégica para integrar la gestión de las TIC (Tecnologías de la Información y Comunicaciones), con mayor aporte en la formulación, planificación y ejecución de políticas, estrategias y proyectos de TI (Tecnologías de la Información).
Lo que se buscaba era brindar a la Oficina de Información Sectorial la relevancia formal necesaria para la asesoría, toma de decisiones y gobernanza de todos los asuntos TIC (Tecnologías de la Información y Comunicaciones), diferenciándose de funciones operativas y de soporte que deben estar, y están,  en instancias de los terceros encargados de esto. Una ventaja era que La Oficina de Información Sectorial, contaba con un equipo de trabajo que conocía la importancia de su labor como formuladores de lineamientos y políticas, y que estaban dispuestos a asumir estos retos desde el enfoque de un adecuado Gobierno de TI (Tecnologías de la Información) y que   por su experiencia y capacidades podían ejercer la supervisión integral de los contratos en materia de TI. 
Por todo lo anterior se definió una estrategia para Definir los escenarios en los cuales la Oficina de Información Sectorial ganara un espacio ante la alta dirección de la SDM (Secretaria Distrital de Movilidad), para lograr un posicionamiento ante las direcciones y demás oficinas; Razón por la cual se adelantaron los esfuerzos administrativos y normativos para elevar la estructura de la Oficina de Información Sectorial a un nivel de Dirección TI (Tecnologías de la Información), bajo el concepto de CIO que estaba definiendo MINTIC (Ministerio de las Tecnologías de la Información y de las Comunicaciones) para aplicar en las estructuras de la función pública. 
La OSI evolucionó a OTIC , conformó su equipo de trabajo y aunque no quedó a nivel directivo ni dentro de los procesos estratégicos,  es  transversal y de apoyo a toda la entidad.</t>
  </si>
  <si>
    <t xml:space="preserve">La Oficina de Tecnologías de la información y las Comunicaciones se encargó de mantener los procesos relacionados con los desarrollos de software a la medida y la publicación de diversos indicadores para lo cual contrató bajo el modelo de fábrica de software a reconocidas empresas especializadas en este tipo de servicio y adquirió licenciamiento para procesar y publicar los indicadores en temas referentes a movilidad y hacerlos visibles a toda la ciudadanía. Por otra parte, las modernizaciones de la infraestructura tecnológica de la SDM le permitieron a la entidad garantizar la disponibilidad y operación de los canales de comunicación entre la SDM y la ciudadanía, disponiéndola a través herramientas de acceso público como el portal y la app SIMUR que permiten la interoperabilidad de las entidades del Sector Movilidad a disponer de manera oportuna la información en temas referentes a movilidad y los diferentes interesados. </t>
  </si>
  <si>
    <t>Se contrató la línea SGC-123 con fecha de adjudicación 19 de Diciembre 2019. 
Se contrató la línea SGC-122 con fecha de adjudicación 13 de Diciembre 2019.</t>
  </si>
  <si>
    <t>La Oficina de Tecnologías de la información y las Comunicaciones se encargó de garantizar la operación de los sistemas de Información especializados para temas de movilidad, planeación de tráfico, modelación, etc., a través de la constante renovación del licenciamiento de software que permite un acceso rápido a la información y por ende mejora en la atención a los usuarios y ciudadanos, software que a su vez permite generación de informes, estadísticas y proyecciones con la posibilidad de planear y generar proyectos institucionales soportados en sistemas de información que presentan elementos claros y sustentados, y han permitido  desarrollar  y adelantar iniciativas  y convenios de intercambios de  información  institucionales e interinstitucionales. 
El Proyecto BIG DATA permitió que la SDM identificara las fuentes de información para análisis y toma de decisiones con datos que actualmente se tiene acceso y así poder generar información para toma de decisiones.
Por otra parte, la eficiente operación de la plataforma tecnológica de la entidad, que soporta los  sistemas de información misionales y estratégicos, se ha mantenido basada en la contratación de diferentes operadores tecnológicos, que bajo la supervisión de los profesionales de la Oficina de información y Tecnología de las Comunicaciones (Antes OIS),  ha permitido a la entidad mantener un adecuado nivel en el uso y disponibilidad de las herramientas tecnológicas necesarias  para desarrollo de las estrategias institucionales y sectoriales.</t>
  </si>
  <si>
    <t>La Oficina de Tecnologías de la información y las Comunicaciones se encargó de modernizar los  sistemas de información administrativos de la SDM para soportar las operación interna administrativa y de gestión de la entidad, entre ellos el ERP SI CAPITAL (Sistema de información administrativo) que soporta la gestión corporativa de la Secretaría;  para lo cual se contó con un equipo de profesionales y además se utilizaron los servicios de los diferentes proveedores que sirvieron a la entidad en los contratos de desarrollo de software bajo el modelo de fábrica de software. Es así que el mantenimiento, actualización y la correcta operación de dicho sistema de información permitió soportar eficientemente y de manera oportuna los procesos financieros, contables, de recursos humanos, de inventarios y almacén de la entidad permitiendo una correcta gestión administrativa durante el periodo de la vigencia.
Adicionalmente la OTIC logró la construcción y puesta en funcionamiento de un Data Center Tier 2 en la sede principal de la Entidad y además se ocupó de la constante renovación del licenciamiento de las herramientas tecnológicas de uso administrativo y de ofimática de la SDM para soportar las operaciones internas administrativas y de gestión de la entidad.</t>
  </si>
  <si>
    <t>La Oficina de Tecnologías de la información y las Comunicaciones se encargó de la modernización de la plataforma tecnológica de la Entidad, y logró  que la infraestructura de TI de  la entidad  se encuentre modernizada en un 80%, esto a través de cuatro diferentes fases de modernización que incluyeron  hardware, software,  y actualización constante de licenciamiento y soporte de ORACLE, permitiendo soportar todos los  proyectos con componente tecnológico vigentes  y los previstos durante la vigencia; de  igual forma  la OTIC se encargó de garantizar que las condiciones de procesamiento, gestión, comunicaciones y seguridad de la  información cumplan con los  lineamientos definidos por Mintic  para la transición oportuna al protocolo   IPV6.</t>
  </si>
  <si>
    <t>La Oficina de Tecnologías de la información y las Comunicaciones desarrollo diferentes estrategias de sensibilización en temas de TI, durante la vigencia.  Dichas estrategias permitieron crear una cultura respecto a la integridad, confidencialidad y disponibilidad de la información en donde todos los servidores de la entidad comprendan la importancia de dar un tratamiento adecuado a la información y la importancia de su seguridad.  Adicionalmente se logró concientizar a los funcionarios de los riesgos a los que se está expuesto referente a seguridad de la información, que se pueden presentar tanto para elles como parte integral de la SDM, como para la imagen pública de la entidad como entidad gubernamental. Por otra parte, se logró la divulgación del “Plan de adopción del protocolo IPv6” y la importancia de la transición en la entidad, para Directivos y funcionarios, como base para proyectos con nuevas tecnologías. Uso y apropiación de tecnología.</t>
  </si>
  <si>
    <t>La Oficina de Tecnologías de la información y las Comunicaciones aseguro para la vigencia infraestructura tecnológica para el manejo de la seguridad de la información de la Entidad, con soporte por tres (3) años, apoyado en un fabricante reconocido como lo es PaloAlto. Referente a  la protección de los activos, es decir, todo aquello que es importante para la entidad, incluyendo la información considerada como sensible, y que en la mayoría de los casos no debe ser del dominio público; se aseguró un entorno para que las medidas de seguridad que han sido aplicadas en la industria y han generado buenos resultados se puedan adoptar y al mismo tiempo adaptar a las necesidades propias de la entidad, con SOC y su Servicio de monitoreo y respuesta a eventos de seguridad de la infraestructura informática que incluye captura, integración, correlación, análisis, alertamiento, escalamiento, reportes y gestión de eventos, alarmas e incidentes de seguridad de la información se está en el nivel adecuado de seguridad,  por último se ha dado cumplimiento de la normatividad vigente relacionada con protección de datos personales y de privacidad durante la vigencia.</t>
  </si>
  <si>
    <t>Se cumple con la ejecución que la contratación según Programación  del PAA con Supervision de la Ingeniera Carmen Ortiz contrato 2019-1825 Union temporal secure fase IV con acta de inicio del 27/11/2019 .
Se contrató la línea SGC-22 con fecha de inicio 13 de diciembre de 2019 Contrato de Licenciamiento N° 2019-1836,  a  HACHI S.A.S.</t>
  </si>
  <si>
    <t>Se cumple con la ejecución que la contratación según Programación de del PAA  la supervision del contrato 2019-1652.
Se contrató la línea SGC-147 con fecha de adjudicación 13 de Diciembre 2019. (Contrato SOC)</t>
  </si>
  <si>
    <t>Se logró cancelar el 100% de los pasivos programados para la vigencia, por un total de setenta y seis millones ciento sesenta y siete mil seiscientos ochenta y nueve pesos pesos ($76,167,689.oo).</t>
  </si>
  <si>
    <t>SGC-263 RENOVACION  DE LA SUSCRIPCIÓN AL USO DE SOFTWARE DE EDICIÓN, DISEÑO Y PRODUCTOS AUDIOVISUALES PARA LA SECRETARÍA DISTRITAL DE MOVILIDAD</t>
  </si>
  <si>
    <t>SGC-265 ADQUISICIÓN DE COMPUTADORES DE ESCRITORIO Y PORTÁTILES PARA LA SECRETARÍA DISTRITAL DE MOVILIDAD.</t>
  </si>
  <si>
    <t>SGC-266 ADQUISICIÓN DE COMPUTADORES DE ESCRITORIO Y PORTÁTILES PARA LA SECRETARÍA DISTRITAL DE MOVILIDAD.</t>
  </si>
  <si>
    <t>SGC-267 ADQUISICIÓN DE LICENCIAS OFFICE PARA LA SECRETARÍA DISTRITAL DE MOVILIDAD</t>
  </si>
  <si>
    <t xml:space="preserve">Se realizó el contrato N° 2019-1858 el 20/12/2019 </t>
  </si>
  <si>
    <t>Retraso en la revisión de los documentos del proceso por congestión, por lo que se solicitó modificar la fecha posible de adjudicación del proyecto más relevante de esta meta que es el de la fase IV de renovación tecnológica de la entidad.
No Se contrataron las líneas SGC-265, SGC-266 , SGC-267 "ADQUISICIÓN DE COMPUTADORES DE ESCRITORIO Y PORTÁTILES PARA LA SECRETARÍA DISTRITAL DE MOVILIDAD." devido a que el  término de cotización de 10 días supera la vigencia fiscal del año 2019 de la entidad distrital.</t>
  </si>
  <si>
    <t>No realizó, debido a que el  término de cotización de 10 días supera la vigencia fiscal del año 2019 de la entidad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</si>
</sst>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41" formatCode="_-* #,##0_-;\-* #,##0_-;_-* &quot;-&quot;_-;_-@_-"/>
    <numFmt numFmtId="43" formatCode="_-* #,##0.00_-;\-* #,##0.00_-;_-* &quot;-&quot;??_-;_-@_-"/>
    <numFmt numFmtId="164" formatCode="_(* #,##0_);_(* \(#,##0\);_(* &quot;-&quot;_);_(@_)"/>
    <numFmt numFmtId="165" formatCode="_(* #,##0.00_);_(* \(#,##0.00\);_(* &quot;-&quot;??_);_(@_)"/>
    <numFmt numFmtId="166" formatCode="_-* #,##0.00\ &quot;€&quot;_-;\-* #,##0.00\ &quot;€&quot;_-;_-* &quot;-&quot;??\ &quot;€&quot;_-;_-@_-"/>
    <numFmt numFmtId="167" formatCode="_ * #,##0.00_ ;_ * \-#,##0.00_ ;_ * &quot;-&quot;??_ ;_ @_ "/>
    <numFmt numFmtId="168" formatCode="0.0%"/>
    <numFmt numFmtId="169" formatCode="&quot;$&quot;\ #,##0"/>
    <numFmt numFmtId="170" formatCode="0.0"/>
    <numFmt numFmtId="171" formatCode="_-* #,##0.00\ _€_-;\-* #,##0.00\ _€_-;_-* &quot;-&quot;??\ _€_-;_-@_-"/>
    <numFmt numFmtId="172" formatCode="0.000"/>
  </numFmts>
  <fonts count="58" x14ac:knownFonts="1">
    <font>
      <sz val="11"/>
      <color theme="1"/>
      <name val="Calibri"/>
      <family val="2"/>
      <scheme val="minor"/>
    </font>
    <font>
      <sz val="11"/>
      <color indexed="8"/>
      <name val="Calibri"/>
      <family val="2"/>
    </font>
    <font>
      <b/>
      <sz val="10"/>
      <name val="Arial"/>
      <family val="2"/>
    </font>
    <font>
      <sz val="10"/>
      <name val="Arial"/>
      <family val="2"/>
    </font>
    <font>
      <sz val="8"/>
      <name val="Calibri"/>
      <family val="2"/>
    </font>
    <font>
      <sz val="10"/>
      <name val="Arial"/>
      <family val="2"/>
    </font>
    <font>
      <b/>
      <sz val="9"/>
      <name val="Arial"/>
      <family val="2"/>
    </font>
    <font>
      <sz val="9"/>
      <name val="Arial"/>
      <family val="2"/>
    </font>
    <font>
      <u/>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sz val="8"/>
      <name val="Arial"/>
      <family val="2"/>
    </font>
    <font>
      <sz val="8"/>
      <name val="Arial"/>
      <family val="2"/>
    </font>
    <font>
      <b/>
      <u/>
      <sz val="11"/>
      <name val="Arial"/>
      <family val="2"/>
    </font>
    <font>
      <u/>
      <sz val="9"/>
      <name val="Arial"/>
      <family val="2"/>
    </font>
    <font>
      <b/>
      <u/>
      <sz val="11"/>
      <color indexed="56"/>
      <name val="Calibri"/>
      <family val="2"/>
    </font>
    <font>
      <b/>
      <sz val="11"/>
      <color indexed="56"/>
      <name val="Calibri"/>
      <family val="2"/>
    </font>
    <font>
      <b/>
      <sz val="10"/>
      <color indexed="8"/>
      <name val="Arial"/>
      <family val="2"/>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4"/>
      <color theme="1"/>
      <name val="Arial"/>
      <family val="2"/>
    </font>
    <font>
      <b/>
      <sz val="9"/>
      <color theme="1"/>
      <name val="Arial"/>
      <family val="2"/>
    </font>
    <font>
      <sz val="9"/>
      <color theme="1"/>
      <name val="Arial"/>
      <family val="2"/>
    </font>
    <font>
      <sz val="9"/>
      <color theme="1"/>
      <name val="Calibri"/>
      <family val="2"/>
      <scheme val="minor"/>
    </font>
    <font>
      <sz val="9"/>
      <color indexed="8"/>
      <name val="Calibri"/>
      <family val="2"/>
      <scheme val="minor"/>
    </font>
    <font>
      <b/>
      <sz val="18"/>
      <color theme="1"/>
      <name val="Arial"/>
      <family val="2"/>
    </font>
    <font>
      <sz val="10"/>
      <color theme="1"/>
      <name val="Arial"/>
      <family val="2"/>
    </font>
    <font>
      <sz val="11"/>
      <color theme="1"/>
      <name val="Arial"/>
      <family val="2"/>
    </font>
    <font>
      <b/>
      <sz val="10"/>
      <color theme="1"/>
      <name val="Arial"/>
      <family val="2"/>
    </font>
    <font>
      <b/>
      <sz val="11"/>
      <color theme="1"/>
      <name val="Arial"/>
      <family val="2"/>
    </font>
    <font>
      <sz val="9"/>
      <color theme="4"/>
      <name val="Arial"/>
      <family val="2"/>
    </font>
    <font>
      <b/>
      <sz val="9"/>
      <color theme="4"/>
      <name val="Arial"/>
      <family val="2"/>
    </font>
    <font>
      <b/>
      <sz val="11"/>
      <color theme="1"/>
      <name val="Calibri"/>
      <family val="2"/>
    </font>
    <font>
      <b/>
      <sz val="16"/>
      <color theme="1"/>
      <name val="Calibri"/>
      <family val="2"/>
      <scheme val="minor"/>
    </font>
    <font>
      <sz val="11"/>
      <name val="Calibri"/>
      <family val="2"/>
      <scheme val="minor"/>
    </font>
    <font>
      <sz val="10"/>
      <color rgb="FF000000"/>
      <name val="Arial"/>
      <family val="2"/>
    </font>
    <font>
      <b/>
      <sz val="11"/>
      <color theme="3" tint="-0.499984740745262"/>
      <name val="Calibri"/>
      <family val="2"/>
      <scheme val="minor"/>
    </font>
    <font>
      <b/>
      <sz val="11"/>
      <color theme="0"/>
      <name val="Arial"/>
      <family val="2"/>
    </font>
    <font>
      <sz val="9"/>
      <color indexed="81"/>
      <name val="Tahoma"/>
      <family val="2"/>
    </font>
    <font>
      <b/>
      <sz val="9"/>
      <color indexed="81"/>
      <name val="Tahoma"/>
      <family val="2"/>
    </font>
    <font>
      <sz val="11"/>
      <color theme="0"/>
      <name val="Calibri"/>
      <family val="2"/>
      <scheme val="minor"/>
    </font>
    <font>
      <sz val="12"/>
      <name val="Arial"/>
      <family val="2"/>
    </font>
    <font>
      <sz val="11"/>
      <color rgb="FF000000"/>
      <name val="Arial"/>
      <family val="2"/>
    </font>
    <font>
      <sz val="22"/>
      <color rgb="FFFF0000"/>
      <name val="Calibri"/>
      <family val="2"/>
      <scheme val="minor"/>
    </font>
    <font>
      <b/>
      <sz val="14"/>
      <name val="Arial"/>
      <family val="2"/>
    </font>
    <font>
      <b/>
      <sz val="9"/>
      <name val="Calibri"/>
      <family val="2"/>
      <scheme val="minor"/>
    </font>
    <font>
      <sz val="9"/>
      <name val="Calibri"/>
      <family val="2"/>
      <scheme val="minor"/>
    </font>
    <font>
      <sz val="11"/>
      <color rgb="FFFF0000"/>
      <name val="Calibri"/>
      <family val="2"/>
      <scheme val="minor"/>
    </font>
    <font>
      <b/>
      <sz val="11"/>
      <color rgb="FFFF0000"/>
      <name val="Calibri"/>
      <family val="2"/>
      <scheme val="minor"/>
    </font>
    <font>
      <b/>
      <sz val="11"/>
      <name val="Calibri"/>
      <family val="2"/>
    </font>
    <font>
      <sz val="10"/>
      <name val="Tahoma"/>
      <family val="2"/>
    </font>
  </fonts>
  <fills count="27">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499984740745262"/>
        <bgColor indexed="64"/>
      </patternFill>
    </fill>
    <fill>
      <patternFill patternType="solid">
        <fgColor rgb="FF33CCFF"/>
        <bgColor indexed="64"/>
      </patternFill>
    </fill>
    <fill>
      <patternFill patternType="solid">
        <fgColor theme="3" tint="-0.499984740745262"/>
        <bgColor indexed="64"/>
      </patternFill>
    </fill>
    <fill>
      <patternFill patternType="solid">
        <fgColor theme="6"/>
      </patternFill>
    </fill>
    <fill>
      <patternFill patternType="solid">
        <fgColor rgb="FFEEECE1"/>
        <bgColor rgb="FFEEECE1"/>
      </patternFill>
    </fill>
    <fill>
      <patternFill patternType="solid">
        <fgColor rgb="FFD8D8D8"/>
        <bgColor rgb="FFD8D8D8"/>
      </patternFill>
    </fill>
    <fill>
      <patternFill patternType="solid">
        <fgColor rgb="FFDBE5F1"/>
        <bgColor rgb="FFDBE5F1"/>
      </patternFill>
    </fill>
    <fill>
      <patternFill patternType="solid">
        <fgColor rgb="FFFFFFFF"/>
        <bgColor rgb="FFFFFFFF"/>
      </patternFill>
    </fill>
    <fill>
      <patternFill patternType="mediumGray">
        <fgColor theme="0" tint="-0.34998626667073579"/>
        <bgColor theme="0"/>
      </patternFill>
    </fill>
    <fill>
      <patternFill patternType="solid">
        <fgColor theme="0" tint="-4.9989318521683403E-2"/>
        <bgColor indexed="64"/>
      </patternFill>
    </fill>
    <fill>
      <patternFill patternType="solid">
        <fgColor theme="0" tint="-0.14999847407452621"/>
        <bgColor rgb="FFD8D8D8"/>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167" fontId="5" fillId="0" borderId="0" applyFont="0" applyFill="0" applyBorder="0" applyAlignment="0" applyProtection="0"/>
    <xf numFmtId="0" fontId="8" fillId="0" borderId="0" applyNumberFormat="0" applyFill="0" applyBorder="0" applyAlignment="0" applyProtection="0">
      <alignment vertical="top"/>
      <protection locked="0"/>
    </xf>
    <xf numFmtId="165" fontId="23"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5" fillId="0" borderId="0"/>
    <xf numFmtId="0" fontId="3" fillId="0" borderId="0"/>
    <xf numFmtId="0" fontId="3" fillId="0" borderId="0"/>
    <xf numFmtId="0" fontId="7" fillId="0" borderId="0"/>
    <xf numFmtId="0" fontId="3" fillId="0" borderId="0"/>
    <xf numFmtId="9" fontId="23" fillId="0" borderId="0" applyFont="0" applyFill="0" applyBorder="0" applyAlignment="0" applyProtection="0"/>
    <xf numFmtId="9" fontId="3" fillId="0" borderId="0" applyFont="0" applyFill="0" applyBorder="0" applyAlignment="0" applyProtection="0"/>
    <xf numFmtId="171" fontId="23" fillId="0" borderId="0" applyFont="0" applyFill="0" applyBorder="0" applyAlignment="0" applyProtection="0"/>
    <xf numFmtId="0" fontId="47" fillId="19" borderId="0" applyNumberFormat="0" applyBorder="0" applyAlignment="0" applyProtection="0"/>
    <xf numFmtId="42" fontId="23" fillId="0" borderId="0" applyFont="0" applyFill="0" applyBorder="0" applyAlignment="0" applyProtection="0"/>
    <xf numFmtId="167" fontId="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cellStyleXfs>
  <cellXfs count="839">
    <xf numFmtId="0" fontId="0" fillId="0" borderId="0" xfId="0"/>
    <xf numFmtId="0" fontId="5" fillId="0" borderId="0" xfId="10"/>
    <xf numFmtId="0" fontId="5" fillId="0" borderId="0" xfId="10" applyAlignment="1">
      <alignment wrapText="1"/>
    </xf>
    <xf numFmtId="0" fontId="3" fillId="0" borderId="0" xfId="14"/>
    <xf numFmtId="3" fontId="2" fillId="2" borderId="0" xfId="14" applyNumberFormat="1" applyFont="1" applyFill="1" applyBorder="1" applyAlignment="1">
      <alignment vertical="center"/>
    </xf>
    <xf numFmtId="0" fontId="0" fillId="0" borderId="0" xfId="0" applyFill="1" applyProtection="1"/>
    <xf numFmtId="0" fontId="3" fillId="0" borderId="0" xfId="0" applyFont="1" applyFill="1" applyProtection="1"/>
    <xf numFmtId="0" fontId="0" fillId="0" borderId="0" xfId="0" applyProtection="1"/>
    <xf numFmtId="0" fontId="26" fillId="0" borderId="0" xfId="0" applyFont="1" applyBorder="1" applyAlignment="1">
      <alignment horizontal="center" vertical="center" wrapText="1"/>
    </xf>
    <xf numFmtId="0" fontId="0" fillId="5" borderId="0" xfId="0" applyFill="1" applyBorder="1" applyProtection="1"/>
    <xf numFmtId="0" fontId="5" fillId="0" borderId="0" xfId="10" applyBorder="1" applyAlignment="1">
      <alignment horizontal="center"/>
    </xf>
    <xf numFmtId="0" fontId="2" fillId="6" borderId="1" xfId="14" applyFont="1" applyFill="1" applyBorder="1" applyAlignment="1">
      <alignment horizontal="center" vertical="center"/>
    </xf>
    <xf numFmtId="0" fontId="3" fillId="0" borderId="1" xfId="14" applyBorder="1"/>
    <xf numFmtId="0" fontId="2" fillId="6" borderId="1" xfId="14" applyFont="1" applyFill="1" applyBorder="1" applyAlignment="1">
      <alignment horizontal="center"/>
    </xf>
    <xf numFmtId="0" fontId="3" fillId="0" borderId="1" xfId="0" applyFont="1" applyBorder="1" applyAlignment="1">
      <alignment vertical="center" wrapText="1"/>
    </xf>
    <xf numFmtId="0" fontId="3" fillId="0" borderId="0" xfId="14" applyAlignment="1">
      <alignment vertical="center"/>
    </xf>
    <xf numFmtId="0" fontId="3" fillId="0" borderId="0" xfId="14" applyAlignment="1">
      <alignment horizontal="center" vertical="center"/>
    </xf>
    <xf numFmtId="0" fontId="2" fillId="0" borderId="0" xfId="14" applyFont="1" applyBorder="1" applyAlignment="1">
      <alignment vertical="center"/>
    </xf>
    <xf numFmtId="0" fontId="3" fillId="0" borderId="0" xfId="14" applyBorder="1" applyAlignment="1">
      <alignment vertical="center"/>
    </xf>
    <xf numFmtId="0" fontId="3" fillId="0" borderId="1" xfId="14" applyBorder="1" applyAlignment="1">
      <alignment vertical="center"/>
    </xf>
    <xf numFmtId="0" fontId="3" fillId="0" borderId="1" xfId="14" applyBorder="1" applyAlignment="1">
      <alignment vertical="center" wrapText="1"/>
    </xf>
    <xf numFmtId="0" fontId="3" fillId="0" borderId="1" xfId="14" applyBorder="1" applyAlignment="1">
      <alignment horizontal="center" vertical="center"/>
    </xf>
    <xf numFmtId="0" fontId="31" fillId="0" borderId="0" xfId="0" applyFont="1" applyProtection="1"/>
    <xf numFmtId="0" fontId="31" fillId="0" borderId="0" xfId="0" applyFont="1" applyAlignment="1" applyProtection="1">
      <alignment horizontal="center" vertical="center"/>
    </xf>
    <xf numFmtId="0" fontId="7" fillId="0" borderId="0" xfId="10" applyFont="1" applyAlignment="1">
      <alignment wrapText="1"/>
    </xf>
    <xf numFmtId="0" fontId="7" fillId="0" borderId="0" xfId="10" applyFont="1"/>
    <xf numFmtId="0" fontId="7" fillId="0" borderId="2" xfId="10" applyFont="1" applyBorder="1" applyAlignment="1">
      <alignment horizontal="center" vertical="center"/>
    </xf>
    <xf numFmtId="0" fontId="7" fillId="0" borderId="3" xfId="14" applyFont="1" applyBorder="1" applyAlignment="1">
      <alignment horizontal="center" vertical="center"/>
    </xf>
    <xf numFmtId="169" fontId="7" fillId="0" borderId="2" xfId="10" applyNumberFormat="1" applyFont="1" applyBorder="1" applyAlignment="1">
      <alignment horizontal="right" vertical="center" wrapText="1"/>
    </xf>
    <xf numFmtId="169" fontId="7" fillId="0" borderId="4" xfId="10" applyNumberFormat="1" applyFont="1" applyBorder="1" applyAlignment="1">
      <alignment horizontal="right" vertical="center" wrapText="1"/>
    </xf>
    <xf numFmtId="168" fontId="7" fillId="0" borderId="4" xfId="10" applyNumberFormat="1" applyFont="1" applyBorder="1" applyAlignment="1">
      <alignment horizontal="right" vertical="center" wrapText="1"/>
    </xf>
    <xf numFmtId="169" fontId="7" fillId="0" borderId="2" xfId="10" applyNumberFormat="1" applyFont="1" applyBorder="1" applyAlignment="1" applyProtection="1">
      <alignment horizontal="right" vertical="center" wrapText="1"/>
      <protection locked="0"/>
    </xf>
    <xf numFmtId="169" fontId="7" fillId="0" borderId="4" xfId="10" applyNumberFormat="1" applyFont="1" applyBorder="1" applyAlignment="1" applyProtection="1">
      <alignment horizontal="center" vertical="center" wrapText="1"/>
      <protection locked="0"/>
    </xf>
    <xf numFmtId="168" fontId="7" fillId="0" borderId="4" xfId="10" applyNumberFormat="1" applyFont="1" applyBorder="1" applyAlignment="1" applyProtection="1">
      <alignment horizontal="right" vertical="center" wrapText="1"/>
      <protection locked="0"/>
    </xf>
    <xf numFmtId="168" fontId="7" fillId="0" borderId="5" xfId="10" applyNumberFormat="1" applyFont="1" applyBorder="1" applyAlignment="1" applyProtection="1">
      <alignment horizontal="right" vertical="center" wrapText="1"/>
      <protection locked="0"/>
    </xf>
    <xf numFmtId="0" fontId="7" fillId="0" borderId="6" xfId="10" applyFont="1" applyBorder="1" applyAlignment="1">
      <alignment horizontal="justify" vertical="center" wrapText="1"/>
    </xf>
    <xf numFmtId="0" fontId="7" fillId="0" borderId="5" xfId="10" applyFont="1" applyBorder="1"/>
    <xf numFmtId="0" fontId="7" fillId="0" borderId="4" xfId="10" applyFont="1" applyBorder="1"/>
    <xf numFmtId="0" fontId="7" fillId="0" borderId="3" xfId="10" applyFont="1" applyBorder="1"/>
    <xf numFmtId="0" fontId="7" fillId="0" borderId="7" xfId="14" applyFont="1" applyBorder="1" applyAlignment="1">
      <alignment horizontal="center" vertical="center"/>
    </xf>
    <xf numFmtId="169" fontId="7" fillId="0" borderId="8" xfId="10" applyNumberFormat="1" applyFont="1" applyBorder="1" applyAlignment="1" applyProtection="1">
      <alignment horizontal="right" vertical="center" wrapText="1"/>
      <protection locked="0"/>
    </xf>
    <xf numFmtId="169" fontId="7" fillId="0" borderId="9" xfId="10" applyNumberFormat="1" applyFont="1" applyBorder="1" applyAlignment="1" applyProtection="1">
      <alignment horizontal="center" vertical="center" wrapText="1"/>
      <protection locked="0"/>
    </xf>
    <xf numFmtId="168" fontId="7" fillId="0" borderId="9" xfId="10" applyNumberFormat="1" applyFont="1" applyBorder="1" applyAlignment="1" applyProtection="1">
      <alignment horizontal="right" vertical="center" wrapText="1"/>
      <protection locked="0"/>
    </xf>
    <xf numFmtId="168" fontId="7" fillId="0" borderId="1" xfId="10" applyNumberFormat="1" applyFont="1" applyBorder="1" applyAlignment="1" applyProtection="1">
      <alignment horizontal="right" vertical="center" wrapText="1"/>
      <protection locked="0"/>
    </xf>
    <xf numFmtId="0" fontId="7" fillId="0" borderId="10" xfId="10" applyFont="1" applyBorder="1" applyAlignment="1">
      <alignment horizontal="justify" vertical="center" wrapText="1"/>
    </xf>
    <xf numFmtId="0" fontId="7" fillId="0" borderId="8" xfId="10" applyFont="1" applyBorder="1" applyAlignment="1">
      <alignment horizontal="center" vertical="center"/>
    </xf>
    <xf numFmtId="169" fontId="7" fillId="0" borderId="8" xfId="10" applyNumberFormat="1" applyFont="1" applyBorder="1" applyAlignment="1">
      <alignment horizontal="right" vertical="center" wrapText="1"/>
    </xf>
    <xf numFmtId="169" fontId="7" fillId="0" borderId="9" xfId="10" applyNumberFormat="1" applyFont="1" applyBorder="1" applyAlignment="1">
      <alignment horizontal="right" vertical="center" wrapText="1"/>
    </xf>
    <xf numFmtId="168" fontId="7" fillId="0" borderId="9" xfId="10" applyNumberFormat="1" applyFont="1" applyBorder="1" applyAlignment="1">
      <alignment horizontal="right" vertical="center" wrapText="1"/>
    </xf>
    <xf numFmtId="0" fontId="7" fillId="0" borderId="1" xfId="10" applyFont="1" applyBorder="1"/>
    <xf numFmtId="0" fontId="7" fillId="0" borderId="9" xfId="10" applyFont="1" applyBorder="1"/>
    <xf numFmtId="0" fontId="7" fillId="0" borderId="7" xfId="10" applyFont="1" applyBorder="1"/>
    <xf numFmtId="0" fontId="7" fillId="0" borderId="11" xfId="10" applyFont="1" applyBorder="1" applyAlignment="1">
      <alignment horizontal="center" vertical="center"/>
    </xf>
    <xf numFmtId="0" fontId="7" fillId="0" borderId="12" xfId="14" applyFont="1" applyBorder="1" applyAlignment="1">
      <alignment horizontal="center" vertical="center"/>
    </xf>
    <xf numFmtId="169" fontId="7" fillId="0" borderId="13" xfId="10" applyNumberFormat="1" applyFont="1" applyBorder="1" applyAlignment="1">
      <alignment horizontal="right" vertical="center" wrapText="1"/>
    </xf>
    <xf numFmtId="169" fontId="7" fillId="0" borderId="14" xfId="10" applyNumberFormat="1" applyFont="1" applyBorder="1" applyAlignment="1">
      <alignment horizontal="right" vertical="center" wrapText="1"/>
    </xf>
    <xf numFmtId="168" fontId="7" fillId="0" borderId="14" xfId="10" applyNumberFormat="1" applyFont="1" applyBorder="1" applyAlignment="1">
      <alignment horizontal="right" vertical="center" wrapText="1"/>
    </xf>
    <xf numFmtId="169" fontId="7" fillId="0" borderId="15" xfId="10" applyNumberFormat="1" applyFont="1" applyBorder="1" applyAlignment="1" applyProtection="1">
      <alignment horizontal="right" vertical="center" wrapText="1"/>
      <protection locked="0"/>
    </xf>
    <xf numFmtId="169" fontId="7" fillId="0" borderId="16" xfId="10" applyNumberFormat="1" applyFont="1" applyBorder="1" applyAlignment="1" applyProtection="1">
      <alignment horizontal="center" vertical="center" wrapText="1"/>
      <protection locked="0"/>
    </xf>
    <xf numFmtId="168" fontId="7" fillId="0" borderId="16" xfId="10" applyNumberFormat="1" applyFont="1" applyBorder="1" applyAlignment="1" applyProtection="1">
      <alignment horizontal="right" vertical="center" wrapText="1"/>
      <protection locked="0"/>
    </xf>
    <xf numFmtId="0" fontId="7" fillId="0" borderId="17" xfId="10" applyFont="1" applyBorder="1" applyAlignment="1">
      <alignment horizontal="justify" vertical="center" wrapText="1"/>
    </xf>
    <xf numFmtId="0" fontId="7" fillId="0" borderId="18" xfId="10" applyFont="1" applyBorder="1"/>
    <xf numFmtId="0" fontId="7" fillId="0" borderId="14" xfId="10" applyFont="1" applyBorder="1"/>
    <xf numFmtId="0" fontId="7" fillId="0" borderId="12" xfId="10" applyFont="1" applyBorder="1"/>
    <xf numFmtId="169" fontId="7" fillId="7" borderId="19" xfId="10" applyNumberFormat="1" applyFont="1" applyFill="1" applyBorder="1" applyAlignment="1">
      <alignment horizontal="right" vertical="center" wrapText="1"/>
    </xf>
    <xf numFmtId="169" fontId="7" fillId="7" borderId="20" xfId="10" applyNumberFormat="1" applyFont="1" applyFill="1" applyBorder="1" applyAlignment="1">
      <alignment horizontal="right" vertical="center" wrapText="1"/>
    </xf>
    <xf numFmtId="168" fontId="7" fillId="7" borderId="20" xfId="10" applyNumberFormat="1" applyFont="1" applyFill="1" applyBorder="1" applyAlignment="1">
      <alignment horizontal="right" vertical="center" wrapText="1"/>
    </xf>
    <xf numFmtId="169" fontId="7" fillId="7" borderId="21" xfId="10" applyNumberFormat="1" applyFont="1" applyFill="1" applyBorder="1" applyAlignment="1">
      <alignment horizontal="right" vertical="center" wrapText="1"/>
    </xf>
    <xf numFmtId="169" fontId="7" fillId="7" borderId="20" xfId="10" applyNumberFormat="1" applyFont="1" applyFill="1" applyBorder="1" applyAlignment="1" applyProtection="1">
      <alignment horizontal="center" vertical="center" wrapText="1"/>
    </xf>
    <xf numFmtId="168" fontId="7" fillId="7" borderId="22" xfId="10" applyNumberFormat="1" applyFont="1" applyFill="1" applyBorder="1" applyAlignment="1">
      <alignment horizontal="right" vertical="center" wrapText="1"/>
    </xf>
    <xf numFmtId="168" fontId="7" fillId="7" borderId="23" xfId="10" applyNumberFormat="1" applyFont="1" applyFill="1" applyBorder="1" applyAlignment="1">
      <alignment horizontal="right" vertical="center" wrapText="1"/>
    </xf>
    <xf numFmtId="3" fontId="7" fillId="7" borderId="22" xfId="10" applyNumberFormat="1" applyFont="1" applyFill="1" applyBorder="1" applyAlignment="1">
      <alignment horizontal="right" vertical="center" wrapText="1"/>
    </xf>
    <xf numFmtId="0" fontId="11" fillId="0" borderId="1" xfId="0" applyFont="1" applyFill="1" applyBorder="1" applyAlignment="1" applyProtection="1">
      <alignment horizontal="left" vertical="center" wrapText="1"/>
    </xf>
    <xf numFmtId="0" fontId="32" fillId="0" borderId="0" xfId="0" applyFont="1" applyBorder="1" applyAlignment="1">
      <alignment horizontal="center" vertical="center" wrapText="1"/>
    </xf>
    <xf numFmtId="0" fontId="3" fillId="0" borderId="0" xfId="10" applyFont="1" applyAlignment="1">
      <alignment wrapText="1"/>
    </xf>
    <xf numFmtId="0" fontId="3" fillId="0" borderId="0" xfId="10" applyFont="1"/>
    <xf numFmtId="0" fontId="28" fillId="0" borderId="0" xfId="0" applyFont="1" applyBorder="1" applyAlignment="1">
      <alignment horizontal="center" vertical="center" wrapText="1"/>
    </xf>
    <xf numFmtId="0" fontId="3" fillId="0" borderId="1" xfId="11" applyBorder="1" applyAlignment="1">
      <alignment vertical="center"/>
    </xf>
    <xf numFmtId="0" fontId="6" fillId="6" borderId="1" xfId="11" applyFont="1" applyFill="1" applyBorder="1" applyAlignment="1">
      <alignment horizontal="center" vertical="center"/>
    </xf>
    <xf numFmtId="0" fontId="3" fillId="0" borderId="0" xfId="11"/>
    <xf numFmtId="0" fontId="6" fillId="6" borderId="1" xfId="11" applyFont="1" applyFill="1" applyBorder="1" applyAlignment="1">
      <alignment horizontal="center" wrapText="1"/>
    </xf>
    <xf numFmtId="0" fontId="3" fillId="0" borderId="1" xfId="11" applyBorder="1" applyAlignment="1">
      <alignment wrapText="1"/>
    </xf>
    <xf numFmtId="0" fontId="10" fillId="3" borderId="24" xfId="13" applyFont="1" applyFill="1" applyBorder="1" applyAlignment="1">
      <alignment horizontal="center" vertical="center"/>
    </xf>
    <xf numFmtId="0" fontId="10" fillId="3" borderId="25" xfId="13" applyFont="1" applyFill="1" applyBorder="1" applyAlignment="1">
      <alignment horizontal="center" vertical="center"/>
    </xf>
    <xf numFmtId="0" fontId="10" fillId="3" borderId="26" xfId="13" applyFont="1" applyFill="1" applyBorder="1" applyAlignment="1">
      <alignment horizontal="center" vertical="center"/>
    </xf>
    <xf numFmtId="0" fontId="6" fillId="6" borderId="1" xfId="11" applyFont="1" applyFill="1" applyBorder="1" applyAlignment="1">
      <alignment horizontal="center" vertical="center" wrapText="1"/>
    </xf>
    <xf numFmtId="0" fontId="3" fillId="0" borderId="1" xfId="11" applyBorder="1"/>
    <xf numFmtId="3" fontId="6" fillId="0" borderId="1" xfId="11" applyNumberFormat="1" applyFont="1" applyFill="1" applyBorder="1" applyAlignment="1">
      <alignment horizontal="right"/>
    </xf>
    <xf numFmtId="0" fontId="10" fillId="3" borderId="27" xfId="13" applyFont="1" applyFill="1" applyBorder="1" applyAlignment="1">
      <alignment horizontal="center" vertical="center" wrapText="1"/>
    </xf>
    <xf numFmtId="0" fontId="10" fillId="3" borderId="28" xfId="13" applyFont="1" applyFill="1" applyBorder="1" applyAlignment="1">
      <alignment horizontal="center" vertical="center" wrapText="1"/>
    </xf>
    <xf numFmtId="0" fontId="10" fillId="3" borderId="29" xfId="13" applyFont="1" applyFill="1" applyBorder="1" applyAlignment="1">
      <alignment horizontal="center" vertical="center" wrapText="1"/>
    </xf>
    <xf numFmtId="0" fontId="6" fillId="0" borderId="1" xfId="11" applyFont="1" applyFill="1" applyBorder="1" applyAlignment="1">
      <alignment horizontal="center"/>
    </xf>
    <xf numFmtId="0" fontId="6" fillId="4" borderId="30" xfId="13" applyFont="1" applyFill="1" applyBorder="1"/>
    <xf numFmtId="0" fontId="7" fillId="4" borderId="31" xfId="13" applyFont="1" applyFill="1" applyBorder="1" applyAlignment="1">
      <alignment horizontal="center"/>
    </xf>
    <xf numFmtId="0" fontId="7" fillId="4" borderId="0" xfId="13" applyFont="1" applyFill="1" applyBorder="1" applyAlignment="1">
      <alignment horizontal="center"/>
    </xf>
    <xf numFmtId="0" fontId="7" fillId="4" borderId="32" xfId="13" applyFont="1" applyFill="1" applyBorder="1" applyAlignment="1">
      <alignment horizontal="center"/>
    </xf>
    <xf numFmtId="3" fontId="7" fillId="0" borderId="1" xfId="11" applyNumberFormat="1" applyFont="1" applyFill="1" applyBorder="1" applyAlignment="1"/>
    <xf numFmtId="0" fontId="7" fillId="0" borderId="33" xfId="13" applyFont="1" applyFill="1" applyBorder="1" applyAlignment="1">
      <alignment horizontal="center"/>
    </xf>
    <xf numFmtId="3" fontId="7" fillId="0" borderId="27" xfId="13" applyNumberFormat="1" applyFont="1" applyFill="1" applyBorder="1" applyAlignment="1"/>
    <xf numFmtId="3" fontId="7" fillId="0" borderId="28" xfId="13" applyNumberFormat="1" applyFont="1" applyFill="1" applyBorder="1" applyAlignment="1"/>
    <xf numFmtId="3" fontId="7" fillId="0" borderId="29" xfId="13" applyNumberFormat="1" applyFont="1" applyFill="1" applyBorder="1" applyAlignment="1"/>
    <xf numFmtId="0" fontId="7" fillId="0" borderId="34" xfId="13" applyFont="1" applyFill="1" applyBorder="1" applyAlignment="1">
      <alignment horizontal="center"/>
    </xf>
    <xf numFmtId="3" fontId="7" fillId="0" borderId="35" xfId="13" applyNumberFormat="1" applyFont="1" applyFill="1" applyBorder="1" applyAlignment="1"/>
    <xf numFmtId="3" fontId="7" fillId="0" borderId="36" xfId="13" applyNumberFormat="1" applyFont="1" applyFill="1" applyBorder="1" applyAlignment="1"/>
    <xf numFmtId="3" fontId="7" fillId="0" borderId="37" xfId="13" applyNumberFormat="1" applyFont="1" applyFill="1" applyBorder="1" applyAlignment="1"/>
    <xf numFmtId="3" fontId="3" fillId="0" borderId="1" xfId="11" applyNumberFormat="1" applyBorder="1"/>
    <xf numFmtId="0" fontId="3" fillId="0" borderId="0" xfId="14" applyFont="1"/>
    <xf numFmtId="0" fontId="3" fillId="0" borderId="1" xfId="14" applyFont="1" applyBorder="1" applyAlignment="1">
      <alignment vertical="center"/>
    </xf>
    <xf numFmtId="0" fontId="3" fillId="0" borderId="0" xfId="14" applyFont="1" applyAlignment="1">
      <alignment vertical="center"/>
    </xf>
    <xf numFmtId="0" fontId="3" fillId="0" borderId="0" xfId="14" applyFont="1" applyBorder="1" applyAlignment="1">
      <alignment horizontal="center" vertical="center"/>
    </xf>
    <xf numFmtId="3" fontId="3" fillId="0" borderId="1" xfId="11" applyNumberFormat="1" applyFont="1" applyFill="1" applyBorder="1" applyAlignment="1"/>
    <xf numFmtId="0" fontId="3" fillId="0" borderId="0" xfId="11" applyFont="1"/>
    <xf numFmtId="0" fontId="12" fillId="3" borderId="24" xfId="13" applyFont="1" applyFill="1" applyBorder="1" applyAlignment="1">
      <alignment horizontal="centerContinuous" vertical="center"/>
    </xf>
    <xf numFmtId="0" fontId="12" fillId="3" borderId="25" xfId="13" applyFont="1" applyFill="1" applyBorder="1" applyAlignment="1">
      <alignment horizontal="centerContinuous" vertical="center"/>
    </xf>
    <xf numFmtId="0" fontId="12" fillId="3" borderId="26" xfId="13" applyFont="1" applyFill="1" applyBorder="1" applyAlignment="1">
      <alignment horizontal="centerContinuous" vertical="center"/>
    </xf>
    <xf numFmtId="0" fontId="3" fillId="0" borderId="0" xfId="14" applyFont="1" applyAlignment="1">
      <alignment horizontal="center" vertical="center"/>
    </xf>
    <xf numFmtId="0" fontId="12" fillId="3" borderId="27" xfId="13" applyFont="1" applyFill="1" applyBorder="1" applyAlignment="1">
      <alignment horizontal="center" vertical="center" wrapText="1"/>
    </xf>
    <xf numFmtId="0" fontId="12" fillId="3" borderId="28" xfId="13" applyFont="1" applyFill="1" applyBorder="1" applyAlignment="1">
      <alignment horizontal="center" vertical="center" wrapText="1"/>
    </xf>
    <xf numFmtId="0" fontId="12" fillId="3" borderId="29" xfId="13" applyFont="1" applyFill="1" applyBorder="1" applyAlignment="1">
      <alignment horizontal="center" vertical="center" wrapText="1"/>
    </xf>
    <xf numFmtId="0" fontId="2" fillId="4" borderId="30" xfId="13" applyFont="1" applyFill="1" applyBorder="1"/>
    <xf numFmtId="0" fontId="3" fillId="4" borderId="31" xfId="13" applyFont="1" applyFill="1" applyBorder="1" applyAlignment="1">
      <alignment horizontal="center"/>
    </xf>
    <xf numFmtId="0" fontId="3" fillId="4" borderId="0" xfId="13" applyFont="1" applyFill="1" applyBorder="1" applyAlignment="1">
      <alignment horizontal="center"/>
    </xf>
    <xf numFmtId="0" fontId="3" fillId="4" borderId="32" xfId="13" applyFont="1" applyFill="1" applyBorder="1" applyAlignment="1">
      <alignment horizontal="center"/>
    </xf>
    <xf numFmtId="0" fontId="2" fillId="0" borderId="33" xfId="13" applyFont="1" applyFill="1" applyBorder="1" applyAlignment="1">
      <alignment horizontal="center"/>
    </xf>
    <xf numFmtId="3" fontId="2" fillId="0" borderId="27" xfId="13" applyNumberFormat="1" applyFont="1" applyFill="1" applyBorder="1" applyAlignment="1">
      <alignment horizontal="right"/>
    </xf>
    <xf numFmtId="3" fontId="2" fillId="0" borderId="28" xfId="13" applyNumberFormat="1" applyFont="1" applyFill="1" applyBorder="1" applyAlignment="1">
      <alignment horizontal="right"/>
    </xf>
    <xf numFmtId="3" fontId="2" fillId="0" borderId="29" xfId="13" applyNumberFormat="1" applyFont="1" applyFill="1" applyBorder="1" applyAlignment="1">
      <alignment horizontal="right"/>
    </xf>
    <xf numFmtId="0" fontId="3" fillId="0" borderId="33" xfId="13" applyFont="1" applyFill="1" applyBorder="1" applyAlignment="1">
      <alignment horizontal="center"/>
    </xf>
    <xf numFmtId="3" fontId="3" fillId="0" borderId="27" xfId="13" applyNumberFormat="1" applyFont="1" applyFill="1" applyBorder="1" applyAlignment="1"/>
    <xf numFmtId="3" fontId="3" fillId="0" borderId="28" xfId="13" applyNumberFormat="1" applyFont="1" applyFill="1" applyBorder="1" applyAlignment="1"/>
    <xf numFmtId="3" fontId="3" fillId="0" borderId="29" xfId="13" applyNumberFormat="1" applyFont="1" applyFill="1" applyBorder="1" applyAlignment="1"/>
    <xf numFmtId="0" fontId="6" fillId="8" borderId="18"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11" fillId="8" borderId="1" xfId="10" applyFont="1" applyFill="1" applyBorder="1" applyAlignment="1">
      <alignment horizontal="center" vertical="center" wrapText="1"/>
    </xf>
    <xf numFmtId="169" fontId="7" fillId="0" borderId="38" xfId="10" applyNumberFormat="1" applyFont="1" applyBorder="1" applyAlignment="1">
      <alignment horizontal="right" vertical="center" wrapText="1"/>
    </xf>
    <xf numFmtId="169" fontId="7" fillId="0" borderId="39" xfId="10" applyNumberFormat="1" applyFont="1" applyBorder="1" applyAlignment="1">
      <alignment horizontal="right" vertical="center" wrapText="1"/>
    </xf>
    <xf numFmtId="169" fontId="7" fillId="0" borderId="40" xfId="10" applyNumberFormat="1" applyFont="1" applyBorder="1" applyAlignment="1">
      <alignment horizontal="right" vertical="center" wrapText="1"/>
    </xf>
    <xf numFmtId="169" fontId="7" fillId="7" borderId="41" xfId="10" applyNumberFormat="1" applyFont="1" applyFill="1" applyBorder="1" applyAlignment="1">
      <alignment horizontal="right" vertical="center" wrapText="1"/>
    </xf>
    <xf numFmtId="0" fontId="15" fillId="8" borderId="1" xfId="10" applyFont="1" applyFill="1" applyBorder="1" applyAlignment="1">
      <alignment horizontal="center" vertical="center" wrapText="1"/>
    </xf>
    <xf numFmtId="0" fontId="17" fillId="7" borderId="9" xfId="10" applyFont="1" applyFill="1" applyBorder="1" applyAlignment="1"/>
    <xf numFmtId="0" fontId="17" fillId="7" borderId="39" xfId="10" applyFont="1" applyFill="1" applyBorder="1" applyAlignment="1"/>
    <xf numFmtId="0" fontId="17" fillId="7" borderId="10" xfId="10" applyFont="1" applyFill="1" applyBorder="1" applyAlignment="1"/>
    <xf numFmtId="3" fontId="17" fillId="7" borderId="1" xfId="10" applyNumberFormat="1" applyFont="1" applyFill="1" applyBorder="1" applyAlignment="1">
      <alignment horizontal="right" vertical="center" wrapText="1"/>
    </xf>
    <xf numFmtId="0" fontId="7" fillId="0" borderId="1" xfId="10" applyFont="1" applyBorder="1" applyAlignment="1">
      <alignment horizontal="center" vertical="center"/>
    </xf>
    <xf numFmtId="0" fontId="7" fillId="0" borderId="1" xfId="14" applyFont="1" applyBorder="1" applyAlignment="1">
      <alignment horizontal="center" vertical="center"/>
    </xf>
    <xf numFmtId="0" fontId="6" fillId="8" borderId="10" xfId="0" applyFont="1" applyFill="1" applyBorder="1" applyAlignment="1" applyProtection="1">
      <alignment horizontal="center" vertical="center" wrapText="1"/>
    </xf>
    <xf numFmtId="0" fontId="13" fillId="0" borderId="1" xfId="0" applyFont="1" applyFill="1" applyBorder="1" applyAlignment="1" applyProtection="1">
      <alignment horizontal="justify" vertical="center" wrapText="1"/>
      <protection locked="0"/>
    </xf>
    <xf numFmtId="168"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168" fontId="11" fillId="9" borderId="9" xfId="0" applyNumberFormat="1" applyFont="1" applyFill="1" applyBorder="1" applyAlignment="1" applyProtection="1">
      <alignment vertical="center" wrapText="1"/>
    </xf>
    <xf numFmtId="0" fontId="35" fillId="0" borderId="0" xfId="0" applyFont="1" applyAlignment="1">
      <alignment horizontal="center"/>
    </xf>
    <xf numFmtId="0" fontId="33" fillId="0" borderId="0" xfId="0" applyFont="1"/>
    <xf numFmtId="0" fontId="35" fillId="0" borderId="0" xfId="0" applyFont="1"/>
    <xf numFmtId="0" fontId="6" fillId="10" borderId="1" xfId="12" applyFont="1" applyFill="1" applyBorder="1" applyAlignment="1">
      <alignment vertical="center" wrapText="1"/>
    </xf>
    <xf numFmtId="0" fontId="6" fillId="10" borderId="1" xfId="0" applyFont="1" applyFill="1" applyBorder="1" applyAlignment="1">
      <alignment horizontal="center" vertical="center" wrapText="1"/>
    </xf>
    <xf numFmtId="0" fontId="7" fillId="2" borderId="1" xfId="12" applyFont="1" applyFill="1" applyBorder="1" applyAlignment="1" applyProtection="1">
      <alignment vertical="center" wrapText="1"/>
      <protection locked="0"/>
    </xf>
    <xf numFmtId="0" fontId="13" fillId="9" borderId="1" xfId="0" applyNumberFormat="1" applyFont="1" applyFill="1" applyBorder="1" applyAlignment="1" applyProtection="1">
      <alignment vertical="center" wrapText="1"/>
    </xf>
    <xf numFmtId="10" fontId="7" fillId="2" borderId="1" xfId="15" applyNumberFormat="1" applyFont="1" applyFill="1" applyBorder="1" applyAlignment="1">
      <alignment horizontal="center" vertical="center"/>
    </xf>
    <xf numFmtId="10" fontId="7" fillId="5" borderId="1" xfId="15" applyNumberFormat="1" applyFont="1" applyFill="1" applyBorder="1" applyAlignment="1" applyProtection="1">
      <alignment horizontal="center" vertical="center" wrapText="1"/>
      <protection locked="0"/>
    </xf>
    <xf numFmtId="10" fontId="38" fillId="0" borderId="1" xfId="15" applyNumberFormat="1" applyFont="1" applyBorder="1" applyAlignment="1">
      <alignment horizontal="center" vertical="center" wrapText="1"/>
    </xf>
    <xf numFmtId="10" fontId="37" fillId="0" borderId="1" xfId="15" applyNumberFormat="1" applyFont="1" applyBorder="1" applyAlignment="1">
      <alignment horizontal="center" vertical="center" wrapText="1"/>
    </xf>
    <xf numFmtId="0" fontId="0" fillId="0" borderId="0" xfId="0" applyAlignment="1">
      <alignment horizontal="center"/>
    </xf>
    <xf numFmtId="0" fontId="25" fillId="0" borderId="0" xfId="0" applyFont="1" applyFill="1" applyBorder="1" applyAlignment="1">
      <alignment horizontal="center" vertical="center" wrapText="1"/>
    </xf>
    <xf numFmtId="10" fontId="37" fillId="0" borderId="1" xfId="15" applyNumberFormat="1" applyFont="1" applyFill="1" applyBorder="1" applyAlignment="1" applyProtection="1">
      <alignment horizontal="center" vertical="center" wrapText="1"/>
      <protection locked="0"/>
    </xf>
    <xf numFmtId="14" fontId="7" fillId="2" borderId="1" xfId="12"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6" fillId="10" borderId="1" xfId="12" applyFont="1" applyFill="1" applyBorder="1" applyAlignment="1">
      <alignment vertical="top" wrapText="1"/>
    </xf>
    <xf numFmtId="10" fontId="29" fillId="0" borderId="1" xfId="15" applyNumberFormat="1" applyFont="1" applyBorder="1" applyAlignment="1">
      <alignment horizontal="center" vertical="center" wrapText="1"/>
    </xf>
    <xf numFmtId="0" fontId="0" fillId="0" borderId="0" xfId="0" applyAlignment="1">
      <alignment horizontal="center" vertical="center"/>
    </xf>
    <xf numFmtId="0" fontId="13" fillId="0" borderId="1" xfId="8" applyFont="1" applyFill="1" applyBorder="1" applyAlignment="1" applyProtection="1">
      <alignment vertical="center" wrapText="1"/>
    </xf>
    <xf numFmtId="9" fontId="13" fillId="0" borderId="1" xfId="0" applyNumberFormat="1" applyFont="1" applyFill="1" applyBorder="1" applyAlignment="1" applyProtection="1">
      <alignment horizontal="center" vertical="center" wrapText="1"/>
    </xf>
    <xf numFmtId="17" fontId="41" fillId="0" borderId="1" xfId="0" applyNumberFormat="1" applyFont="1" applyBorder="1" applyAlignment="1" applyProtection="1">
      <alignment horizontal="center" vertical="center" wrapText="1"/>
      <protection locked="0"/>
    </xf>
    <xf numFmtId="0" fontId="0" fillId="0" borderId="1" xfId="0" applyFont="1" applyBorder="1" applyAlignment="1">
      <alignment wrapText="1"/>
    </xf>
    <xf numFmtId="17" fontId="41" fillId="0" borderId="1" xfId="0" applyNumberFormat="1" applyFont="1" applyFill="1" applyBorder="1" applyAlignment="1" applyProtection="1">
      <alignment horizontal="center" vertical="center" wrapText="1"/>
      <protection locked="0"/>
    </xf>
    <xf numFmtId="9" fontId="39" fillId="11" borderId="1" xfId="15"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1" borderId="18" xfId="0" applyFont="1" applyFill="1" applyBorder="1" applyAlignment="1">
      <alignment horizontal="center" vertical="center" wrapText="1"/>
    </xf>
    <xf numFmtId="0" fontId="25" fillId="10" borderId="1" xfId="0" applyFont="1" applyFill="1" applyBorder="1" applyAlignment="1">
      <alignment vertical="center" wrapText="1"/>
    </xf>
    <xf numFmtId="10" fontId="0" fillId="0" borderId="0" xfId="0" applyNumberFormat="1"/>
    <xf numFmtId="0" fontId="6" fillId="5" borderId="1" xfId="13" applyFont="1" applyFill="1" applyBorder="1" applyAlignment="1">
      <alignment horizontal="center"/>
    </xf>
    <xf numFmtId="3" fontId="6" fillId="5" borderId="1" xfId="8" applyNumberFormat="1" applyFont="1" applyFill="1" applyBorder="1" applyAlignment="1">
      <alignment horizontal="right"/>
    </xf>
    <xf numFmtId="0" fontId="7" fillId="5" borderId="1" xfId="13" applyFont="1" applyFill="1" applyBorder="1" applyAlignment="1">
      <alignment horizontal="center"/>
    </xf>
    <xf numFmtId="3" fontId="7" fillId="5" borderId="1" xfId="8" applyNumberFormat="1" applyFont="1" applyFill="1" applyBorder="1" applyAlignment="1"/>
    <xf numFmtId="0" fontId="0" fillId="0" borderId="1" xfId="0" applyFont="1" applyBorder="1" applyAlignment="1">
      <alignment horizontal="justify" wrapText="1"/>
    </xf>
    <xf numFmtId="2" fontId="39" fillId="11" borderId="1" xfId="15" applyNumberFormat="1" applyFont="1" applyFill="1" applyBorder="1" applyAlignment="1">
      <alignment horizontal="center" vertical="center" wrapText="1"/>
    </xf>
    <xf numFmtId="0" fontId="6" fillId="10" borderId="1" xfId="12" applyFont="1" applyFill="1" applyBorder="1" applyAlignment="1">
      <alignment horizontal="center" vertical="center" wrapText="1"/>
    </xf>
    <xf numFmtId="0" fontId="7" fillId="5" borderId="1" xfId="12" applyFont="1" applyFill="1" applyBorder="1" applyAlignment="1">
      <alignment horizontal="center" vertical="center"/>
    </xf>
    <xf numFmtId="0" fontId="6" fillId="10" borderId="1" xfId="12" applyFont="1" applyFill="1" applyBorder="1" applyAlignment="1">
      <alignment horizontal="left" vertical="center" wrapText="1"/>
    </xf>
    <xf numFmtId="0" fontId="6" fillId="10" borderId="1" xfId="12" applyFont="1" applyFill="1" applyBorder="1" applyAlignment="1">
      <alignment horizontal="center" vertical="center"/>
    </xf>
    <xf numFmtId="0" fontId="6" fillId="10" borderId="1" xfId="12" applyFont="1" applyFill="1" applyBorder="1" applyAlignment="1">
      <alignment horizontal="justify" vertical="center" wrapText="1"/>
    </xf>
    <xf numFmtId="0" fontId="6" fillId="10" borderId="1" xfId="12" applyFont="1" applyFill="1" applyBorder="1" applyAlignment="1" applyProtection="1">
      <alignment horizontal="center" vertical="center" wrapText="1"/>
      <protection locked="0"/>
    </xf>
    <xf numFmtId="0" fontId="6" fillId="10" borderId="1" xfId="12" applyFont="1" applyFill="1" applyBorder="1" applyAlignment="1" applyProtection="1">
      <alignment horizontal="justify" vertical="center" wrapText="1"/>
      <protection locked="0"/>
    </xf>
    <xf numFmtId="14" fontId="7" fillId="0" borderId="1" xfId="12" applyNumberFormat="1" applyFont="1" applyFill="1" applyBorder="1" applyAlignment="1" applyProtection="1">
      <alignment vertical="center" wrapText="1"/>
      <protection locked="0"/>
    </xf>
    <xf numFmtId="0" fontId="2" fillId="6" borderId="1" xfId="11" applyFont="1" applyFill="1" applyBorder="1" applyAlignment="1">
      <alignment horizontal="center" vertical="center"/>
    </xf>
    <xf numFmtId="0" fontId="42" fillId="12" borderId="1" xfId="0" applyFont="1" applyFill="1" applyBorder="1" applyAlignment="1">
      <alignment horizontal="justify" vertical="center" wrapText="1"/>
    </xf>
    <xf numFmtId="0" fontId="42" fillId="0" borderId="1" xfId="0" applyFont="1" applyBorder="1" applyAlignment="1">
      <alignment horizontal="justify" vertical="center" wrapText="1"/>
    </xf>
    <xf numFmtId="0" fontId="0" fillId="0" borderId="1" xfId="0" applyFont="1" applyBorder="1" applyAlignment="1"/>
    <xf numFmtId="17" fontId="0" fillId="0" borderId="1" xfId="0" applyNumberFormat="1" applyFont="1" applyFill="1" applyBorder="1" applyAlignment="1" applyProtection="1">
      <alignment horizontal="center" vertical="center" wrapText="1"/>
      <protection locked="0"/>
    </xf>
    <xf numFmtId="17" fontId="41" fillId="5" borderId="1" xfId="0" applyNumberFormat="1" applyFont="1" applyFill="1" applyBorder="1" applyAlignment="1" applyProtection="1">
      <alignment horizontal="center" vertical="center" wrapText="1"/>
      <protection locked="0"/>
    </xf>
    <xf numFmtId="17" fontId="0" fillId="5" borderId="1" xfId="0" applyNumberFormat="1" applyFont="1" applyFill="1" applyBorder="1" applyAlignment="1" applyProtection="1">
      <alignment horizontal="center" vertical="center" wrapText="1"/>
      <protection locked="0"/>
    </xf>
    <xf numFmtId="17" fontId="23" fillId="0" borderId="1" xfId="15" applyNumberFormat="1" applyFont="1" applyBorder="1" applyAlignment="1">
      <alignment horizontal="center" vertical="center"/>
    </xf>
    <xf numFmtId="17" fontId="23" fillId="5" borderId="1" xfId="15" applyNumberFormat="1" applyFont="1" applyFill="1" applyBorder="1" applyAlignment="1">
      <alignment horizontal="center" vertical="center"/>
    </xf>
    <xf numFmtId="0" fontId="0" fillId="0" borderId="0" xfId="0" applyAlignment="1">
      <alignment vertical="center"/>
    </xf>
    <xf numFmtId="17" fontId="0" fillId="0" borderId="1" xfId="0" applyNumberFormat="1" applyBorder="1" applyAlignment="1">
      <alignment horizontal="center" vertical="center" wrapText="1"/>
    </xf>
    <xf numFmtId="170" fontId="39" fillId="11" borderId="1" xfId="15" applyNumberFormat="1" applyFont="1" applyFill="1" applyBorder="1" applyAlignment="1">
      <alignment horizontal="center" vertical="center" wrapText="1"/>
    </xf>
    <xf numFmtId="0" fontId="0" fillId="0" borderId="0" xfId="0" applyFill="1" applyAlignment="1" applyProtection="1">
      <alignment horizontal="center"/>
    </xf>
    <xf numFmtId="0" fontId="30" fillId="0" borderId="0" xfId="0" applyFont="1" applyProtection="1"/>
    <xf numFmtId="0" fontId="28" fillId="0" borderId="0" xfId="0" applyFont="1" applyProtection="1"/>
    <xf numFmtId="0" fontId="29" fillId="0" borderId="0" xfId="0" applyFont="1" applyProtection="1"/>
    <xf numFmtId="0" fontId="29" fillId="0" borderId="0" xfId="0" applyFont="1" applyFill="1" applyProtection="1"/>
    <xf numFmtId="0" fontId="11" fillId="7" borderId="1" xfId="0" applyFont="1" applyFill="1" applyBorder="1" applyAlignment="1" applyProtection="1">
      <alignment horizontal="center" vertical="center" wrapText="1"/>
    </xf>
    <xf numFmtId="0" fontId="34" fillId="0" borderId="0" xfId="0" applyFont="1" applyProtection="1"/>
    <xf numFmtId="0" fontId="34" fillId="0" borderId="0" xfId="0" applyFont="1" applyAlignment="1" applyProtection="1">
      <alignment horizontal="right" vertical="center"/>
    </xf>
    <xf numFmtId="0" fontId="34" fillId="0" borderId="0" xfId="0" applyFont="1" applyFill="1" applyAlignment="1" applyProtection="1">
      <alignment horizontal="center" vertical="center"/>
    </xf>
    <xf numFmtId="0" fontId="34" fillId="0" borderId="0" xfId="0" applyFont="1" applyFill="1" applyAlignment="1" applyProtection="1">
      <alignment horizontal="right" vertical="center"/>
    </xf>
    <xf numFmtId="0" fontId="29" fillId="0" borderId="0" xfId="0" applyFont="1" applyAlignment="1" applyProtection="1">
      <alignment horizontal="right" vertical="center"/>
    </xf>
    <xf numFmtId="0" fontId="0" fillId="0" borderId="0" xfId="0" applyAlignment="1" applyProtection="1">
      <alignment vertical="center"/>
    </xf>
    <xf numFmtId="168" fontId="34" fillId="5" borderId="1" xfId="15" applyNumberFormat="1" applyFont="1" applyFill="1" applyBorder="1" applyAlignment="1" applyProtection="1">
      <alignment horizontal="center" vertical="center" wrapText="1"/>
    </xf>
    <xf numFmtId="168" fontId="36" fillId="5" borderId="1" xfId="0" applyNumberFormat="1" applyFont="1" applyFill="1" applyBorder="1" applyAlignment="1" applyProtection="1">
      <alignment horizontal="center" vertical="center"/>
    </xf>
    <xf numFmtId="168" fontId="36" fillId="0" borderId="1" xfId="0" applyNumberFormat="1" applyFont="1" applyBorder="1" applyAlignment="1" applyProtection="1">
      <alignment horizontal="center" vertical="center"/>
    </xf>
    <xf numFmtId="0" fontId="37" fillId="0" borderId="1" xfId="15" applyNumberFormat="1" applyFont="1" applyFill="1" applyBorder="1" applyAlignment="1" applyProtection="1">
      <alignment horizontal="center" vertical="center" wrapText="1"/>
      <protection locked="0"/>
    </xf>
    <xf numFmtId="169" fontId="0" fillId="0" borderId="0" xfId="0" applyNumberFormat="1" applyProtection="1"/>
    <xf numFmtId="0" fontId="50" fillId="0" borderId="0" xfId="0" applyFont="1" applyAlignment="1" applyProtection="1">
      <alignment wrapText="1"/>
    </xf>
    <xf numFmtId="2" fontId="34" fillId="5" borderId="1" xfId="15"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0" fontId="41"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41" fillId="0" borderId="9" xfId="0" applyFont="1" applyFill="1" applyBorder="1" applyAlignment="1">
      <alignment horizontal="center" vertical="center" wrapText="1"/>
    </xf>
    <xf numFmtId="172" fontId="34" fillId="5" borderId="1" xfId="15" applyNumberFormat="1" applyFont="1" applyFill="1" applyBorder="1" applyAlignment="1" applyProtection="1">
      <alignment horizontal="center" vertical="center" wrapText="1"/>
    </xf>
    <xf numFmtId="168" fontId="36" fillId="5" borderId="1" xfId="15" applyNumberFormat="1" applyFont="1" applyFill="1" applyBorder="1" applyAlignment="1" applyProtection="1">
      <alignment horizontal="center" vertical="center"/>
    </xf>
    <xf numFmtId="0" fontId="23" fillId="5" borderId="1" xfId="15" applyNumberFormat="1" applyFont="1" applyFill="1" applyBorder="1" applyAlignment="1">
      <alignment horizontal="center" vertical="center"/>
    </xf>
    <xf numFmtId="0" fontId="0" fillId="0" borderId="0" xfId="0" applyAlignment="1">
      <alignment horizontal="center" vertical="center" wrapText="1"/>
    </xf>
    <xf numFmtId="0" fontId="39" fillId="11" borderId="1" xfId="4" applyNumberFormat="1" applyFont="1" applyFill="1" applyBorder="1" applyAlignment="1">
      <alignment horizontal="center" vertical="center" wrapText="1"/>
    </xf>
    <xf numFmtId="170" fontId="34" fillId="5" borderId="1" xfId="15" applyNumberFormat="1" applyFont="1" applyFill="1" applyBorder="1" applyAlignment="1" applyProtection="1">
      <alignment horizontal="center" vertical="center" wrapText="1"/>
    </xf>
    <xf numFmtId="0" fontId="0" fillId="5" borderId="0" xfId="0" applyFill="1" applyBorder="1" applyAlignment="1" applyProtection="1">
      <alignment horizontal="center" vertical="center"/>
    </xf>
    <xf numFmtId="0" fontId="0" fillId="5" borderId="0" xfId="0" applyFont="1" applyFill="1" applyBorder="1" applyAlignment="1" applyProtection="1"/>
    <xf numFmtId="0" fontId="40" fillId="5" borderId="0" xfId="0" applyFont="1" applyFill="1" applyBorder="1" applyAlignment="1" applyProtection="1">
      <alignment horizontal="center" vertical="center" wrapText="1"/>
    </xf>
    <xf numFmtId="0" fontId="26"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0" fillId="5" borderId="0" xfId="0" applyFill="1" applyAlignment="1" applyProtection="1">
      <alignment horizontal="center" vertical="center"/>
    </xf>
    <xf numFmtId="0" fontId="0" fillId="5" borderId="0" xfId="0" applyFont="1" applyFill="1" applyBorder="1" applyAlignment="1" applyProtection="1">
      <alignment horizontal="center"/>
    </xf>
    <xf numFmtId="0" fontId="40" fillId="5" borderId="0" xfId="0" applyFont="1" applyFill="1" applyBorder="1" applyAlignment="1" applyProtection="1">
      <alignment vertical="center" wrapText="1"/>
    </xf>
    <xf numFmtId="0" fontId="28" fillId="5" borderId="0" xfId="0" applyFont="1" applyFill="1" applyBorder="1" applyAlignment="1" applyProtection="1">
      <alignment horizontal="center" vertical="center" wrapText="1"/>
    </xf>
    <xf numFmtId="0" fontId="0" fillId="5" borderId="0" xfId="0" applyFill="1" applyProtection="1"/>
    <xf numFmtId="0" fontId="29" fillId="5" borderId="0" xfId="0" applyFont="1" applyFill="1" applyBorder="1" applyAlignment="1" applyProtection="1">
      <alignment horizontal="center" vertical="center" wrapText="1"/>
    </xf>
    <xf numFmtId="0" fontId="0" fillId="5" borderId="0" xfId="0" applyFill="1" applyAlignment="1" applyProtection="1">
      <alignment horizontal="center"/>
    </xf>
    <xf numFmtId="0" fontId="34" fillId="0" borderId="0" xfId="0" applyFont="1" applyFill="1" applyProtection="1"/>
    <xf numFmtId="0" fontId="11" fillId="8" borderId="1" xfId="8" applyFont="1" applyFill="1" applyBorder="1" applyAlignment="1" applyProtection="1">
      <alignment horizontal="center" vertical="center" wrapText="1"/>
    </xf>
    <xf numFmtId="10" fontId="11" fillId="8" borderId="1" xfId="8"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xf>
    <xf numFmtId="0" fontId="11" fillId="8" borderId="9" xfId="8" applyFont="1" applyFill="1" applyBorder="1" applyAlignment="1" applyProtection="1">
      <alignment vertical="center" wrapText="1"/>
    </xf>
    <xf numFmtId="0" fontId="11" fillId="8" borderId="39" xfId="8" applyFont="1" applyFill="1" applyBorder="1" applyAlignment="1" applyProtection="1">
      <alignment vertical="center" wrapText="1"/>
    </xf>
    <xf numFmtId="9" fontId="34" fillId="5" borderId="1" xfId="15"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23" fillId="0" borderId="1" xfId="15" applyNumberFormat="1" applyFont="1" applyBorder="1" applyAlignment="1">
      <alignment horizontal="center" vertical="center"/>
    </xf>
    <xf numFmtId="0" fontId="41" fillId="5" borderId="0" xfId="0" applyFont="1" applyFill="1" applyBorder="1" applyAlignment="1" applyProtection="1">
      <alignment horizontal="center"/>
    </xf>
    <xf numFmtId="0" fontId="51" fillId="5" borderId="0" xfId="0" applyFont="1" applyFill="1" applyBorder="1" applyAlignment="1" applyProtection="1">
      <alignment horizontal="center" vertical="center"/>
    </xf>
    <xf numFmtId="0" fontId="48" fillId="5" borderId="0" xfId="0" applyFont="1" applyFill="1" applyAlignment="1" applyProtection="1">
      <alignment horizontal="center"/>
    </xf>
    <xf numFmtId="0" fontId="41" fillId="5" borderId="0" xfId="0" applyFont="1" applyFill="1" applyProtection="1"/>
    <xf numFmtId="0" fontId="41" fillId="5" borderId="0" xfId="0" applyFont="1" applyFill="1" applyAlignment="1" applyProtection="1">
      <alignment horizontal="center"/>
    </xf>
    <xf numFmtId="165" fontId="41" fillId="5" borderId="0" xfId="0" applyNumberFormat="1" applyFont="1" applyFill="1" applyProtection="1"/>
    <xf numFmtId="0" fontId="52" fillId="5" borderId="0" xfId="0" applyFont="1" applyFill="1" applyBorder="1" applyAlignment="1" applyProtection="1">
      <alignment vertical="center" wrapText="1"/>
    </xf>
    <xf numFmtId="0" fontId="52" fillId="5" borderId="0" xfId="0" applyFont="1" applyFill="1" applyBorder="1" applyAlignment="1" applyProtection="1">
      <alignment horizontal="center" vertical="center" wrapText="1"/>
    </xf>
    <xf numFmtId="0" fontId="53" fillId="5" borderId="0" xfId="0" applyFont="1" applyFill="1" applyBorder="1" applyAlignment="1" applyProtection="1">
      <alignment vertical="center"/>
    </xf>
    <xf numFmtId="0" fontId="53" fillId="5" borderId="0" xfId="0" applyFont="1" applyFill="1" applyProtection="1"/>
    <xf numFmtId="42" fontId="41" fillId="5" borderId="0" xfId="19" applyFont="1" applyFill="1" applyAlignment="1" applyProtection="1">
      <alignment vertical="center"/>
    </xf>
    <xf numFmtId="0" fontId="34" fillId="5" borderId="0" xfId="0" applyFont="1" applyFill="1" applyBorder="1" applyProtection="1"/>
    <xf numFmtId="169" fontId="34" fillId="0" borderId="1" xfId="3" applyNumberFormat="1" applyFont="1" applyFill="1" applyBorder="1" applyAlignment="1" applyProtection="1">
      <alignment horizontal="center" vertical="center" wrapText="1"/>
    </xf>
    <xf numFmtId="169" fontId="13" fillId="0" borderId="1" xfId="3" applyNumberFormat="1" applyFont="1" applyFill="1" applyBorder="1" applyAlignment="1" applyProtection="1">
      <alignment horizontal="center" vertical="center"/>
    </xf>
    <xf numFmtId="169" fontId="13" fillId="5" borderId="1" xfId="3" applyNumberFormat="1" applyFont="1" applyFill="1" applyBorder="1" applyAlignment="1" applyProtection="1">
      <alignment horizontal="center" vertical="center"/>
    </xf>
    <xf numFmtId="169" fontId="34" fillId="0" borderId="1" xfId="3" applyNumberFormat="1" applyFont="1" applyFill="1" applyBorder="1" applyAlignment="1" applyProtection="1">
      <alignment horizontal="center" vertical="center" wrapText="1"/>
      <protection locked="0"/>
    </xf>
    <xf numFmtId="169" fontId="34" fillId="5" borderId="1" xfId="3" applyNumberFormat="1" applyFont="1" applyFill="1" applyBorder="1" applyAlignment="1" applyProtection="1">
      <alignment horizontal="center" vertical="center" wrapText="1"/>
    </xf>
    <xf numFmtId="169" fontId="36" fillId="24" borderId="1" xfId="0" applyNumberFormat="1" applyFont="1" applyFill="1" applyBorder="1" applyAlignment="1" applyProtection="1">
      <alignment horizontal="center" vertical="center" wrapText="1"/>
    </xf>
    <xf numFmtId="169" fontId="36" fillId="7" borderId="1" xfId="15" applyNumberFormat="1" applyFont="1" applyFill="1" applyBorder="1" applyAlignment="1" applyProtection="1">
      <alignment horizontal="center" vertical="center" wrapText="1"/>
    </xf>
    <xf numFmtId="169" fontId="36" fillId="24" borderId="1" xfId="4" applyNumberFormat="1" applyFont="1" applyFill="1" applyBorder="1" applyAlignment="1" applyProtection="1">
      <alignment horizontal="center" vertical="center" wrapText="1"/>
    </xf>
    <xf numFmtId="168" fontId="34" fillId="0" borderId="1" xfId="15" applyNumberFormat="1" applyFont="1" applyFill="1" applyBorder="1" applyAlignment="1" applyProtection="1">
      <alignment horizontal="center" vertical="center" wrapText="1"/>
    </xf>
    <xf numFmtId="168" fontId="34" fillId="0" borderId="1" xfId="15" applyNumberFormat="1" applyFont="1" applyBorder="1" applyAlignment="1" applyProtection="1">
      <alignment horizontal="center" vertical="center" wrapText="1"/>
    </xf>
    <xf numFmtId="168" fontId="36" fillId="7" borderId="1" xfId="0" applyNumberFormat="1" applyFont="1" applyFill="1" applyBorder="1" applyAlignment="1" applyProtection="1">
      <alignment horizontal="center" vertical="center"/>
    </xf>
    <xf numFmtId="170" fontId="34" fillId="0" borderId="1" xfId="15" applyNumberFormat="1" applyFont="1" applyBorder="1" applyAlignment="1" applyProtection="1">
      <alignment horizontal="center" vertical="center" wrapText="1"/>
    </xf>
    <xf numFmtId="0" fontId="49" fillId="20" borderId="62" xfId="0" applyFont="1" applyFill="1" applyBorder="1" applyAlignment="1" applyProtection="1">
      <alignment horizontal="center" vertical="center" wrapText="1"/>
    </xf>
    <xf numFmtId="0" fontId="49" fillId="22" borderId="62" xfId="0" applyFont="1" applyFill="1" applyBorder="1" applyAlignment="1" applyProtection="1">
      <alignment horizontal="center" vertical="center" wrapText="1"/>
    </xf>
    <xf numFmtId="169" fontId="49" fillId="26" borderId="62" xfId="0" applyNumberFormat="1" applyFont="1" applyFill="1" applyBorder="1" applyAlignment="1" applyProtection="1">
      <alignment horizontal="center" vertical="center" wrapText="1"/>
    </xf>
    <xf numFmtId="0" fontId="49" fillId="23" borderId="62" xfId="0" applyFont="1" applyFill="1" applyBorder="1" applyAlignment="1" applyProtection="1">
      <alignment horizontal="center" vertical="center" wrapText="1"/>
    </xf>
    <xf numFmtId="168" fontId="49" fillId="26" borderId="62" xfId="15" applyNumberFormat="1" applyFont="1" applyFill="1" applyBorder="1" applyAlignment="1" applyProtection="1">
      <alignment horizontal="center" vertical="center" wrapText="1"/>
    </xf>
    <xf numFmtId="170" fontId="49" fillId="26" borderId="62" xfId="15" applyNumberFormat="1" applyFont="1" applyFill="1" applyBorder="1" applyAlignment="1" applyProtection="1">
      <alignment horizontal="center" vertical="center" wrapText="1"/>
    </xf>
    <xf numFmtId="170" fontId="34" fillId="5" borderId="1" xfId="15" applyNumberFormat="1" applyFont="1" applyFill="1" applyBorder="1" applyAlignment="1" applyProtection="1">
      <alignment horizontal="center" vertical="center" wrapText="1"/>
      <protection locked="0"/>
    </xf>
    <xf numFmtId="168" fontId="34" fillId="5" borderId="1" xfId="15" applyNumberFormat="1" applyFont="1" applyFill="1" applyBorder="1" applyAlignment="1" applyProtection="1">
      <alignment horizontal="center" vertical="center" wrapText="1"/>
      <protection locked="0"/>
    </xf>
    <xf numFmtId="0" fontId="3" fillId="5" borderId="0" xfId="0" applyFont="1" applyFill="1" applyProtection="1"/>
    <xf numFmtId="0" fontId="7" fillId="5" borderId="0" xfId="0" applyFont="1" applyFill="1" applyBorder="1" applyAlignment="1" applyProtection="1">
      <alignment vertical="top" wrapText="1"/>
    </xf>
    <xf numFmtId="0" fontId="7" fillId="5" borderId="0" xfId="0" applyFont="1" applyFill="1" applyBorder="1" applyAlignment="1" applyProtection="1">
      <alignment horizontal="center" vertical="center" wrapText="1"/>
    </xf>
    <xf numFmtId="0" fontId="30" fillId="5" borderId="0" xfId="0" applyFont="1" applyFill="1" applyProtection="1"/>
    <xf numFmtId="10" fontId="13" fillId="0" borderId="1" xfId="0" applyNumberFormat="1" applyFont="1" applyFill="1" applyBorder="1" applyAlignment="1" applyProtection="1">
      <alignment vertical="center" wrapText="1"/>
    </xf>
    <xf numFmtId="10" fontId="13" fillId="0" borderId="1" xfId="0" applyNumberFormat="1" applyFont="1" applyFill="1" applyBorder="1" applyAlignment="1" applyProtection="1">
      <alignment horizontal="center" vertical="center" wrapText="1"/>
    </xf>
    <xf numFmtId="0" fontId="0" fillId="5" borderId="0" xfId="0" applyFill="1" applyAlignment="1">
      <alignment horizontal="center"/>
    </xf>
    <xf numFmtId="0" fontId="0" fillId="5" borderId="0" xfId="0" applyFill="1"/>
    <xf numFmtId="0" fontId="0" fillId="5" borderId="0" xfId="0" applyFill="1" applyBorder="1"/>
    <xf numFmtId="0" fontId="33" fillId="5" borderId="0" xfId="0" applyFont="1" applyFill="1" applyBorder="1" applyAlignment="1" applyProtection="1">
      <alignment horizontal="center"/>
      <protection locked="0"/>
    </xf>
    <xf numFmtId="0" fontId="35" fillId="5" borderId="0" xfId="0" applyFont="1" applyFill="1" applyBorder="1" applyAlignment="1" applyProtection="1">
      <alignment horizontal="center" vertical="center" wrapText="1"/>
      <protection locked="0"/>
    </xf>
    <xf numFmtId="0" fontId="25" fillId="5" borderId="0" xfId="0" applyFont="1" applyFill="1" applyBorder="1" applyAlignment="1">
      <alignment horizontal="center"/>
    </xf>
    <xf numFmtId="0" fontId="28" fillId="5" borderId="0" xfId="0" applyFont="1" applyFill="1" applyBorder="1" applyAlignment="1" applyProtection="1">
      <alignment vertical="center" wrapText="1"/>
    </xf>
    <xf numFmtId="0" fontId="28" fillId="5" borderId="1" xfId="0" applyFont="1" applyFill="1" applyBorder="1" applyAlignment="1" applyProtection="1">
      <alignment horizontal="justify" vertical="center" wrapText="1"/>
    </xf>
    <xf numFmtId="0" fontId="28" fillId="5" borderId="1" xfId="0" applyFont="1" applyFill="1" applyBorder="1" applyAlignment="1" applyProtection="1">
      <alignment vertical="center" wrapText="1"/>
    </xf>
    <xf numFmtId="17" fontId="0" fillId="0" borderId="1" xfId="0" applyNumberFormat="1" applyFill="1" applyBorder="1" applyAlignment="1" applyProtection="1">
      <alignment horizontal="center" vertical="center" wrapText="1"/>
      <protection locked="0"/>
    </xf>
    <xf numFmtId="0" fontId="33" fillId="0" borderId="0" xfId="0" applyFont="1" applyProtection="1"/>
    <xf numFmtId="0" fontId="6" fillId="10" borderId="1" xfId="12" applyFont="1" applyFill="1" applyBorder="1" applyAlignment="1" applyProtection="1">
      <alignment vertical="center" wrapText="1"/>
    </xf>
    <xf numFmtId="0" fontId="7" fillId="2" borderId="1" xfId="12" applyFont="1" applyFill="1" applyBorder="1" applyAlignment="1" applyProtection="1">
      <alignment vertical="center"/>
    </xf>
    <xf numFmtId="0" fontId="6" fillId="10" borderId="1" xfId="12" applyFont="1" applyFill="1" applyBorder="1" applyAlignment="1" applyProtection="1">
      <alignment vertical="top" wrapText="1"/>
    </xf>
    <xf numFmtId="0" fontId="6" fillId="10" borderId="1" xfId="0" applyFont="1" applyFill="1" applyBorder="1" applyAlignment="1" applyProtection="1">
      <alignment horizontal="center" vertical="center" wrapText="1"/>
    </xf>
    <xf numFmtId="0" fontId="7" fillId="2" borderId="1" xfId="12" applyFont="1" applyFill="1" applyBorder="1" applyAlignment="1" applyProtection="1">
      <alignment vertical="center" wrapText="1"/>
    </xf>
    <xf numFmtId="0" fontId="35" fillId="0" borderId="0" xfId="0" applyFont="1" applyAlignment="1" applyProtection="1">
      <alignment horizontal="center"/>
    </xf>
    <xf numFmtId="0" fontId="35" fillId="0" borderId="0" xfId="0" applyFont="1" applyProtection="1"/>
    <xf numFmtId="10" fontId="7" fillId="2" borderId="1" xfId="15" applyNumberFormat="1" applyFont="1" applyFill="1" applyBorder="1" applyAlignment="1" applyProtection="1">
      <alignment horizontal="center" vertical="center"/>
    </xf>
    <xf numFmtId="10" fontId="7" fillId="5" borderId="1" xfId="15" applyNumberFormat="1" applyFont="1" applyFill="1" applyBorder="1" applyAlignment="1" applyProtection="1">
      <alignment horizontal="center" vertical="center" wrapText="1"/>
    </xf>
    <xf numFmtId="10" fontId="38" fillId="0" borderId="1" xfId="15" applyNumberFormat="1" applyFont="1" applyBorder="1" applyAlignment="1" applyProtection="1">
      <alignment horizontal="center" vertical="center" wrapText="1"/>
    </xf>
    <xf numFmtId="10" fontId="37" fillId="0" borderId="1" xfId="15" applyNumberFormat="1" applyFont="1" applyBorder="1" applyAlignment="1" applyProtection="1">
      <alignment horizontal="center" vertical="center" wrapText="1"/>
    </xf>
    <xf numFmtId="10" fontId="29" fillId="0" borderId="1" xfId="15" applyNumberFormat="1" applyFont="1" applyBorder="1" applyAlignment="1" applyProtection="1">
      <alignment horizontal="center" vertical="center" wrapText="1"/>
    </xf>
    <xf numFmtId="17"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3" fillId="5" borderId="0" xfId="0" applyFont="1" applyFill="1" applyBorder="1" applyAlignment="1" applyProtection="1">
      <alignment horizontal="center"/>
    </xf>
    <xf numFmtId="0" fontId="35" fillId="5"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xf>
    <xf numFmtId="0" fontId="25" fillId="11" borderId="18" xfId="0" applyFont="1" applyFill="1" applyBorder="1" applyAlignment="1" applyProtection="1">
      <alignment horizontal="center" vertical="center" wrapText="1"/>
    </xf>
    <xf numFmtId="0" fontId="25" fillId="10" borderId="1"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pplyProtection="1">
      <alignment vertical="top" wrapText="1"/>
    </xf>
    <xf numFmtId="0" fontId="0" fillId="0" borderId="1" xfId="0" applyBorder="1" applyAlignment="1" applyProtection="1">
      <alignment horizontal="left"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vertical="top" wrapText="1"/>
    </xf>
    <xf numFmtId="10" fontId="39" fillId="11" borderId="1" xfId="15" applyNumberFormat="1" applyFont="1" applyFill="1" applyBorder="1" applyAlignment="1" applyProtection="1">
      <alignment horizontal="center" vertical="center" wrapText="1"/>
    </xf>
    <xf numFmtId="9" fontId="39" fillId="11" borderId="1" xfId="15" applyFont="1" applyFill="1" applyBorder="1" applyAlignment="1" applyProtection="1">
      <alignment horizontal="center" vertical="center" wrapText="1"/>
    </xf>
    <xf numFmtId="10" fontId="25" fillId="10" borderId="1" xfId="15" applyNumberFormat="1" applyFont="1" applyFill="1" applyBorder="1" applyAlignment="1" applyProtection="1">
      <alignment horizontal="center" vertical="center" wrapText="1"/>
    </xf>
    <xf numFmtId="0" fontId="25" fillId="10" borderId="1" xfId="0" applyFont="1" applyFill="1" applyBorder="1" applyAlignment="1" applyProtection="1">
      <alignment vertical="center" wrapText="1"/>
    </xf>
    <xf numFmtId="10" fontId="0" fillId="0" borderId="0" xfId="0" applyNumberFormat="1" applyProtection="1"/>
    <xf numFmtId="10" fontId="23" fillId="0" borderId="1" xfId="15"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vertical="top" wrapText="1"/>
    </xf>
    <xf numFmtId="0" fontId="0" fillId="0" borderId="0" xfId="0" applyAlignment="1" applyProtection="1">
      <alignment vertical="center" wrapText="1"/>
    </xf>
    <xf numFmtId="10" fontId="37" fillId="2" borderId="1" xfId="15" applyNumberFormat="1" applyFont="1" applyFill="1" applyBorder="1" applyAlignment="1" applyProtection="1">
      <alignment horizontal="center" vertical="center"/>
      <protection locked="0"/>
    </xf>
    <xf numFmtId="17" fontId="0" fillId="0" borderId="1" xfId="0" applyNumberFormat="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10" fontId="23" fillId="0" borderId="1" xfId="15" applyNumberFormat="1" applyFont="1" applyBorder="1" applyAlignment="1" applyProtection="1">
      <alignment horizontal="center" vertical="center"/>
      <protection locked="0"/>
    </xf>
    <xf numFmtId="10" fontId="23" fillId="0" borderId="1" xfId="15" applyNumberFormat="1" applyFont="1" applyFill="1" applyBorder="1" applyAlignment="1" applyProtection="1">
      <alignment horizontal="center" vertical="center"/>
      <protection locked="0"/>
    </xf>
    <xf numFmtId="0" fontId="7" fillId="2" borderId="1" xfId="15" applyNumberFormat="1" applyFont="1" applyFill="1" applyBorder="1" applyAlignment="1" applyProtection="1">
      <alignment horizontal="center" vertical="center"/>
    </xf>
    <xf numFmtId="0" fontId="7" fillId="5" borderId="1" xfId="15" applyNumberFormat="1" applyFont="1" applyFill="1" applyBorder="1" applyAlignment="1" applyProtection="1">
      <alignment horizontal="center" vertical="center" wrapText="1"/>
    </xf>
    <xf numFmtId="168" fontId="38" fillId="0" borderId="1" xfId="15" applyNumberFormat="1" applyFont="1" applyBorder="1" applyAlignment="1" applyProtection="1">
      <alignment horizontal="center" vertical="center" wrapText="1"/>
    </xf>
    <xf numFmtId="168" fontId="37" fillId="0" borderId="1" xfId="15" applyNumberFormat="1" applyFont="1" applyBorder="1" applyAlignment="1" applyProtection="1">
      <alignment horizontal="center" vertical="center" wrapText="1"/>
    </xf>
    <xf numFmtId="168" fontId="29" fillId="0" borderId="1" xfId="15" applyNumberFormat="1" applyFont="1" applyBorder="1" applyAlignment="1" applyProtection="1">
      <alignment horizontal="center" vertical="center" wrapText="1"/>
    </xf>
    <xf numFmtId="0" fontId="7" fillId="0" borderId="1" xfId="15" applyNumberFormat="1" applyFont="1" applyFill="1" applyBorder="1" applyAlignment="1" applyProtection="1">
      <alignment horizontal="center" vertical="center"/>
    </xf>
    <xf numFmtId="0" fontId="37" fillId="2" borderId="1" xfId="15" applyNumberFormat="1" applyFont="1" applyFill="1" applyBorder="1" applyAlignment="1" applyProtection="1">
      <alignment horizontal="center" vertical="center"/>
      <protection locked="0"/>
    </xf>
    <xf numFmtId="0" fontId="25" fillId="11" borderId="1" xfId="0" applyFont="1" applyFill="1" applyBorder="1" applyAlignment="1">
      <alignment horizontal="center" vertical="center" wrapText="1"/>
    </xf>
    <xf numFmtId="9" fontId="23" fillId="0" borderId="42" xfId="15" applyFont="1" applyFill="1" applyBorder="1" applyAlignment="1" applyProtection="1">
      <alignment horizontal="center" vertical="center"/>
    </xf>
    <xf numFmtId="17" fontId="0" fillId="0" borderId="1" xfId="0" applyNumberFormat="1" applyFont="1" applyBorder="1" applyAlignment="1" applyProtection="1">
      <alignment horizontal="center" vertical="center" wrapText="1"/>
      <protection locked="0"/>
    </xf>
    <xf numFmtId="17" fontId="41" fillId="0" borderId="1" xfId="0" applyNumberFormat="1" applyFont="1" applyBorder="1" applyAlignment="1" applyProtection="1">
      <alignment horizontal="left" vertical="center" wrapText="1"/>
      <protection locked="0"/>
    </xf>
    <xf numFmtId="0" fontId="7" fillId="2" borderId="1" xfId="12" applyFont="1" applyFill="1" applyBorder="1" applyAlignment="1">
      <alignment horizontal="center" vertical="center"/>
    </xf>
    <xf numFmtId="0" fontId="41" fillId="0" borderId="1" xfId="0" applyFont="1" applyBorder="1" applyAlignment="1" applyProtection="1">
      <alignment horizontal="center" vertical="center" wrapText="1"/>
    </xf>
    <xf numFmtId="17" fontId="0" fillId="0" borderId="1" xfId="0" applyNumberFormat="1" applyBorder="1" applyAlignment="1" applyProtection="1">
      <alignment horizontal="left" vertical="center" wrapText="1"/>
      <protection locked="0"/>
    </xf>
    <xf numFmtId="0" fontId="0" fillId="0" borderId="18" xfId="0" applyBorder="1" applyAlignment="1" applyProtection="1">
      <alignment horizontal="center" vertical="center" wrapText="1"/>
    </xf>
    <xf numFmtId="0" fontId="0" fillId="0" borderId="1" xfId="0" applyFont="1" applyBorder="1" applyAlignment="1" applyProtection="1">
      <alignment horizontal="center" vertical="center" wrapText="1"/>
    </xf>
    <xf numFmtId="9" fontId="39" fillId="11" borderId="1" xfId="15" applyFont="1" applyFill="1" applyBorder="1" applyAlignment="1">
      <alignment horizontal="center" vertical="center" wrapText="1"/>
    </xf>
    <xf numFmtId="14" fontId="7" fillId="0" borderId="1" xfId="12" applyNumberFormat="1" applyFont="1" applyFill="1" applyBorder="1" applyAlignment="1" applyProtection="1">
      <alignment horizontal="center" vertical="center" wrapText="1"/>
      <protection locked="0"/>
    </xf>
    <xf numFmtId="9" fontId="7" fillId="5" borderId="1" xfId="15" applyFont="1" applyFill="1" applyBorder="1" applyAlignment="1" applyProtection="1">
      <alignment horizontal="center" vertical="center" wrapText="1"/>
    </xf>
    <xf numFmtId="9" fontId="37" fillId="5" borderId="1" xfId="15" applyFont="1" applyFill="1" applyBorder="1" applyAlignment="1" applyProtection="1">
      <alignment horizontal="center" vertical="center" wrapText="1"/>
      <protection locked="0"/>
    </xf>
    <xf numFmtId="9" fontId="7" fillId="2" borderId="1" xfId="15" applyFont="1" applyFill="1" applyBorder="1" applyAlignment="1" applyProtection="1">
      <alignment horizontal="center" vertical="center"/>
    </xf>
    <xf numFmtId="9" fontId="37" fillId="2" borderId="1" xfId="15" applyFont="1" applyFill="1" applyBorder="1" applyAlignment="1" applyProtection="1">
      <alignment horizontal="center" vertical="center"/>
      <protection locked="0"/>
    </xf>
    <xf numFmtId="0" fontId="55" fillId="25" borderId="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 xfId="0" applyFont="1" applyFill="1" applyBorder="1" applyAlignment="1">
      <alignment horizontal="justify" vertical="center" wrapText="1"/>
    </xf>
    <xf numFmtId="9" fontId="41" fillId="0" borderId="1" xfId="15" applyFont="1" applyBorder="1" applyAlignment="1" applyProtection="1">
      <alignment horizontal="center" vertical="center" wrapText="1"/>
      <protection locked="0"/>
    </xf>
    <xf numFmtId="9" fontId="37" fillId="0" borderId="1" xfId="15" applyNumberFormat="1" applyFont="1" applyBorder="1" applyAlignment="1" applyProtection="1">
      <alignment horizontal="center" vertical="center" wrapText="1"/>
    </xf>
    <xf numFmtId="9" fontId="29" fillId="0" borderId="1" xfId="15" applyNumberFormat="1" applyFont="1" applyBorder="1" applyAlignment="1" applyProtection="1">
      <alignment horizontal="center" vertical="center" wrapText="1"/>
    </xf>
    <xf numFmtId="0" fontId="11" fillId="8"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Border="1" applyAlignment="1" applyProtection="1">
      <alignment horizontal="center" vertical="center"/>
    </xf>
    <xf numFmtId="17" fontId="41" fillId="0" borderId="1" xfId="0" applyNumberFormat="1" applyFont="1" applyFill="1" applyBorder="1" applyAlignment="1" applyProtection="1">
      <alignment horizontal="left" vertical="center" wrapText="1"/>
      <protection locked="0"/>
    </xf>
    <xf numFmtId="10" fontId="56" fillId="11" borderId="1" xfId="15" applyNumberFormat="1" applyFont="1" applyFill="1" applyBorder="1" applyAlignment="1" applyProtection="1">
      <alignment horizontal="center" vertical="center" wrapText="1"/>
    </xf>
    <xf numFmtId="10" fontId="37" fillId="5" borderId="1" xfId="15"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33" fillId="5" borderId="0" xfId="0" applyFont="1" applyFill="1" applyProtection="1"/>
    <xf numFmtId="170" fontId="49" fillId="21" borderId="62" xfId="0" applyNumberFormat="1" applyFont="1" applyFill="1" applyBorder="1" applyAlignment="1" applyProtection="1">
      <alignment horizontal="center" vertical="center" wrapText="1"/>
    </xf>
    <xf numFmtId="169" fontId="41" fillId="0" borderId="1" xfId="18" applyNumberFormat="1" applyFont="1" applyFill="1" applyBorder="1" applyAlignment="1" applyProtection="1">
      <alignment horizontal="center" vertical="center"/>
    </xf>
    <xf numFmtId="169" fontId="49" fillId="21" borderId="62" xfId="0" applyNumberFormat="1" applyFont="1" applyFill="1" applyBorder="1" applyAlignment="1" applyProtection="1">
      <alignment horizontal="center" vertical="center" wrapText="1"/>
    </xf>
    <xf numFmtId="168" fontId="49" fillId="21" borderId="62" xfId="0" applyNumberFormat="1" applyFont="1" applyFill="1" applyBorder="1" applyAlignment="1" applyProtection="1">
      <alignment horizontal="center" vertical="center" wrapText="1"/>
    </xf>
    <xf numFmtId="169" fontId="36" fillId="7" borderId="1" xfId="3" applyNumberFormat="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10" fontId="39" fillId="11" borderId="1" xfId="15" applyNumberFormat="1" applyFont="1" applyFill="1" applyBorder="1" applyAlignment="1">
      <alignment horizontal="center" vertical="center" wrapText="1"/>
    </xf>
    <xf numFmtId="10" fontId="25" fillId="10" borderId="1" xfId="15" applyNumberFormat="1"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10" fontId="23" fillId="0" borderId="18" xfId="15" applyNumberFormat="1" applyFont="1" applyBorder="1" applyAlignment="1" applyProtection="1">
      <alignment horizontal="center" vertical="center" wrapText="1"/>
    </xf>
    <xf numFmtId="0" fontId="0" fillId="0" borderId="18" xfId="0" applyFont="1" applyBorder="1" applyAlignment="1" applyProtection="1">
      <alignment horizontal="left" vertical="center" wrapText="1"/>
    </xf>
    <xf numFmtId="9" fontId="39" fillId="11" borderId="1" xfId="15" applyFont="1" applyFill="1" applyBorder="1" applyAlignment="1">
      <alignment horizontal="center" vertical="center" wrapText="1"/>
    </xf>
    <xf numFmtId="0" fontId="11" fillId="8"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9" fontId="39" fillId="11" borderId="1" xfId="15" applyFont="1" applyFill="1" applyBorder="1" applyAlignment="1">
      <alignment horizontal="center" vertical="center" wrapText="1"/>
    </xf>
    <xf numFmtId="0" fontId="0" fillId="0" borderId="0" xfId="0" applyAlignment="1" applyProtection="1"/>
    <xf numFmtId="0" fontId="28" fillId="5"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9" fontId="0" fillId="0" borderId="0" xfId="15" applyFont="1" applyAlignment="1" applyProtection="1"/>
    <xf numFmtId="0" fontId="0" fillId="0" borderId="1" xfId="0" applyFont="1" applyBorder="1" applyAlignment="1" applyProtection="1">
      <alignment horizontal="center" vertical="center"/>
    </xf>
    <xf numFmtId="10" fontId="23" fillId="0" borderId="1" xfId="15" applyNumberFormat="1" applyFont="1" applyBorder="1" applyAlignment="1">
      <alignment horizontal="center" vertical="center"/>
    </xf>
    <xf numFmtId="17" fontId="41" fillId="0" borderId="1" xfId="0" applyNumberFormat="1" applyFont="1" applyBorder="1" applyAlignment="1" applyProtection="1">
      <alignment horizontal="center" vertical="center"/>
      <protection locked="0"/>
    </xf>
    <xf numFmtId="10" fontId="23" fillId="0" borderId="18" xfId="15" applyNumberFormat="1" applyFont="1" applyBorder="1" applyAlignment="1">
      <alignment horizontal="center" vertical="center"/>
    </xf>
    <xf numFmtId="17" fontId="41" fillId="0" borderId="18" xfId="0" applyNumberFormat="1" applyFont="1" applyBorder="1" applyAlignment="1" applyProtection="1">
      <alignment horizontal="center" vertical="center"/>
      <protection locked="0"/>
    </xf>
    <xf numFmtId="0" fontId="0" fillId="0" borderId="0" xfId="0" applyAlignment="1" applyProtection="1">
      <alignment wrapText="1"/>
    </xf>
    <xf numFmtId="0" fontId="33" fillId="5" borderId="0" xfId="0" applyFont="1" applyFill="1" applyBorder="1" applyAlignment="1" applyProtection="1">
      <alignment horizontal="center" wrapText="1"/>
    </xf>
    <xf numFmtId="0" fontId="25" fillId="5" borderId="0" xfId="0" applyFont="1" applyFill="1" applyBorder="1" applyAlignment="1" applyProtection="1">
      <alignment horizontal="center" wrapText="1"/>
    </xf>
    <xf numFmtId="0" fontId="0" fillId="5" borderId="0" xfId="0" applyFill="1" applyAlignment="1" applyProtection="1">
      <alignment wrapText="1"/>
    </xf>
    <xf numFmtId="0" fontId="0" fillId="5" borderId="0" xfId="0" applyFill="1" applyAlignment="1" applyProtection="1">
      <alignment horizontal="center" wrapText="1"/>
    </xf>
    <xf numFmtId="10" fontId="23" fillId="0" borderId="1" xfId="15" applyNumberFormat="1" applyFont="1" applyBorder="1" applyAlignment="1" applyProtection="1">
      <alignment horizontal="center" vertical="center" wrapText="1"/>
      <protection locked="0"/>
    </xf>
    <xf numFmtId="10" fontId="0" fillId="0" borderId="0" xfId="15" applyNumberFormat="1" applyFont="1" applyAlignment="1" applyProtection="1">
      <alignment vertical="center" wrapText="1"/>
    </xf>
    <xf numFmtId="10" fontId="0" fillId="0" borderId="1" xfId="15" applyNumberFormat="1" applyFont="1" applyBorder="1" applyAlignment="1" applyProtection="1">
      <alignment horizontal="center" vertical="center" wrapText="1"/>
      <protection locked="0"/>
    </xf>
    <xf numFmtId="0" fontId="0" fillId="0" borderId="0" xfId="0" applyAlignment="1" applyProtection="1">
      <alignment horizontal="center" wrapText="1"/>
    </xf>
    <xf numFmtId="168" fontId="0" fillId="0" borderId="0" xfId="15" applyNumberFormat="1" applyFont="1" applyAlignment="1" applyProtection="1">
      <alignment wrapText="1"/>
    </xf>
    <xf numFmtId="0" fontId="43" fillId="15" borderId="9" xfId="0" applyFont="1" applyFill="1" applyBorder="1" applyAlignment="1" applyProtection="1">
      <alignment wrapText="1"/>
    </xf>
    <xf numFmtId="0" fontId="43" fillId="15" borderId="39" xfId="0" applyFont="1" applyFill="1" applyBorder="1" applyAlignment="1" applyProtection="1">
      <alignment wrapText="1"/>
    </xf>
    <xf numFmtId="0" fontId="43" fillId="15" borderId="10" xfId="0" applyFont="1" applyFill="1" applyBorder="1" applyAlignment="1" applyProtection="1">
      <alignment wrapText="1"/>
    </xf>
    <xf numFmtId="0" fontId="24" fillId="16" borderId="47" xfId="0" applyFont="1" applyFill="1" applyBorder="1" applyAlignment="1" applyProtection="1">
      <alignment wrapText="1"/>
    </xf>
    <xf numFmtId="0" fontId="24" fillId="16" borderId="0" xfId="0" applyFont="1" applyFill="1" applyBorder="1" applyAlignment="1" applyProtection="1">
      <alignment wrapText="1"/>
    </xf>
    <xf numFmtId="0" fontId="25" fillId="11" borderId="9" xfId="0" applyFont="1" applyFill="1" applyBorder="1" applyAlignment="1" applyProtection="1">
      <alignment vertical="center" wrapText="1"/>
    </xf>
    <xf numFmtId="0" fontId="25" fillId="11" borderId="10" xfId="0" applyFont="1" applyFill="1" applyBorder="1" applyAlignment="1" applyProtection="1">
      <alignment vertical="center" wrapText="1"/>
    </xf>
    <xf numFmtId="9" fontId="39" fillId="11" borderId="10" xfId="15" applyFont="1" applyFill="1" applyBorder="1" applyAlignment="1" applyProtection="1">
      <alignment vertical="center" wrapText="1"/>
    </xf>
    <xf numFmtId="10" fontId="0" fillId="0" borderId="1" xfId="0" applyNumberFormat="1" applyBorder="1" applyAlignment="1" applyProtection="1">
      <alignment horizontal="center" vertical="center"/>
    </xf>
    <xf numFmtId="10" fontId="0" fillId="0" borderId="1" xfId="15" applyNumberFormat="1" applyFont="1" applyBorder="1" applyAlignment="1">
      <alignment horizontal="center" vertical="center" wrapText="1"/>
    </xf>
    <xf numFmtId="9" fontId="0" fillId="0" borderId="0" xfId="15" applyFont="1" applyAlignment="1" applyProtection="1">
      <alignment wrapText="1"/>
    </xf>
    <xf numFmtId="10" fontId="0" fillId="0" borderId="0" xfId="0" applyNumberFormat="1" applyAlignment="1" applyProtection="1">
      <alignment wrapText="1"/>
    </xf>
    <xf numFmtId="17" fontId="41" fillId="5" borderId="1" xfId="0" applyNumberFormat="1" applyFont="1" applyFill="1" applyBorder="1" applyAlignment="1" applyProtection="1">
      <alignment horizontal="left" vertical="center" wrapText="1"/>
      <protection locked="0"/>
    </xf>
    <xf numFmtId="0" fontId="54" fillId="5" borderId="0" xfId="0" applyFont="1" applyFill="1" applyAlignment="1">
      <alignment wrapText="1"/>
    </xf>
    <xf numFmtId="0" fontId="0" fillId="5" borderId="0" xfId="0" applyFill="1" applyAlignment="1">
      <alignment wrapText="1"/>
    </xf>
    <xf numFmtId="0" fontId="33" fillId="5" borderId="0" xfId="0" applyFont="1" applyFill="1" applyBorder="1" applyAlignment="1" applyProtection="1">
      <alignment horizontal="center" wrapText="1"/>
      <protection locked="0"/>
    </xf>
    <xf numFmtId="0" fontId="25" fillId="5" borderId="0" xfId="0" applyFont="1" applyFill="1" applyBorder="1" applyAlignment="1">
      <alignment horizontal="center" wrapText="1"/>
    </xf>
    <xf numFmtId="0" fontId="0" fillId="5" borderId="0" xfId="0" applyFill="1" applyAlignment="1">
      <alignment horizontal="center" wrapText="1"/>
    </xf>
    <xf numFmtId="0" fontId="54" fillId="25" borderId="0" xfId="0" applyFont="1" applyFill="1" applyAlignment="1">
      <alignment wrapText="1"/>
    </xf>
    <xf numFmtId="0" fontId="0" fillId="0" borderId="0" xfId="0" applyAlignment="1">
      <alignment wrapText="1"/>
    </xf>
    <xf numFmtId="0" fontId="0" fillId="0" borderId="18" xfId="0" applyFont="1" applyBorder="1" applyAlignment="1">
      <alignment horizontal="center" vertical="center" wrapText="1"/>
    </xf>
    <xf numFmtId="9" fontId="23" fillId="0" borderId="18" xfId="15" applyFont="1" applyBorder="1" applyAlignment="1">
      <alignment horizontal="center" vertical="center" wrapText="1"/>
    </xf>
    <xf numFmtId="0" fontId="54" fillId="25" borderId="0" xfId="0" applyFont="1" applyFill="1" applyAlignment="1">
      <alignment horizontal="center" vertical="center" wrapText="1"/>
    </xf>
    <xf numFmtId="0" fontId="54" fillId="25" borderId="0" xfId="0" applyFont="1" applyFill="1" applyAlignment="1">
      <alignment horizontal="center" wrapText="1"/>
    </xf>
    <xf numFmtId="0" fontId="0" fillId="0" borderId="0" xfId="0" applyAlignment="1">
      <alignment horizontal="center" wrapText="1"/>
    </xf>
    <xf numFmtId="10" fontId="0" fillId="0" borderId="0" xfId="0" applyNumberFormat="1" applyAlignment="1">
      <alignment wrapText="1"/>
    </xf>
    <xf numFmtId="0" fontId="0" fillId="5" borderId="1" xfId="0" applyFill="1" applyBorder="1" applyAlignment="1" applyProtection="1">
      <alignment vertical="center" wrapText="1"/>
    </xf>
    <xf numFmtId="10" fontId="23" fillId="5" borderId="1" xfId="15" applyNumberFormat="1" applyFont="1" applyFill="1" applyBorder="1" applyAlignment="1" applyProtection="1">
      <alignment horizontal="center" vertical="center" wrapText="1"/>
      <protection locked="0"/>
    </xf>
    <xf numFmtId="0" fontId="0" fillId="5" borderId="1" xfId="0" applyFont="1" applyFill="1" applyBorder="1" applyAlignment="1" applyProtection="1">
      <alignment vertical="center" wrapText="1"/>
      <protection locked="0"/>
    </xf>
    <xf numFmtId="0" fontId="0" fillId="0" borderId="1" xfId="0" applyFont="1"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1" xfId="0" applyBorder="1" applyAlignment="1" applyProtection="1">
      <alignment vertical="top" wrapText="1"/>
    </xf>
    <xf numFmtId="17" fontId="0" fillId="0" borderId="1" xfId="0" applyNumberForma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xf>
    <xf numFmtId="10" fontId="34" fillId="5" borderId="1" xfId="15" applyNumberFormat="1" applyFont="1" applyFill="1" applyBorder="1" applyAlignment="1" applyProtection="1">
      <alignment horizontal="center" vertical="center" wrapText="1"/>
      <protection locked="0"/>
    </xf>
    <xf numFmtId="10" fontId="49" fillId="26" borderId="62" xfId="15" applyNumberFormat="1" applyFont="1" applyFill="1" applyBorder="1" applyAlignment="1" applyProtection="1">
      <alignment horizontal="center" vertical="center" wrapText="1"/>
    </xf>
    <xf numFmtId="0" fontId="0" fillId="0" borderId="1" xfId="0" applyFont="1" applyBorder="1" applyAlignment="1" applyProtection="1">
      <alignment vertical="top" wrapText="1"/>
    </xf>
    <xf numFmtId="0" fontId="0" fillId="5" borderId="1" xfId="0" applyFont="1" applyFill="1" applyBorder="1" applyAlignment="1" applyProtection="1">
      <alignment vertical="top" wrapText="1"/>
    </xf>
    <xf numFmtId="0" fontId="0" fillId="0" borderId="18" xfId="0" applyFont="1" applyBorder="1" applyAlignment="1" applyProtection="1">
      <alignment vertical="top" wrapText="1"/>
    </xf>
    <xf numFmtId="0" fontId="0" fillId="0" borderId="9" xfId="0" applyBorder="1" applyAlignment="1" applyProtection="1">
      <alignment horizontal="center" vertical="center"/>
    </xf>
    <xf numFmtId="0" fontId="0" fillId="0" borderId="10" xfId="0" applyBorder="1" applyAlignment="1" applyProtection="1">
      <alignment vertical="top" wrapText="1"/>
    </xf>
    <xf numFmtId="17" fontId="0" fillId="5" borderId="18" xfId="0" applyNumberFormat="1" applyFill="1" applyBorder="1" applyAlignment="1" applyProtection="1">
      <alignment vertical="center" wrapText="1"/>
      <protection locked="0"/>
    </xf>
    <xf numFmtId="17" fontId="23" fillId="0" borderId="1" xfId="15" applyNumberFormat="1" applyFont="1" applyBorder="1" applyAlignment="1" applyProtection="1">
      <alignment horizontal="center" vertical="center" wrapText="1"/>
      <protection locked="0"/>
    </xf>
    <xf numFmtId="0" fontId="0" fillId="5" borderId="1" xfId="0" applyFill="1" applyBorder="1" applyAlignment="1" applyProtection="1">
      <alignment horizontal="left" vertical="center" wrapText="1"/>
      <protection locked="0"/>
    </xf>
    <xf numFmtId="10" fontId="34" fillId="5" borderId="1" xfId="15" applyNumberFormat="1" applyFont="1" applyFill="1" applyBorder="1" applyAlignment="1" applyProtection="1">
      <alignment horizontal="center" vertical="center" wrapText="1"/>
    </xf>
    <xf numFmtId="0" fontId="0" fillId="0" borderId="1" xfId="0" applyFont="1" applyBorder="1" applyAlignment="1" applyProtection="1">
      <alignment horizontal="left" vertical="top" wrapText="1"/>
    </xf>
    <xf numFmtId="10" fontId="0" fillId="0" borderId="1" xfId="15" applyNumberFormat="1" applyFont="1" applyBorder="1" applyAlignment="1" applyProtection="1">
      <alignment horizontal="center" vertical="center"/>
      <protection locked="0"/>
    </xf>
    <xf numFmtId="9" fontId="53" fillId="5" borderId="0" xfId="15" applyNumberFormat="1" applyFont="1" applyFill="1" applyProtection="1"/>
    <xf numFmtId="170" fontId="34" fillId="0" borderId="1" xfId="15" applyNumberFormat="1" applyFont="1" applyFill="1" applyBorder="1" applyAlignment="1" applyProtection="1">
      <alignment horizontal="center" vertical="center" wrapText="1"/>
    </xf>
    <xf numFmtId="9" fontId="25" fillId="10" borderId="1" xfId="15" applyNumberFormat="1" applyFont="1" applyFill="1" applyBorder="1" applyAlignment="1">
      <alignment horizontal="center" vertical="center" wrapText="1"/>
    </xf>
    <xf numFmtId="10" fontId="25" fillId="10" borderId="1" xfId="0" applyNumberFormat="1" applyFont="1" applyFill="1" applyBorder="1" applyAlignment="1" applyProtection="1">
      <alignment vertical="center" wrapText="1"/>
    </xf>
    <xf numFmtId="0" fontId="0" fillId="0" borderId="1" xfId="0" applyBorder="1" applyAlignment="1" applyProtection="1">
      <alignment horizontal="center" vertical="center" wrapText="1"/>
    </xf>
    <xf numFmtId="10" fontId="0" fillId="0" borderId="1" xfId="15" applyNumberFormat="1" applyFont="1" applyBorder="1" applyAlignment="1" applyProtection="1">
      <alignment horizontal="center" vertical="center"/>
    </xf>
    <xf numFmtId="0" fontId="23" fillId="0" borderId="1" xfId="15" applyNumberFormat="1" applyFont="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0" borderId="1" xfId="0" applyBorder="1" applyAlignment="1" applyProtection="1">
      <alignment vertical="center" wrapText="1"/>
    </xf>
    <xf numFmtId="10" fontId="0" fillId="5" borderId="1" xfId="15" applyNumberFormat="1" applyFont="1" applyFill="1" applyBorder="1" applyAlignment="1" applyProtection="1">
      <alignment horizontal="center" vertical="center" wrapText="1"/>
      <protection locked="0"/>
    </xf>
    <xf numFmtId="0" fontId="0" fillId="5" borderId="18" xfId="0" applyFill="1" applyBorder="1" applyAlignment="1" applyProtection="1">
      <alignment vertical="top" wrapText="1"/>
    </xf>
    <xf numFmtId="17" fontId="41" fillId="5" borderId="18" xfId="0" applyNumberFormat="1" applyFont="1" applyFill="1" applyBorder="1" applyAlignment="1" applyProtection="1">
      <alignment horizontal="center" vertical="center" wrapText="1"/>
      <protection locked="0"/>
    </xf>
    <xf numFmtId="10" fontId="23" fillId="5" borderId="18" xfId="15" applyNumberFormat="1" applyFont="1" applyFill="1" applyBorder="1" applyAlignment="1" applyProtection="1">
      <alignment horizontal="center" vertical="center" wrapText="1"/>
      <protection locked="0"/>
    </xf>
    <xf numFmtId="0" fontId="0" fillId="5" borderId="18" xfId="0" applyFont="1" applyFill="1" applyBorder="1" applyAlignment="1" applyProtection="1">
      <alignment vertical="center" wrapText="1"/>
      <protection locked="0"/>
    </xf>
    <xf numFmtId="0" fontId="0" fillId="0" borderId="1" xfId="0" applyBorder="1" applyAlignment="1" applyProtection="1">
      <alignment horizontal="center" vertical="center" wrapText="1"/>
    </xf>
    <xf numFmtId="9" fontId="23" fillId="0" borderId="1" xfId="15" applyNumberFormat="1" applyFont="1" applyBorder="1" applyAlignment="1" applyProtection="1">
      <alignment horizontal="center" vertical="center" wrapText="1"/>
    </xf>
    <xf numFmtId="0" fontId="0" fillId="0" borderId="18" xfId="0" applyBorder="1" applyAlignment="1" applyProtection="1">
      <alignment horizontal="center" vertical="center" wrapText="1"/>
    </xf>
    <xf numFmtId="9" fontId="23" fillId="0" borderId="18" xfId="15" applyNumberFormat="1" applyFont="1" applyBorder="1" applyAlignment="1" applyProtection="1">
      <alignment horizontal="center" vertical="center" wrapText="1"/>
    </xf>
    <xf numFmtId="9" fontId="23" fillId="0" borderId="18" xfId="15"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8" xfId="0" applyFont="1" applyBorder="1" applyAlignment="1" applyProtection="1">
      <alignment horizontal="left" vertical="center" wrapText="1"/>
    </xf>
    <xf numFmtId="0" fontId="0" fillId="5" borderId="18" xfId="0"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28" fillId="5" borderId="1" xfId="0" applyFont="1" applyFill="1" applyBorder="1" applyAlignment="1" applyProtection="1">
      <alignment horizontal="center" vertical="center" wrapText="1"/>
    </xf>
    <xf numFmtId="2" fontId="34" fillId="0" borderId="1" xfId="15" applyNumberFormat="1" applyFont="1" applyFill="1" applyBorder="1" applyAlignment="1" applyProtection="1">
      <alignment horizontal="center" vertical="center" wrapText="1"/>
    </xf>
    <xf numFmtId="0" fontId="0" fillId="0" borderId="1" xfId="0" applyFill="1" applyBorder="1" applyAlignment="1" applyProtection="1">
      <alignment horizontal="left" vertical="center" wrapText="1"/>
    </xf>
    <xf numFmtId="3" fontId="57" fillId="0" borderId="1" xfId="0" applyNumberFormat="1" applyFont="1" applyFill="1" applyBorder="1" applyAlignment="1" applyProtection="1">
      <alignment horizontal="left" vertical="center" wrapText="1"/>
      <protection hidden="1"/>
    </xf>
    <xf numFmtId="0" fontId="0" fillId="0" borderId="1" xfId="0" applyFill="1" applyBorder="1" applyAlignment="1" applyProtection="1">
      <alignment vertical="center" wrapText="1"/>
    </xf>
    <xf numFmtId="0" fontId="0" fillId="0" borderId="1" xfId="0" applyFill="1" applyBorder="1" applyAlignment="1" applyProtection="1">
      <alignment vertical="center" wrapText="1"/>
      <protection locked="0"/>
    </xf>
    <xf numFmtId="2" fontId="34" fillId="7" borderId="1" xfId="15" applyNumberFormat="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10" fontId="23" fillId="0" borderId="1" xfId="15" applyNumberFormat="1" applyFont="1" applyFill="1" applyBorder="1" applyAlignment="1">
      <alignment horizontal="center" vertical="center"/>
    </xf>
    <xf numFmtId="10" fontId="0" fillId="0" borderId="1" xfId="15" applyNumberFormat="1" applyFont="1" applyFill="1" applyBorder="1" applyAlignment="1">
      <alignment horizontal="center" vertical="center" wrapText="1"/>
    </xf>
    <xf numFmtId="10" fontId="23" fillId="0" borderId="18" xfId="15" applyNumberFormat="1" applyFont="1" applyFill="1" applyBorder="1" applyAlignment="1">
      <alignment horizontal="center" vertical="center" wrapText="1"/>
    </xf>
    <xf numFmtId="10" fontId="0" fillId="0" borderId="1" xfId="0" applyNumberFormat="1" applyFill="1" applyBorder="1" applyAlignment="1" applyProtection="1">
      <alignment horizontal="center" vertical="center"/>
    </xf>
    <xf numFmtId="10" fontId="23" fillId="0" borderId="1" xfId="15" applyNumberFormat="1" applyFont="1" applyFill="1" applyBorder="1" applyAlignment="1">
      <alignment horizontal="center" vertical="center" wrapText="1"/>
    </xf>
    <xf numFmtId="10" fontId="23" fillId="0" borderId="18" xfId="15" applyNumberFormat="1" applyFont="1" applyFill="1" applyBorder="1" applyAlignment="1">
      <alignment horizontal="center" vertical="center"/>
    </xf>
    <xf numFmtId="10" fontId="0" fillId="0" borderId="1" xfId="15" applyNumberFormat="1" applyFont="1" applyFill="1" applyBorder="1" applyAlignment="1" applyProtection="1">
      <alignment horizontal="center" vertical="center"/>
    </xf>
    <xf numFmtId="9" fontId="23" fillId="0" borderId="18" xfId="15" applyNumberFormat="1" applyFont="1" applyFill="1" applyBorder="1" applyAlignment="1" applyProtection="1">
      <alignment horizontal="center" vertical="center" wrapText="1"/>
    </xf>
    <xf numFmtId="0" fontId="41" fillId="0" borderId="1" xfId="0" applyFont="1" applyFill="1" applyBorder="1" applyAlignment="1">
      <alignment horizontal="left" vertical="top" wrapText="1"/>
    </xf>
    <xf numFmtId="10" fontId="0" fillId="0" borderId="1" xfId="15" applyNumberFormat="1" applyFont="1" applyFill="1" applyBorder="1" applyAlignment="1" applyProtection="1">
      <alignment horizontal="center" vertical="center" wrapText="1"/>
      <protection locked="0"/>
    </xf>
    <xf numFmtId="0" fontId="0" fillId="0" borderId="1" xfId="0" applyFont="1" applyBorder="1" applyAlignment="1">
      <alignment vertical="top" wrapText="1"/>
    </xf>
    <xf numFmtId="17" fontId="0" fillId="5" borderId="1" xfId="0" applyNumberFormat="1" applyFill="1" applyBorder="1" applyAlignment="1">
      <alignment vertical="top" wrapText="1"/>
    </xf>
    <xf numFmtId="0" fontId="0" fillId="0" borderId="1" xfId="0" applyFill="1" applyBorder="1" applyAlignment="1">
      <alignment vertical="top" wrapText="1"/>
    </xf>
    <xf numFmtId="2" fontId="25" fillId="10" borderId="1" xfId="0" applyNumberFormat="1" applyFont="1" applyFill="1" applyBorder="1" applyAlignment="1">
      <alignment horizontal="center" vertical="center" wrapText="1"/>
    </xf>
    <xf numFmtId="0" fontId="54" fillId="25" borderId="0" xfId="0" applyFont="1" applyFill="1" applyAlignment="1">
      <alignment vertical="center" wrapText="1"/>
    </xf>
    <xf numFmtId="0" fontId="0" fillId="0" borderId="0" xfId="0" applyAlignment="1">
      <alignment vertical="center" wrapText="1"/>
    </xf>
    <xf numFmtId="17" fontId="0" fillId="0" borderId="1" xfId="0" applyNumberFormat="1" applyFont="1" applyBorder="1" applyAlignment="1">
      <alignment vertical="center" wrapText="1"/>
    </xf>
    <xf numFmtId="9" fontId="39" fillId="11" borderId="1" xfId="15" applyFont="1" applyFill="1" applyBorder="1" applyAlignment="1" applyProtection="1">
      <alignment vertical="center" wrapText="1"/>
    </xf>
    <xf numFmtId="0" fontId="6" fillId="10" borderId="1" xfId="12" applyFont="1" applyFill="1" applyBorder="1" applyAlignment="1" applyProtection="1">
      <alignment horizontal="left" vertical="center" wrapText="1"/>
    </xf>
    <xf numFmtId="0" fontId="7" fillId="5" borderId="1" xfId="12" applyFont="1" applyFill="1" applyBorder="1" applyAlignment="1" applyProtection="1">
      <alignment horizontal="center" vertical="center"/>
    </xf>
    <xf numFmtId="0" fontId="6" fillId="10" borderId="1" xfId="12" applyFont="1" applyFill="1" applyBorder="1" applyAlignment="1" applyProtection="1">
      <alignment horizontal="center" vertical="center"/>
    </xf>
    <xf numFmtId="0" fontId="6" fillId="10" borderId="1" xfId="12" applyFont="1" applyFill="1" applyBorder="1" applyAlignment="1" applyProtection="1">
      <alignment horizontal="justify" vertical="center" wrapText="1"/>
    </xf>
    <xf numFmtId="0" fontId="6" fillId="10" borderId="1" xfId="12" applyFont="1" applyFill="1" applyBorder="1" applyAlignment="1" applyProtection="1">
      <alignment horizontal="center" vertical="center" wrapText="1"/>
    </xf>
    <xf numFmtId="0" fontId="7" fillId="2" borderId="1" xfId="12" applyFont="1" applyFill="1" applyBorder="1" applyAlignment="1" applyProtection="1">
      <alignment horizontal="center" vertical="center"/>
    </xf>
    <xf numFmtId="49" fontId="34" fillId="5" borderId="14" xfId="15" applyNumberFormat="1" applyFont="1" applyFill="1" applyBorder="1" applyAlignment="1" applyProtection="1">
      <alignment horizontal="justify" vertical="center" wrapText="1"/>
    </xf>
    <xf numFmtId="49" fontId="34" fillId="5" borderId="46" xfId="15" applyNumberFormat="1" applyFont="1" applyFill="1" applyBorder="1" applyAlignment="1" applyProtection="1">
      <alignment horizontal="justify" vertical="center" wrapText="1"/>
    </xf>
    <xf numFmtId="49" fontId="34" fillId="5" borderId="47" xfId="15" applyNumberFormat="1" applyFont="1" applyFill="1" applyBorder="1" applyAlignment="1" applyProtection="1">
      <alignment horizontal="justify" vertical="center" wrapText="1"/>
    </xf>
    <xf numFmtId="49" fontId="34" fillId="5" borderId="48" xfId="15" applyNumberFormat="1" applyFont="1" applyFill="1" applyBorder="1" applyAlignment="1" applyProtection="1">
      <alignment horizontal="justify" vertical="center" wrapText="1"/>
    </xf>
    <xf numFmtId="49" fontId="34" fillId="5" borderId="4" xfId="15" applyNumberFormat="1" applyFont="1" applyFill="1" applyBorder="1" applyAlignment="1" applyProtection="1">
      <alignment horizontal="justify" vertical="center" wrapText="1"/>
    </xf>
    <xf numFmtId="49" fontId="34" fillId="5" borderId="6" xfId="15" applyNumberFormat="1" applyFont="1" applyFill="1" applyBorder="1" applyAlignment="1" applyProtection="1">
      <alignment horizontal="justify" vertical="center" wrapText="1"/>
    </xf>
    <xf numFmtId="0" fontId="34" fillId="0" borderId="18" xfId="0" applyFont="1" applyFill="1" applyBorder="1" applyAlignment="1" applyProtection="1">
      <alignment horizontal="center" vertical="center" wrapText="1"/>
    </xf>
    <xf numFmtId="0" fontId="34" fillId="0" borderId="42"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18" xfId="0" applyFont="1" applyFill="1" applyBorder="1" applyAlignment="1" applyProtection="1">
      <alignment horizontal="justify" vertical="center" wrapText="1"/>
    </xf>
    <xf numFmtId="0" fontId="34" fillId="0" borderId="42" xfId="0" applyFont="1" applyFill="1" applyBorder="1" applyAlignment="1" applyProtection="1">
      <alignment horizontal="justify" vertical="center" wrapText="1"/>
    </xf>
    <xf numFmtId="0" fontId="34" fillId="0" borderId="5" xfId="0" applyFont="1" applyFill="1" applyBorder="1" applyAlignment="1" applyProtection="1">
      <alignment horizontal="justify" vertical="center" wrapText="1"/>
    </xf>
    <xf numFmtId="0" fontId="11" fillId="6" borderId="18" xfId="0" applyFont="1" applyFill="1" applyBorder="1" applyAlignment="1" applyProtection="1">
      <alignment horizontal="justify" vertical="center" wrapText="1"/>
    </xf>
    <xf numFmtId="0" fontId="11" fillId="6" borderId="42" xfId="0" applyFont="1" applyFill="1" applyBorder="1" applyAlignment="1" applyProtection="1">
      <alignment horizontal="justify" vertical="center" wrapText="1"/>
    </xf>
    <xf numFmtId="0" fontId="11" fillId="6" borderId="5" xfId="0" applyFont="1" applyFill="1" applyBorder="1" applyAlignment="1" applyProtection="1">
      <alignment horizontal="justify" vertical="center" wrapText="1"/>
    </xf>
    <xf numFmtId="0" fontId="34" fillId="0" borderId="18" xfId="0" applyFont="1" applyBorder="1" applyAlignment="1" applyProtection="1">
      <alignment horizontal="center" vertical="center" wrapText="1"/>
    </xf>
    <xf numFmtId="0" fontId="34" fillId="0" borderId="42" xfId="0" applyFont="1" applyBorder="1" applyAlignment="1" applyProtection="1">
      <alignment horizontal="center" vertical="center" wrapText="1"/>
    </xf>
    <xf numFmtId="0" fontId="34" fillId="0" borderId="5" xfId="0" applyFont="1" applyBorder="1" applyAlignment="1" applyProtection="1">
      <alignment horizontal="center" vertical="center" wrapText="1"/>
    </xf>
    <xf numFmtId="0" fontId="34" fillId="0" borderId="18" xfId="0" applyFont="1" applyBorder="1" applyAlignment="1" applyProtection="1">
      <alignment horizontal="justify" vertical="center" wrapText="1"/>
    </xf>
    <xf numFmtId="0" fontId="34" fillId="0" borderId="42" xfId="0" applyFont="1" applyBorder="1" applyAlignment="1" applyProtection="1">
      <alignment horizontal="justify" vertical="center" wrapText="1"/>
    </xf>
    <xf numFmtId="0" fontId="34" fillId="0" borderId="5" xfId="0" applyFont="1" applyBorder="1" applyAlignment="1" applyProtection="1">
      <alignment horizontal="justify" vertical="center" wrapText="1"/>
    </xf>
    <xf numFmtId="0" fontId="11" fillId="8" borderId="9" xfId="8" applyFont="1" applyFill="1" applyBorder="1" applyAlignment="1" applyProtection="1">
      <alignment horizontal="center" vertical="center" wrapText="1"/>
    </xf>
    <xf numFmtId="0" fontId="11" fillId="8" borderId="39" xfId="8" applyFont="1" applyFill="1" applyBorder="1" applyAlignment="1" applyProtection="1">
      <alignment horizontal="center" vertical="center" wrapText="1"/>
    </xf>
    <xf numFmtId="0" fontId="11" fillId="8" borderId="10" xfId="8" applyFont="1" applyFill="1" applyBorder="1" applyAlignment="1" applyProtection="1">
      <alignment horizontal="center" vertical="center" wrapText="1"/>
    </xf>
    <xf numFmtId="0" fontId="36" fillId="5" borderId="9" xfId="0" applyFont="1" applyFill="1" applyBorder="1" applyAlignment="1" applyProtection="1">
      <alignment horizontal="center" vertical="center"/>
    </xf>
    <xf numFmtId="0" fontId="36" fillId="5" borderId="39" xfId="0" applyFont="1" applyFill="1" applyBorder="1" applyAlignment="1" applyProtection="1">
      <alignment horizontal="center" vertical="center"/>
    </xf>
    <xf numFmtId="0" fontId="29" fillId="5" borderId="0" xfId="0" applyFont="1" applyFill="1" applyBorder="1" applyAlignment="1" applyProtection="1">
      <alignment horizontal="center" vertical="center" wrapText="1"/>
    </xf>
    <xf numFmtId="0" fontId="11" fillId="8" borderId="1" xfId="8" applyFont="1" applyFill="1" applyBorder="1" applyAlignment="1" applyProtection="1">
      <alignment horizontal="center" vertical="center" wrapText="1"/>
    </xf>
    <xf numFmtId="0" fontId="34" fillId="0" borderId="1" xfId="0" applyFont="1" applyFill="1" applyBorder="1" applyAlignment="1" applyProtection="1">
      <alignment horizontal="justify" vertical="center" wrapText="1"/>
    </xf>
    <xf numFmtId="0" fontId="11" fillId="6" borderId="1" xfId="0" applyFont="1" applyFill="1" applyBorder="1" applyAlignment="1" applyProtection="1">
      <alignment horizontal="justify" vertical="center" wrapText="1"/>
    </xf>
    <xf numFmtId="0" fontId="34" fillId="0" borderId="1" xfId="0" applyFont="1" applyBorder="1" applyAlignment="1" applyProtection="1">
      <alignment horizontal="center" vertical="center" wrapText="1"/>
    </xf>
    <xf numFmtId="0" fontId="28" fillId="5" borderId="1" xfId="0" applyFont="1" applyFill="1" applyBorder="1" applyAlignment="1" applyProtection="1">
      <alignment vertical="center" wrapText="1"/>
    </xf>
    <xf numFmtId="0" fontId="36" fillId="5" borderId="10" xfId="0" applyFont="1" applyFill="1" applyBorder="1" applyAlignment="1" applyProtection="1">
      <alignment horizontal="center" vertical="center"/>
    </xf>
    <xf numFmtId="0" fontId="34" fillId="0" borderId="1" xfId="0" applyFont="1" applyFill="1" applyBorder="1" applyAlignment="1" applyProtection="1">
      <alignment horizontal="center" vertical="center" wrapText="1"/>
    </xf>
    <xf numFmtId="10" fontId="34" fillId="5" borderId="1" xfId="15" applyNumberFormat="1" applyFont="1" applyFill="1" applyBorder="1" applyAlignment="1" applyProtection="1">
      <alignment horizontal="justify" vertical="center" wrapText="1"/>
    </xf>
    <xf numFmtId="0" fontId="0" fillId="5" borderId="1" xfId="0" applyFont="1" applyFill="1" applyBorder="1" applyAlignment="1" applyProtection="1">
      <alignment horizontal="center"/>
    </xf>
    <xf numFmtId="0" fontId="36" fillId="5" borderId="9" xfId="0" applyFont="1" applyFill="1" applyBorder="1" applyAlignment="1" applyProtection="1">
      <alignment horizontal="center" vertical="center" wrapText="1"/>
    </xf>
    <xf numFmtId="0" fontId="36" fillId="5" borderId="39" xfId="0" applyFont="1" applyFill="1" applyBorder="1" applyAlignment="1" applyProtection="1">
      <alignment horizontal="center" vertical="center" wrapText="1"/>
    </xf>
    <xf numFmtId="0" fontId="36" fillId="5" borderId="10" xfId="0" applyFont="1" applyFill="1" applyBorder="1" applyAlignment="1" applyProtection="1">
      <alignment horizontal="center" vertical="center" wrapText="1"/>
    </xf>
    <xf numFmtId="0" fontId="11" fillId="13" borderId="1" xfId="0" applyFont="1" applyFill="1" applyBorder="1" applyAlignment="1" applyProtection="1">
      <alignment horizontal="center" vertical="center"/>
    </xf>
    <xf numFmtId="0" fontId="11" fillId="8" borderId="1" xfId="0" applyFont="1" applyFill="1" applyBorder="1" applyAlignment="1" applyProtection="1">
      <alignment horizontal="center" vertical="center" wrapText="1"/>
    </xf>
    <xf numFmtId="0" fontId="34" fillId="0" borderId="1" xfId="0" applyFont="1" applyBorder="1" applyAlignment="1" applyProtection="1">
      <alignment horizontal="justify" vertical="center" wrapText="1"/>
    </xf>
    <xf numFmtId="0" fontId="6"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13" borderId="1" xfId="0" applyFont="1" applyFill="1" applyBorder="1" applyAlignment="1" applyProtection="1">
      <alignment horizontal="center" vertical="center" wrapText="1"/>
    </xf>
    <xf numFmtId="0" fontId="41" fillId="5" borderId="1" xfId="0" applyFont="1" applyFill="1" applyBorder="1" applyAlignment="1" applyProtection="1">
      <alignment horizontal="center"/>
    </xf>
    <xf numFmtId="0" fontId="11" fillId="5" borderId="1" xfId="0" applyFont="1" applyFill="1" applyBorder="1" applyAlignment="1" applyProtection="1">
      <alignment horizontal="center" vertical="center"/>
    </xf>
    <xf numFmtId="0" fontId="11" fillId="13" borderId="9" xfId="0" applyFont="1" applyFill="1" applyBorder="1" applyAlignment="1" applyProtection="1">
      <alignment horizontal="center" vertical="center" wrapText="1"/>
    </xf>
    <xf numFmtId="0" fontId="11" fillId="13" borderId="39" xfId="0" applyFont="1" applyFill="1" applyBorder="1" applyAlignment="1" applyProtection="1">
      <alignment horizontal="center" vertical="center" wrapText="1"/>
    </xf>
    <xf numFmtId="0" fontId="11" fillId="13" borderId="10"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wrapText="1"/>
    </xf>
    <xf numFmtId="0" fontId="2" fillId="13" borderId="40" xfId="0" applyFont="1" applyFill="1" applyBorder="1" applyAlignment="1" applyProtection="1">
      <alignment horizontal="center" vertical="center" wrapText="1"/>
    </xf>
    <xf numFmtId="0" fontId="2" fillId="13" borderId="46" xfId="0" applyFont="1" applyFill="1" applyBorder="1" applyAlignment="1" applyProtection="1">
      <alignment horizontal="center" vertical="center" wrapText="1"/>
    </xf>
    <xf numFmtId="0" fontId="36" fillId="5" borderId="1" xfId="0" applyFont="1" applyFill="1" applyBorder="1" applyAlignment="1" applyProtection="1">
      <alignment horizontal="center" vertical="center"/>
    </xf>
    <xf numFmtId="0" fontId="34" fillId="5" borderId="0" xfId="0" applyFont="1" applyFill="1" applyBorder="1" applyAlignment="1" applyProtection="1">
      <alignment horizontal="center" vertical="center" wrapText="1"/>
    </xf>
    <xf numFmtId="0" fontId="11" fillId="5" borderId="1" xfId="0" applyFont="1" applyFill="1" applyBorder="1" applyAlignment="1" applyProtection="1">
      <alignment horizontal="left" vertical="center" wrapText="1"/>
    </xf>
    <xf numFmtId="0" fontId="11" fillId="5" borderId="1" xfId="0" applyFont="1" applyFill="1" applyBorder="1" applyAlignment="1" applyProtection="1">
      <alignment vertical="center" wrapText="1"/>
    </xf>
    <xf numFmtId="0" fontId="36" fillId="5" borderId="1" xfId="0" applyFont="1" applyFill="1" applyBorder="1" applyAlignment="1" applyProtection="1">
      <alignment horizontal="center" vertical="center" wrapText="1"/>
    </xf>
    <xf numFmtId="0" fontId="33" fillId="0" borderId="1" xfId="0" applyFont="1" applyBorder="1" applyAlignment="1" applyProtection="1">
      <alignment horizontal="center"/>
    </xf>
    <xf numFmtId="0" fontId="36" fillId="0" borderId="1" xfId="0" applyFont="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11" fillId="2" borderId="1" xfId="12" applyFont="1" applyFill="1" applyBorder="1" applyAlignment="1" applyProtection="1">
      <alignment horizontal="center" vertical="center"/>
    </xf>
    <xf numFmtId="0" fontId="36" fillId="0" borderId="1" xfId="12" applyFont="1" applyFill="1" applyBorder="1" applyAlignment="1" applyProtection="1">
      <alignment horizontal="center" vertical="center"/>
    </xf>
    <xf numFmtId="0" fontId="28" fillId="14" borderId="1" xfId="12" applyFont="1" applyFill="1" applyBorder="1" applyAlignment="1" applyProtection="1">
      <alignment horizontal="center" vertical="center"/>
    </xf>
    <xf numFmtId="0" fontId="6" fillId="10" borderId="1" xfId="12" applyFont="1" applyFill="1" applyBorder="1" applyAlignment="1" applyProtection="1">
      <alignment horizontal="left" vertical="center" wrapText="1"/>
    </xf>
    <xf numFmtId="0" fontId="7" fillId="5" borderId="1" xfId="12" applyFont="1" applyFill="1" applyBorder="1" applyAlignment="1" applyProtection="1">
      <alignment horizontal="center" vertical="center" wrapText="1"/>
    </xf>
    <xf numFmtId="0" fontId="7" fillId="2" borderId="1" xfId="12" applyFont="1" applyFill="1" applyBorder="1" applyAlignment="1" applyProtection="1">
      <alignment horizontal="center" vertical="center" wrapText="1"/>
    </xf>
    <xf numFmtId="0" fontId="7" fillId="0" borderId="1" xfId="12" applyFont="1" applyBorder="1" applyAlignment="1" applyProtection="1">
      <alignment horizontal="center" vertical="center" wrapText="1"/>
    </xf>
    <xf numFmtId="1" fontId="7" fillId="5" borderId="1" xfId="6" applyNumberFormat="1" applyFont="1" applyFill="1" applyBorder="1" applyAlignment="1" applyProtection="1">
      <alignment horizontal="center" vertical="center" wrapText="1"/>
    </xf>
    <xf numFmtId="9" fontId="7" fillId="2" borderId="1" xfId="16" applyFont="1" applyFill="1" applyBorder="1" applyAlignment="1" applyProtection="1">
      <alignment horizontal="center" vertical="center"/>
    </xf>
    <xf numFmtId="0" fontId="7" fillId="5" borderId="1" xfId="16" applyNumberFormat="1" applyFont="1" applyFill="1" applyBorder="1" applyAlignment="1" applyProtection="1">
      <alignment horizontal="center" vertical="center" wrapText="1"/>
    </xf>
    <xf numFmtId="0" fontId="7" fillId="0" borderId="1" xfId="12" applyFont="1" applyFill="1" applyBorder="1" applyAlignment="1" applyProtection="1">
      <alignment horizontal="center" vertical="center" wrapText="1"/>
    </xf>
    <xf numFmtId="0" fontId="7" fillId="0" borderId="1" xfId="12" applyFont="1" applyFill="1" applyBorder="1" applyAlignment="1" applyProtection="1">
      <alignment horizontal="center" vertical="center"/>
    </xf>
    <xf numFmtId="0" fontId="7" fillId="5" borderId="1" xfId="12" applyFont="1" applyFill="1" applyBorder="1" applyAlignment="1" applyProtection="1">
      <alignment horizontal="center" vertical="center"/>
    </xf>
    <xf numFmtId="49" fontId="7" fillId="5" borderId="1" xfId="12" applyNumberFormat="1" applyFont="1" applyFill="1" applyBorder="1" applyAlignment="1" applyProtection="1">
      <alignment horizontal="center" vertical="center"/>
    </xf>
    <xf numFmtId="0" fontId="19" fillId="2" borderId="1" xfId="12" applyFont="1" applyFill="1" applyBorder="1" applyAlignment="1" applyProtection="1">
      <alignment horizontal="center" vertical="center"/>
    </xf>
    <xf numFmtId="0" fontId="6" fillId="10" borderId="1" xfId="12" applyFont="1" applyFill="1" applyBorder="1" applyAlignment="1" applyProtection="1">
      <alignment horizontal="center" vertical="center"/>
    </xf>
    <xf numFmtId="9" fontId="6" fillId="10" borderId="1" xfId="16" applyFont="1" applyFill="1" applyBorder="1" applyAlignment="1" applyProtection="1">
      <alignment horizontal="center" vertical="center"/>
    </xf>
    <xf numFmtId="14" fontId="7" fillId="5" borderId="1" xfId="12" applyNumberFormat="1" applyFont="1" applyFill="1" applyBorder="1" applyAlignment="1" applyProtection="1">
      <alignment horizontal="center" vertical="center" wrapText="1"/>
    </xf>
    <xf numFmtId="2" fontId="7" fillId="0" borderId="1" xfId="15" applyNumberFormat="1" applyFont="1" applyFill="1" applyBorder="1" applyAlignment="1" applyProtection="1">
      <alignment horizontal="center" vertical="center" wrapText="1"/>
    </xf>
    <xf numFmtId="2" fontId="7" fillId="5" borderId="1" xfId="15" applyNumberFormat="1" applyFont="1" applyFill="1" applyBorder="1" applyAlignment="1" applyProtection="1">
      <alignment horizontal="center" vertical="center" wrapText="1"/>
    </xf>
    <xf numFmtId="9" fontId="6" fillId="5" borderId="1" xfId="16" applyFont="1" applyFill="1" applyBorder="1" applyAlignment="1" applyProtection="1">
      <alignment horizontal="center" vertical="center"/>
      <protection locked="0"/>
    </xf>
    <xf numFmtId="0" fontId="6" fillId="14" borderId="1" xfId="12" applyFont="1" applyFill="1" applyBorder="1" applyAlignment="1" applyProtection="1">
      <alignment horizontal="center" vertical="center"/>
    </xf>
    <xf numFmtId="0" fontId="7" fillId="5" borderId="1" xfId="12" applyFont="1" applyFill="1" applyBorder="1" applyAlignment="1" applyProtection="1">
      <alignment horizontal="left" vertical="center" wrapText="1"/>
      <protection locked="0"/>
    </xf>
    <xf numFmtId="0" fontId="28" fillId="0" borderId="1" xfId="12" applyFont="1" applyFill="1" applyBorder="1" applyAlignment="1" applyProtection="1">
      <alignment horizontal="center" vertical="center"/>
    </xf>
    <xf numFmtId="0" fontId="29" fillId="5" borderId="1" xfId="0" applyFont="1" applyFill="1" applyBorder="1" applyAlignment="1" applyProtection="1">
      <alignment horizontal="justify" vertical="center" wrapText="1"/>
      <protection locked="0"/>
    </xf>
    <xf numFmtId="0" fontId="29" fillId="5" borderId="1" xfId="0" applyFont="1" applyFill="1" applyBorder="1" applyAlignment="1" applyProtection="1">
      <alignment horizontal="left" vertical="center"/>
      <protection locked="0"/>
    </xf>
    <xf numFmtId="0" fontId="29" fillId="5" borderId="1" xfId="0" applyFont="1" applyFill="1" applyBorder="1" applyAlignment="1" applyProtection="1">
      <alignment horizontal="justify" vertical="center"/>
      <protection locked="0"/>
    </xf>
    <xf numFmtId="0" fontId="6" fillId="10" borderId="1" xfId="12" applyFont="1" applyFill="1" applyBorder="1" applyAlignment="1" applyProtection="1">
      <alignment horizontal="justify" vertical="center" wrapText="1"/>
    </xf>
    <xf numFmtId="0" fontId="6" fillId="10" borderId="1" xfId="12" applyFont="1" applyFill="1" applyBorder="1" applyAlignment="1" applyProtection="1">
      <alignment horizontal="center" vertical="center" wrapText="1"/>
    </xf>
    <xf numFmtId="0" fontId="7" fillId="2" borderId="1" xfId="12" applyFont="1" applyFill="1" applyBorder="1" applyAlignment="1" applyProtection="1">
      <alignment horizontal="center" vertical="center" wrapText="1"/>
      <protection locked="0"/>
    </xf>
    <xf numFmtId="0" fontId="6" fillId="2" borderId="1" xfId="12" applyFont="1" applyFill="1" applyBorder="1" applyAlignment="1" applyProtection="1">
      <alignment horizontal="center" vertical="center" wrapText="1"/>
      <protection locked="0"/>
    </xf>
    <xf numFmtId="0" fontId="7" fillId="2" borderId="1" xfId="12" applyFont="1" applyFill="1" applyBorder="1" applyAlignment="1" applyProtection="1">
      <alignment horizontal="center" vertical="center"/>
      <protection locked="0"/>
    </xf>
    <xf numFmtId="0" fontId="6" fillId="10" borderId="1" xfId="12" applyFont="1" applyFill="1" applyBorder="1" applyAlignment="1" applyProtection="1">
      <alignment horizontal="justify" vertical="center"/>
    </xf>
    <xf numFmtId="0" fontId="7" fillId="5" borderId="1" xfId="12" applyFont="1" applyFill="1" applyBorder="1" applyAlignment="1" applyProtection="1">
      <alignment horizontal="center" vertical="center" wrapText="1"/>
      <protection locked="0"/>
    </xf>
    <xf numFmtId="0" fontId="33" fillId="5" borderId="1" xfId="0" applyFont="1" applyFill="1" applyBorder="1" applyAlignment="1" applyProtection="1">
      <alignment horizontal="center"/>
      <protection locked="0"/>
    </xf>
    <xf numFmtId="0" fontId="35" fillId="5" borderId="1" xfId="0" applyFont="1" applyFill="1" applyBorder="1" applyAlignment="1" applyProtection="1">
      <alignment horizontal="center" vertical="center" wrapText="1"/>
      <protection locked="0"/>
    </xf>
    <xf numFmtId="0" fontId="25" fillId="5" borderId="1" xfId="0" applyFont="1" applyFill="1" applyBorder="1" applyAlignment="1">
      <alignment horizontal="center"/>
    </xf>
    <xf numFmtId="0" fontId="28" fillId="5" borderId="1" xfId="0" applyFont="1" applyFill="1" applyBorder="1" applyAlignment="1" applyProtection="1">
      <alignment horizontal="center" vertical="center" wrapText="1"/>
    </xf>
    <xf numFmtId="0" fontId="24" fillId="16" borderId="47" xfId="0" applyFont="1" applyFill="1" applyBorder="1" applyAlignment="1">
      <alignment horizontal="center" vertical="center"/>
    </xf>
    <xf numFmtId="0" fontId="24" fillId="16" borderId="0" xfId="0" applyFont="1" applyFill="1" applyBorder="1" applyAlignment="1">
      <alignment horizontal="center" vertical="center"/>
    </xf>
    <xf numFmtId="0" fontId="43" fillId="15" borderId="9" xfId="0" applyFont="1" applyFill="1" applyBorder="1" applyAlignment="1">
      <alignment horizontal="center" vertical="center"/>
    </xf>
    <xf numFmtId="0" fontId="43" fillId="15" borderId="39" xfId="0" applyFont="1" applyFill="1" applyBorder="1" applyAlignment="1">
      <alignment horizontal="center" vertical="center"/>
    </xf>
    <xf numFmtId="0" fontId="43" fillId="15" borderId="10" xfId="0" applyFont="1" applyFill="1" applyBorder="1" applyAlignment="1">
      <alignment horizontal="center" vertical="center"/>
    </xf>
    <xf numFmtId="0" fontId="25" fillId="11" borderId="9" xfId="0" applyFont="1" applyFill="1" applyBorder="1" applyAlignment="1">
      <alignment horizontal="center" vertical="center" wrapText="1"/>
    </xf>
    <xf numFmtId="0" fontId="25" fillId="11" borderId="10" xfId="0" applyFont="1" applyFill="1" applyBorder="1" applyAlignment="1">
      <alignment horizontal="center" vertical="center" wrapText="1"/>
    </xf>
    <xf numFmtId="9" fontId="39" fillId="11" borderId="9" xfId="15" applyFont="1" applyFill="1" applyBorder="1" applyAlignment="1">
      <alignment horizontal="center" vertical="center" wrapText="1"/>
    </xf>
    <xf numFmtId="9" fontId="39" fillId="11" borderId="10" xfId="15"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47" xfId="0" applyFill="1" applyBorder="1" applyAlignment="1">
      <alignment horizontal="center" vertical="center" wrapText="1"/>
    </xf>
    <xf numFmtId="9" fontId="0" fillId="0" borderId="14" xfId="15" applyFont="1" applyFill="1" applyBorder="1" applyAlignment="1">
      <alignment horizontal="center" vertical="center" wrapText="1"/>
    </xf>
    <xf numFmtId="9" fontId="0" fillId="0" borderId="47" xfId="15" applyFont="1" applyFill="1" applyBorder="1" applyAlignment="1">
      <alignment horizontal="center" vertical="center" wrapText="1"/>
    </xf>
    <xf numFmtId="49" fontId="7" fillId="2" borderId="1" xfId="12" applyNumberFormat="1" applyFont="1" applyFill="1" applyBorder="1" applyAlignment="1" applyProtection="1">
      <alignment horizontal="center" vertical="center"/>
    </xf>
    <xf numFmtId="14" fontId="7" fillId="2" borderId="1" xfId="12" applyNumberFormat="1" applyFont="1" applyFill="1" applyBorder="1" applyAlignment="1" applyProtection="1">
      <alignment horizontal="center" vertical="center" wrapText="1"/>
    </xf>
    <xf numFmtId="168" fontId="7" fillId="0" borderId="1" xfId="16" applyNumberFormat="1" applyFont="1" applyFill="1" applyBorder="1" applyAlignment="1" applyProtection="1">
      <alignment horizontal="center" vertical="center" wrapText="1"/>
    </xf>
    <xf numFmtId="168" fontId="7" fillId="2" borderId="1" xfId="16" applyNumberFormat="1" applyFont="1" applyFill="1" applyBorder="1" applyAlignment="1" applyProtection="1">
      <alignment horizontal="center" vertical="center" wrapText="1"/>
    </xf>
    <xf numFmtId="9" fontId="6" fillId="2" borderId="1" xfId="16" applyFont="1" applyFill="1" applyBorder="1" applyAlignment="1" applyProtection="1">
      <alignment horizontal="center" vertical="center"/>
      <protection locked="0"/>
    </xf>
    <xf numFmtId="0" fontId="29" fillId="5" borderId="1" xfId="0" applyFont="1" applyFill="1" applyBorder="1" applyAlignment="1" applyProtection="1">
      <alignment horizontal="left" vertical="center" wrapText="1"/>
      <protection locked="0"/>
    </xf>
    <xf numFmtId="0" fontId="33" fillId="5" borderId="1" xfId="0" applyFont="1" applyFill="1" applyBorder="1" applyAlignment="1" applyProtection="1">
      <alignment horizontal="center"/>
    </xf>
    <xf numFmtId="0" fontId="35" fillId="5" borderId="1" xfId="0" applyFont="1" applyFill="1" applyBorder="1" applyAlignment="1" applyProtection="1">
      <alignment horizontal="center" vertical="center" wrapText="1"/>
    </xf>
    <xf numFmtId="0" fontId="25" fillId="5" borderId="1" xfId="0" applyFont="1" applyFill="1" applyBorder="1" applyAlignment="1" applyProtection="1">
      <alignment horizontal="center"/>
    </xf>
    <xf numFmtId="0" fontId="24" fillId="16" borderId="47" xfId="0" applyFont="1" applyFill="1" applyBorder="1" applyAlignment="1" applyProtection="1">
      <alignment horizontal="center"/>
    </xf>
    <xf numFmtId="0" fontId="24" fillId="16" borderId="0" xfId="0" applyFont="1" applyFill="1" applyBorder="1" applyAlignment="1" applyProtection="1">
      <alignment horizontal="center"/>
    </xf>
    <xf numFmtId="0" fontId="43" fillId="15" borderId="9" xfId="0" applyFont="1" applyFill="1" applyBorder="1" applyAlignment="1" applyProtection="1">
      <alignment horizontal="center"/>
    </xf>
    <xf numFmtId="0" fontId="43" fillId="15" borderId="39" xfId="0" applyFont="1" applyFill="1" applyBorder="1" applyAlignment="1" applyProtection="1">
      <alignment horizontal="center"/>
    </xf>
    <xf numFmtId="0" fontId="43" fillId="15" borderId="10" xfId="0" applyFont="1" applyFill="1" applyBorder="1" applyAlignment="1" applyProtection="1">
      <alignment horizontal="center"/>
    </xf>
    <xf numFmtId="0" fontId="33" fillId="0" borderId="1" xfId="0" applyFont="1" applyBorder="1" applyAlignment="1" applyProtection="1">
      <alignment horizontal="center"/>
      <protection locked="0"/>
    </xf>
    <xf numFmtId="0" fontId="36" fillId="0" borderId="1" xfId="0" applyFont="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11" fillId="2" borderId="31" xfId="12" applyFont="1" applyFill="1" applyBorder="1" applyAlignment="1" applyProtection="1">
      <alignment horizontal="center" vertical="center"/>
    </xf>
    <xf numFmtId="0" fontId="11" fillId="2" borderId="0" xfId="12" applyFont="1" applyFill="1" applyBorder="1" applyAlignment="1" applyProtection="1">
      <alignment horizontal="center" vertical="center"/>
    </xf>
    <xf numFmtId="0" fontId="11" fillId="2" borderId="32" xfId="12" applyFont="1" applyFill="1" applyBorder="1" applyAlignment="1" applyProtection="1">
      <alignment horizontal="center" vertical="center"/>
    </xf>
    <xf numFmtId="0" fontId="36" fillId="0" borderId="60" xfId="12" applyFont="1" applyFill="1" applyBorder="1" applyAlignment="1">
      <alignment horizontal="center" vertical="center"/>
    </xf>
    <xf numFmtId="0" fontId="36" fillId="0" borderId="40" xfId="12" applyFont="1" applyFill="1" applyBorder="1" applyAlignment="1">
      <alignment horizontal="center" vertical="center"/>
    </xf>
    <xf numFmtId="0" fontId="36" fillId="0" borderId="61" xfId="12" applyFont="1" applyFill="1" applyBorder="1" applyAlignment="1">
      <alignment horizontal="center" vertical="center"/>
    </xf>
    <xf numFmtId="0" fontId="28" fillId="14" borderId="1" xfId="12" applyFont="1" applyFill="1" applyBorder="1" applyAlignment="1">
      <alignment horizontal="center" vertical="center"/>
    </xf>
    <xf numFmtId="0" fontId="6" fillId="10" borderId="1" xfId="12" applyFont="1" applyFill="1" applyBorder="1" applyAlignment="1">
      <alignment horizontal="left" vertical="center" wrapText="1"/>
    </xf>
    <xf numFmtId="0" fontId="7" fillId="5" borderId="1" xfId="12" applyFont="1" applyFill="1" applyBorder="1" applyAlignment="1">
      <alignment horizontal="center" vertical="center" wrapText="1"/>
    </xf>
    <xf numFmtId="0" fontId="7" fillId="2" borderId="1" xfId="12" applyFont="1" applyFill="1" applyBorder="1" applyAlignment="1">
      <alignment horizontal="center" vertical="top" wrapText="1"/>
    </xf>
    <xf numFmtId="0" fontId="7" fillId="0" borderId="1" xfId="12" applyFont="1" applyBorder="1" applyAlignment="1">
      <alignment horizontal="left" vertical="center" wrapText="1"/>
    </xf>
    <xf numFmtId="1" fontId="7" fillId="5" borderId="1" xfId="6" applyNumberFormat="1" applyFont="1" applyFill="1" applyBorder="1" applyAlignment="1">
      <alignment horizontal="center" vertical="center" wrapText="1"/>
    </xf>
    <xf numFmtId="9" fontId="7" fillId="2" borderId="1" xfId="16" applyFont="1" applyFill="1" applyBorder="1" applyAlignment="1">
      <alignment horizontal="center" vertical="center"/>
    </xf>
    <xf numFmtId="0" fontId="7" fillId="5" borderId="1" xfId="16" applyNumberFormat="1" applyFont="1" applyFill="1" applyBorder="1" applyAlignment="1">
      <alignment horizontal="center" vertical="center" wrapText="1"/>
    </xf>
    <xf numFmtId="0" fontId="7" fillId="0" borderId="1" xfId="12" applyFont="1" applyFill="1" applyBorder="1" applyAlignment="1">
      <alignment horizontal="left" vertical="center" wrapText="1"/>
    </xf>
    <xf numFmtId="0" fontId="7" fillId="0" borderId="1" xfId="12" applyFont="1" applyFill="1" applyBorder="1" applyAlignment="1">
      <alignment horizontal="center" vertical="center"/>
    </xf>
    <xf numFmtId="0" fontId="7" fillId="5" borderId="1" xfId="12" applyFont="1" applyFill="1" applyBorder="1" applyAlignment="1">
      <alignment horizontal="center" vertical="center"/>
    </xf>
    <xf numFmtId="49" fontId="7" fillId="2" borderId="1" xfId="12" applyNumberFormat="1" applyFont="1" applyFill="1" applyBorder="1" applyAlignment="1">
      <alignment horizontal="center" vertical="center"/>
    </xf>
    <xf numFmtId="0" fontId="7" fillId="2" borderId="1" xfId="12" applyFont="1" applyFill="1" applyBorder="1" applyAlignment="1">
      <alignment horizontal="left" vertical="center" wrapText="1"/>
    </xf>
    <xf numFmtId="0" fontId="7" fillId="0" borderId="1" xfId="12" applyFont="1" applyFill="1" applyBorder="1" applyAlignment="1">
      <alignment horizontal="center" vertical="center" wrapText="1"/>
    </xf>
    <xf numFmtId="0" fontId="19" fillId="2" borderId="1" xfId="12" applyFont="1" applyFill="1" applyBorder="1" applyAlignment="1">
      <alignment horizontal="center" vertical="center"/>
    </xf>
    <xf numFmtId="0" fontId="6" fillId="10" borderId="1" xfId="12" applyFont="1" applyFill="1" applyBorder="1" applyAlignment="1">
      <alignment horizontal="center" vertical="center"/>
    </xf>
    <xf numFmtId="9" fontId="6" fillId="10" borderId="1" xfId="16" applyFont="1" applyFill="1" applyBorder="1" applyAlignment="1">
      <alignment horizontal="center" vertical="center"/>
    </xf>
    <xf numFmtId="14" fontId="7" fillId="2" borderId="1" xfId="12" applyNumberFormat="1" applyFont="1" applyFill="1" applyBorder="1" applyAlignment="1">
      <alignment horizontal="center" vertical="center" wrapText="1"/>
    </xf>
    <xf numFmtId="168" fontId="7" fillId="0" borderId="9" xfId="16" applyNumberFormat="1" applyFont="1" applyFill="1" applyBorder="1" applyAlignment="1">
      <alignment horizontal="center" vertical="center" wrapText="1"/>
    </xf>
    <xf numFmtId="168" fontId="7" fillId="0" borderId="39" xfId="16" applyNumberFormat="1" applyFont="1" applyFill="1" applyBorder="1" applyAlignment="1">
      <alignment horizontal="center" vertical="center" wrapText="1"/>
    </xf>
    <xf numFmtId="168" fontId="7" fillId="0" borderId="10" xfId="16" applyNumberFormat="1" applyFont="1" applyFill="1" applyBorder="1" applyAlignment="1">
      <alignment horizontal="center" vertical="center" wrapText="1"/>
    </xf>
    <xf numFmtId="168" fontId="7" fillId="2" borderId="1" xfId="16" applyNumberFormat="1" applyFont="1" applyFill="1" applyBorder="1" applyAlignment="1">
      <alignment horizontal="center" vertical="center" wrapText="1"/>
    </xf>
    <xf numFmtId="9" fontId="7" fillId="2" borderId="1" xfId="16" applyFont="1" applyFill="1" applyBorder="1" applyAlignment="1" applyProtection="1">
      <alignment horizontal="center" vertical="center"/>
      <protection locked="0"/>
    </xf>
    <xf numFmtId="0" fontId="7" fillId="5" borderId="9" xfId="12" applyFont="1" applyFill="1" applyBorder="1" applyAlignment="1" applyProtection="1">
      <alignment horizontal="left" vertical="center" wrapText="1"/>
      <protection locked="0"/>
    </xf>
    <xf numFmtId="0" fontId="7" fillId="5" borderId="39" xfId="12" applyFont="1" applyFill="1" applyBorder="1" applyAlignment="1" applyProtection="1">
      <alignment horizontal="left" vertical="center" wrapText="1"/>
      <protection locked="0"/>
    </xf>
    <xf numFmtId="0" fontId="7" fillId="5" borderId="10" xfId="12" applyFont="1" applyFill="1" applyBorder="1" applyAlignment="1" applyProtection="1">
      <alignment horizontal="left" vertical="center" wrapText="1"/>
      <protection locked="0"/>
    </xf>
    <xf numFmtId="0" fontId="28" fillId="0" borderId="1" xfId="12" applyFont="1" applyFill="1" applyBorder="1" applyAlignment="1">
      <alignment horizontal="center" vertical="center"/>
    </xf>
    <xf numFmtId="0" fontId="29" fillId="5" borderId="9" xfId="0" applyFont="1" applyFill="1" applyBorder="1" applyAlignment="1" applyProtection="1">
      <alignment horizontal="left" vertical="center"/>
      <protection locked="0"/>
    </xf>
    <xf numFmtId="0" fontId="29" fillId="5" borderId="39" xfId="0" applyFont="1" applyFill="1" applyBorder="1" applyAlignment="1" applyProtection="1">
      <alignment horizontal="left" vertical="center"/>
      <protection locked="0"/>
    </xf>
    <xf numFmtId="0" fontId="29" fillId="5" borderId="10" xfId="0" applyFont="1" applyFill="1" applyBorder="1" applyAlignment="1" applyProtection="1">
      <alignment horizontal="left" vertical="center"/>
      <protection locked="0"/>
    </xf>
    <xf numFmtId="0" fontId="6" fillId="10" borderId="1" xfId="12" applyFont="1" applyFill="1" applyBorder="1" applyAlignment="1">
      <alignment horizontal="justify" vertical="center" wrapText="1"/>
    </xf>
    <xf numFmtId="0" fontId="6" fillId="10" borderId="1" xfId="12" applyFont="1" applyFill="1" applyBorder="1" applyAlignment="1" applyProtection="1">
      <alignment horizontal="center" vertical="center" wrapText="1"/>
      <protection locked="0"/>
    </xf>
    <xf numFmtId="0" fontId="6" fillId="10" borderId="1" xfId="12" applyFont="1" applyFill="1" applyBorder="1" applyAlignment="1" applyProtection="1">
      <alignment horizontal="left" vertical="center" wrapText="1"/>
      <protection locked="0"/>
    </xf>
    <xf numFmtId="0" fontId="6" fillId="10" borderId="1" xfId="12" applyFont="1" applyFill="1" applyBorder="1" applyAlignment="1">
      <alignment horizontal="justify" vertical="center"/>
    </xf>
    <xf numFmtId="0" fontId="6" fillId="10" borderId="1" xfId="12" applyFont="1" applyFill="1" applyBorder="1" applyAlignment="1" applyProtection="1">
      <alignment horizontal="justify" vertical="center" wrapText="1"/>
      <protection locked="0"/>
    </xf>
    <xf numFmtId="0" fontId="7" fillId="5" borderId="9" xfId="12" applyFont="1" applyFill="1" applyBorder="1" applyAlignment="1" applyProtection="1">
      <alignment horizontal="center" vertical="center" wrapText="1"/>
      <protection locked="0"/>
    </xf>
    <xf numFmtId="0" fontId="7" fillId="5" borderId="39" xfId="12" applyFont="1" applyFill="1" applyBorder="1" applyAlignment="1" applyProtection="1">
      <alignment horizontal="center" vertical="center" wrapText="1"/>
      <protection locked="0"/>
    </xf>
    <xf numFmtId="0" fontId="7" fillId="5" borderId="49" xfId="12" applyFont="1" applyFill="1" applyBorder="1" applyAlignment="1" applyProtection="1">
      <alignment horizontal="center" vertical="center" wrapText="1"/>
      <protection locked="0"/>
    </xf>
    <xf numFmtId="9" fontId="39" fillId="11" borderId="9" xfId="15" applyFont="1" applyFill="1" applyBorder="1" applyAlignment="1" applyProtection="1">
      <alignment horizontal="center" vertical="center" wrapText="1"/>
    </xf>
    <xf numFmtId="9" fontId="39" fillId="11" borderId="10" xfId="15" applyFont="1" applyFill="1" applyBorder="1" applyAlignment="1" applyProtection="1">
      <alignment horizontal="center" vertical="center" wrapText="1"/>
    </xf>
    <xf numFmtId="0" fontId="25" fillId="11" borderId="9" xfId="0" applyFont="1" applyFill="1" applyBorder="1" applyAlignment="1" applyProtection="1">
      <alignment horizontal="center" vertical="center" wrapText="1"/>
    </xf>
    <xf numFmtId="0" fontId="25" fillId="11" borderId="10"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5" borderId="1" xfId="0" applyFont="1" applyFill="1" applyBorder="1" applyAlignment="1" applyProtection="1">
      <alignment vertical="center" wrapText="1"/>
    </xf>
    <xf numFmtId="0" fontId="0" fillId="0" borderId="1" xfId="0" applyFont="1" applyBorder="1" applyAlignment="1" applyProtection="1">
      <alignment vertical="center" wrapText="1"/>
    </xf>
    <xf numFmtId="10" fontId="23" fillId="0" borderId="1" xfId="15" applyNumberFormat="1" applyFont="1" applyBorder="1" applyAlignment="1" applyProtection="1">
      <alignment horizontal="center" vertical="center" wrapText="1"/>
    </xf>
    <xf numFmtId="0" fontId="33" fillId="5" borderId="1" xfId="0" applyFont="1" applyFill="1" applyBorder="1" applyAlignment="1" applyProtection="1">
      <alignment horizontal="center" wrapText="1"/>
    </xf>
    <xf numFmtId="0" fontId="25" fillId="5" borderId="1" xfId="0" applyFont="1" applyFill="1" applyBorder="1" applyAlignment="1" applyProtection="1">
      <alignment horizontal="center" wrapText="1"/>
    </xf>
    <xf numFmtId="0" fontId="0" fillId="0" borderId="18" xfId="0" applyFont="1" applyBorder="1" applyAlignment="1" applyProtection="1">
      <alignment horizontal="center" vertical="center" wrapText="1"/>
    </xf>
    <xf numFmtId="0" fontId="0" fillId="0" borderId="42"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10" fontId="0" fillId="0" borderId="18" xfId="15" applyNumberFormat="1" applyFont="1" applyBorder="1" applyAlignment="1" applyProtection="1">
      <alignment horizontal="center" vertical="center" wrapText="1"/>
    </xf>
    <xf numFmtId="10" fontId="0" fillId="0" borderId="42" xfId="15" applyNumberFormat="1" applyFont="1" applyBorder="1" applyAlignment="1" applyProtection="1">
      <alignment horizontal="center" vertical="center" wrapText="1"/>
    </xf>
    <xf numFmtId="10" fontId="0" fillId="0" borderId="5" xfId="15" applyNumberFormat="1" applyFont="1" applyBorder="1" applyAlignment="1" applyProtection="1">
      <alignment horizontal="center" vertical="center" wrapText="1"/>
    </xf>
    <xf numFmtId="0" fontId="24" fillId="16" borderId="47" xfId="0" applyFont="1" applyFill="1" applyBorder="1" applyAlignment="1" applyProtection="1">
      <alignment horizontal="center" vertical="center" wrapText="1"/>
    </xf>
    <xf numFmtId="0" fontId="24" fillId="16" borderId="0" xfId="0" applyFont="1" applyFill="1" applyBorder="1" applyAlignment="1" applyProtection="1">
      <alignment horizontal="center" vertical="center" wrapText="1"/>
    </xf>
    <xf numFmtId="0" fontId="43" fillId="15" borderId="9" xfId="0" applyFont="1" applyFill="1" applyBorder="1" applyAlignment="1" applyProtection="1">
      <alignment horizontal="center" vertical="center" wrapText="1"/>
    </xf>
    <xf numFmtId="0" fontId="43" fillId="15" borderId="39" xfId="0" applyFont="1" applyFill="1" applyBorder="1" applyAlignment="1" applyProtection="1">
      <alignment horizontal="center" vertical="center" wrapText="1"/>
    </xf>
    <xf numFmtId="0" fontId="43" fillId="15" borderId="10" xfId="0" applyFont="1" applyFill="1" applyBorder="1" applyAlignment="1" applyProtection="1">
      <alignment horizontal="center" vertical="center" wrapText="1"/>
    </xf>
    <xf numFmtId="0" fontId="7" fillId="2" borderId="1" xfId="12" applyFont="1" applyFill="1" applyBorder="1" applyAlignment="1" applyProtection="1">
      <alignment horizontal="center" vertical="top" wrapText="1"/>
    </xf>
    <xf numFmtId="0" fontId="7" fillId="0" borderId="1" xfId="12" applyFont="1" applyFill="1" applyBorder="1" applyAlignment="1" applyProtection="1">
      <alignment horizontal="left" vertical="center" wrapText="1"/>
    </xf>
    <xf numFmtId="10" fontId="7" fillId="2" borderId="1" xfId="16" applyNumberFormat="1" applyFont="1" applyFill="1" applyBorder="1" applyAlignment="1" applyProtection="1">
      <alignment horizontal="center" vertical="center" wrapText="1"/>
    </xf>
    <xf numFmtId="0" fontId="6" fillId="2" borderId="1" xfId="12" applyFont="1" applyFill="1" applyBorder="1" applyAlignment="1" applyProtection="1">
      <alignment horizontal="center" vertical="center" wrapText="1"/>
    </xf>
    <xf numFmtId="0" fontId="7" fillId="2" borderId="1" xfId="12" applyFont="1" applyFill="1" applyBorder="1" applyAlignment="1" applyProtection="1">
      <alignment horizontal="center" vertical="center"/>
    </xf>
    <xf numFmtId="0" fontId="25" fillId="11" borderId="1" xfId="0" applyFont="1" applyFill="1" applyBorder="1" applyAlignment="1" applyProtection="1">
      <alignment horizontal="center" vertical="center" wrapText="1"/>
    </xf>
    <xf numFmtId="0" fontId="25" fillId="5" borderId="9" xfId="0" applyFont="1" applyFill="1" applyBorder="1" applyAlignment="1" applyProtection="1">
      <alignment horizontal="center" vertical="center" wrapText="1"/>
    </xf>
    <xf numFmtId="0" fontId="25" fillId="5" borderId="39" xfId="0" applyFont="1" applyFill="1" applyBorder="1" applyAlignment="1" applyProtection="1">
      <alignment horizontal="center" vertical="center" wrapText="1"/>
    </xf>
    <xf numFmtId="0" fontId="25" fillId="5" borderId="10" xfId="0" applyFont="1" applyFill="1" applyBorder="1" applyAlignment="1" applyProtection="1">
      <alignment horizontal="center" vertical="center" wrapText="1"/>
    </xf>
    <xf numFmtId="0" fontId="24" fillId="16" borderId="47" xfId="0" applyFont="1" applyFill="1" applyBorder="1" applyAlignment="1" applyProtection="1">
      <alignment horizontal="center" wrapText="1"/>
    </xf>
    <xf numFmtId="0" fontId="24" fillId="16" borderId="0" xfId="0" applyFont="1" applyFill="1" applyBorder="1" applyAlignment="1" applyProtection="1">
      <alignment horizontal="center" wrapText="1"/>
    </xf>
    <xf numFmtId="0" fontId="43" fillId="15" borderId="9" xfId="0" applyFont="1" applyFill="1" applyBorder="1" applyAlignment="1" applyProtection="1">
      <alignment horizontal="center" wrapText="1"/>
    </xf>
    <xf numFmtId="0" fontId="43" fillId="15" borderId="39" xfId="0" applyFont="1" applyFill="1" applyBorder="1" applyAlignment="1" applyProtection="1">
      <alignment horizontal="center" wrapText="1"/>
    </xf>
    <xf numFmtId="0" fontId="43" fillId="15" borderId="10" xfId="0" applyFont="1" applyFill="1" applyBorder="1" applyAlignment="1" applyProtection="1">
      <alignment horizontal="center" wrapText="1"/>
    </xf>
    <xf numFmtId="0" fontId="0" fillId="0" borderId="1" xfId="0" applyFont="1" applyBorder="1" applyAlignment="1" applyProtection="1">
      <alignment horizontal="center" vertical="center"/>
    </xf>
    <xf numFmtId="10" fontId="23" fillId="0" borderId="1" xfId="15" applyNumberFormat="1" applyFont="1" applyBorder="1" applyAlignment="1" applyProtection="1">
      <alignment horizontal="center" vertical="center"/>
    </xf>
    <xf numFmtId="10" fontId="0" fillId="0" borderId="1" xfId="15" applyNumberFormat="1" applyFont="1" applyBorder="1" applyAlignment="1" applyProtection="1">
      <alignment horizontal="center" vertical="center"/>
    </xf>
    <xf numFmtId="10" fontId="23" fillId="0" borderId="18" xfId="15" applyNumberFormat="1" applyFont="1" applyBorder="1" applyAlignment="1" applyProtection="1">
      <alignment horizontal="center" vertical="center" wrapText="1"/>
    </xf>
    <xf numFmtId="10" fontId="23" fillId="0" borderId="42" xfId="15" applyNumberFormat="1" applyFont="1" applyBorder="1" applyAlignment="1" applyProtection="1">
      <alignment horizontal="center" vertical="center" wrapText="1"/>
    </xf>
    <xf numFmtId="10" fontId="23" fillId="0" borderId="5" xfId="15" applyNumberFormat="1" applyFont="1" applyBorder="1" applyAlignment="1" applyProtection="1">
      <alignment horizontal="center" vertical="center" wrapText="1"/>
    </xf>
    <xf numFmtId="0" fontId="28" fillId="5" borderId="9" xfId="0" applyFont="1" applyFill="1" applyBorder="1" applyAlignment="1" applyProtection="1">
      <alignment horizontal="center" vertical="center" wrapText="1"/>
    </xf>
    <xf numFmtId="0" fontId="28" fillId="5" borderId="39"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wrapText="1"/>
    </xf>
    <xf numFmtId="0" fontId="33" fillId="5" borderId="18" xfId="0" applyFont="1" applyFill="1" applyBorder="1" applyAlignment="1" applyProtection="1">
      <alignment horizontal="center" wrapText="1"/>
    </xf>
    <xf numFmtId="0" fontId="33" fillId="5" borderId="42" xfId="0" applyFont="1" applyFill="1" applyBorder="1" applyAlignment="1" applyProtection="1">
      <alignment horizontal="center" wrapText="1"/>
    </xf>
    <xf numFmtId="0" fontId="33" fillId="5" borderId="5" xfId="0" applyFont="1" applyFill="1" applyBorder="1" applyAlignment="1" applyProtection="1">
      <alignment horizontal="center" wrapText="1"/>
    </xf>
    <xf numFmtId="0" fontId="35" fillId="5" borderId="9" xfId="0" applyFont="1" applyFill="1" applyBorder="1" applyAlignment="1" applyProtection="1">
      <alignment horizontal="center" vertical="center" wrapText="1"/>
    </xf>
    <xf numFmtId="0" fontId="35" fillId="5" borderId="39" xfId="0" applyFont="1" applyFill="1" applyBorder="1" applyAlignment="1" applyProtection="1">
      <alignment horizontal="center" vertical="center" wrapText="1"/>
    </xf>
    <xf numFmtId="0" fontId="35" fillId="5" borderId="10" xfId="0" applyFont="1" applyFill="1" applyBorder="1" applyAlignment="1" applyProtection="1">
      <alignment horizontal="center" vertical="center" wrapText="1"/>
    </xf>
    <xf numFmtId="0" fontId="25" fillId="5" borderId="9" xfId="0" applyFont="1" applyFill="1" applyBorder="1" applyAlignment="1" applyProtection="1">
      <alignment horizontal="center" wrapText="1"/>
    </xf>
    <xf numFmtId="0" fontId="25" fillId="5" borderId="39" xfId="0" applyFont="1" applyFill="1" applyBorder="1" applyAlignment="1" applyProtection="1">
      <alignment horizontal="center" wrapText="1"/>
    </xf>
    <xf numFmtId="0" fontId="25" fillId="5" borderId="10" xfId="0" applyFont="1" applyFill="1" applyBorder="1" applyAlignment="1" applyProtection="1">
      <alignment horizontal="center" wrapText="1"/>
    </xf>
    <xf numFmtId="0" fontId="29" fillId="0" borderId="1" xfId="12" applyFont="1" applyFill="1" applyBorder="1" applyAlignment="1" applyProtection="1">
      <alignment horizontal="center" vertical="center" wrapText="1"/>
    </xf>
    <xf numFmtId="0" fontId="29" fillId="0" borderId="1" xfId="12" applyFont="1" applyFill="1" applyBorder="1" applyAlignment="1" applyProtection="1">
      <alignment horizontal="center" vertical="center"/>
    </xf>
    <xf numFmtId="0" fontId="7" fillId="2" borderId="1" xfId="16" applyNumberFormat="1" applyFont="1" applyFill="1" applyBorder="1" applyAlignment="1" applyProtection="1">
      <alignment horizontal="center" vertical="center" wrapText="1"/>
    </xf>
    <xf numFmtId="0" fontId="29" fillId="5" borderId="1" xfId="0" applyFont="1" applyFill="1" applyBorder="1" applyAlignment="1" applyProtection="1">
      <alignment horizontal="justify" vertical="top" wrapText="1"/>
      <protection locked="0"/>
    </xf>
    <xf numFmtId="0" fontId="29" fillId="5" borderId="1" xfId="0" applyFont="1" applyFill="1" applyBorder="1" applyAlignment="1" applyProtection="1">
      <alignment horizontal="justify" vertical="top"/>
      <protection locked="0"/>
    </xf>
    <xf numFmtId="0" fontId="25" fillId="5" borderId="1" xfId="0" applyFont="1" applyFill="1" applyBorder="1" applyAlignment="1">
      <alignment horizontal="center" vertical="center"/>
    </xf>
    <xf numFmtId="0" fontId="24" fillId="16" borderId="1" xfId="0" applyFont="1" applyFill="1" applyBorder="1" applyAlignment="1">
      <alignment horizontal="center" vertical="center"/>
    </xf>
    <xf numFmtId="0" fontId="43" fillId="15" borderId="1" xfId="0" applyFont="1" applyFill="1" applyBorder="1" applyAlignment="1">
      <alignment horizontal="center" vertical="center"/>
    </xf>
    <xf numFmtId="0" fontId="25" fillId="11" borderId="1" xfId="0" applyFont="1" applyFill="1" applyBorder="1" applyAlignment="1">
      <alignment horizontal="center" vertical="center" wrapText="1"/>
    </xf>
    <xf numFmtId="9" fontId="39" fillId="11" borderId="1" xfId="15"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23" fillId="0" borderId="1" xfId="15" applyNumberFormat="1" applyFont="1" applyBorder="1" applyAlignment="1">
      <alignment horizontal="center" vertical="center"/>
    </xf>
    <xf numFmtId="0" fontId="7" fillId="0" borderId="1" xfId="12" applyFont="1" applyBorder="1" applyAlignment="1" applyProtection="1">
      <alignment horizontal="left" vertical="center" wrapText="1"/>
    </xf>
    <xf numFmtId="0" fontId="7" fillId="0" borderId="1" xfId="12" applyFont="1" applyFill="1" applyBorder="1" applyAlignment="1" applyProtection="1">
      <alignment horizontal="center" vertical="center" wrapText="1"/>
      <protection locked="0"/>
    </xf>
    <xf numFmtId="0" fontId="6" fillId="0" borderId="1" xfId="12"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xf>
    <xf numFmtId="0" fontId="24" fillId="16" borderId="47" xfId="0" applyFont="1" applyFill="1" applyBorder="1" applyAlignment="1" applyProtection="1">
      <alignment horizontal="center" vertical="center"/>
    </xf>
    <xf numFmtId="0" fontId="24" fillId="16" borderId="0" xfId="0" applyFont="1" applyFill="1" applyBorder="1" applyAlignment="1" applyProtection="1">
      <alignment horizontal="center" vertical="center"/>
    </xf>
    <xf numFmtId="0" fontId="43" fillId="15" borderId="9" xfId="0" applyFont="1" applyFill="1" applyBorder="1" applyAlignment="1" applyProtection="1">
      <alignment horizontal="center" vertical="center"/>
    </xf>
    <xf numFmtId="0" fontId="43" fillId="15" borderId="39" xfId="0" applyFont="1" applyFill="1" applyBorder="1" applyAlignment="1" applyProtection="1">
      <alignment horizontal="center" vertical="center"/>
    </xf>
    <xf numFmtId="0" fontId="43" fillId="15" borderId="10"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18" xfId="0" applyFont="1" applyBorder="1" applyAlignment="1" applyProtection="1">
      <alignment horizontal="left" vertical="center" wrapText="1"/>
    </xf>
    <xf numFmtId="0" fontId="0" fillId="0" borderId="42" xfId="0" applyFont="1" applyBorder="1" applyAlignment="1" applyProtection="1">
      <alignment horizontal="left" vertical="center" wrapText="1"/>
    </xf>
    <xf numFmtId="9" fontId="23" fillId="0" borderId="18" xfId="15" applyFont="1" applyBorder="1" applyAlignment="1" applyProtection="1">
      <alignment horizontal="center" vertical="center"/>
    </xf>
    <xf numFmtId="9" fontId="23" fillId="0" borderId="42" xfId="15" applyFont="1" applyBorder="1" applyAlignment="1" applyProtection="1">
      <alignment horizontal="center" vertical="center"/>
    </xf>
    <xf numFmtId="0" fontId="36" fillId="5" borderId="1" xfId="12" applyFont="1" applyFill="1" applyBorder="1" applyAlignment="1" applyProtection="1">
      <alignment horizontal="center" vertical="center"/>
    </xf>
    <xf numFmtId="0" fontId="28" fillId="5" borderId="1" xfId="12" applyFont="1" applyFill="1" applyBorder="1" applyAlignment="1" applyProtection="1">
      <alignment horizontal="center" vertical="center"/>
    </xf>
    <xf numFmtId="9" fontId="7" fillId="0" borderId="1" xfId="15" applyFont="1" applyFill="1" applyBorder="1" applyAlignment="1" applyProtection="1">
      <alignment horizontal="center" vertical="center" wrapText="1"/>
    </xf>
    <xf numFmtId="0" fontId="29" fillId="0" borderId="1" xfId="0" applyFont="1" applyFill="1" applyBorder="1" applyAlignment="1" applyProtection="1">
      <alignment horizontal="justify" vertical="center" wrapText="1"/>
      <protection locked="0"/>
    </xf>
    <xf numFmtId="0" fontId="17" fillId="0" borderId="1" xfId="12" applyFont="1" applyFill="1" applyBorder="1" applyAlignment="1" applyProtection="1">
      <alignment horizontal="justify" vertical="center" wrapText="1"/>
      <protection locked="0"/>
    </xf>
    <xf numFmtId="0" fontId="24" fillId="16" borderId="47" xfId="0" applyFont="1" applyFill="1" applyBorder="1" applyAlignment="1">
      <alignment horizontal="center" vertical="center" wrapText="1"/>
    </xf>
    <xf numFmtId="0" fontId="24" fillId="16" borderId="0" xfId="0" applyFont="1" applyFill="1" applyBorder="1" applyAlignment="1">
      <alignment horizontal="center" vertical="center" wrapText="1"/>
    </xf>
    <xf numFmtId="0" fontId="43" fillId="15" borderId="9" xfId="0" applyFont="1" applyFill="1" applyBorder="1" applyAlignment="1">
      <alignment horizontal="center" vertical="center" wrapText="1"/>
    </xf>
    <xf numFmtId="0" fontId="43" fillId="15" borderId="39" xfId="0" applyFont="1" applyFill="1" applyBorder="1" applyAlignment="1">
      <alignment horizontal="center" vertical="center" wrapText="1"/>
    </xf>
    <xf numFmtId="0" fontId="43" fillId="15" borderId="10" xfId="0" applyFont="1" applyFill="1" applyBorder="1" applyAlignment="1">
      <alignment horizontal="center" vertical="center" wrapText="1"/>
    </xf>
    <xf numFmtId="0" fontId="33" fillId="5" borderId="1" xfId="0" applyFont="1" applyFill="1" applyBorder="1" applyAlignment="1" applyProtection="1">
      <alignment horizontal="center" wrapText="1"/>
      <protection locked="0"/>
    </xf>
    <xf numFmtId="0" fontId="25" fillId="5" borderId="1" xfId="0" applyFont="1" applyFill="1" applyBorder="1" applyAlignment="1">
      <alignment horizontal="center" wrapText="1"/>
    </xf>
    <xf numFmtId="49" fontId="12" fillId="3" borderId="55" xfId="13" applyNumberFormat="1" applyFont="1" applyFill="1" applyBorder="1" applyAlignment="1">
      <alignment horizontal="center" vertical="center" wrapText="1"/>
    </xf>
    <xf numFmtId="49" fontId="12" fillId="3" borderId="33" xfId="13" applyNumberFormat="1" applyFont="1" applyFill="1" applyBorder="1" applyAlignment="1">
      <alignment horizontal="center" vertical="center" wrapText="1"/>
    </xf>
    <xf numFmtId="0" fontId="2" fillId="0" borderId="1" xfId="13" applyFont="1" applyBorder="1" applyAlignment="1">
      <alignment horizontal="center" vertical="center" wrapText="1"/>
    </xf>
    <xf numFmtId="3" fontId="2" fillId="6" borderId="10" xfId="14" applyNumberFormat="1" applyFont="1" applyFill="1" applyBorder="1" applyAlignment="1">
      <alignment horizontal="center" vertical="center"/>
    </xf>
    <xf numFmtId="3" fontId="2" fillId="6" borderId="1" xfId="14" applyNumberFormat="1" applyFont="1" applyFill="1" applyBorder="1" applyAlignment="1">
      <alignment horizontal="center" vertical="center"/>
    </xf>
    <xf numFmtId="0" fontId="2" fillId="6" borderId="1" xfId="11" applyFont="1" applyFill="1" applyBorder="1" applyAlignment="1">
      <alignment horizontal="center" vertical="center"/>
    </xf>
    <xf numFmtId="0" fontId="2" fillId="0" borderId="44" xfId="13" applyFont="1" applyFill="1" applyBorder="1" applyAlignment="1">
      <alignment horizontal="center" vertical="center" wrapText="1"/>
    </xf>
    <xf numFmtId="0" fontId="2" fillId="0" borderId="23" xfId="13" applyFont="1" applyFill="1" applyBorder="1" applyAlignment="1">
      <alignment horizontal="center" vertical="center" wrapText="1"/>
    </xf>
    <xf numFmtId="0" fontId="2" fillId="0" borderId="45" xfId="13" applyFont="1" applyFill="1" applyBorder="1" applyAlignment="1">
      <alignment horizontal="center" vertical="center" wrapText="1"/>
    </xf>
    <xf numFmtId="49" fontId="10" fillId="3" borderId="50" xfId="13" applyNumberFormat="1" applyFont="1" applyFill="1" applyBorder="1" applyAlignment="1">
      <alignment horizontal="center" vertical="center" wrapText="1"/>
    </xf>
    <xf numFmtId="49" fontId="10" fillId="3" borderId="51" xfId="13" applyNumberFormat="1" applyFont="1" applyFill="1" applyBorder="1" applyAlignment="1">
      <alignment horizontal="center" vertical="center" wrapText="1"/>
    </xf>
    <xf numFmtId="0" fontId="2" fillId="0" borderId="52" xfId="13" applyFont="1" applyBorder="1" applyAlignment="1">
      <alignment horizontal="center" vertical="center" wrapText="1"/>
    </xf>
    <xf numFmtId="0" fontId="2" fillId="0" borderId="53" xfId="13" applyFont="1" applyBorder="1" applyAlignment="1">
      <alignment horizontal="center" vertical="center" wrapText="1"/>
    </xf>
    <xf numFmtId="0" fontId="2" fillId="0" borderId="54" xfId="13" applyFont="1" applyBorder="1" applyAlignment="1">
      <alignment horizontal="center" vertical="center" wrapText="1"/>
    </xf>
    <xf numFmtId="0" fontId="13" fillId="0" borderId="1" xfId="10" applyFont="1" applyBorder="1" applyAlignment="1" applyProtection="1">
      <alignment horizontal="center" vertical="center" wrapText="1"/>
      <protection locked="0"/>
    </xf>
    <xf numFmtId="167" fontId="13" fillId="0" borderId="1" xfId="1" applyFont="1" applyBorder="1" applyAlignment="1">
      <alignment horizontal="center" vertical="center" wrapText="1"/>
    </xf>
    <xf numFmtId="169" fontId="13" fillId="8" borderId="14" xfId="10" applyNumberFormat="1" applyFont="1" applyFill="1" applyBorder="1" applyAlignment="1">
      <alignment horizontal="center" vertical="center" wrapText="1"/>
    </xf>
    <xf numFmtId="169" fontId="13" fillId="8" borderId="40" xfId="10" applyNumberFormat="1" applyFont="1" applyFill="1" applyBorder="1" applyAlignment="1">
      <alignment horizontal="center" vertical="center" wrapText="1"/>
    </xf>
    <xf numFmtId="169" fontId="13" fillId="8" borderId="46" xfId="10" applyNumberFormat="1" applyFont="1" applyFill="1" applyBorder="1" applyAlignment="1">
      <alignment horizontal="center" vertical="center" wrapText="1"/>
    </xf>
    <xf numFmtId="169" fontId="13" fillId="8" borderId="47" xfId="10" applyNumberFormat="1" applyFont="1" applyFill="1" applyBorder="1" applyAlignment="1">
      <alignment horizontal="center" vertical="center" wrapText="1"/>
    </xf>
    <xf numFmtId="169" fontId="13" fillId="8" borderId="0" xfId="10" applyNumberFormat="1" applyFont="1" applyFill="1" applyBorder="1" applyAlignment="1">
      <alignment horizontal="center" vertical="center" wrapText="1"/>
    </xf>
    <xf numFmtId="169" fontId="13" fillId="8" borderId="48" xfId="10" applyNumberFormat="1" applyFont="1" applyFill="1" applyBorder="1" applyAlignment="1">
      <alignment horizontal="center" vertical="center" wrapText="1"/>
    </xf>
    <xf numFmtId="169" fontId="13" fillId="8" borderId="4" xfId="10" applyNumberFormat="1" applyFont="1" applyFill="1" applyBorder="1" applyAlignment="1">
      <alignment horizontal="center" vertical="center" wrapText="1"/>
    </xf>
    <xf numFmtId="169" fontId="13" fillId="8" borderId="38" xfId="10" applyNumberFormat="1" applyFont="1" applyFill="1" applyBorder="1" applyAlignment="1">
      <alignment horizontal="center" vertical="center" wrapText="1"/>
    </xf>
    <xf numFmtId="169" fontId="13" fillId="8" borderId="6" xfId="10" applyNumberFormat="1" applyFont="1" applyFill="1" applyBorder="1" applyAlignment="1">
      <alignment horizontal="center" vertical="center" wrapText="1"/>
    </xf>
    <xf numFmtId="0" fontId="15" fillId="17" borderId="1" xfId="10" applyFont="1" applyFill="1" applyBorder="1" applyAlignment="1">
      <alignment horizontal="center" vertical="center" wrapText="1"/>
    </xf>
    <xf numFmtId="0" fontId="27" fillId="0" borderId="1" xfId="0" applyFont="1" applyFill="1" applyBorder="1" applyAlignment="1" applyProtection="1">
      <alignment horizontal="center" vertical="center" wrapText="1"/>
    </xf>
    <xf numFmtId="0" fontId="11" fillId="7" borderId="1" xfId="10" applyFont="1" applyFill="1" applyBorder="1" applyAlignment="1">
      <alignment horizontal="center" vertical="center"/>
    </xf>
    <xf numFmtId="0" fontId="7" fillId="7" borderId="21" xfId="10" applyFont="1" applyFill="1" applyBorder="1" applyAlignment="1">
      <alignment horizontal="center"/>
    </xf>
    <xf numFmtId="0" fontId="7" fillId="7" borderId="41" xfId="10" applyFont="1" applyFill="1" applyBorder="1" applyAlignment="1">
      <alignment horizontal="center"/>
    </xf>
    <xf numFmtId="0" fontId="7" fillId="7" borderId="56" xfId="10" applyFont="1" applyFill="1" applyBorder="1" applyAlignment="1">
      <alignment horizontal="center"/>
    </xf>
    <xf numFmtId="168" fontId="13" fillId="5" borderId="1" xfId="10" applyNumberFormat="1" applyFont="1" applyFill="1" applyBorder="1" applyAlignment="1" applyProtection="1">
      <alignment horizontal="center" vertical="center" wrapText="1"/>
      <protection locked="0"/>
    </xf>
    <xf numFmtId="169" fontId="11" fillId="7" borderId="9" xfId="10" applyNumberFormat="1" applyFont="1" applyFill="1" applyBorder="1" applyAlignment="1">
      <alignment horizontal="center" vertical="center" wrapText="1"/>
    </xf>
    <xf numFmtId="169" fontId="11" fillId="7" borderId="39" xfId="10" applyNumberFormat="1" applyFont="1" applyFill="1" applyBorder="1" applyAlignment="1">
      <alignment horizontal="center" vertical="center" wrapText="1"/>
    </xf>
    <xf numFmtId="169" fontId="11" fillId="7" borderId="10" xfId="10" applyNumberFormat="1" applyFont="1" applyFill="1" applyBorder="1" applyAlignment="1">
      <alignment horizontal="center" vertical="center" wrapText="1"/>
    </xf>
    <xf numFmtId="0" fontId="0" fillId="0" borderId="1" xfId="0" applyFont="1" applyFill="1" applyBorder="1" applyAlignment="1" applyProtection="1">
      <alignment horizontal="center"/>
    </xf>
    <xf numFmtId="0" fontId="6" fillId="0" borderId="1" xfId="0" applyFont="1" applyFill="1" applyBorder="1" applyAlignment="1" applyProtection="1">
      <alignment horizontal="center" vertical="center" wrapText="1"/>
    </xf>
    <xf numFmtId="0" fontId="9" fillId="0" borderId="57" xfId="10" applyFont="1" applyFill="1" applyBorder="1" applyAlignment="1">
      <alignment horizontal="center" vertical="center" wrapText="1"/>
    </xf>
    <xf numFmtId="0" fontId="9" fillId="0" borderId="58" xfId="10" applyFont="1" applyFill="1" applyBorder="1" applyAlignment="1">
      <alignment horizontal="center" vertical="center" wrapText="1"/>
    </xf>
    <xf numFmtId="0" fontId="9" fillId="0" borderId="59" xfId="10" applyFont="1" applyFill="1" applyBorder="1" applyAlignment="1">
      <alignment horizontal="center" vertical="center" wrapText="1"/>
    </xf>
    <xf numFmtId="0" fontId="6" fillId="7" borderId="21" xfId="10" applyFont="1" applyFill="1" applyBorder="1" applyAlignment="1">
      <alignment horizontal="center" vertical="center"/>
    </xf>
    <xf numFmtId="0" fontId="6" fillId="7" borderId="43" xfId="1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14" fillId="0" borderId="1" xfId="10" applyFont="1" applyFill="1" applyBorder="1" applyAlignment="1">
      <alignment horizontal="center" vertical="center" wrapText="1"/>
    </xf>
    <xf numFmtId="0" fontId="36" fillId="0" borderId="1" xfId="0" applyFont="1" applyFill="1" applyBorder="1" applyAlignment="1" applyProtection="1">
      <alignment horizontal="center" vertical="center"/>
    </xf>
    <xf numFmtId="169" fontId="15" fillId="7" borderId="9" xfId="10" applyNumberFormat="1" applyFont="1" applyFill="1" applyBorder="1" applyAlignment="1" applyProtection="1">
      <alignment horizontal="center" vertical="center" wrapText="1"/>
    </xf>
    <xf numFmtId="169" fontId="15" fillId="7" borderId="39" xfId="10" applyNumberFormat="1" applyFont="1" applyFill="1" applyBorder="1" applyAlignment="1" applyProtection="1">
      <alignment horizontal="center" vertical="center" wrapText="1"/>
    </xf>
    <xf numFmtId="169" fontId="15" fillId="7" borderId="10" xfId="10" applyNumberFormat="1" applyFont="1" applyFill="1" applyBorder="1" applyAlignment="1" applyProtection="1">
      <alignment horizontal="center" vertical="center" wrapText="1"/>
    </xf>
    <xf numFmtId="168" fontId="15" fillId="7" borderId="9" xfId="10" applyNumberFormat="1" applyFont="1" applyFill="1" applyBorder="1" applyAlignment="1" applyProtection="1">
      <alignment horizontal="center" vertical="center" wrapText="1"/>
    </xf>
    <xf numFmtId="168" fontId="15" fillId="7" borderId="39" xfId="10" applyNumberFormat="1" applyFont="1" applyFill="1" applyBorder="1" applyAlignment="1" applyProtection="1">
      <alignment horizontal="center" vertical="center" wrapText="1"/>
    </xf>
    <xf numFmtId="168" fontId="15" fillId="7" borderId="10" xfId="10" applyNumberFormat="1" applyFont="1" applyFill="1" applyBorder="1" applyAlignment="1" applyProtection="1">
      <alignment horizontal="center" vertical="center" wrapText="1"/>
    </xf>
    <xf numFmtId="0" fontId="11" fillId="17" borderId="1" xfId="10" applyFont="1" applyFill="1" applyBorder="1" applyAlignment="1">
      <alignment horizontal="center" vertical="center" wrapText="1"/>
    </xf>
    <xf numFmtId="0" fontId="44" fillId="18" borderId="1" xfId="10" applyFont="1" applyFill="1" applyBorder="1" applyAlignment="1">
      <alignment horizontal="center" vertical="center" wrapText="1"/>
    </xf>
  </cellXfs>
  <cellStyles count="24">
    <cellStyle name="Coma 2" xfId="1"/>
    <cellStyle name="Coma 2 2" xfId="20"/>
    <cellStyle name="Énfasis3" xfId="18" builtinId="37"/>
    <cellStyle name="Hipervínculo 2" xfId="2"/>
    <cellStyle name="Millares" xfId="3" builtinId="3"/>
    <cellStyle name="Millares [0]" xfId="4" builtinId="6"/>
    <cellStyle name="Millares [0] 2" xfId="22"/>
    <cellStyle name="Millares 2" xfId="5"/>
    <cellStyle name="Millares 2 2" xfId="23"/>
    <cellStyle name="Millares 3" xfId="6"/>
    <cellStyle name="Millares 4" xfId="21"/>
    <cellStyle name="Millares 5" xfId="17"/>
    <cellStyle name="Moneda [0]" xfId="19" builtinId="7"/>
    <cellStyle name="Moneda 2" xfId="7"/>
    <cellStyle name="Normal" xfId="0" builtinId="0"/>
    <cellStyle name="Normal 2" xfId="8"/>
    <cellStyle name="Normal 2 2" xfId="9"/>
    <cellStyle name="Normal 3" xfId="10"/>
    <cellStyle name="Normal 3 2" xfId="11"/>
    <cellStyle name="Normal 4" xfId="12"/>
    <cellStyle name="Normal 8" xfId="13"/>
    <cellStyle name="Normal_573_2009_ Actualizado 22_12_2009" xfId="14"/>
    <cellStyle name="Porcentaje" xfId="15" builtinId="5"/>
    <cellStyle name="Porcentual 2" xfId="16"/>
  </cellStyles>
  <dxfs count="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'11'!$B$21:$D$21</c:f>
              <c:strCache>
                <c:ptCount val="1"/>
                <c:pt idx="0">
                  <c:v>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'11'!$C$29:$C$40</c:f>
              <c:numCache>
                <c:formatCode>0.00%</c:formatCode>
                <c:ptCount val="12"/>
                <c:pt idx="0">
                  <c:v>0</c:v>
                </c:pt>
                <c:pt idx="1">
                  <c:v>9.1005521651557047E-3</c:v>
                </c:pt>
                <c:pt idx="2">
                  <c:v>0.18523804798743809</c:v>
                </c:pt>
                <c:pt idx="3">
                  <c:v>0.21641640931689957</c:v>
                </c:pt>
                <c:pt idx="4">
                  <c:v>0.23423261579087756</c:v>
                </c:pt>
                <c:pt idx="5">
                  <c:v>0.27</c:v>
                </c:pt>
                <c:pt idx="6">
                  <c:v>0.27</c:v>
                </c:pt>
                <c:pt idx="7">
                  <c:v>0.27</c:v>
                </c:pt>
                <c:pt idx="8">
                  <c:v>0.27</c:v>
                </c:pt>
                <c:pt idx="9">
                  <c:v>0.27</c:v>
                </c:pt>
                <c:pt idx="10">
                  <c:v>0.27</c:v>
                </c:pt>
                <c:pt idx="11">
                  <c:v>0.27</c:v>
                </c:pt>
              </c:numCache>
            </c:numRef>
          </c:val>
          <c:smooth val="0"/>
          <c:extLst>
            <c:ext xmlns:c16="http://schemas.microsoft.com/office/drawing/2014/chart" uri="{C3380CC4-5D6E-409C-BE32-E72D297353CC}">
              <c16:uniqueId val="{00000000-5FFA-4D23-804E-78E2958CC667}"/>
            </c:ext>
          </c:extLst>
        </c:ser>
        <c:ser>
          <c:idx val="1"/>
          <c:order val="1"/>
          <c:tx>
            <c:strRef>
              <c:f>'11'!$E$21:$H$21</c:f>
              <c:strCache>
                <c:ptCount val="1"/>
                <c:pt idx="0">
                  <c:v>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'11'!$E$29:$E$40</c:f>
              <c:numCache>
                <c:formatCode>0.00%</c:formatCode>
                <c:ptCount val="12"/>
                <c:pt idx="0">
                  <c:v>0</c:v>
                </c:pt>
                <c:pt idx="1">
                  <c:v>0.17276321429311989</c:v>
                </c:pt>
                <c:pt idx="2">
                  <c:v>0.17613749582228239</c:v>
                </c:pt>
                <c:pt idx="3">
                  <c:v>0.20731585715174386</c:v>
                </c:pt>
                <c:pt idx="4">
                  <c:v>0.22513206362572186</c:v>
                </c:pt>
                <c:pt idx="5">
                  <c:v>0.26089944783484431</c:v>
                </c:pt>
                <c:pt idx="6">
                  <c:v>0.26089944783484431</c:v>
                </c:pt>
                <c:pt idx="7">
                  <c:v>0.26089944783484431</c:v>
                </c:pt>
                <c:pt idx="8">
                  <c:v>0.26089944783484431</c:v>
                </c:pt>
                <c:pt idx="9">
                  <c:v>0.26089944783484431</c:v>
                </c:pt>
                <c:pt idx="10">
                  <c:v>0.26089944783484431</c:v>
                </c:pt>
                <c:pt idx="11">
                  <c:v>0.27</c:v>
                </c:pt>
              </c:numCache>
            </c:numRef>
          </c:val>
          <c:smooth val="0"/>
          <c:extLst>
            <c:ext xmlns:c16="http://schemas.microsoft.com/office/drawing/2014/chart" uri="{C3380CC4-5D6E-409C-BE32-E72D297353CC}">
              <c16:uniqueId val="{00000001-5FFA-4D23-804E-78E2958CC667}"/>
            </c:ext>
          </c:extLst>
        </c:ser>
        <c:dLbls>
          <c:showLegendKey val="0"/>
          <c:showVal val="0"/>
          <c:showCatName val="0"/>
          <c:showSerName val="0"/>
          <c:showPercent val="0"/>
          <c:showBubbleSize val="0"/>
        </c:dLbls>
        <c:smooth val="0"/>
        <c:axId val="641947976"/>
        <c:axId val="641954248"/>
      </c:lineChart>
      <c:catAx>
        <c:axId val="6419479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54248"/>
        <c:crosses val="autoZero"/>
        <c:auto val="1"/>
        <c:lblAlgn val="ctr"/>
        <c:lblOffset val="100"/>
        <c:noMultiLvlLbl val="0"/>
      </c:catAx>
      <c:valAx>
        <c:axId val="64195424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47976"/>
        <c:crosses val="autoZero"/>
        <c:crossBetween val="between"/>
      </c:valAx>
      <c:spPr>
        <a:noFill/>
        <a:ln>
          <a:noFill/>
        </a:ln>
        <a:effectLst/>
      </c:spPr>
    </c:plotArea>
    <c:legend>
      <c:legendPos val="t"/>
      <c:layout>
        <c:manualLayout>
          <c:xMode val="edge"/>
          <c:yMode val="edge"/>
          <c:x val="0.11564263888888889"/>
          <c:y val="1.3592352092352092E-2"/>
          <c:w val="0.88435750000000002"/>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'12'!$B$21:$D$21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'12'!$C$29:$C$40</c:f>
              <c:numCache>
                <c:formatCode>0.00%</c:formatCode>
                <c:ptCount val="12"/>
                <c:pt idx="0">
                  <c:v>0</c:v>
                </c:pt>
                <c:pt idx="1">
                  <c:v>0</c:v>
                </c:pt>
                <c:pt idx="2">
                  <c:v>5.6666666666666698E-2</c:v>
                </c:pt>
                <c:pt idx="3">
                  <c:v>5.6666666666666698E-2</c:v>
                </c:pt>
                <c:pt idx="4">
                  <c:v>5.6666666666666698E-2</c:v>
                </c:pt>
                <c:pt idx="5">
                  <c:v>5.6666666666666698E-2</c:v>
                </c:pt>
                <c:pt idx="6">
                  <c:v>5.6666666666666698E-2</c:v>
                </c:pt>
                <c:pt idx="7">
                  <c:v>5.6666666666666698E-2</c:v>
                </c:pt>
                <c:pt idx="8">
                  <c:v>5.6666666666666698E-2</c:v>
                </c:pt>
                <c:pt idx="9">
                  <c:v>5.6666666666666698E-2</c:v>
                </c:pt>
                <c:pt idx="10">
                  <c:v>5.6666666666666698E-2</c:v>
                </c:pt>
                <c:pt idx="11">
                  <c:v>0.33996666666666669</c:v>
                </c:pt>
              </c:numCache>
            </c:numRef>
          </c:val>
          <c:smooth val="0"/>
          <c:extLst>
            <c:ext xmlns:c16="http://schemas.microsoft.com/office/drawing/2014/chart" uri="{C3380CC4-5D6E-409C-BE32-E72D297353CC}">
              <c16:uniqueId val="{00000000-9D12-486E-BE4F-8E7895BFDB3B}"/>
            </c:ext>
          </c:extLst>
        </c:ser>
        <c:ser>
          <c:idx val="1"/>
          <c:order val="1"/>
          <c:tx>
            <c:strRef>
              <c:f>'12'!$E$21:$H$21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'12'!$E$29:$E$40</c:f>
              <c:numCache>
                <c:formatCode>0.00%</c:formatCode>
                <c:ptCount val="12"/>
                <c:pt idx="0">
                  <c:v>0</c:v>
                </c:pt>
                <c:pt idx="1">
                  <c:v>0</c:v>
                </c:pt>
                <c:pt idx="2">
                  <c:v>5.6666666666666698E-2</c:v>
                </c:pt>
                <c:pt idx="3">
                  <c:v>5.6666666666666698E-2</c:v>
                </c:pt>
                <c:pt idx="4">
                  <c:v>5.6666666666666698E-2</c:v>
                </c:pt>
                <c:pt idx="5">
                  <c:v>5.6666666666666698E-2</c:v>
                </c:pt>
                <c:pt idx="6">
                  <c:v>5.6666666666666698E-2</c:v>
                </c:pt>
                <c:pt idx="7">
                  <c:v>5.6666666666666698E-2</c:v>
                </c:pt>
                <c:pt idx="8">
                  <c:v>0.27196666666666669</c:v>
                </c:pt>
                <c:pt idx="9">
                  <c:v>0.27196666666666669</c:v>
                </c:pt>
                <c:pt idx="10">
                  <c:v>0.33996666666666669</c:v>
                </c:pt>
                <c:pt idx="11">
                  <c:v>0.33996666666666669</c:v>
                </c:pt>
              </c:numCache>
            </c:numRef>
          </c:val>
          <c:smooth val="0"/>
          <c:extLst>
            <c:ext xmlns:c16="http://schemas.microsoft.com/office/drawing/2014/chart" uri="{C3380CC4-5D6E-409C-BE32-E72D297353CC}">
              <c16:uniqueId val="{00000001-9D12-486E-BE4F-8E7895BFDB3B}"/>
            </c:ext>
          </c:extLst>
        </c:ser>
        <c:dLbls>
          <c:showLegendKey val="0"/>
          <c:showVal val="0"/>
          <c:showCatName val="0"/>
          <c:showSerName val="0"/>
          <c:showPercent val="0"/>
          <c:showBubbleSize val="0"/>
        </c:dLbls>
        <c:smooth val="0"/>
        <c:axId val="641947976"/>
        <c:axId val="641954248"/>
      </c:lineChart>
      <c:catAx>
        <c:axId val="6419479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54248"/>
        <c:crosses val="autoZero"/>
        <c:auto val="1"/>
        <c:lblAlgn val="ctr"/>
        <c:lblOffset val="100"/>
        <c:noMultiLvlLbl val="0"/>
      </c:catAx>
      <c:valAx>
        <c:axId val="64195424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47976"/>
        <c:crosses val="autoZero"/>
        <c:crossBetween val="between"/>
      </c:valAx>
      <c:spPr>
        <a:noFill/>
        <a:ln>
          <a:noFill/>
        </a:ln>
        <a:effectLst/>
      </c:spPr>
    </c:plotArea>
    <c:legend>
      <c:legendPos val="t"/>
      <c:layout>
        <c:manualLayout>
          <c:xMode val="edge"/>
          <c:yMode val="edge"/>
          <c:x val="0.11564263888888889"/>
          <c:y val="1.3592352092352092E-2"/>
          <c:w val="0.88435750000000002"/>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'13'!$B$21:$D$21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'13'!$C$29:$C$40</c:f>
              <c:numCache>
                <c:formatCode>0.00%</c:formatCode>
                <c:ptCount val="12"/>
                <c:pt idx="0">
                  <c:v>0</c:v>
                </c:pt>
                <c:pt idx="1">
                  <c:v>1.6196554463371326E-2</c:v>
                </c:pt>
                <c:pt idx="2">
                  <c:v>2.2872045641009083E-2</c:v>
                </c:pt>
                <c:pt idx="3">
                  <c:v>2.5608067046745255E-2</c:v>
                </c:pt>
                <c:pt idx="4">
                  <c:v>2.5608067046745255E-2</c:v>
                </c:pt>
                <c:pt idx="5">
                  <c:v>3.5395888324582438E-2</c:v>
                </c:pt>
                <c:pt idx="6">
                  <c:v>3.5395888324582438E-2</c:v>
                </c:pt>
                <c:pt idx="7">
                  <c:v>3.5395888324582438E-2</c:v>
                </c:pt>
                <c:pt idx="8">
                  <c:v>4.8693940211743281E-2</c:v>
                </c:pt>
                <c:pt idx="9">
                  <c:v>0.28880754905601674</c:v>
                </c:pt>
                <c:pt idx="10">
                  <c:v>0.28880754905601674</c:v>
                </c:pt>
                <c:pt idx="11">
                  <c:v>0.31000000000000005</c:v>
                </c:pt>
              </c:numCache>
            </c:numRef>
          </c:val>
          <c:smooth val="0"/>
          <c:extLst>
            <c:ext xmlns:c16="http://schemas.microsoft.com/office/drawing/2014/chart" uri="{C3380CC4-5D6E-409C-BE32-E72D297353CC}">
              <c16:uniqueId val="{00000000-1760-4214-8EB9-A3C7CBAC40F2}"/>
            </c:ext>
          </c:extLst>
        </c:ser>
        <c:ser>
          <c:idx val="1"/>
          <c:order val="1"/>
          <c:tx>
            <c:strRef>
              <c:f>'13'!$E$21:$H$21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'13'!$E$29:$E$40</c:f>
              <c:numCache>
                <c:formatCode>0.00%</c:formatCode>
                <c:ptCount val="12"/>
                <c:pt idx="0">
                  <c:v>0</c:v>
                </c:pt>
                <c:pt idx="1">
                  <c:v>1.6196554463371326E-2</c:v>
                </c:pt>
                <c:pt idx="2">
                  <c:v>1.6196554463371326E-2</c:v>
                </c:pt>
                <c:pt idx="3">
                  <c:v>2.5608067046745255E-2</c:v>
                </c:pt>
                <c:pt idx="4">
                  <c:v>2.5608067046745255E-2</c:v>
                </c:pt>
                <c:pt idx="5">
                  <c:v>3.5395888324582438E-2</c:v>
                </c:pt>
                <c:pt idx="6">
                  <c:v>3.5395888324582438E-2</c:v>
                </c:pt>
                <c:pt idx="7">
                  <c:v>0.27550949716885592</c:v>
                </c:pt>
                <c:pt idx="8">
                  <c:v>0.28880754905601674</c:v>
                </c:pt>
                <c:pt idx="9">
                  <c:v>0.30569396415082417</c:v>
                </c:pt>
                <c:pt idx="10">
                  <c:v>0.30569396415082417</c:v>
                </c:pt>
                <c:pt idx="11">
                  <c:v>0.31000000000000005</c:v>
                </c:pt>
              </c:numCache>
            </c:numRef>
          </c:val>
          <c:smooth val="0"/>
          <c:extLst>
            <c:ext xmlns:c16="http://schemas.microsoft.com/office/drawing/2014/chart" uri="{C3380CC4-5D6E-409C-BE32-E72D297353CC}">
              <c16:uniqueId val="{00000001-1760-4214-8EB9-A3C7CBAC40F2}"/>
            </c:ext>
          </c:extLst>
        </c:ser>
        <c:dLbls>
          <c:showLegendKey val="0"/>
          <c:showVal val="0"/>
          <c:showCatName val="0"/>
          <c:showSerName val="0"/>
          <c:showPercent val="0"/>
          <c:showBubbleSize val="0"/>
        </c:dLbls>
        <c:smooth val="0"/>
        <c:axId val="641947976"/>
        <c:axId val="641954248"/>
      </c:lineChart>
      <c:catAx>
        <c:axId val="6419479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54248"/>
        <c:crosses val="autoZero"/>
        <c:auto val="1"/>
        <c:lblAlgn val="ctr"/>
        <c:lblOffset val="100"/>
        <c:noMultiLvlLbl val="0"/>
      </c:catAx>
      <c:valAx>
        <c:axId val="64195424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47976"/>
        <c:crosses val="autoZero"/>
        <c:crossBetween val="between"/>
      </c:valAx>
      <c:spPr>
        <a:noFill/>
        <a:ln>
          <a:noFill/>
        </a:ln>
        <a:effectLst/>
      </c:spPr>
    </c:plotArea>
    <c:legend>
      <c:legendPos val="t"/>
      <c:layout>
        <c:manualLayout>
          <c:xMode val="edge"/>
          <c:yMode val="edge"/>
          <c:x val="0.11564263888888889"/>
          <c:y val="1.3592352092352092E-2"/>
          <c:w val="0.88435750000000002"/>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'14'!$B$21:$D$21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'14'!$C$29:$C$40</c:f>
              <c:numCache>
                <c:formatCode>0.00%</c:formatCode>
                <c:ptCount val="12"/>
                <c:pt idx="0">
                  <c:v>0</c:v>
                </c:pt>
                <c:pt idx="1">
                  <c:v>0</c:v>
                </c:pt>
                <c:pt idx="2">
                  <c:v>1.2E-2</c:v>
                </c:pt>
                <c:pt idx="3">
                  <c:v>2.1600000000000001E-2</c:v>
                </c:pt>
                <c:pt idx="4">
                  <c:v>0.1101</c:v>
                </c:pt>
                <c:pt idx="5">
                  <c:v>0.1101</c:v>
                </c:pt>
                <c:pt idx="6">
                  <c:v>0.16151579425611182</c:v>
                </c:pt>
                <c:pt idx="7">
                  <c:v>0.16151579425611182</c:v>
                </c:pt>
                <c:pt idx="8">
                  <c:v>0.17559398983767049</c:v>
                </c:pt>
                <c:pt idx="9">
                  <c:v>0.17559398983767049</c:v>
                </c:pt>
                <c:pt idx="10">
                  <c:v>0.17559398983767049</c:v>
                </c:pt>
                <c:pt idx="11">
                  <c:v>0.23999398983767051</c:v>
                </c:pt>
              </c:numCache>
            </c:numRef>
          </c:val>
          <c:smooth val="0"/>
          <c:extLst>
            <c:ext xmlns:c16="http://schemas.microsoft.com/office/drawing/2014/chart" uri="{C3380CC4-5D6E-409C-BE32-E72D297353CC}">
              <c16:uniqueId val="{00000000-764E-4106-8C6C-74EFCA5B3126}"/>
            </c:ext>
          </c:extLst>
        </c:ser>
        <c:ser>
          <c:idx val="1"/>
          <c:order val="1"/>
          <c:tx>
            <c:strRef>
              <c:f>'14'!$E$21:$H$21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'14'!$E$29:$E$40</c:f>
              <c:numCache>
                <c:formatCode>0.00%</c:formatCode>
                <c:ptCount val="12"/>
                <c:pt idx="0">
                  <c:v>0</c:v>
                </c:pt>
                <c:pt idx="1">
                  <c:v>0</c:v>
                </c:pt>
                <c:pt idx="2">
                  <c:v>0</c:v>
                </c:pt>
                <c:pt idx="3">
                  <c:v>2.1600000000000001E-2</c:v>
                </c:pt>
                <c:pt idx="4">
                  <c:v>2.1600000000000001E-2</c:v>
                </c:pt>
                <c:pt idx="5">
                  <c:v>0.1101</c:v>
                </c:pt>
                <c:pt idx="6">
                  <c:v>0.16151579425611182</c:v>
                </c:pt>
                <c:pt idx="7">
                  <c:v>0.16151579425611182</c:v>
                </c:pt>
                <c:pt idx="8">
                  <c:v>0.20311579425611181</c:v>
                </c:pt>
                <c:pt idx="9">
                  <c:v>0.21019398983767049</c:v>
                </c:pt>
                <c:pt idx="10">
                  <c:v>0.2324939898376705</c:v>
                </c:pt>
                <c:pt idx="11">
                  <c:v>0.23999398983767051</c:v>
                </c:pt>
              </c:numCache>
            </c:numRef>
          </c:val>
          <c:smooth val="0"/>
          <c:extLst>
            <c:ext xmlns:c16="http://schemas.microsoft.com/office/drawing/2014/chart" uri="{C3380CC4-5D6E-409C-BE32-E72D297353CC}">
              <c16:uniqueId val="{00000001-764E-4106-8C6C-74EFCA5B3126}"/>
            </c:ext>
          </c:extLst>
        </c:ser>
        <c:dLbls>
          <c:showLegendKey val="0"/>
          <c:showVal val="0"/>
          <c:showCatName val="0"/>
          <c:showSerName val="0"/>
          <c:showPercent val="0"/>
          <c:showBubbleSize val="0"/>
        </c:dLbls>
        <c:smooth val="0"/>
        <c:axId val="641947976"/>
        <c:axId val="641954248"/>
      </c:lineChart>
      <c:catAx>
        <c:axId val="6419479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54248"/>
        <c:crosses val="autoZero"/>
        <c:auto val="1"/>
        <c:lblAlgn val="ctr"/>
        <c:lblOffset val="100"/>
        <c:noMultiLvlLbl val="0"/>
      </c:catAx>
      <c:valAx>
        <c:axId val="64195424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47976"/>
        <c:crosses val="autoZero"/>
        <c:crossBetween val="between"/>
      </c:valAx>
      <c:spPr>
        <a:noFill/>
        <a:ln>
          <a:noFill/>
        </a:ln>
        <a:effectLst/>
      </c:spPr>
    </c:plotArea>
    <c:legend>
      <c:legendPos val="t"/>
      <c:layout>
        <c:manualLayout>
          <c:xMode val="edge"/>
          <c:yMode val="edge"/>
          <c:x val="0.11564263888888889"/>
          <c:y val="1.3592352092352092E-2"/>
          <c:w val="0.88435750000000002"/>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'15'!$B$21:$D$21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'15'!$C$29:$C$40</c:f>
              <c:numCache>
                <c:formatCode>0.00%</c:formatCode>
                <c:ptCount val="12"/>
                <c:pt idx="0">
                  <c:v>0</c:v>
                </c:pt>
                <c:pt idx="1">
                  <c:v>0</c:v>
                </c:pt>
                <c:pt idx="2">
                  <c:v>1.0439754318254597E-3</c:v>
                </c:pt>
                <c:pt idx="3">
                  <c:v>1.304397543182546E-2</c:v>
                </c:pt>
                <c:pt idx="4">
                  <c:v>1.304397543182546E-2</c:v>
                </c:pt>
                <c:pt idx="5">
                  <c:v>7.4653362926178801E-2</c:v>
                </c:pt>
                <c:pt idx="6">
                  <c:v>8.0903750996561372E-2</c:v>
                </c:pt>
                <c:pt idx="7">
                  <c:v>9.580000000000001E-2</c:v>
                </c:pt>
                <c:pt idx="8">
                  <c:v>9.580000000000001E-2</c:v>
                </c:pt>
                <c:pt idx="9">
                  <c:v>9.580000000000001E-2</c:v>
                </c:pt>
                <c:pt idx="10">
                  <c:v>0.21160000000000001</c:v>
                </c:pt>
                <c:pt idx="11">
                  <c:v>0.23970000000000002</c:v>
                </c:pt>
              </c:numCache>
            </c:numRef>
          </c:val>
          <c:smooth val="0"/>
          <c:extLst>
            <c:ext xmlns:c16="http://schemas.microsoft.com/office/drawing/2014/chart" uri="{C3380CC4-5D6E-409C-BE32-E72D297353CC}">
              <c16:uniqueId val="{00000000-13A9-4A14-A6B7-D09C967315E5}"/>
            </c:ext>
          </c:extLst>
        </c:ser>
        <c:ser>
          <c:idx val="1"/>
          <c:order val="1"/>
          <c:tx>
            <c:strRef>
              <c:f>'15'!$E$21:$H$21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'15'!$E$29:$E$40</c:f>
              <c:numCache>
                <c:formatCode>0.00%</c:formatCode>
                <c:ptCount val="12"/>
                <c:pt idx="0">
                  <c:v>0</c:v>
                </c:pt>
                <c:pt idx="1">
                  <c:v>0</c:v>
                </c:pt>
                <c:pt idx="2">
                  <c:v>1.0439754318254597E-3</c:v>
                </c:pt>
                <c:pt idx="3">
                  <c:v>1.304397543182546E-2</c:v>
                </c:pt>
                <c:pt idx="4">
                  <c:v>1.304397543182546E-2</c:v>
                </c:pt>
                <c:pt idx="5">
                  <c:v>7.4653362926178801E-2</c:v>
                </c:pt>
                <c:pt idx="6">
                  <c:v>8.0903750996561372E-2</c:v>
                </c:pt>
                <c:pt idx="7">
                  <c:v>9.580000000000001E-2</c:v>
                </c:pt>
                <c:pt idx="8">
                  <c:v>0.21161003132355499</c:v>
                </c:pt>
                <c:pt idx="9">
                  <c:v>0.2280357702684519</c:v>
                </c:pt>
                <c:pt idx="10">
                  <c:v>0.2280357702684519</c:v>
                </c:pt>
                <c:pt idx="11">
                  <c:v>0.23803577026845191</c:v>
                </c:pt>
              </c:numCache>
            </c:numRef>
          </c:val>
          <c:smooth val="0"/>
          <c:extLst>
            <c:ext xmlns:c16="http://schemas.microsoft.com/office/drawing/2014/chart" uri="{C3380CC4-5D6E-409C-BE32-E72D297353CC}">
              <c16:uniqueId val="{00000001-13A9-4A14-A6B7-D09C967315E5}"/>
            </c:ext>
          </c:extLst>
        </c:ser>
        <c:dLbls>
          <c:showLegendKey val="0"/>
          <c:showVal val="0"/>
          <c:showCatName val="0"/>
          <c:showSerName val="0"/>
          <c:showPercent val="0"/>
          <c:showBubbleSize val="0"/>
        </c:dLbls>
        <c:smooth val="0"/>
        <c:axId val="641947976"/>
        <c:axId val="641954248"/>
      </c:lineChart>
      <c:catAx>
        <c:axId val="6419479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54248"/>
        <c:crosses val="autoZero"/>
        <c:auto val="1"/>
        <c:lblAlgn val="ctr"/>
        <c:lblOffset val="100"/>
        <c:noMultiLvlLbl val="0"/>
      </c:catAx>
      <c:valAx>
        <c:axId val="64195424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47976"/>
        <c:crosses val="autoZero"/>
        <c:crossBetween val="between"/>
      </c:valAx>
      <c:spPr>
        <a:noFill/>
        <a:ln>
          <a:noFill/>
        </a:ln>
        <a:effectLst/>
      </c:spPr>
    </c:plotArea>
    <c:legend>
      <c:legendPos val="t"/>
      <c:layout>
        <c:manualLayout>
          <c:xMode val="edge"/>
          <c:yMode val="edge"/>
          <c:x val="0.11564263888888889"/>
          <c:y val="1.3592352092352092E-2"/>
          <c:w val="0.88435750000000002"/>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'16'!$B$21:$D$21</c:f>
              <c:strCache>
                <c:ptCount val="1"/>
                <c:pt idx="0">
                  <c:v>Número de campañas de TI realizadas </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'16'!$C$29:$C$40</c:f>
              <c:numCache>
                <c:formatCode>General</c:formatCode>
                <c:ptCount val="12"/>
                <c:pt idx="0">
                  <c:v>0</c:v>
                </c:pt>
                <c:pt idx="1">
                  <c:v>0</c:v>
                </c:pt>
                <c:pt idx="2">
                  <c:v>0</c:v>
                </c:pt>
                <c:pt idx="3">
                  <c:v>0</c:v>
                </c:pt>
                <c:pt idx="4">
                  <c:v>0</c:v>
                </c:pt>
                <c:pt idx="5">
                  <c:v>0</c:v>
                </c:pt>
                <c:pt idx="6">
                  <c:v>0</c:v>
                </c:pt>
                <c:pt idx="7">
                  <c:v>0</c:v>
                </c:pt>
                <c:pt idx="8">
                  <c:v>1.4</c:v>
                </c:pt>
                <c:pt idx="9">
                  <c:v>1.4</c:v>
                </c:pt>
                <c:pt idx="10">
                  <c:v>1.4</c:v>
                </c:pt>
                <c:pt idx="11">
                  <c:v>2</c:v>
                </c:pt>
              </c:numCache>
            </c:numRef>
          </c:val>
          <c:smooth val="0"/>
          <c:extLst>
            <c:ext xmlns:c16="http://schemas.microsoft.com/office/drawing/2014/chart" uri="{C3380CC4-5D6E-409C-BE32-E72D297353CC}">
              <c16:uniqueId val="{00000000-DAAD-4317-8D01-EFB0EBC5E37A}"/>
            </c:ext>
          </c:extLst>
        </c:ser>
        <c:ser>
          <c:idx val="1"/>
          <c:order val="1"/>
          <c:tx>
            <c:strRef>
              <c:f>'16'!$E$21:$H$21</c:f>
              <c:strCache>
                <c:ptCount val="1"/>
                <c:pt idx="0">
                  <c:v>Total de campañas de TI programadas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'16'!$E$29:$E$40</c:f>
              <c:numCache>
                <c:formatCode>General</c:formatCode>
                <c:ptCount val="12"/>
                <c:pt idx="0">
                  <c:v>0</c:v>
                </c:pt>
                <c:pt idx="1">
                  <c:v>0</c:v>
                </c:pt>
                <c:pt idx="2">
                  <c:v>0</c:v>
                </c:pt>
                <c:pt idx="3">
                  <c:v>0</c:v>
                </c:pt>
                <c:pt idx="4">
                  <c:v>0</c:v>
                </c:pt>
                <c:pt idx="5">
                  <c:v>0</c:v>
                </c:pt>
                <c:pt idx="6">
                  <c:v>0</c:v>
                </c:pt>
                <c:pt idx="7">
                  <c:v>1.4</c:v>
                </c:pt>
                <c:pt idx="8">
                  <c:v>1.4</c:v>
                </c:pt>
                <c:pt idx="9">
                  <c:v>1.4</c:v>
                </c:pt>
                <c:pt idx="10">
                  <c:v>1.4</c:v>
                </c:pt>
                <c:pt idx="11">
                  <c:v>2</c:v>
                </c:pt>
              </c:numCache>
            </c:numRef>
          </c:val>
          <c:smooth val="0"/>
          <c:extLst>
            <c:ext xmlns:c16="http://schemas.microsoft.com/office/drawing/2014/chart" uri="{C3380CC4-5D6E-409C-BE32-E72D297353CC}">
              <c16:uniqueId val="{00000001-DAAD-4317-8D01-EFB0EBC5E37A}"/>
            </c:ext>
          </c:extLst>
        </c:ser>
        <c:dLbls>
          <c:showLegendKey val="0"/>
          <c:showVal val="0"/>
          <c:showCatName val="0"/>
          <c:showSerName val="0"/>
          <c:showPercent val="0"/>
          <c:showBubbleSize val="0"/>
        </c:dLbls>
        <c:smooth val="0"/>
        <c:axId val="641947976"/>
        <c:axId val="641954248"/>
      </c:lineChart>
      <c:catAx>
        <c:axId val="6419479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54248"/>
        <c:crosses val="autoZero"/>
        <c:auto val="1"/>
        <c:lblAlgn val="ctr"/>
        <c:lblOffset val="100"/>
        <c:noMultiLvlLbl val="0"/>
      </c:catAx>
      <c:valAx>
        <c:axId val="64195424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47976"/>
        <c:crosses val="autoZero"/>
        <c:crossBetween val="between"/>
      </c:valAx>
      <c:spPr>
        <a:noFill/>
        <a:ln>
          <a:noFill/>
        </a:ln>
        <a:effectLst/>
      </c:spPr>
    </c:plotArea>
    <c:legend>
      <c:legendPos val="t"/>
      <c:layout>
        <c:manualLayout>
          <c:xMode val="edge"/>
          <c:yMode val="edge"/>
          <c:x val="0.11564263888888889"/>
          <c:y val="1.3592352092352092E-2"/>
          <c:w val="0.88435750000000002"/>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'17'!$B$21:$D$21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'17'!$C$29:$C$40</c:f>
              <c:numCache>
                <c:formatCode>0.00%</c:formatCode>
                <c:ptCount val="12"/>
                <c:pt idx="0">
                  <c:v>0</c:v>
                </c:pt>
                <c:pt idx="1">
                  <c:v>0</c:v>
                </c:pt>
                <c:pt idx="2">
                  <c:v>0</c:v>
                </c:pt>
                <c:pt idx="3">
                  <c:v>0</c:v>
                </c:pt>
                <c:pt idx="4">
                  <c:v>0.05</c:v>
                </c:pt>
                <c:pt idx="5">
                  <c:v>0.57000000000000006</c:v>
                </c:pt>
                <c:pt idx="6">
                  <c:v>0.57000000000000006</c:v>
                </c:pt>
                <c:pt idx="7">
                  <c:v>0.57000000000000006</c:v>
                </c:pt>
                <c:pt idx="8">
                  <c:v>0.57000000000000006</c:v>
                </c:pt>
                <c:pt idx="9">
                  <c:v>0.57000000000000006</c:v>
                </c:pt>
                <c:pt idx="10">
                  <c:v>0.57000000000000006</c:v>
                </c:pt>
                <c:pt idx="11">
                  <c:v>1</c:v>
                </c:pt>
              </c:numCache>
            </c:numRef>
          </c:val>
          <c:smooth val="0"/>
          <c:extLst>
            <c:ext xmlns:c16="http://schemas.microsoft.com/office/drawing/2014/chart" uri="{C3380CC4-5D6E-409C-BE32-E72D297353CC}">
              <c16:uniqueId val="{00000000-F87D-4464-91AC-CED98C2D7C31}"/>
            </c:ext>
          </c:extLst>
        </c:ser>
        <c:ser>
          <c:idx val="1"/>
          <c:order val="1"/>
          <c:tx>
            <c:strRef>
              <c:f>'17'!$E$21:$H$21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'17'!$E$29:$E$40</c:f>
              <c:numCache>
                <c:formatCode>0.00%</c:formatCode>
                <c:ptCount val="12"/>
                <c:pt idx="0">
                  <c:v>0</c:v>
                </c:pt>
                <c:pt idx="1">
                  <c:v>0</c:v>
                </c:pt>
                <c:pt idx="2">
                  <c:v>0</c:v>
                </c:pt>
                <c:pt idx="3">
                  <c:v>0</c:v>
                </c:pt>
                <c:pt idx="4">
                  <c:v>0.05</c:v>
                </c:pt>
                <c:pt idx="5">
                  <c:v>0.57000000000000006</c:v>
                </c:pt>
                <c:pt idx="6">
                  <c:v>0.57000000000000006</c:v>
                </c:pt>
                <c:pt idx="7">
                  <c:v>0.57000000000000006</c:v>
                </c:pt>
                <c:pt idx="8">
                  <c:v>0.92</c:v>
                </c:pt>
                <c:pt idx="9">
                  <c:v>0.92</c:v>
                </c:pt>
                <c:pt idx="10">
                  <c:v>0.92</c:v>
                </c:pt>
                <c:pt idx="11">
                  <c:v>1</c:v>
                </c:pt>
              </c:numCache>
            </c:numRef>
          </c:val>
          <c:smooth val="0"/>
          <c:extLst>
            <c:ext xmlns:c16="http://schemas.microsoft.com/office/drawing/2014/chart" uri="{C3380CC4-5D6E-409C-BE32-E72D297353CC}">
              <c16:uniqueId val="{00000001-F87D-4464-91AC-CED98C2D7C31}"/>
            </c:ext>
          </c:extLst>
        </c:ser>
        <c:dLbls>
          <c:showLegendKey val="0"/>
          <c:showVal val="0"/>
          <c:showCatName val="0"/>
          <c:showSerName val="0"/>
          <c:showPercent val="0"/>
          <c:showBubbleSize val="0"/>
        </c:dLbls>
        <c:smooth val="0"/>
        <c:axId val="641947976"/>
        <c:axId val="641954248"/>
      </c:lineChart>
      <c:catAx>
        <c:axId val="6419479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54248"/>
        <c:crosses val="autoZero"/>
        <c:auto val="1"/>
        <c:lblAlgn val="ctr"/>
        <c:lblOffset val="100"/>
        <c:noMultiLvlLbl val="0"/>
      </c:catAx>
      <c:valAx>
        <c:axId val="64195424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47976"/>
        <c:crosses val="autoZero"/>
        <c:crossBetween val="between"/>
      </c:valAx>
      <c:spPr>
        <a:noFill/>
        <a:ln>
          <a:noFill/>
        </a:ln>
        <a:effectLst/>
      </c:spPr>
    </c:plotArea>
    <c:legend>
      <c:legendPos val="t"/>
      <c:layout>
        <c:manualLayout>
          <c:xMode val="edge"/>
          <c:yMode val="edge"/>
          <c:x val="0.11564263888888889"/>
          <c:y val="1.3592352092352092E-2"/>
          <c:w val="0.88435750000000002"/>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'18'!$B$21:$D$21</c:f>
              <c:strCache>
                <c:ptCount val="1"/>
                <c:pt idx="0">
                  <c:v>Ejecución de pagos cuentas fenecidas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'18'!$C$29:$C$40</c:f>
              <c:numCache>
                <c:formatCode>0%</c:formatCode>
                <c:ptCount val="12"/>
                <c:pt idx="0">
                  <c:v>0</c:v>
                </c:pt>
                <c:pt idx="1">
                  <c:v>0</c:v>
                </c:pt>
                <c:pt idx="2">
                  <c:v>0</c:v>
                </c:pt>
                <c:pt idx="3">
                  <c:v>0</c:v>
                </c:pt>
                <c:pt idx="4">
                  <c:v>0</c:v>
                </c:pt>
                <c:pt idx="5">
                  <c:v>0</c:v>
                </c:pt>
                <c:pt idx="6">
                  <c:v>0</c:v>
                </c:pt>
                <c:pt idx="7">
                  <c:v>0</c:v>
                </c:pt>
                <c:pt idx="8">
                  <c:v>1</c:v>
                </c:pt>
                <c:pt idx="9">
                  <c:v>1</c:v>
                </c:pt>
                <c:pt idx="10">
                  <c:v>1</c:v>
                </c:pt>
                <c:pt idx="11">
                  <c:v>1</c:v>
                </c:pt>
              </c:numCache>
            </c:numRef>
          </c:val>
          <c:smooth val="0"/>
          <c:extLst>
            <c:ext xmlns:c16="http://schemas.microsoft.com/office/drawing/2014/chart" uri="{C3380CC4-5D6E-409C-BE32-E72D297353CC}">
              <c16:uniqueId val="{00000000-47D4-40DE-A56E-238B97795BF6}"/>
            </c:ext>
          </c:extLst>
        </c:ser>
        <c:ser>
          <c:idx val="1"/>
          <c:order val="1"/>
          <c:tx>
            <c:strRef>
              <c:f>'18'!$E$21:$H$21</c:f>
              <c:strCache>
                <c:ptCount val="1"/>
                <c:pt idx="0">
                  <c:v>Programación de ejecución de pagos de cuentas fenecidas</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'18'!$E$29:$E$40</c:f>
              <c:numCache>
                <c:formatCode>0%</c:formatCode>
                <c:ptCount val="12"/>
                <c:pt idx="0">
                  <c:v>0</c:v>
                </c:pt>
                <c:pt idx="1">
                  <c:v>0</c:v>
                </c:pt>
                <c:pt idx="2">
                  <c:v>0</c:v>
                </c:pt>
                <c:pt idx="3">
                  <c:v>0</c:v>
                </c:pt>
                <c:pt idx="4">
                  <c:v>0</c:v>
                </c:pt>
                <c:pt idx="5">
                  <c:v>0</c:v>
                </c:pt>
                <c:pt idx="6">
                  <c:v>0</c:v>
                </c:pt>
                <c:pt idx="7">
                  <c:v>1</c:v>
                </c:pt>
                <c:pt idx="8">
                  <c:v>1</c:v>
                </c:pt>
                <c:pt idx="9">
                  <c:v>1</c:v>
                </c:pt>
                <c:pt idx="10">
                  <c:v>1</c:v>
                </c:pt>
                <c:pt idx="11">
                  <c:v>1</c:v>
                </c:pt>
              </c:numCache>
            </c:numRef>
          </c:val>
          <c:smooth val="0"/>
          <c:extLst>
            <c:ext xmlns:c16="http://schemas.microsoft.com/office/drawing/2014/chart" uri="{C3380CC4-5D6E-409C-BE32-E72D297353CC}">
              <c16:uniqueId val="{00000001-47D4-40DE-A56E-238B97795BF6}"/>
            </c:ext>
          </c:extLst>
        </c:ser>
        <c:dLbls>
          <c:showLegendKey val="0"/>
          <c:showVal val="0"/>
          <c:showCatName val="0"/>
          <c:showSerName val="0"/>
          <c:showPercent val="0"/>
          <c:showBubbleSize val="0"/>
        </c:dLbls>
        <c:smooth val="0"/>
        <c:axId val="641947976"/>
        <c:axId val="641954248"/>
      </c:lineChart>
      <c:catAx>
        <c:axId val="64194797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54248"/>
        <c:crosses val="autoZero"/>
        <c:auto val="1"/>
        <c:lblAlgn val="ctr"/>
        <c:lblOffset val="100"/>
        <c:noMultiLvlLbl val="0"/>
      </c:catAx>
      <c:valAx>
        <c:axId val="64195424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1947976"/>
        <c:crosses val="autoZero"/>
        <c:crossBetween val="between"/>
      </c:valAx>
      <c:spPr>
        <a:noFill/>
        <a:ln>
          <a:noFill/>
        </a:ln>
        <a:effectLst/>
      </c:spPr>
    </c:plotArea>
    <c:legend>
      <c:legendPos val="t"/>
      <c:layout>
        <c:manualLayout>
          <c:xMode val="edge"/>
          <c:yMode val="edge"/>
          <c:x val="0.11564263888888889"/>
          <c:y val="1.3592352092352092E-2"/>
          <c:w val="0.88435750000000002"/>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1.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271030</xdr:colOff>
      <xdr:row>0</xdr:row>
      <xdr:rowOff>0</xdr:rowOff>
    </xdr:from>
    <xdr:to>
      <xdr:col>1</xdr:col>
      <xdr:colOff>1021773</xdr:colOff>
      <xdr:row>3</xdr:row>
      <xdr:rowOff>360925</xdr:rowOff>
    </xdr:to>
    <xdr:pic>
      <xdr:nvPicPr>
        <xdr:cNvPr id="3851911" name="Imagen 1">
          <a:extLst>
            <a:ext uri="{FF2B5EF4-FFF2-40B4-BE49-F238E27FC236}">
              <a16:creationId xmlns:a16="http://schemas.microsoft.com/office/drawing/2014/main" id="{00000000-0008-0000-0000-000087C63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71030" y="0"/>
          <a:ext cx="1322243" cy="150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381158</xdr:colOff>
      <xdr:row>0</xdr:row>
      <xdr:rowOff>41941</xdr:rowOff>
    </xdr:from>
    <xdr:to>
      <xdr:col>0</xdr:col>
      <xdr:colOff>1532003</xdr:colOff>
      <xdr:row>3</xdr:row>
      <xdr:rowOff>340203</xdr:rowOff>
    </xdr:to>
    <xdr:pic>
      <xdr:nvPicPr>
        <xdr:cNvPr id="5046751" name="Imagen 1">
          <a:extLst>
            <a:ext uri="{FF2B5EF4-FFF2-40B4-BE49-F238E27FC236}">
              <a16:creationId xmlns:a16="http://schemas.microsoft.com/office/drawing/2014/main" id="{00000000-0008-0000-0900-0000DF01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81158" y="41941"/>
          <a:ext cx="1150845" cy="1441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598714</xdr:colOff>
      <xdr:row>42</xdr:row>
      <xdr:rowOff>68036</xdr:rowOff>
    </xdr:from>
    <xdr:to>
      <xdr:col>6</xdr:col>
      <xdr:colOff>518893</xdr:colOff>
      <xdr:row>46</xdr:row>
      <xdr:rowOff>482036</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63954</xdr:colOff>
      <xdr:row>0</xdr:row>
      <xdr:rowOff>151040</xdr:rowOff>
    </xdr:from>
    <xdr:to>
      <xdr:col>0</xdr:col>
      <xdr:colOff>1374322</xdr:colOff>
      <xdr:row>3</xdr:row>
      <xdr:rowOff>293915</xdr:rowOff>
    </xdr:to>
    <xdr:pic>
      <xdr:nvPicPr>
        <xdr:cNvPr id="5162283" name="Imagen 1">
          <a:extLst>
            <a:ext uri="{FF2B5EF4-FFF2-40B4-BE49-F238E27FC236}">
              <a16:creationId xmlns:a16="http://schemas.microsoft.com/office/drawing/2014/main" id="{00000000-0008-0000-0A00-00002BC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54" y="151040"/>
          <a:ext cx="1310368"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261097</xdr:colOff>
      <xdr:row>0</xdr:row>
      <xdr:rowOff>79562</xdr:rowOff>
    </xdr:from>
    <xdr:to>
      <xdr:col>0</xdr:col>
      <xdr:colOff>1411941</xdr:colOff>
      <xdr:row>3</xdr:row>
      <xdr:rowOff>279587</xdr:rowOff>
    </xdr:to>
    <xdr:pic>
      <xdr:nvPicPr>
        <xdr:cNvPr id="5098954" name="Imagen 1">
          <a:extLst>
            <a:ext uri="{FF2B5EF4-FFF2-40B4-BE49-F238E27FC236}">
              <a16:creationId xmlns:a16="http://schemas.microsoft.com/office/drawing/2014/main" id="{00000000-0008-0000-0B00-0000CACD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61097" y="79562"/>
          <a:ext cx="1150844"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616322</xdr:colOff>
      <xdr:row>42</xdr:row>
      <xdr:rowOff>89648</xdr:rowOff>
    </xdr:from>
    <xdr:to>
      <xdr:col>6</xdr:col>
      <xdr:colOff>532499</xdr:colOff>
      <xdr:row>46</xdr:row>
      <xdr:rowOff>503648</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11206</xdr:colOff>
      <xdr:row>0</xdr:row>
      <xdr:rowOff>190501</xdr:rowOff>
    </xdr:from>
    <xdr:to>
      <xdr:col>0</xdr:col>
      <xdr:colOff>1153139</xdr:colOff>
      <xdr:row>3</xdr:row>
      <xdr:rowOff>168089</xdr:rowOff>
    </xdr:to>
    <xdr:pic>
      <xdr:nvPicPr>
        <xdr:cNvPr id="5" name="Imagen 1">
          <a:extLst>
            <a:ext uri="{FF2B5EF4-FFF2-40B4-BE49-F238E27FC236}">
              <a16:creationId xmlns:a16="http://schemas.microsoft.com/office/drawing/2014/main" id="{00000000-0008-0000-0A00-00002BC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6" y="190501"/>
          <a:ext cx="1141933" cy="1120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227478</xdr:colOff>
      <xdr:row>0</xdr:row>
      <xdr:rowOff>45944</xdr:rowOff>
    </xdr:from>
    <xdr:to>
      <xdr:col>0</xdr:col>
      <xdr:colOff>1479175</xdr:colOff>
      <xdr:row>3</xdr:row>
      <xdr:rowOff>349577</xdr:rowOff>
    </xdr:to>
    <xdr:pic>
      <xdr:nvPicPr>
        <xdr:cNvPr id="5137854" name="Imagen 1">
          <a:extLst>
            <a:ext uri="{FF2B5EF4-FFF2-40B4-BE49-F238E27FC236}">
              <a16:creationId xmlns:a16="http://schemas.microsoft.com/office/drawing/2014/main" id="{00000000-0008-0000-0D00-0000BE6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27478" y="45944"/>
          <a:ext cx="1251697" cy="1446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457200</xdr:colOff>
      <xdr:row>42</xdr:row>
      <xdr:rowOff>76200</xdr:rowOff>
    </xdr:from>
    <xdr:to>
      <xdr:col>6</xdr:col>
      <xdr:colOff>370575</xdr:colOff>
      <xdr:row>46</xdr:row>
      <xdr:rowOff>490200</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117662</xdr:colOff>
      <xdr:row>0</xdr:row>
      <xdr:rowOff>100294</xdr:rowOff>
    </xdr:from>
    <xdr:to>
      <xdr:col>0</xdr:col>
      <xdr:colOff>1365437</xdr:colOff>
      <xdr:row>3</xdr:row>
      <xdr:rowOff>243169</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662" y="100294"/>
          <a:ext cx="12477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261098</xdr:colOff>
      <xdr:row>0</xdr:row>
      <xdr:rowOff>67236</xdr:rowOff>
    </xdr:from>
    <xdr:to>
      <xdr:col>0</xdr:col>
      <xdr:colOff>1501589</xdr:colOff>
      <xdr:row>3</xdr:row>
      <xdr:rowOff>317608</xdr:rowOff>
    </xdr:to>
    <xdr:pic>
      <xdr:nvPicPr>
        <xdr:cNvPr id="5194151" name="Imagen 1">
          <a:extLst>
            <a:ext uri="{FF2B5EF4-FFF2-40B4-BE49-F238E27FC236}">
              <a16:creationId xmlns:a16="http://schemas.microsoft.com/office/drawing/2014/main" id="{00000000-0008-0000-0F00-0000A741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61098" y="67236"/>
          <a:ext cx="1240491" cy="1393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291353</xdr:colOff>
      <xdr:row>42</xdr:row>
      <xdr:rowOff>56029</xdr:rowOff>
    </xdr:from>
    <xdr:to>
      <xdr:col>6</xdr:col>
      <xdr:colOff>599735</xdr:colOff>
      <xdr:row>46</xdr:row>
      <xdr:rowOff>470029</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11619</xdr:colOff>
      <xdr:row>0</xdr:row>
      <xdr:rowOff>133246</xdr:rowOff>
    </xdr:from>
    <xdr:to>
      <xdr:col>0</xdr:col>
      <xdr:colOff>1381649</xdr:colOff>
      <xdr:row>3</xdr:row>
      <xdr:rowOff>276121</xdr:rowOff>
    </xdr:to>
    <xdr:pic>
      <xdr:nvPicPr>
        <xdr:cNvPr id="5172511" name="Imagen 1">
          <a:extLst>
            <a:ext uri="{FF2B5EF4-FFF2-40B4-BE49-F238E27FC236}">
              <a16:creationId xmlns:a16="http://schemas.microsoft.com/office/drawing/2014/main" id="{00000000-0008-0000-1000-00001FED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9" y="133246"/>
          <a:ext cx="1370030" cy="1273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280306</xdr:colOff>
      <xdr:row>0</xdr:row>
      <xdr:rowOff>138792</xdr:rowOff>
    </xdr:from>
    <xdr:to>
      <xdr:col>0</xdr:col>
      <xdr:colOff>1428749</xdr:colOff>
      <xdr:row>3</xdr:row>
      <xdr:rowOff>338817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80306" y="138792"/>
          <a:ext cx="1148443"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530678</xdr:colOff>
      <xdr:row>42</xdr:row>
      <xdr:rowOff>68036</xdr:rowOff>
    </xdr:from>
    <xdr:to>
      <xdr:col>6</xdr:col>
      <xdr:colOff>791035</xdr:colOff>
      <xdr:row>46</xdr:row>
      <xdr:rowOff>482036</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65554</xdr:colOff>
      <xdr:row>0</xdr:row>
      <xdr:rowOff>84604</xdr:rowOff>
    </xdr:from>
    <xdr:to>
      <xdr:col>0</xdr:col>
      <xdr:colOff>1367117</xdr:colOff>
      <xdr:row>3</xdr:row>
      <xdr:rowOff>227479</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54" y="84604"/>
          <a:ext cx="1301563"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255505</xdr:colOff>
      <xdr:row>0</xdr:row>
      <xdr:rowOff>0</xdr:rowOff>
    </xdr:from>
    <xdr:to>
      <xdr:col>1</xdr:col>
      <xdr:colOff>1690688</xdr:colOff>
      <xdr:row>3</xdr:row>
      <xdr:rowOff>360592</xdr:rowOff>
    </xdr:to>
    <xdr:pic>
      <xdr:nvPicPr>
        <xdr:cNvPr id="2" name="Imagen 1">
          <a:extLst>
            <a:ext uri="{FF2B5EF4-FFF2-40B4-BE49-F238E27FC236}">
              <a16:creationId xmlns:a16="http://schemas.microsoft.com/office/drawing/2014/main" id="{00000000-0008-0000-0100-00000B9E4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827005" y="0"/>
          <a:ext cx="1435183" cy="150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6077613" name="1 Imagen" descr="http://intranetsdm.movilidadbogota.gov.co:7778/images/pobtrans.gif">
          <a:extLst>
            <a:ext uri="{FF2B5EF4-FFF2-40B4-BE49-F238E27FC236}">
              <a16:creationId xmlns:a16="http://schemas.microsoft.com/office/drawing/2014/main" id="{00000000-0008-0000-1100-0000AD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4" name="1 Imagen" descr="http://intranetsdm.movilidadbogota.gov.co:7778/images/pobtrans.gif">
          <a:extLst>
            <a:ext uri="{FF2B5EF4-FFF2-40B4-BE49-F238E27FC236}">
              <a16:creationId xmlns:a16="http://schemas.microsoft.com/office/drawing/2014/main" id="{00000000-0008-0000-1100-0000AE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5" name="1 Imagen" descr="http://intranetsdm.movilidadbogota.gov.co:7778/images/pobtrans.gif">
          <a:extLst>
            <a:ext uri="{FF2B5EF4-FFF2-40B4-BE49-F238E27FC236}">
              <a16:creationId xmlns:a16="http://schemas.microsoft.com/office/drawing/2014/main" id="{00000000-0008-0000-1100-0000AF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6" name="1 Imagen" descr="http://intranetsdm.movilidadbogota.gov.co:7778/images/pobtrans.gif">
          <a:extLst>
            <a:ext uri="{FF2B5EF4-FFF2-40B4-BE49-F238E27FC236}">
              <a16:creationId xmlns:a16="http://schemas.microsoft.com/office/drawing/2014/main" id="{00000000-0008-0000-1100-0000B0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7" name="1 Imagen" descr="http://intranetsdm.movilidadbogota.gov.co:7778/images/pobtrans.gif">
          <a:extLst>
            <a:ext uri="{FF2B5EF4-FFF2-40B4-BE49-F238E27FC236}">
              <a16:creationId xmlns:a16="http://schemas.microsoft.com/office/drawing/2014/main" id="{00000000-0008-0000-1100-0000B1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8" name="1 Imagen" descr="http://intranetsdm.movilidadbogota.gov.co:7778/images/pobtrans.gif">
          <a:extLst>
            <a:ext uri="{FF2B5EF4-FFF2-40B4-BE49-F238E27FC236}">
              <a16:creationId xmlns:a16="http://schemas.microsoft.com/office/drawing/2014/main" id="{00000000-0008-0000-1100-0000B2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9" name="1 Imagen" descr="http://intranetsdm.movilidadbogota.gov.co:7778/images/pobtrans.gif">
          <a:extLst>
            <a:ext uri="{FF2B5EF4-FFF2-40B4-BE49-F238E27FC236}">
              <a16:creationId xmlns:a16="http://schemas.microsoft.com/office/drawing/2014/main" id="{00000000-0008-0000-1100-0000B3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0" name="1 Imagen" descr="http://intranetsdm.movilidadbogota.gov.co:7778/images/pobtrans.gif">
          <a:extLst>
            <a:ext uri="{FF2B5EF4-FFF2-40B4-BE49-F238E27FC236}">
              <a16:creationId xmlns:a16="http://schemas.microsoft.com/office/drawing/2014/main" id="{00000000-0008-0000-1100-0000B4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1" name="1 Imagen" descr="http://intranetsdm.movilidadbogota.gov.co:7778/images/pobtrans.gif">
          <a:extLst>
            <a:ext uri="{FF2B5EF4-FFF2-40B4-BE49-F238E27FC236}">
              <a16:creationId xmlns:a16="http://schemas.microsoft.com/office/drawing/2014/main" id="{00000000-0008-0000-1100-0000B5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2" name="1 Imagen" descr="http://intranetsdm.movilidadbogota.gov.co:7778/images/pobtrans.gif">
          <a:extLst>
            <a:ext uri="{FF2B5EF4-FFF2-40B4-BE49-F238E27FC236}">
              <a16:creationId xmlns:a16="http://schemas.microsoft.com/office/drawing/2014/main" id="{00000000-0008-0000-1100-0000B6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1</xdr:row>
      <xdr:rowOff>352425</xdr:rowOff>
    </xdr:to>
    <xdr:pic>
      <xdr:nvPicPr>
        <xdr:cNvPr id="4775501" name="Picture 15">
          <a:extLst>
            <a:ext uri="{FF2B5EF4-FFF2-40B4-BE49-F238E27FC236}">
              <a16:creationId xmlns:a16="http://schemas.microsoft.com/office/drawing/2014/main" id="{00000000-0008-0000-1200-00004DDE4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57150</xdr:rowOff>
    </xdr:from>
    <xdr:to>
      <xdr:col>0</xdr:col>
      <xdr:colOff>1971675</xdr:colOff>
      <xdr:row>3</xdr:row>
      <xdr:rowOff>342900</xdr:rowOff>
    </xdr:to>
    <xdr:pic>
      <xdr:nvPicPr>
        <xdr:cNvPr id="4775502" name="Imagen 1">
          <a:extLst>
            <a:ext uri="{FF2B5EF4-FFF2-40B4-BE49-F238E27FC236}">
              <a16:creationId xmlns:a16="http://schemas.microsoft.com/office/drawing/2014/main" id="{00000000-0008-0000-1200-00004EDE4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107" t="7639" r="19038" b="10522"/>
        <a:stretch>
          <a:fillRect/>
        </a:stretch>
      </xdr:blipFill>
      <xdr:spPr bwMode="auto">
        <a:xfrm>
          <a:off x="95250" y="57150"/>
          <a:ext cx="1371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285750</xdr:colOff>
      <xdr:row>0</xdr:row>
      <xdr:rowOff>104775</xdr:rowOff>
    </xdr:from>
    <xdr:to>
      <xdr:col>18</xdr:col>
      <xdr:colOff>723900</xdr:colOff>
      <xdr:row>3</xdr:row>
      <xdr:rowOff>381000</xdr:rowOff>
    </xdr:to>
    <xdr:pic>
      <xdr:nvPicPr>
        <xdr:cNvPr id="4775503" name="Imagen 2">
          <a:extLst>
            <a:ext uri="{FF2B5EF4-FFF2-40B4-BE49-F238E27FC236}">
              <a16:creationId xmlns:a16="http://schemas.microsoft.com/office/drawing/2014/main" id="{00000000-0008-0000-1200-00004FDE4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048" t="5251" r="18559" b="2000"/>
        <a:stretch>
          <a:fillRect/>
        </a:stretch>
      </xdr:blipFill>
      <xdr:spPr bwMode="auto">
        <a:xfrm>
          <a:off x="17649825" y="104775"/>
          <a:ext cx="1457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403514</xdr:colOff>
      <xdr:row>0</xdr:row>
      <xdr:rowOff>51089</xdr:rowOff>
    </xdr:from>
    <xdr:to>
      <xdr:col>1</xdr:col>
      <xdr:colOff>658091</xdr:colOff>
      <xdr:row>3</xdr:row>
      <xdr:rowOff>289214</xdr:rowOff>
    </xdr:to>
    <xdr:pic>
      <xdr:nvPicPr>
        <xdr:cNvPr id="3996256" name="Imagen 1">
          <a:extLst>
            <a:ext uri="{FF2B5EF4-FFF2-40B4-BE49-F238E27FC236}">
              <a16:creationId xmlns:a16="http://schemas.microsoft.com/office/drawing/2014/main" id="{00000000-0008-0000-0200-000060FA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054" t="6857" r="17615" b="9743"/>
        <a:stretch>
          <a:fillRect/>
        </a:stretch>
      </xdr:blipFill>
      <xdr:spPr bwMode="auto">
        <a:xfrm>
          <a:off x="403514" y="51089"/>
          <a:ext cx="1345622"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280308</xdr:colOff>
      <xdr:row>0</xdr:row>
      <xdr:rowOff>111578</xdr:rowOff>
    </xdr:from>
    <xdr:to>
      <xdr:col>0</xdr:col>
      <xdr:colOff>1442358</xdr:colOff>
      <xdr:row>3</xdr:row>
      <xdr:rowOff>311603</xdr:rowOff>
    </xdr:to>
    <xdr:pic>
      <xdr:nvPicPr>
        <xdr:cNvPr id="4812347" name="Imagen 1">
          <a:extLst>
            <a:ext uri="{FF2B5EF4-FFF2-40B4-BE49-F238E27FC236}">
              <a16:creationId xmlns:a16="http://schemas.microsoft.com/office/drawing/2014/main" id="{00000000-0008-0000-0300-00003B6E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80308" y="111578"/>
          <a:ext cx="11620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400050</xdr:colOff>
      <xdr:row>42</xdr:row>
      <xdr:rowOff>58511</xdr:rowOff>
    </xdr:from>
    <xdr:to>
      <xdr:col>6</xdr:col>
      <xdr:colOff>313425</xdr:colOff>
      <xdr:row>46</xdr:row>
      <xdr:rowOff>472511</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91168</xdr:colOff>
      <xdr:row>1</xdr:row>
      <xdr:rowOff>69396</xdr:rowOff>
    </xdr:from>
    <xdr:to>
      <xdr:col>0</xdr:col>
      <xdr:colOff>1347107</xdr:colOff>
      <xdr:row>4</xdr:row>
      <xdr:rowOff>231321</xdr:rowOff>
    </xdr:to>
    <xdr:pic>
      <xdr:nvPicPr>
        <xdr:cNvPr id="4" name="Imagen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68" y="69396"/>
          <a:ext cx="1255939"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0</xdr:row>
      <xdr:rowOff>108857</xdr:rowOff>
    </xdr:from>
    <xdr:to>
      <xdr:col>0</xdr:col>
      <xdr:colOff>1447800</xdr:colOff>
      <xdr:row>3</xdr:row>
      <xdr:rowOff>308882</xdr:rowOff>
    </xdr:to>
    <xdr:pic>
      <xdr:nvPicPr>
        <xdr:cNvPr id="6" name="Imagen 1">
          <a:extLst>
            <a:ext uri="{FF2B5EF4-FFF2-40B4-BE49-F238E27FC236}">
              <a16:creationId xmlns:a16="http://schemas.microsoft.com/office/drawing/2014/main" id="{00000000-0008-0000-0300-00003B6E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85750" y="108857"/>
          <a:ext cx="1162050"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489857</xdr:colOff>
      <xdr:row>42</xdr:row>
      <xdr:rowOff>81642</xdr:rowOff>
    </xdr:from>
    <xdr:to>
      <xdr:col>6</xdr:col>
      <xdr:colOff>750214</xdr:colOff>
      <xdr:row>46</xdr:row>
      <xdr:rowOff>495642</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156881</xdr:rowOff>
    </xdr:from>
    <xdr:to>
      <xdr:col>0</xdr:col>
      <xdr:colOff>1433861</xdr:colOff>
      <xdr:row>3</xdr:row>
      <xdr:rowOff>212910</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6881"/>
          <a:ext cx="1433861" cy="1199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249890</xdr:colOff>
      <xdr:row>0</xdr:row>
      <xdr:rowOff>34739</xdr:rowOff>
    </xdr:from>
    <xdr:to>
      <xdr:col>0</xdr:col>
      <xdr:colOff>1411941</xdr:colOff>
      <xdr:row>3</xdr:row>
      <xdr:rowOff>347035</xdr:rowOff>
    </xdr:to>
    <xdr:pic>
      <xdr:nvPicPr>
        <xdr:cNvPr id="4971007" name="Imagen 1">
          <a:extLst>
            <a:ext uri="{FF2B5EF4-FFF2-40B4-BE49-F238E27FC236}">
              <a16:creationId xmlns:a16="http://schemas.microsoft.com/office/drawing/2014/main" id="{00000000-0008-0000-0700-0000FFD94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249890" y="34739"/>
          <a:ext cx="1162051" cy="1455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593913</xdr:colOff>
      <xdr:row>42</xdr:row>
      <xdr:rowOff>89648</xdr:rowOff>
    </xdr:from>
    <xdr:to>
      <xdr:col>6</xdr:col>
      <xdr:colOff>902295</xdr:colOff>
      <xdr:row>46</xdr:row>
      <xdr:rowOff>503648</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151039</xdr:rowOff>
    </xdr:from>
    <xdr:to>
      <xdr:col>0</xdr:col>
      <xdr:colOff>1446439</xdr:colOff>
      <xdr:row>3</xdr:row>
      <xdr:rowOff>293914</xdr:rowOff>
    </xdr:to>
    <xdr:pic>
      <xdr:nvPicPr>
        <xdr:cNvPr id="4" name="Imagen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039"/>
          <a:ext cx="1446439"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1"/>
      <sheetName val="Act_1"/>
      <sheetName val="3"/>
      <sheetName val="2_Soporte"/>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Z5">
            <v>46535400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B4" t="str">
            <v>12.1-CONTRATACIÓN DIRECTA-ACTO ADTIVO DE JUSTIFICACIÓN - NO SERVICIOS PERSONAL</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16">
          <cell r="B16" t="str">
            <v>SGC-01</v>
          </cell>
        </row>
      </sheetData>
      <sheetData sheetId="95">
        <row r="159">
          <cell r="L159">
            <v>137667473931</v>
          </cell>
        </row>
      </sheetData>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sheetData sheetId="346"/>
      <sheetData sheetId="347"/>
      <sheetData sheetId="348"/>
      <sheetData sheetId="349" refreshError="1"/>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refreshError="1"/>
      <sheetData sheetId="381"/>
      <sheetData sheetId="382" refreshError="1"/>
      <sheetData sheetId="383" refreshError="1"/>
      <sheetData sheetId="384" refreshError="1"/>
      <sheetData sheetId="385" refreshError="1"/>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B61"/>
  <sheetViews>
    <sheetView zoomScale="55" zoomScaleNormal="55" workbookViewId="0">
      <selection sqref="A1:B4"/>
    </sheetView>
  </sheetViews>
  <sheetFormatPr baseColWidth="10" defaultColWidth="0" defaultRowHeight="15" zeroHeight="1" x14ac:dyDescent="0.25"/>
  <cols>
    <col min="1" max="1" width="8.5703125" style="249" customWidth="1"/>
    <col min="2" max="2" width="19" style="7" customWidth="1"/>
    <col min="3" max="3" width="17.5703125" style="7" customWidth="1"/>
    <col min="4" max="4" width="19.85546875" style="7" customWidth="1"/>
    <col min="5" max="5" width="19.5703125" style="7" customWidth="1"/>
    <col min="6" max="6" width="17.5703125" style="250" customWidth="1"/>
    <col min="7" max="7" width="24.42578125" style="7" customWidth="1"/>
    <col min="8" max="8" width="52.28515625" style="7" customWidth="1"/>
    <col min="9" max="9" width="28.28515625" style="7" customWidth="1"/>
    <col min="10" max="10" width="24.42578125" style="250" customWidth="1"/>
    <col min="11" max="11" width="24.85546875" style="7" customWidth="1"/>
    <col min="12" max="24" width="13.42578125" style="250" customWidth="1"/>
    <col min="25" max="26" width="40.7109375" style="7" customWidth="1"/>
    <col min="27" max="28" width="0" style="7" hidden="1" customWidth="1"/>
    <col min="29" max="16384" width="11.42578125" style="7" hidden="1"/>
  </cols>
  <sheetData>
    <row r="1" spans="1:26" s="9" customFormat="1" ht="30" customHeight="1" x14ac:dyDescent="0.25">
      <c r="A1" s="554"/>
      <c r="B1" s="554"/>
      <c r="C1" s="555" t="s">
        <v>455</v>
      </c>
      <c r="D1" s="556"/>
      <c r="E1" s="556"/>
      <c r="F1" s="556"/>
      <c r="G1" s="556"/>
      <c r="H1" s="556"/>
      <c r="I1" s="556"/>
      <c r="J1" s="556"/>
      <c r="K1" s="556"/>
      <c r="L1" s="556"/>
      <c r="M1" s="556"/>
      <c r="N1" s="556"/>
      <c r="O1" s="556"/>
      <c r="P1" s="556"/>
      <c r="Q1" s="556"/>
      <c r="R1" s="556"/>
      <c r="S1" s="556"/>
      <c r="T1" s="556"/>
      <c r="U1" s="556"/>
      <c r="V1" s="556"/>
      <c r="W1" s="556"/>
      <c r="X1" s="556"/>
      <c r="Y1" s="556"/>
      <c r="Z1" s="557"/>
    </row>
    <row r="2" spans="1:26" s="9" customFormat="1" ht="30" customHeight="1" x14ac:dyDescent="0.25">
      <c r="A2" s="554"/>
      <c r="B2" s="554"/>
      <c r="C2" s="555" t="s">
        <v>139</v>
      </c>
      <c r="D2" s="556"/>
      <c r="E2" s="556"/>
      <c r="F2" s="556"/>
      <c r="G2" s="556"/>
      <c r="H2" s="556"/>
      <c r="I2" s="556"/>
      <c r="J2" s="556"/>
      <c r="K2" s="556"/>
      <c r="L2" s="556"/>
      <c r="M2" s="556"/>
      <c r="N2" s="556"/>
      <c r="O2" s="556"/>
      <c r="P2" s="556"/>
      <c r="Q2" s="556"/>
      <c r="R2" s="556"/>
      <c r="S2" s="556"/>
      <c r="T2" s="556"/>
      <c r="U2" s="556"/>
      <c r="V2" s="556"/>
      <c r="W2" s="556"/>
      <c r="X2" s="556"/>
      <c r="Y2" s="556"/>
      <c r="Z2" s="557"/>
    </row>
    <row r="3" spans="1:26" s="9" customFormat="1" ht="30" customHeight="1" x14ac:dyDescent="0.25">
      <c r="A3" s="554"/>
      <c r="B3" s="554"/>
      <c r="C3" s="555" t="s">
        <v>388</v>
      </c>
      <c r="D3" s="556"/>
      <c r="E3" s="556"/>
      <c r="F3" s="556"/>
      <c r="G3" s="556"/>
      <c r="H3" s="556"/>
      <c r="I3" s="556"/>
      <c r="J3" s="556"/>
      <c r="K3" s="556"/>
      <c r="L3" s="556"/>
      <c r="M3" s="556"/>
      <c r="N3" s="556"/>
      <c r="O3" s="556"/>
      <c r="P3" s="556"/>
      <c r="Q3" s="556"/>
      <c r="R3" s="556"/>
      <c r="S3" s="556"/>
      <c r="T3" s="556"/>
      <c r="U3" s="556"/>
      <c r="V3" s="556"/>
      <c r="W3" s="556"/>
      <c r="X3" s="556"/>
      <c r="Y3" s="556"/>
      <c r="Z3" s="557"/>
    </row>
    <row r="4" spans="1:26" s="9" customFormat="1" ht="30" customHeight="1" x14ac:dyDescent="0.25">
      <c r="A4" s="554"/>
      <c r="B4" s="554"/>
      <c r="C4" s="543" t="s">
        <v>195</v>
      </c>
      <c r="D4" s="544"/>
      <c r="E4" s="544"/>
      <c r="F4" s="544"/>
      <c r="G4" s="544"/>
      <c r="H4" s="544"/>
      <c r="I4" s="544"/>
      <c r="J4" s="544"/>
      <c r="K4" s="543" t="s">
        <v>456</v>
      </c>
      <c r="L4" s="544"/>
      <c r="M4" s="544"/>
      <c r="N4" s="544"/>
      <c r="O4" s="544"/>
      <c r="P4" s="544"/>
      <c r="Q4" s="544"/>
      <c r="R4" s="544"/>
      <c r="S4" s="544"/>
      <c r="T4" s="544"/>
      <c r="U4" s="544"/>
      <c r="V4" s="544"/>
      <c r="W4" s="544"/>
      <c r="X4" s="544"/>
      <c r="Y4" s="544"/>
      <c r="Z4" s="551"/>
    </row>
    <row r="5" spans="1:26" s="5" customFormat="1" ht="30" customHeight="1" x14ac:dyDescent="0.25">
      <c r="A5" s="239"/>
      <c r="B5" s="240"/>
      <c r="C5" s="240"/>
      <c r="D5" s="236"/>
      <c r="E5" s="236"/>
      <c r="F5" s="236"/>
      <c r="G5" s="236"/>
      <c r="H5" s="236"/>
      <c r="I5" s="236"/>
      <c r="J5" s="236"/>
      <c r="K5" s="241"/>
      <c r="L5" s="236"/>
      <c r="M5" s="236"/>
      <c r="N5" s="236"/>
      <c r="O5" s="236"/>
      <c r="P5" s="236"/>
      <c r="Q5" s="236"/>
      <c r="R5" s="236"/>
      <c r="S5" s="237"/>
      <c r="T5" s="237"/>
      <c r="U5" s="237"/>
      <c r="V5" s="237"/>
      <c r="W5" s="238"/>
      <c r="X5" s="238"/>
      <c r="Y5" s="235"/>
      <c r="Z5" s="235"/>
    </row>
    <row r="6" spans="1:26" s="5" customFormat="1" ht="52.5" customHeight="1" x14ac:dyDescent="0.25">
      <c r="A6" s="239"/>
      <c r="B6" s="302" t="s">
        <v>200</v>
      </c>
      <c r="C6" s="550" t="s">
        <v>320</v>
      </c>
      <c r="D6" s="550"/>
      <c r="E6" s="550"/>
      <c r="F6" s="550"/>
      <c r="G6" s="242"/>
      <c r="H6" s="236"/>
      <c r="I6" s="236"/>
      <c r="J6" s="242"/>
      <c r="K6" s="545"/>
      <c r="L6" s="545"/>
      <c r="M6" s="545"/>
      <c r="N6" s="545"/>
      <c r="O6" s="545"/>
      <c r="P6" s="545"/>
      <c r="Q6" s="545"/>
      <c r="R6" s="545"/>
      <c r="S6" s="545"/>
      <c r="T6" s="545"/>
      <c r="U6" s="545"/>
      <c r="V6" s="545"/>
      <c r="W6" s="545"/>
      <c r="X6" s="545"/>
      <c r="Y6" s="545"/>
      <c r="Z6" s="545"/>
    </row>
    <row r="7" spans="1:26" s="5" customFormat="1" ht="45" customHeight="1" x14ac:dyDescent="0.25">
      <c r="A7" s="239"/>
      <c r="B7" s="302" t="s">
        <v>0</v>
      </c>
      <c r="C7" s="550" t="s">
        <v>457</v>
      </c>
      <c r="D7" s="550"/>
      <c r="E7" s="550"/>
      <c r="F7" s="550"/>
      <c r="G7" s="242"/>
      <c r="H7" s="243"/>
      <c r="I7" s="243"/>
      <c r="J7" s="242"/>
      <c r="K7" s="545"/>
      <c r="L7" s="545"/>
      <c r="M7" s="545"/>
      <c r="N7" s="545"/>
      <c r="O7" s="545"/>
      <c r="P7" s="545"/>
      <c r="Q7" s="545"/>
      <c r="R7" s="545"/>
      <c r="S7" s="545"/>
      <c r="T7" s="545"/>
      <c r="U7" s="545"/>
      <c r="V7" s="545"/>
      <c r="W7" s="545"/>
      <c r="X7" s="545"/>
      <c r="Y7" s="545"/>
      <c r="Z7" s="545"/>
    </row>
    <row r="8" spans="1:26" s="5" customFormat="1" ht="30" customHeight="1" x14ac:dyDescent="0.25">
      <c r="A8" s="239"/>
      <c r="B8" s="302" t="s">
        <v>193</v>
      </c>
      <c r="C8" s="550" t="s">
        <v>442</v>
      </c>
      <c r="D8" s="550"/>
      <c r="E8" s="550"/>
      <c r="F8" s="550"/>
      <c r="G8" s="242"/>
      <c r="H8" s="243"/>
      <c r="I8" s="243"/>
      <c r="J8" s="242"/>
      <c r="K8" s="244"/>
      <c r="L8" s="244"/>
      <c r="M8" s="244"/>
      <c r="N8" s="244"/>
      <c r="O8" s="244"/>
      <c r="P8" s="244"/>
      <c r="Q8" s="244"/>
      <c r="R8" s="244"/>
      <c r="S8" s="244"/>
      <c r="T8" s="244"/>
      <c r="U8" s="244"/>
      <c r="V8" s="244"/>
      <c r="W8" s="244"/>
      <c r="X8" s="244"/>
      <c r="Y8" s="244"/>
      <c r="Z8" s="244"/>
    </row>
    <row r="9" spans="1:26" s="5" customFormat="1" ht="30" customHeight="1" x14ac:dyDescent="0.25">
      <c r="A9" s="239"/>
      <c r="B9" s="302" t="s">
        <v>194</v>
      </c>
      <c r="C9" s="550" t="s">
        <v>443</v>
      </c>
      <c r="D9" s="550"/>
      <c r="E9" s="550"/>
      <c r="F9" s="550"/>
      <c r="G9" s="242"/>
      <c r="H9" s="243"/>
      <c r="I9" s="243"/>
      <c r="J9" s="242"/>
      <c r="K9" s="244"/>
      <c r="L9" s="244"/>
      <c r="M9" s="244"/>
      <c r="N9" s="244"/>
      <c r="O9" s="244"/>
      <c r="P9" s="244"/>
      <c r="Q9" s="244"/>
      <c r="R9" s="244"/>
      <c r="S9" s="244"/>
      <c r="T9" s="244"/>
      <c r="U9" s="244"/>
      <c r="V9" s="244"/>
      <c r="W9" s="244"/>
      <c r="X9" s="244"/>
      <c r="Y9" s="244"/>
      <c r="Z9" s="244"/>
    </row>
    <row r="10" spans="1:26" s="5" customFormat="1" ht="30" customHeight="1" x14ac:dyDescent="0.25">
      <c r="A10" s="239"/>
      <c r="B10" s="243"/>
      <c r="C10" s="243"/>
      <c r="D10" s="243"/>
      <c r="E10" s="243"/>
      <c r="F10" s="245"/>
      <c r="G10" s="243"/>
      <c r="H10" s="243"/>
      <c r="I10" s="243"/>
      <c r="J10" s="245"/>
      <c r="K10" s="243"/>
      <c r="L10" s="245"/>
      <c r="M10" s="245"/>
      <c r="N10" s="245"/>
      <c r="O10" s="245"/>
      <c r="P10" s="245"/>
      <c r="Q10" s="245"/>
      <c r="R10" s="245"/>
      <c r="S10" s="245"/>
      <c r="T10" s="245"/>
      <c r="U10" s="245"/>
      <c r="V10" s="245"/>
      <c r="W10" s="245"/>
      <c r="X10" s="245"/>
      <c r="Y10" s="243"/>
      <c r="Z10" s="243"/>
    </row>
    <row r="11" spans="1:26" s="246" customFormat="1" ht="30" customHeight="1" x14ac:dyDescent="0.2">
      <c r="A11" s="558" t="s">
        <v>154</v>
      </c>
      <c r="B11" s="55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row>
    <row r="12" spans="1:26" s="213" customFormat="1" ht="42.75" customHeight="1" x14ac:dyDescent="0.25">
      <c r="A12" s="546" t="s">
        <v>122</v>
      </c>
      <c r="B12" s="546" t="s">
        <v>210</v>
      </c>
      <c r="C12" s="546"/>
      <c r="D12" s="546"/>
      <c r="E12" s="546"/>
      <c r="F12" s="546" t="s">
        <v>156</v>
      </c>
      <c r="G12" s="251" t="s">
        <v>123</v>
      </c>
      <c r="H12" s="252"/>
      <c r="I12" s="546" t="s">
        <v>212</v>
      </c>
      <c r="J12" s="546" t="s">
        <v>136</v>
      </c>
      <c r="K12" s="546" t="s">
        <v>214</v>
      </c>
      <c r="L12" s="540" t="s">
        <v>458</v>
      </c>
      <c r="M12" s="541"/>
      <c r="N12" s="541"/>
      <c r="O12" s="541"/>
      <c r="P12" s="541"/>
      <c r="Q12" s="541"/>
      <c r="R12" s="541"/>
      <c r="S12" s="541"/>
      <c r="T12" s="541"/>
      <c r="U12" s="541"/>
      <c r="V12" s="541"/>
      <c r="W12" s="541"/>
      <c r="X12" s="541"/>
      <c r="Y12" s="541"/>
      <c r="Z12" s="542"/>
    </row>
    <row r="13" spans="1:26" s="213" customFormat="1" ht="63.75" customHeight="1" x14ac:dyDescent="0.25">
      <c r="A13" s="546"/>
      <c r="B13" s="247" t="s">
        <v>209</v>
      </c>
      <c r="C13" s="247" t="s">
        <v>124</v>
      </c>
      <c r="D13" s="247" t="s">
        <v>196</v>
      </c>
      <c r="E13" s="247" t="s">
        <v>197</v>
      </c>
      <c r="F13" s="546"/>
      <c r="G13" s="247" t="s">
        <v>170</v>
      </c>
      <c r="H13" s="247" t="s">
        <v>525</v>
      </c>
      <c r="I13" s="546"/>
      <c r="J13" s="546"/>
      <c r="K13" s="546"/>
      <c r="L13" s="248" t="s">
        <v>129</v>
      </c>
      <c r="M13" s="248" t="s">
        <v>130</v>
      </c>
      <c r="N13" s="248" t="s">
        <v>126</v>
      </c>
      <c r="O13" s="248" t="s">
        <v>127</v>
      </c>
      <c r="P13" s="248" t="s">
        <v>128</v>
      </c>
      <c r="Q13" s="248" t="s">
        <v>100</v>
      </c>
      <c r="R13" s="248" t="s">
        <v>101</v>
      </c>
      <c r="S13" s="248" t="s">
        <v>102</v>
      </c>
      <c r="T13" s="248" t="s">
        <v>103</v>
      </c>
      <c r="U13" s="248" t="s">
        <v>104</v>
      </c>
      <c r="V13" s="248" t="s">
        <v>105</v>
      </c>
      <c r="W13" s="248" t="s">
        <v>106</v>
      </c>
      <c r="X13" s="248" t="s">
        <v>141</v>
      </c>
      <c r="Y13" s="559" t="s">
        <v>153</v>
      </c>
      <c r="Z13" s="559"/>
    </row>
    <row r="14" spans="1:26" s="211" customFormat="1" ht="57" customHeight="1" x14ac:dyDescent="0.2">
      <c r="A14" s="549">
        <f>+'11'!B8</f>
        <v>11</v>
      </c>
      <c r="B14" s="537" t="s">
        <v>360</v>
      </c>
      <c r="C14" s="528" t="s">
        <v>361</v>
      </c>
      <c r="D14" s="528" t="s">
        <v>362</v>
      </c>
      <c r="E14" s="528" t="s">
        <v>363</v>
      </c>
      <c r="F14" s="552" t="s">
        <v>157</v>
      </c>
      <c r="G14" s="528" t="s">
        <v>318</v>
      </c>
      <c r="H14" s="547" t="s">
        <v>526</v>
      </c>
      <c r="I14" s="548" t="str">
        <f>+'11'!E8</f>
        <v>Estructurar e implementar 1 dependencia de tecnología y sistemas de la información y las comunicaciones</v>
      </c>
      <c r="J14" s="549" t="str">
        <f>+'11'!B14</f>
        <v>Dependencia de tecnología y sistemas de la información y las comunicaciones</v>
      </c>
      <c r="K14" s="156" t="str">
        <f>+'11'!B21</f>
        <v>Avance en actividades ejecutadas</v>
      </c>
      <c r="L14" s="228">
        <v>0</v>
      </c>
      <c r="M14" s="228">
        <f>+'11'!B30</f>
        <v>9.1005521651557047E-3</v>
      </c>
      <c r="N14" s="228">
        <f>+'11'!B31</f>
        <v>0.17613749582228239</v>
      </c>
      <c r="O14" s="228">
        <f>+'11'!B32</f>
        <v>3.1178361329461481E-2</v>
      </c>
      <c r="P14" s="228">
        <f>+'11'!B33</f>
        <v>1.781620647397799E-2</v>
      </c>
      <c r="Q14" s="228">
        <f>+'11'!B34</f>
        <v>3.5767384209122476E-2</v>
      </c>
      <c r="R14" s="228">
        <f>+'11'!B35</f>
        <v>0</v>
      </c>
      <c r="S14" s="228">
        <f>+'11'!B36</f>
        <v>0</v>
      </c>
      <c r="T14" s="228">
        <f>+'11'!B37</f>
        <v>0</v>
      </c>
      <c r="U14" s="228">
        <f>+'11'!B38</f>
        <v>0</v>
      </c>
      <c r="V14" s="228">
        <f>+'11'!B39</f>
        <v>0</v>
      </c>
      <c r="W14" s="228">
        <f>+'11'!B40</f>
        <v>0</v>
      </c>
      <c r="X14" s="217">
        <f>SUM(L14:W14)</f>
        <v>0.27</v>
      </c>
      <c r="Y14" s="553" t="str">
        <f>+'11'!B48</f>
        <v>Antes del rediseño institucional de la SDM, existía la Oficina de Información Sectorial - OIS, dicha oficina no contaba con un modelo formal para participar o liderar de manera activa en todas las actividades e iniciativas que nacían en cualquier dependencia de la SDM (Secretaria Distrital de Movilidad) en términos de la concepción, planeación y desarrollo de los proyectos que involucraban componentes de TI (Tecnologías de la Información). Este escenario se daba principalmente por la autonomía de inversión que tenían las áreas, y que no las obligaba a asesorarse con la oficina OIS para este fin. De acuerdo al Manual Específico de Funciones y Competencias Laborales de los diferentes empleos de la planta global de la SDM (Secretaria Distrital de Movilidad), se   identificó que las funciones en materia TIC (Tecnologías de la Información y Comunicaciones) estaban dispersas en varias dependencias y niveles de la estructura organizacional.
Por la dispersión de la función TIC (Tecnologías de la Información y Comunicaciones) en varias áreas, y no solo en la Oficina de Información Sectorial, no existía una figura única para la asesoría y determinación de las decisiones en materia TI (Tecnologías de la Información), desde la planeación estratégica de la SDM (Secretaria Distrital de Movilidad).
La falta de conocimiento en las áreas misionales y de apoyo de la SDM (Secretaria Distrital de Movilidad) sobre el conducto para solicitar apoyo en materia TIC (Tecnologías de la Información y Comunicaciones), hacía que la oficina perdiera pertinencia e institucionalidad.
Las funciones de la Oficina de Información Sectorial y sus integrantes, así como los indicadores de medición de su desempeño, estaban más enfocadas en lo operativo que en las labores estratégicas de formulación de lineamientos, políticas y estándares, confundiendo la razón de ser de la oficina, que por en ese momento se encontraba mucho más enfocada en la gestión de la información. Los esfuerzos y los lineamientos generados desde la OIS carecían de fuerza para su permanencia en el tiempo, y no eran adoptados como definiciones normativas y de obligatoriedad al interior de la entidad.
Las decisiones en materia de TIC (Tecnologías de la Información y Comunicaciones) en la SDM (Secretaria Distrital de Movilidad), no tenían en la Oficina de Información Sectorial una figura oficial y reconocida, de tal manera que algunas dependencias podían decidir al respecto de manera autónoma; Se evidenciaba que la dispersión de la función TIC (Tecnologías de la Información y Comunicaciones) en las dependencias, ocasionaba fallas en la comunicación, ambigüedad en los límites de las funciones y carencia de una visión única de la gestión TI (Tecnologías de la Información).
Todo lo anterior representó la oportunidad para contemplar la reestructuración de la función TIC (Tecnologías de la Información y Comunicaciones) en SDM (Secretaria Distrital de Movilidad), mediante la adopción de la iniciativa sobre el fortalecimiento y relevancia del CIO (Chief Information Officer) propuesta por MINTIC (Ministerio de las Tecnologías de la Información y de las Comunicaciones), donde se planteaba la ubicación funcional de la figura equivalente a una Dirección TIC (Tecnologías de la Información y Comunicaciones) dentro de la estructura organizacional de la entidad, de tal manera que le permitiera ser una dependencia trasversal en línea estratégica para integrar la gestión de las TIC (Tecnologías de la Información y Comunicaciones), con mayor aporte en la formulación, planificación y ejecución de políticas, estrategias y proyectos de TI (Tecnologías de la Información).
Lo que se buscaba era brindar a la Oficina de Información Sectorial la relevancia formal necesaria para la asesoría, toma de decisiones y gobernanza de todos los asuntos TIC (Tecnologías de la Información y Comunicaciones), diferenciándose de funciones operativas y de soporte que deben estar, y están,  en instancias de los terceros encargados de esto. Una ventaja era que La Oficina de Información Sectorial, contaba con un equipo de trabajo que conocía la importancia de su labor como formuladores de lineamientos y políticas, y que estaban dispuestos a asumir estos retos desde el enfoque de un adecuado Gobierno de TI (Tecnologías de la Información) y que   por su experiencia y capacidades podían ejercer la supervisión integral de los contratos en materia de TI. 
Por todo lo anterior se definió una estrategia para Definir los escenarios en los cuales la Oficina de Información Sectorial ganara un espacio ante la alta dirección de la SDM (Secretaria Distrital de Movilidad), para lograr un posicionamiento ante las direcciones y demás oficinas; Razón por la cual se adelantaron los esfuerzos administrativos y normativos para elevar la estructura de la Oficina de Información Sectorial a un nivel de Dirección TI (Tecnologías de la Información), bajo el concepto de CIO que estaba definiendo MINTIC (Ministerio de las Tecnologías de la Información y de las Comunicaciones) para aplicar en las estructuras de la función pública. 
La OSI evolucionó a OTIC , conformó su equipo de trabajo y aunque no quedó a nivel directivo ni dentro de los procesos estratégicos,  es  transversal y de apoyo a toda la entidad.</v>
      </c>
      <c r="Z14" s="553"/>
    </row>
    <row r="15" spans="1:26" s="211" customFormat="1" ht="57" customHeight="1" x14ac:dyDescent="0.2">
      <c r="A15" s="549"/>
      <c r="B15" s="538"/>
      <c r="C15" s="529"/>
      <c r="D15" s="529"/>
      <c r="E15" s="529"/>
      <c r="F15" s="552"/>
      <c r="G15" s="529"/>
      <c r="H15" s="547"/>
      <c r="I15" s="548"/>
      <c r="J15" s="549"/>
      <c r="K15" s="156" t="str">
        <f>+'11'!E21</f>
        <v>Total de avance de actividades programado en la vigencia</v>
      </c>
      <c r="L15" s="228">
        <f>+'11'!D29</f>
        <v>0</v>
      </c>
      <c r="M15" s="228">
        <f>+'11'!D30</f>
        <v>0.17276321429311989</v>
      </c>
      <c r="N15" s="228">
        <f>+'11'!D31</f>
        <v>3.3742815291624979E-3</v>
      </c>
      <c r="O15" s="228">
        <f>+'11'!D32</f>
        <v>3.1178361329461481E-2</v>
      </c>
      <c r="P15" s="228">
        <f>+'11'!D33</f>
        <v>1.781620647397799E-2</v>
      </c>
      <c r="Q15" s="228">
        <f>+'11'!D34</f>
        <v>3.5767384209122476E-2</v>
      </c>
      <c r="R15" s="228">
        <f>+'11'!D35</f>
        <v>0</v>
      </c>
      <c r="S15" s="228">
        <f>+'11'!D36</f>
        <v>0</v>
      </c>
      <c r="T15" s="228">
        <f>+'11'!D37</f>
        <v>0</v>
      </c>
      <c r="U15" s="228">
        <f>+'11'!D38</f>
        <v>0</v>
      </c>
      <c r="V15" s="228">
        <f>+'11'!D39</f>
        <v>0</v>
      </c>
      <c r="W15" s="228">
        <f>+'11'!D40</f>
        <v>9.1005521651557047E-3</v>
      </c>
      <c r="X15" s="217">
        <f>SUM(L15:W15)</f>
        <v>0.27</v>
      </c>
      <c r="Y15" s="553"/>
      <c r="Z15" s="553"/>
    </row>
    <row r="16" spans="1:26" s="211" customFormat="1" ht="57" customHeight="1" x14ac:dyDescent="0.2">
      <c r="A16" s="549"/>
      <c r="B16" s="539"/>
      <c r="C16" s="530"/>
      <c r="D16" s="530"/>
      <c r="E16" s="530"/>
      <c r="F16" s="552"/>
      <c r="G16" s="530"/>
      <c r="H16" s="547"/>
      <c r="I16" s="548"/>
      <c r="J16" s="549"/>
      <c r="K16" s="149" t="s">
        <v>215</v>
      </c>
      <c r="L16" s="229">
        <f>IFERROR(+L14/L15,)</f>
        <v>0</v>
      </c>
      <c r="M16" s="229">
        <f t="shared" ref="M16:X16" si="0">IFERROR(+M14/M15,)</f>
        <v>5.267644621218491E-2</v>
      </c>
      <c r="N16" s="229">
        <f t="shared" si="0"/>
        <v>52.199999999999996</v>
      </c>
      <c r="O16" s="229">
        <f t="shared" si="0"/>
        <v>1</v>
      </c>
      <c r="P16" s="229">
        <f t="shared" si="0"/>
        <v>1</v>
      </c>
      <c r="Q16" s="229">
        <f t="shared" si="0"/>
        <v>1</v>
      </c>
      <c r="R16" s="229">
        <f t="shared" si="0"/>
        <v>0</v>
      </c>
      <c r="S16" s="229">
        <f t="shared" si="0"/>
        <v>0</v>
      </c>
      <c r="T16" s="229">
        <f t="shared" si="0"/>
        <v>0</v>
      </c>
      <c r="U16" s="229">
        <f t="shared" si="0"/>
        <v>0</v>
      </c>
      <c r="V16" s="229">
        <f t="shared" si="0"/>
        <v>0</v>
      </c>
      <c r="W16" s="229">
        <f t="shared" si="0"/>
        <v>0</v>
      </c>
      <c r="X16" s="229">
        <f t="shared" si="0"/>
        <v>1</v>
      </c>
      <c r="Y16" s="553"/>
      <c r="Z16" s="553"/>
    </row>
    <row r="17" spans="1:26" s="211" customFormat="1" ht="57" customHeight="1" x14ac:dyDescent="0.2">
      <c r="A17" s="549">
        <f>+'12'!B8</f>
        <v>12</v>
      </c>
      <c r="B17" s="537" t="s">
        <v>360</v>
      </c>
      <c r="C17" s="528" t="s">
        <v>361</v>
      </c>
      <c r="D17" s="528" t="s">
        <v>362</v>
      </c>
      <c r="E17" s="528" t="s">
        <v>363</v>
      </c>
      <c r="F17" s="552" t="s">
        <v>157</v>
      </c>
      <c r="G17" s="528" t="s">
        <v>318</v>
      </c>
      <c r="H17" s="547" t="s">
        <v>527</v>
      </c>
      <c r="I17" s="548" t="str">
        <f>+'12'!E8</f>
        <v>Gestionar y mantener el 100% de los canales de comunicación interactivos a cargo de la OTIC que dispongan información de movilidad a la ciudadanía</v>
      </c>
      <c r="J17" s="549" t="str">
        <f>+'12'!B14</f>
        <v>Canales de Comunicación Interactivos</v>
      </c>
      <c r="K17" s="156" t="str">
        <f>+'12'!B21</f>
        <v>Porcentaje de avance en actividades ejecutadas</v>
      </c>
      <c r="L17" s="217">
        <f>+'12'!B29</f>
        <v>0</v>
      </c>
      <c r="M17" s="217">
        <f>+'12'!B30</f>
        <v>0</v>
      </c>
      <c r="N17" s="217">
        <f>+'12'!B31</f>
        <v>5.6666666666666698E-2</v>
      </c>
      <c r="O17" s="217">
        <f>+'12'!B32</f>
        <v>0</v>
      </c>
      <c r="P17" s="217">
        <f>+'12'!B33</f>
        <v>0</v>
      </c>
      <c r="Q17" s="217">
        <f>+'12'!B34</f>
        <v>0</v>
      </c>
      <c r="R17" s="217">
        <f>+'12'!B35</f>
        <v>0</v>
      </c>
      <c r="S17" s="217">
        <f>+'12'!B36</f>
        <v>0</v>
      </c>
      <c r="T17" s="217">
        <f>+'12'!B37</f>
        <v>0</v>
      </c>
      <c r="U17" s="217">
        <f>+'12'!B38</f>
        <v>0</v>
      </c>
      <c r="V17" s="217">
        <f>+'12'!B39</f>
        <v>0</v>
      </c>
      <c r="W17" s="217">
        <f>+'12'!B40</f>
        <v>0.2833</v>
      </c>
      <c r="X17" s="217">
        <f>SUM(L17:W17)</f>
        <v>0.33996666666666669</v>
      </c>
      <c r="Y17" s="553" t="str">
        <f>+'12'!B48</f>
        <v xml:space="preserve">La Oficina de Tecnologías de la información y las Comunicaciones se encargó de mantener los procesos relacionados con los desarrollos de software a la medida y la publicación de diversos indicadores para lo cual contrató bajo el modelo de fábrica de software a reconocidas empresas especializadas en este tipo de servicio y adquirió licenciamiento para procesar y publicar los indicadores en temas referentes a movilidad y hacerlos visibles a toda la ciudadanía. Por otra parte, las modernizaciones de la infraestructura tecnológica de la SDM le permitieron a la entidad garantizar la disponibilidad y operación de los canales de comunicación entre la SDM y la ciudadanía, disponiéndola a través herramientas de acceso público como el portal y la app SIMUR que permiten la interoperabilidad de las entidades del Sector Movilidad a disponer de manera oportuna la información en temas referentes a movilidad y los diferentes interesados. </v>
      </c>
      <c r="Z17" s="553"/>
    </row>
    <row r="18" spans="1:26" s="211" customFormat="1" ht="57" customHeight="1" x14ac:dyDescent="0.2">
      <c r="A18" s="549"/>
      <c r="B18" s="538"/>
      <c r="C18" s="529"/>
      <c r="D18" s="529"/>
      <c r="E18" s="529"/>
      <c r="F18" s="552"/>
      <c r="G18" s="529"/>
      <c r="H18" s="547"/>
      <c r="I18" s="548"/>
      <c r="J18" s="549"/>
      <c r="K18" s="156" t="str">
        <f>+'12'!E21</f>
        <v>Porcentaje total  de avance de actividades programado en la vigencia</v>
      </c>
      <c r="L18" s="217">
        <f>+'12'!D29</f>
        <v>0</v>
      </c>
      <c r="M18" s="217">
        <f>+'12'!D30</f>
        <v>0</v>
      </c>
      <c r="N18" s="217">
        <f>+'12'!D31</f>
        <v>5.6666666666666698E-2</v>
      </c>
      <c r="O18" s="217">
        <f>+'12'!D32</f>
        <v>0</v>
      </c>
      <c r="P18" s="217">
        <f>+'12'!D33</f>
        <v>0</v>
      </c>
      <c r="Q18" s="217">
        <f>+'12'!D34</f>
        <v>0</v>
      </c>
      <c r="R18" s="217">
        <f>+'12'!D35</f>
        <v>0</v>
      </c>
      <c r="S18" s="217">
        <f>+'12'!D36</f>
        <v>0</v>
      </c>
      <c r="T18" s="217">
        <f>+'12'!D37</f>
        <v>0.21529999999999999</v>
      </c>
      <c r="U18" s="217">
        <f>+'12'!D38</f>
        <v>0</v>
      </c>
      <c r="V18" s="217">
        <f>+'12'!D39</f>
        <v>6.8000000000000005E-2</v>
      </c>
      <c r="W18" s="217">
        <f>+'12'!D40</f>
        <v>0</v>
      </c>
      <c r="X18" s="217">
        <f>SUM(L18:W18)</f>
        <v>0.33996666666666669</v>
      </c>
      <c r="Y18" s="553"/>
      <c r="Z18" s="553"/>
    </row>
    <row r="19" spans="1:26" s="211" customFormat="1" ht="57" customHeight="1" x14ac:dyDescent="0.2">
      <c r="A19" s="549"/>
      <c r="B19" s="539"/>
      <c r="C19" s="530"/>
      <c r="D19" s="530"/>
      <c r="E19" s="530"/>
      <c r="F19" s="552"/>
      <c r="G19" s="530"/>
      <c r="H19" s="547"/>
      <c r="I19" s="548"/>
      <c r="J19" s="549"/>
      <c r="K19" s="149" t="s">
        <v>215</v>
      </c>
      <c r="L19" s="218">
        <f>IFERROR(+L17/L18,)</f>
        <v>0</v>
      </c>
      <c r="M19" s="218">
        <f t="shared" ref="M19:X19" si="1">IFERROR(+M17/M18,)</f>
        <v>0</v>
      </c>
      <c r="N19" s="218">
        <f t="shared" si="1"/>
        <v>1</v>
      </c>
      <c r="O19" s="218">
        <f t="shared" si="1"/>
        <v>0</v>
      </c>
      <c r="P19" s="218">
        <f t="shared" si="1"/>
        <v>0</v>
      </c>
      <c r="Q19" s="218">
        <f t="shared" si="1"/>
        <v>0</v>
      </c>
      <c r="R19" s="218">
        <f t="shared" si="1"/>
        <v>0</v>
      </c>
      <c r="S19" s="218">
        <f t="shared" si="1"/>
        <v>0</v>
      </c>
      <c r="T19" s="218">
        <f t="shared" si="1"/>
        <v>0</v>
      </c>
      <c r="U19" s="218">
        <f t="shared" si="1"/>
        <v>0</v>
      </c>
      <c r="V19" s="218">
        <f t="shared" si="1"/>
        <v>0</v>
      </c>
      <c r="W19" s="218">
        <f t="shared" si="1"/>
        <v>0</v>
      </c>
      <c r="X19" s="218">
        <f t="shared" si="1"/>
        <v>1</v>
      </c>
      <c r="Y19" s="553"/>
      <c r="Z19" s="553"/>
    </row>
    <row r="20" spans="1:26" s="211" customFormat="1" ht="57" customHeight="1" x14ac:dyDescent="0.2">
      <c r="A20" s="549">
        <f>+'13'!B8</f>
        <v>13</v>
      </c>
      <c r="B20" s="537" t="s">
        <v>360</v>
      </c>
      <c r="C20" s="528" t="s">
        <v>361</v>
      </c>
      <c r="D20" s="528" t="s">
        <v>362</v>
      </c>
      <c r="E20" s="528" t="s">
        <v>363</v>
      </c>
      <c r="F20" s="552" t="s">
        <v>157</v>
      </c>
      <c r="G20" s="528" t="s">
        <v>319</v>
      </c>
      <c r="H20" s="528" t="s">
        <v>527</v>
      </c>
      <c r="I20" s="548" t="str">
        <f>+'13'!E8</f>
        <v>Desarrollar y fortalecer el 100% de los sistemas de información misionales y estratégicos a cargo de la OIS para que sean utilizados como habilitadores en el desarrollo de las estrategias institucionales y sectoriales.</v>
      </c>
      <c r="J20" s="549" t="str">
        <f>+'13'!B14</f>
        <v>Sistemas de información misionales y estratégicos a cargo de la OIS</v>
      </c>
      <c r="K20" s="156" t="str">
        <f>+'13'!B21</f>
        <v>Porcentaje de avance en actividades ejecutadas</v>
      </c>
      <c r="L20" s="217">
        <f>+'13'!B29</f>
        <v>0</v>
      </c>
      <c r="M20" s="217">
        <f>+'13'!B30</f>
        <v>1.6196554463371326E-2</v>
      </c>
      <c r="N20" s="217">
        <f>+'13'!B31</f>
        <v>6.6754911776377573E-3</v>
      </c>
      <c r="O20" s="217">
        <f>+'13'!B32</f>
        <v>2.736021405736172E-3</v>
      </c>
      <c r="P20" s="217">
        <f>+'13'!B33</f>
        <v>0</v>
      </c>
      <c r="Q20" s="217">
        <f>+'13'!B34</f>
        <v>9.7878212778371842E-3</v>
      </c>
      <c r="R20" s="217">
        <f>+'13'!B35</f>
        <v>0</v>
      </c>
      <c r="S20" s="217">
        <f>+'13'!B36</f>
        <v>0</v>
      </c>
      <c r="T20" s="217">
        <f>+'13'!B37</f>
        <v>1.329805188716084E-2</v>
      </c>
      <c r="U20" s="217">
        <f>+'13'!B38</f>
        <v>0.24011360884427346</v>
      </c>
      <c r="V20" s="217">
        <f>+'13'!B39</f>
        <v>0</v>
      </c>
      <c r="W20" s="217">
        <f>+'13'!B40</f>
        <v>2.119245094398331E-2</v>
      </c>
      <c r="X20" s="217">
        <f>SUM(L20:W20)</f>
        <v>0.31000000000000005</v>
      </c>
      <c r="Y20" s="553" t="str">
        <f>+'13'!B48</f>
        <v>La Oficina de Tecnologías de la información y las Comunicaciones se encargó de garantizar la operación de los sistemas de Información especializados para temas de movilidad, planeación de tráfico, modelación, etc., a través de la constante renovación del licenciamiento de software que permite un acceso rápido a la información y por ende mejora en la atención a los usuarios y ciudadanos, software que a su vez permite generación de informes, estadísticas y proyecciones con la posibilidad de planear y generar proyectos institucionales soportados en sistemas de información que presentan elementos claros y sustentados, y han permitido  desarrollar  y adelantar iniciativas  y convenios de intercambios de  información  institucionales e interinstitucionales. 
El Proyecto BIG DATA permitió que la SDM identificara las fuentes de información para análisis y toma de decisiones con datos que actualmente se tiene acceso y así poder generar información para toma de decisiones.
Por otra parte, la eficiente operación de la plataforma tecnológica de la entidad, que soporta los  sistemas de información misionales y estratégicos, se ha mantenido basada en la contratación de diferentes operadores tecnológicos, que bajo la supervisión de los profesionales de la Oficina de información y Tecnología de las Comunicaciones (Antes OIS),  ha permitido a la entidad mantener un adecuado nivel en el uso y disponibilidad de las herramientas tecnológicas necesarias  para desarrollo de las estrategias institucionales y sectoriales.</v>
      </c>
      <c r="Z20" s="553"/>
    </row>
    <row r="21" spans="1:26" s="211" customFormat="1" ht="57" customHeight="1" x14ac:dyDescent="0.2">
      <c r="A21" s="549"/>
      <c r="B21" s="538"/>
      <c r="C21" s="529"/>
      <c r="D21" s="529"/>
      <c r="E21" s="529"/>
      <c r="F21" s="552"/>
      <c r="G21" s="529"/>
      <c r="H21" s="529"/>
      <c r="I21" s="548"/>
      <c r="J21" s="549"/>
      <c r="K21" s="156" t="str">
        <f>+'13'!E21</f>
        <v>Porcentaje total  de avance de actividades programado en la vigencia</v>
      </c>
      <c r="L21" s="217">
        <f>+'13'!D29</f>
        <v>0</v>
      </c>
      <c r="M21" s="217">
        <f>+'13'!D30</f>
        <v>1.6196554463371326E-2</v>
      </c>
      <c r="N21" s="217">
        <f>+'13'!D31</f>
        <v>0</v>
      </c>
      <c r="O21" s="217">
        <f>+'13'!D32</f>
        <v>9.4115125833739294E-3</v>
      </c>
      <c r="P21" s="217">
        <f>+'13'!D33</f>
        <v>0</v>
      </c>
      <c r="Q21" s="217">
        <f>+'13'!D34</f>
        <v>9.7878212778371842E-3</v>
      </c>
      <c r="R21" s="217">
        <f>+'13'!D35</f>
        <v>0</v>
      </c>
      <c r="S21" s="217">
        <f>+'13'!D36</f>
        <v>0.24011360884427346</v>
      </c>
      <c r="T21" s="217">
        <f>+'13'!D37</f>
        <v>1.329805188716084E-2</v>
      </c>
      <c r="U21" s="217">
        <f>+'13'!D38</f>
        <v>1.6886415094807417E-2</v>
      </c>
      <c r="V21" s="217">
        <f>+'13'!D39</f>
        <v>0</v>
      </c>
      <c r="W21" s="217">
        <f>+'13'!D40</f>
        <v>4.3060358491758908E-3</v>
      </c>
      <c r="X21" s="217">
        <f>SUM(L21:W21)</f>
        <v>0.31000000000000005</v>
      </c>
      <c r="Y21" s="553"/>
      <c r="Z21" s="553"/>
    </row>
    <row r="22" spans="1:26" s="211" customFormat="1" ht="57" customHeight="1" x14ac:dyDescent="0.2">
      <c r="A22" s="549"/>
      <c r="B22" s="539"/>
      <c r="C22" s="530"/>
      <c r="D22" s="530"/>
      <c r="E22" s="530"/>
      <c r="F22" s="552"/>
      <c r="G22" s="530"/>
      <c r="H22" s="530"/>
      <c r="I22" s="548"/>
      <c r="J22" s="549"/>
      <c r="K22" s="149" t="s">
        <v>215</v>
      </c>
      <c r="L22" s="218">
        <f>IFERROR(+L20/L21,)</f>
        <v>0</v>
      </c>
      <c r="M22" s="218">
        <f t="shared" ref="M22:X22" si="2">IFERROR(+M20/M21,)</f>
        <v>1</v>
      </c>
      <c r="N22" s="218">
        <f t="shared" si="2"/>
        <v>0</v>
      </c>
      <c r="O22" s="218">
        <f t="shared" si="2"/>
        <v>0.29071006190540916</v>
      </c>
      <c r="P22" s="218">
        <f t="shared" si="2"/>
        <v>0</v>
      </c>
      <c r="Q22" s="218">
        <f t="shared" si="2"/>
        <v>1</v>
      </c>
      <c r="R22" s="218">
        <f t="shared" si="2"/>
        <v>0</v>
      </c>
      <c r="S22" s="218">
        <f t="shared" si="2"/>
        <v>0</v>
      </c>
      <c r="T22" s="218">
        <f t="shared" si="2"/>
        <v>1</v>
      </c>
      <c r="U22" s="218">
        <f t="shared" si="2"/>
        <v>14.219335927500001</v>
      </c>
      <c r="V22" s="218">
        <f t="shared" si="2"/>
        <v>0</v>
      </c>
      <c r="W22" s="218">
        <f t="shared" si="2"/>
        <v>4.9215686274509816</v>
      </c>
      <c r="X22" s="218">
        <f t="shared" si="2"/>
        <v>1</v>
      </c>
      <c r="Y22" s="553"/>
      <c r="Z22" s="553"/>
    </row>
    <row r="23" spans="1:26" s="211" customFormat="1" ht="57" customHeight="1" x14ac:dyDescent="0.2">
      <c r="A23" s="549">
        <f>+'14'!B8</f>
        <v>14</v>
      </c>
      <c r="B23" s="537" t="s">
        <v>360</v>
      </c>
      <c r="C23" s="528" t="s">
        <v>361</v>
      </c>
      <c r="D23" s="528" t="s">
        <v>362</v>
      </c>
      <c r="E23" s="528" t="s">
        <v>363</v>
      </c>
      <c r="F23" s="552" t="s">
        <v>157</v>
      </c>
      <c r="G23" s="528" t="s">
        <v>318</v>
      </c>
      <c r="H23" s="528" t="s">
        <v>527</v>
      </c>
      <c r="I23" s="548" t="str">
        <f>+'14'!E8</f>
        <v>Modernizar el 80% de los sistemas de información administrativos de la SDM para soportar las operación interna administrativa y de gestión de la entidad.</v>
      </c>
      <c r="J23" s="549" t="str">
        <f>+'14'!B14</f>
        <v>Sistemas de Información Administrativos</v>
      </c>
      <c r="K23" s="156" t="str">
        <f>+'14'!B21</f>
        <v>Porcentaje de avance en actividades ejecutadas</v>
      </c>
      <c r="L23" s="217">
        <f>+'14'!B29</f>
        <v>0</v>
      </c>
      <c r="M23" s="217">
        <f>+'14'!B30</f>
        <v>0</v>
      </c>
      <c r="N23" s="217">
        <f>+'14'!B31</f>
        <v>1.2E-2</v>
      </c>
      <c r="O23" s="217">
        <f>+'14'!B32</f>
        <v>9.5999999999999992E-3</v>
      </c>
      <c r="P23" s="217">
        <f>+'14'!B33</f>
        <v>8.8499999999999995E-2</v>
      </c>
      <c r="Q23" s="217">
        <f>+'14'!B34</f>
        <v>0</v>
      </c>
      <c r="R23" s="217">
        <f>+'14'!B35</f>
        <v>5.141579425611182E-2</v>
      </c>
      <c r="S23" s="217">
        <f>+'14'!B36</f>
        <v>0</v>
      </c>
      <c r="T23" s="217">
        <f>+'14'!B37</f>
        <v>1.4078195581558669E-2</v>
      </c>
      <c r="U23" s="217">
        <f>+'14'!B38</f>
        <v>0</v>
      </c>
      <c r="V23" s="217">
        <f>+'14'!B39</f>
        <v>0</v>
      </c>
      <c r="W23" s="217">
        <f>+'14'!B40</f>
        <v>6.4399999999999999E-2</v>
      </c>
      <c r="X23" s="217">
        <f>+SUM(L23:W23)</f>
        <v>0.23999398983767051</v>
      </c>
      <c r="Y23" s="553" t="str">
        <f>+'14'!B48</f>
        <v>La Oficina de Tecnologías de la información y las Comunicaciones se encargó de modernizar los  sistemas de información administrativos de la SDM para soportar las operación interna administrativa y de gestión de la entidad, entre ellos el ERP SI CAPITAL (Sistema de información administrativo) que soporta la gestión corporativa de la Secretaría;  para lo cual se contó con un equipo de profesionales y además se utilizaron los servicios de los diferentes proveedores que sirvieron a la entidad en los contratos de desarrollo de software bajo el modelo de fábrica de software. Es así que el mantenimiento, actualización y la correcta operación de dicho sistema de información permitió soportar eficientemente y de manera oportuna los procesos financieros, contables, de recursos humanos, de inventarios y almacén de la entidad permitiendo una correcta gestión administrativa durante el periodo de la vigencia.
Adicionalmente la OTIC logró la construcción y puesta en funcionamiento de un Data Center Tier 2 en la sede principal de la Entidad y además se ocupó de la constante renovación del licenciamiento de las herramientas tecnológicas de uso administrativo y de ofimática de la SDM para soportar las operaciones internas administrativas y de gestión de la entidad.</v>
      </c>
      <c r="Z23" s="553"/>
    </row>
    <row r="24" spans="1:26" s="211" customFormat="1" ht="57" customHeight="1" x14ac:dyDescent="0.2">
      <c r="A24" s="549"/>
      <c r="B24" s="538"/>
      <c r="C24" s="529"/>
      <c r="D24" s="529"/>
      <c r="E24" s="529"/>
      <c r="F24" s="552"/>
      <c r="G24" s="529"/>
      <c r="H24" s="529"/>
      <c r="I24" s="548"/>
      <c r="J24" s="549"/>
      <c r="K24" s="156" t="str">
        <f>+'14'!E21</f>
        <v>Porcentaje total  de avance de actividades programado en la vigencia</v>
      </c>
      <c r="L24" s="217">
        <f>+'14'!D29</f>
        <v>0</v>
      </c>
      <c r="M24" s="217">
        <f>+'14'!D30</f>
        <v>0</v>
      </c>
      <c r="N24" s="217">
        <f>+'14'!D31</f>
        <v>0</v>
      </c>
      <c r="O24" s="217">
        <f>+'14'!D32</f>
        <v>2.1600000000000001E-2</v>
      </c>
      <c r="P24" s="217">
        <f>+'14'!D33</f>
        <v>0</v>
      </c>
      <c r="Q24" s="217">
        <f>+'14'!D34</f>
        <v>8.8499999999999995E-2</v>
      </c>
      <c r="R24" s="217">
        <f>+'14'!D35</f>
        <v>5.141579425611182E-2</v>
      </c>
      <c r="S24" s="217">
        <f>+'14'!D36</f>
        <v>0</v>
      </c>
      <c r="T24" s="217">
        <f>+'14'!D37</f>
        <v>4.1599999999999998E-2</v>
      </c>
      <c r="U24" s="217">
        <f>+'14'!D38</f>
        <v>7.0781955815586691E-3</v>
      </c>
      <c r="V24" s="217">
        <f>+'14'!D39</f>
        <v>2.23E-2</v>
      </c>
      <c r="W24" s="217">
        <f>+'14'!D40</f>
        <v>7.4999999999999997E-3</v>
      </c>
      <c r="X24" s="217">
        <f>+SUM(L24:W24)</f>
        <v>0.23999398983767051</v>
      </c>
      <c r="Y24" s="553"/>
      <c r="Z24" s="553"/>
    </row>
    <row r="25" spans="1:26" s="211" customFormat="1" ht="57" customHeight="1" x14ac:dyDescent="0.2">
      <c r="A25" s="549"/>
      <c r="B25" s="539"/>
      <c r="C25" s="530"/>
      <c r="D25" s="530"/>
      <c r="E25" s="530"/>
      <c r="F25" s="552"/>
      <c r="G25" s="530"/>
      <c r="H25" s="530"/>
      <c r="I25" s="548"/>
      <c r="J25" s="549"/>
      <c r="K25" s="149" t="s">
        <v>215</v>
      </c>
      <c r="L25" s="218">
        <f>IFERROR(+L23/L24,)</f>
        <v>0</v>
      </c>
      <c r="M25" s="218">
        <f t="shared" ref="M25:X25" si="3">IFERROR(+M23/M24,)</f>
        <v>0</v>
      </c>
      <c r="N25" s="218">
        <f t="shared" si="3"/>
        <v>0</v>
      </c>
      <c r="O25" s="218">
        <f t="shared" si="3"/>
        <v>0.44444444444444436</v>
      </c>
      <c r="P25" s="218">
        <f t="shared" si="3"/>
        <v>0</v>
      </c>
      <c r="Q25" s="218">
        <f t="shared" si="3"/>
        <v>0</v>
      </c>
      <c r="R25" s="218">
        <f t="shared" si="3"/>
        <v>1</v>
      </c>
      <c r="S25" s="218">
        <f t="shared" si="3"/>
        <v>0</v>
      </c>
      <c r="T25" s="218">
        <f t="shared" si="3"/>
        <v>0.33841816301823724</v>
      </c>
      <c r="U25" s="218">
        <f t="shared" si="3"/>
        <v>0</v>
      </c>
      <c r="V25" s="218">
        <f t="shared" si="3"/>
        <v>0</v>
      </c>
      <c r="W25" s="218">
        <f t="shared" si="3"/>
        <v>8.586666666666666</v>
      </c>
      <c r="X25" s="218">
        <f t="shared" si="3"/>
        <v>1</v>
      </c>
      <c r="Y25" s="553"/>
      <c r="Z25" s="553"/>
    </row>
    <row r="26" spans="1:26" s="211" customFormat="1" ht="57" customHeight="1" x14ac:dyDescent="0.2">
      <c r="A26" s="549">
        <f>+'15'!B8</f>
        <v>15</v>
      </c>
      <c r="B26" s="537" t="s">
        <v>360</v>
      </c>
      <c r="C26" s="528" t="s">
        <v>361</v>
      </c>
      <c r="D26" s="528" t="s">
        <v>362</v>
      </c>
      <c r="E26" s="528" t="s">
        <v>363</v>
      </c>
      <c r="F26" s="552" t="s">
        <v>157</v>
      </c>
      <c r="G26" s="528" t="s">
        <v>318</v>
      </c>
      <c r="H26" s="528" t="s">
        <v>527</v>
      </c>
      <c r="I26" s="548" t="str">
        <f>+'15'!E8</f>
        <v>Modernizar el 80% de la plataforma tecnológica de la SDM para asegurar la operación de los servicios institucionales</v>
      </c>
      <c r="J26" s="549" t="str">
        <f>+'15'!B14</f>
        <v xml:space="preserve">Modernización de Plataforma tecnológica de la SDM </v>
      </c>
      <c r="K26" s="156" t="str">
        <f>+'15'!B21</f>
        <v>Porcentaje de avance en actividades ejecutadas</v>
      </c>
      <c r="L26" s="217">
        <f>+'15'!B29</f>
        <v>0</v>
      </c>
      <c r="M26" s="217">
        <f>+'15'!B30</f>
        <v>0</v>
      </c>
      <c r="N26" s="217">
        <f>+'15'!B31</f>
        <v>1.0439754318254597E-3</v>
      </c>
      <c r="O26" s="217">
        <f>+'15'!B32</f>
        <v>1.2E-2</v>
      </c>
      <c r="P26" s="217">
        <f>+'15'!B33</f>
        <v>0</v>
      </c>
      <c r="Q26" s="217">
        <f>+'15'!B34</f>
        <v>6.1609387494353338E-2</v>
      </c>
      <c r="R26" s="217">
        <f>+'15'!B35</f>
        <v>6.2503880703825765E-3</v>
      </c>
      <c r="S26" s="217">
        <f>+'15'!B36</f>
        <v>1.4896249003438635E-2</v>
      </c>
      <c r="T26" s="217">
        <f>+'15'!B37</f>
        <v>0</v>
      </c>
      <c r="U26" s="217">
        <f>+'15'!B38</f>
        <v>0</v>
      </c>
      <c r="V26" s="217">
        <f>+'15'!B39</f>
        <v>0.1158</v>
      </c>
      <c r="W26" s="217">
        <f>+'15'!B40</f>
        <v>2.81E-2</v>
      </c>
      <c r="X26" s="461">
        <f>+SUM(L26:W26)</f>
        <v>0.23970000000000002</v>
      </c>
      <c r="Y26" s="553" t="str">
        <f>+'15'!B48</f>
        <v>La Oficina de Tecnologías de la información y las Comunicaciones se encargó de la modernización de la plataforma tecnológica de la Entidad, y logró  que la infraestructura de TI de  la entidad  se encuentre modernizada en un 80%, esto a través de cuatro diferentes fases de modernización que incluyeron  hardware, software,  y actualización constante de licenciamiento y soporte de ORACLE, permitiendo soportar todos los  proyectos con componente tecnológico vigentes  y los previstos durante la vigencia; de  igual forma  la OTIC se encargó de garantizar que las condiciones de procesamiento, gestión, comunicaciones y seguridad de la  información cumplan con los  lineamientos definidos por Mintic  para la transición oportuna al protocolo   IPV6.</v>
      </c>
      <c r="Z26" s="553"/>
    </row>
    <row r="27" spans="1:26" s="211" customFormat="1" ht="57" customHeight="1" x14ac:dyDescent="0.2">
      <c r="A27" s="549"/>
      <c r="B27" s="538"/>
      <c r="C27" s="529"/>
      <c r="D27" s="529"/>
      <c r="E27" s="529"/>
      <c r="F27" s="552"/>
      <c r="G27" s="529"/>
      <c r="H27" s="529"/>
      <c r="I27" s="548"/>
      <c r="J27" s="549"/>
      <c r="K27" s="156" t="str">
        <f>+'15'!E21</f>
        <v>Porcentaje total  de avance de actividades programado en la vigencia</v>
      </c>
      <c r="L27" s="217">
        <f>+'15'!D29</f>
        <v>0</v>
      </c>
      <c r="M27" s="217">
        <f>+'15'!D30</f>
        <v>0</v>
      </c>
      <c r="N27" s="217">
        <f>+'15'!D31</f>
        <v>1.0439754318254597E-3</v>
      </c>
      <c r="O27" s="217">
        <f>+'15'!D32</f>
        <v>1.2E-2</v>
      </c>
      <c r="P27" s="217">
        <f>+'15'!D33</f>
        <v>0</v>
      </c>
      <c r="Q27" s="217">
        <f>+'15'!D34</f>
        <v>6.1609387494353338E-2</v>
      </c>
      <c r="R27" s="217">
        <f>+'15'!D35</f>
        <v>6.2503880703825765E-3</v>
      </c>
      <c r="S27" s="217">
        <f>+'15'!D36</f>
        <v>1.4896249003438635E-2</v>
      </c>
      <c r="T27" s="217">
        <f>+'15'!D37</f>
        <v>0.11581003132355498</v>
      </c>
      <c r="U27" s="217">
        <f>+'15'!D38</f>
        <v>1.6425738944896899E-2</v>
      </c>
      <c r="V27" s="217">
        <f>+'15'!D39</f>
        <v>0</v>
      </c>
      <c r="W27" s="217">
        <f>+'15'!D40</f>
        <v>0.01</v>
      </c>
      <c r="X27" s="217">
        <f>+SUM(L27:W27)</f>
        <v>0.23803577026845191</v>
      </c>
      <c r="Y27" s="553"/>
      <c r="Z27" s="553"/>
    </row>
    <row r="28" spans="1:26" s="211" customFormat="1" ht="57" customHeight="1" x14ac:dyDescent="0.2">
      <c r="A28" s="549"/>
      <c r="B28" s="539"/>
      <c r="C28" s="530"/>
      <c r="D28" s="530"/>
      <c r="E28" s="530"/>
      <c r="F28" s="552"/>
      <c r="G28" s="530"/>
      <c r="H28" s="530"/>
      <c r="I28" s="548"/>
      <c r="J28" s="549"/>
      <c r="K28" s="149" t="s">
        <v>215</v>
      </c>
      <c r="L28" s="218">
        <f>IFERROR(+L26/L27,)</f>
        <v>0</v>
      </c>
      <c r="M28" s="218">
        <f t="shared" ref="M28:X28" si="4">IFERROR(+M26/M27,)</f>
        <v>0</v>
      </c>
      <c r="N28" s="218">
        <f t="shared" si="4"/>
        <v>1</v>
      </c>
      <c r="O28" s="218">
        <f t="shared" si="4"/>
        <v>1</v>
      </c>
      <c r="P28" s="218">
        <f t="shared" si="4"/>
        <v>0</v>
      </c>
      <c r="Q28" s="218">
        <f t="shared" si="4"/>
        <v>1</v>
      </c>
      <c r="R28" s="218">
        <f t="shared" si="4"/>
        <v>1</v>
      </c>
      <c r="S28" s="218">
        <f t="shared" si="4"/>
        <v>1</v>
      </c>
      <c r="T28" s="218">
        <f t="shared" si="4"/>
        <v>0</v>
      </c>
      <c r="U28" s="218">
        <f t="shared" si="4"/>
        <v>0</v>
      </c>
      <c r="V28" s="218">
        <f t="shared" si="4"/>
        <v>0</v>
      </c>
      <c r="W28" s="218">
        <f t="shared" si="4"/>
        <v>2.81</v>
      </c>
      <c r="X28" s="218">
        <f t="shared" si="4"/>
        <v>1.0069915111063821</v>
      </c>
      <c r="Y28" s="553"/>
      <c r="Z28" s="553"/>
    </row>
    <row r="29" spans="1:26" s="211" customFormat="1" ht="57" customHeight="1" x14ac:dyDescent="0.2">
      <c r="A29" s="549">
        <f>+'16'!B8</f>
        <v>16</v>
      </c>
      <c r="B29" s="537" t="s">
        <v>360</v>
      </c>
      <c r="C29" s="528" t="s">
        <v>361</v>
      </c>
      <c r="D29" s="528" t="s">
        <v>362</v>
      </c>
      <c r="E29" s="528" t="s">
        <v>363</v>
      </c>
      <c r="F29" s="552" t="s">
        <v>157</v>
      </c>
      <c r="G29" s="528" t="s">
        <v>318</v>
      </c>
      <c r="H29" s="528" t="s">
        <v>527</v>
      </c>
      <c r="I29" s="548" t="str">
        <f>+'16'!E8</f>
        <v>Promover y realizar 4 campañas de sensibilización en TI que permitan generar servicios de calidad y la mejora permanente de las capacidades técnicas de la SDM</v>
      </c>
      <c r="J29" s="549" t="str">
        <f>+'16'!B14</f>
        <v>Campañas de sensibilización de TI</v>
      </c>
      <c r="K29" s="156" t="str">
        <f>+'16'!B21</f>
        <v xml:space="preserve">Número de campañas de TI realizadas </v>
      </c>
      <c r="L29" s="223">
        <f>+'16'!B29</f>
        <v>0</v>
      </c>
      <c r="M29" s="223">
        <f>+'16'!B30</f>
        <v>0</v>
      </c>
      <c r="N29" s="223">
        <f>+'16'!B31</f>
        <v>0</v>
      </c>
      <c r="O29" s="223">
        <f>+'16'!B32</f>
        <v>0</v>
      </c>
      <c r="P29" s="223">
        <f>+'16'!B33</f>
        <v>0</v>
      </c>
      <c r="Q29" s="223">
        <f>+'16'!B34</f>
        <v>0</v>
      </c>
      <c r="R29" s="223">
        <f>+'16'!B35</f>
        <v>0</v>
      </c>
      <c r="S29" s="223">
        <f>+'16'!B36</f>
        <v>0</v>
      </c>
      <c r="T29" s="223">
        <f>+'16'!B37</f>
        <v>1.4</v>
      </c>
      <c r="U29" s="223">
        <f>+'16'!B38</f>
        <v>0</v>
      </c>
      <c r="V29" s="223">
        <f>+'16'!B39</f>
        <v>0</v>
      </c>
      <c r="W29" s="223">
        <f>+'16'!B40</f>
        <v>0.6</v>
      </c>
      <c r="X29" s="223">
        <f>SUM(L29:W29)</f>
        <v>2</v>
      </c>
      <c r="Y29" s="553" t="str">
        <f>+'16'!B48</f>
        <v>La Oficina de Tecnologías de la información y las Comunicaciones desarrollo diferentes estrategias de sensibilización en temas de TI, durante la vigencia.  Dichas estrategias permitieron crear una cultura respecto a la integridad, confidencialidad y disponibilidad de la información en donde todos los servidores de la entidad comprendan la importancia de dar un tratamiento adecuado a la información y la importancia de su seguridad.  Adicionalmente se logró concientizar a los funcionarios de los riesgos a los que se está expuesto referente a seguridad de la información, que se pueden presentar tanto para elles como parte integral de la SDM, como para la imagen pública de la entidad como entidad gubernamental. Por otra parte, se logró la divulgación del “Plan de adopción del protocolo IPv6” y la importancia de la transición en la entidad, para Directivos y funcionarios, como base para proyectos con nuevas tecnologías. Uso y apropiación de tecnología.</v>
      </c>
      <c r="Z29" s="553"/>
    </row>
    <row r="30" spans="1:26" s="211" customFormat="1" ht="57" customHeight="1" x14ac:dyDescent="0.2">
      <c r="A30" s="549"/>
      <c r="B30" s="538"/>
      <c r="C30" s="529"/>
      <c r="D30" s="529"/>
      <c r="E30" s="529"/>
      <c r="F30" s="552"/>
      <c r="G30" s="529"/>
      <c r="H30" s="529"/>
      <c r="I30" s="548"/>
      <c r="J30" s="549"/>
      <c r="K30" s="156" t="str">
        <f>+'16'!E21</f>
        <v>Total de campañas de TI programadas en la vigencia</v>
      </c>
      <c r="L30" s="223">
        <f>+'16'!D29</f>
        <v>0</v>
      </c>
      <c r="M30" s="223">
        <f>+'16'!D30</f>
        <v>0</v>
      </c>
      <c r="N30" s="223">
        <f>+'16'!D31</f>
        <v>0</v>
      </c>
      <c r="O30" s="223">
        <f>+'16'!D32</f>
        <v>0</v>
      </c>
      <c r="P30" s="223">
        <f>+'16'!D33</f>
        <v>0</v>
      </c>
      <c r="Q30" s="223">
        <f>+'16'!D34</f>
        <v>0</v>
      </c>
      <c r="R30" s="223">
        <f>+'16'!D35</f>
        <v>0</v>
      </c>
      <c r="S30" s="223">
        <f>+'16'!D36</f>
        <v>1.4</v>
      </c>
      <c r="T30" s="223">
        <f>+'16'!D37</f>
        <v>0</v>
      </c>
      <c r="U30" s="223">
        <f>+'16'!D38</f>
        <v>0</v>
      </c>
      <c r="V30" s="223">
        <f>+'16'!D39</f>
        <v>0</v>
      </c>
      <c r="W30" s="223">
        <f>+'16'!D40</f>
        <v>0.6</v>
      </c>
      <c r="X30" s="223">
        <f>SUM(L30:W30)</f>
        <v>2</v>
      </c>
      <c r="Y30" s="553"/>
      <c r="Z30" s="553"/>
    </row>
    <row r="31" spans="1:26" s="211" customFormat="1" ht="57" customHeight="1" x14ac:dyDescent="0.2">
      <c r="A31" s="549"/>
      <c r="B31" s="539"/>
      <c r="C31" s="530"/>
      <c r="D31" s="530"/>
      <c r="E31" s="530"/>
      <c r="F31" s="552"/>
      <c r="G31" s="530"/>
      <c r="H31" s="530"/>
      <c r="I31" s="548"/>
      <c r="J31" s="549"/>
      <c r="K31" s="149" t="s">
        <v>215</v>
      </c>
      <c r="L31" s="218">
        <f>IFERROR(+L29/L30,)</f>
        <v>0</v>
      </c>
      <c r="M31" s="218">
        <f t="shared" ref="M31:X31" si="5">IFERROR(+M29/M30,)</f>
        <v>0</v>
      </c>
      <c r="N31" s="218">
        <f t="shared" si="5"/>
        <v>0</v>
      </c>
      <c r="O31" s="218">
        <f t="shared" si="5"/>
        <v>0</v>
      </c>
      <c r="P31" s="218">
        <f t="shared" si="5"/>
        <v>0</v>
      </c>
      <c r="Q31" s="218">
        <f t="shared" si="5"/>
        <v>0</v>
      </c>
      <c r="R31" s="218">
        <f t="shared" si="5"/>
        <v>0</v>
      </c>
      <c r="S31" s="218">
        <f t="shared" si="5"/>
        <v>0</v>
      </c>
      <c r="T31" s="218">
        <f t="shared" si="5"/>
        <v>0</v>
      </c>
      <c r="U31" s="218">
        <f t="shared" si="5"/>
        <v>0</v>
      </c>
      <c r="V31" s="218">
        <f t="shared" si="5"/>
        <v>0</v>
      </c>
      <c r="W31" s="218">
        <f t="shared" si="5"/>
        <v>1</v>
      </c>
      <c r="X31" s="218">
        <f t="shared" si="5"/>
        <v>1</v>
      </c>
      <c r="Y31" s="553"/>
      <c r="Z31" s="553"/>
    </row>
    <row r="32" spans="1:26" s="211" customFormat="1" ht="57" customHeight="1" x14ac:dyDescent="0.2">
      <c r="A32" s="549">
        <f>+'17'!B8</f>
        <v>17</v>
      </c>
      <c r="B32" s="537" t="s">
        <v>360</v>
      </c>
      <c r="C32" s="528" t="s">
        <v>361</v>
      </c>
      <c r="D32" s="528" t="s">
        <v>362</v>
      </c>
      <c r="E32" s="528" t="s">
        <v>363</v>
      </c>
      <c r="F32" s="552" t="s">
        <v>166</v>
      </c>
      <c r="G32" s="528" t="s">
        <v>318</v>
      </c>
      <c r="H32" s="528" t="s">
        <v>528</v>
      </c>
      <c r="I32" s="548" t="str">
        <f>+'17'!E8</f>
        <v>Implementar el 100% de la estrategia anual para la sostenibilidad del Subsistema de Gestión Seguridad de la Información.</v>
      </c>
      <c r="J32" s="549" t="str">
        <f>+'17'!B14</f>
        <v>Subsistema de Gestión Seguridad de la Información</v>
      </c>
      <c r="K32" s="156" t="str">
        <f>+'17'!B21</f>
        <v>Porcentaje de avance en actividades ejecutadas</v>
      </c>
      <c r="L32" s="217">
        <f>+'17'!B29</f>
        <v>0</v>
      </c>
      <c r="M32" s="217">
        <f>+'17'!B30</f>
        <v>0</v>
      </c>
      <c r="N32" s="217">
        <f>+'17'!B31</f>
        <v>0</v>
      </c>
      <c r="O32" s="217">
        <f>+'17'!B32</f>
        <v>0</v>
      </c>
      <c r="P32" s="217">
        <f>+'17'!B33</f>
        <v>0.05</v>
      </c>
      <c r="Q32" s="217">
        <f>+'17'!B34</f>
        <v>0.52</v>
      </c>
      <c r="R32" s="217">
        <f>+'17'!B35</f>
        <v>0</v>
      </c>
      <c r="S32" s="217">
        <f>+'17'!B36</f>
        <v>0</v>
      </c>
      <c r="T32" s="217">
        <f>+'17'!B37</f>
        <v>0</v>
      </c>
      <c r="U32" s="217">
        <f>+'17'!B38</f>
        <v>0</v>
      </c>
      <c r="V32" s="217">
        <f>+'17'!B39</f>
        <v>0</v>
      </c>
      <c r="W32" s="217">
        <f>+'17'!B40</f>
        <v>0.43</v>
      </c>
      <c r="X32" s="217">
        <f>SUM(L32:W32)</f>
        <v>1</v>
      </c>
      <c r="Y32" s="553" t="str">
        <f>+'17'!B48</f>
        <v>La Oficina de Tecnologías de la información y las Comunicaciones aseguro para la vigencia infraestructura tecnológica para el manejo de la seguridad de la información de la Entidad, con soporte por tres (3) años, apoyado en un fabricante reconocido como lo es PaloAlto. Referente a  la protección de los activos, es decir, todo aquello que es importante para la entidad, incluyendo la información considerada como sensible, y que en la mayoría de los casos no debe ser del dominio público; se aseguró un entorno para que las medidas de seguridad que han sido aplicadas en la industria y han generado buenos resultados se puedan adoptar y al mismo tiempo adaptar a las necesidades propias de la entidad, con SOC y su Servicio de monitoreo y respuesta a eventos de seguridad de la infraestructura informática que incluye captura, integración, correlación, análisis, alertamiento, escalamiento, reportes y gestión de eventos, alarmas e incidentes de seguridad de la información se está en el nivel adecuado de seguridad,  por último se ha dado cumplimiento de la normatividad vigente relacionada con protección de datos personales y de privacidad durante la vigencia.</v>
      </c>
      <c r="Z32" s="553"/>
    </row>
    <row r="33" spans="1:26" s="211" customFormat="1" ht="57" customHeight="1" x14ac:dyDescent="0.2">
      <c r="A33" s="549"/>
      <c r="B33" s="538"/>
      <c r="C33" s="529"/>
      <c r="D33" s="529"/>
      <c r="E33" s="529"/>
      <c r="F33" s="552"/>
      <c r="G33" s="529"/>
      <c r="H33" s="529"/>
      <c r="I33" s="548"/>
      <c r="J33" s="549"/>
      <c r="K33" s="156" t="str">
        <f>+'17'!E21</f>
        <v>Porcentaje total  de avance de actividades programado en la vigencia</v>
      </c>
      <c r="L33" s="217">
        <f>+'17'!D29</f>
        <v>0</v>
      </c>
      <c r="M33" s="217">
        <f>+'17'!D30</f>
        <v>0</v>
      </c>
      <c r="N33" s="217">
        <f>+'17'!D31</f>
        <v>0</v>
      </c>
      <c r="O33" s="217">
        <f>+'17'!D32</f>
        <v>0</v>
      </c>
      <c r="P33" s="217">
        <f>+'17'!D33</f>
        <v>0.05</v>
      </c>
      <c r="Q33" s="217">
        <f>+'17'!D34</f>
        <v>0.52</v>
      </c>
      <c r="R33" s="217">
        <f>+'17'!D35</f>
        <v>0</v>
      </c>
      <c r="S33" s="217">
        <f>+'17'!D36</f>
        <v>0</v>
      </c>
      <c r="T33" s="217">
        <f>+'17'!D37</f>
        <v>0.35</v>
      </c>
      <c r="U33" s="217">
        <f>+'17'!D38</f>
        <v>0</v>
      </c>
      <c r="V33" s="217">
        <f>+'17'!D39</f>
        <v>0</v>
      </c>
      <c r="W33" s="217">
        <f>+'17'!D40</f>
        <v>0.08</v>
      </c>
      <c r="X33" s="217">
        <f>SUM(L33:W33)</f>
        <v>1</v>
      </c>
      <c r="Y33" s="553"/>
      <c r="Z33" s="553"/>
    </row>
    <row r="34" spans="1:26" s="211" customFormat="1" ht="57" customHeight="1" x14ac:dyDescent="0.2">
      <c r="A34" s="549"/>
      <c r="B34" s="539"/>
      <c r="C34" s="530"/>
      <c r="D34" s="530"/>
      <c r="E34" s="530"/>
      <c r="F34" s="552"/>
      <c r="G34" s="530"/>
      <c r="H34" s="530"/>
      <c r="I34" s="548"/>
      <c r="J34" s="549"/>
      <c r="K34" s="149" t="s">
        <v>215</v>
      </c>
      <c r="L34" s="219">
        <f>IFERROR(+L32/L33,)</f>
        <v>0</v>
      </c>
      <c r="M34" s="219">
        <f t="shared" ref="M34:X34" si="6">IFERROR(+M32/M33,)</f>
        <v>0</v>
      </c>
      <c r="N34" s="219">
        <f t="shared" si="6"/>
        <v>0</v>
      </c>
      <c r="O34" s="219">
        <f t="shared" si="6"/>
        <v>0</v>
      </c>
      <c r="P34" s="219">
        <f t="shared" si="6"/>
        <v>1</v>
      </c>
      <c r="Q34" s="219">
        <f t="shared" si="6"/>
        <v>1</v>
      </c>
      <c r="R34" s="219">
        <f t="shared" si="6"/>
        <v>0</v>
      </c>
      <c r="S34" s="219">
        <f t="shared" si="6"/>
        <v>0</v>
      </c>
      <c r="T34" s="219">
        <f t="shared" si="6"/>
        <v>0</v>
      </c>
      <c r="U34" s="219">
        <f t="shared" si="6"/>
        <v>0</v>
      </c>
      <c r="V34" s="219">
        <f t="shared" si="6"/>
        <v>0</v>
      </c>
      <c r="W34" s="219">
        <f t="shared" si="6"/>
        <v>5.375</v>
      </c>
      <c r="X34" s="219">
        <f t="shared" si="6"/>
        <v>1</v>
      </c>
      <c r="Y34" s="553"/>
      <c r="Z34" s="553"/>
    </row>
    <row r="35" spans="1:26" s="211" customFormat="1" ht="57" customHeight="1" x14ac:dyDescent="0.2">
      <c r="A35" s="534">
        <f>+'18'!B8</f>
        <v>18</v>
      </c>
      <c r="B35" s="537" t="s">
        <v>360</v>
      </c>
      <c r="C35" s="528" t="s">
        <v>361</v>
      </c>
      <c r="D35" s="528" t="s">
        <v>362</v>
      </c>
      <c r="E35" s="528" t="s">
        <v>363</v>
      </c>
      <c r="F35" s="525" t="s">
        <v>166</v>
      </c>
      <c r="G35" s="528" t="s">
        <v>318</v>
      </c>
      <c r="H35" s="528" t="s">
        <v>528</v>
      </c>
      <c r="I35" s="531" t="str">
        <f>+'18'!E8</f>
        <v>Realizar el 100 % del pago de compromisos de vigencias anteriores fenecidas</v>
      </c>
      <c r="J35" s="534" t="str">
        <f>+'18'!B14</f>
        <v>Pago compromisos fenecidos</v>
      </c>
      <c r="K35" s="156" t="str">
        <f>+'18'!B21</f>
        <v>Ejecución de pagos cuentas fenecidas</v>
      </c>
      <c r="L35" s="217">
        <f>'18'!B29</f>
        <v>0</v>
      </c>
      <c r="M35" s="217">
        <f>'18'!B30</f>
        <v>0</v>
      </c>
      <c r="N35" s="217">
        <f>'18'!B31</f>
        <v>0</v>
      </c>
      <c r="O35" s="217">
        <f>'18'!B32</f>
        <v>0</v>
      </c>
      <c r="P35" s="217">
        <f>'18'!B33</f>
        <v>0</v>
      </c>
      <c r="Q35" s="217">
        <f>'18'!B34</f>
        <v>0</v>
      </c>
      <c r="R35" s="217">
        <f>'18'!B35</f>
        <v>0</v>
      </c>
      <c r="S35" s="217">
        <f>'18'!B36</f>
        <v>0</v>
      </c>
      <c r="T35" s="217">
        <f>'18'!B37</f>
        <v>1</v>
      </c>
      <c r="U35" s="217">
        <f>'18'!B38</f>
        <v>0</v>
      </c>
      <c r="V35" s="217">
        <f>'18'!B39</f>
        <v>0</v>
      </c>
      <c r="W35" s="217">
        <f>'18'!B40</f>
        <v>0</v>
      </c>
      <c r="X35" s="217">
        <f>SUM(L35:W35)</f>
        <v>1</v>
      </c>
      <c r="Y35" s="519" t="str">
        <f>+'18'!B48</f>
        <v>Se logró cancelar el 100% de los pasivos programados para la vigencia, por un total de setenta y seis millones ciento sesenta y siete mil seiscientos ochenta y nueve pesos pesos ($76,167,689.oo).</v>
      </c>
      <c r="Z35" s="520"/>
    </row>
    <row r="36" spans="1:26" s="211" customFormat="1" ht="57" customHeight="1" x14ac:dyDescent="0.2">
      <c r="A36" s="535"/>
      <c r="B36" s="538"/>
      <c r="C36" s="529"/>
      <c r="D36" s="529"/>
      <c r="E36" s="529"/>
      <c r="F36" s="526"/>
      <c r="G36" s="529"/>
      <c r="H36" s="529"/>
      <c r="I36" s="532"/>
      <c r="J36" s="535"/>
      <c r="K36" s="156" t="str">
        <f>+'18'!E21</f>
        <v>Programación de ejecución de pagos de cuentas fenecidas</v>
      </c>
      <c r="L36" s="217">
        <v>0</v>
      </c>
      <c r="M36" s="217">
        <v>0</v>
      </c>
      <c r="N36" s="217">
        <v>0</v>
      </c>
      <c r="O36" s="217">
        <v>0</v>
      </c>
      <c r="P36" s="217">
        <f>+'17'!D36</f>
        <v>0</v>
      </c>
      <c r="Q36" s="217">
        <v>0</v>
      </c>
      <c r="R36" s="217">
        <f>+'17'!D38</f>
        <v>0</v>
      </c>
      <c r="S36" s="217">
        <v>1</v>
      </c>
      <c r="T36" s="217">
        <v>0</v>
      </c>
      <c r="U36" s="217">
        <f>+'17'!D41</f>
        <v>0</v>
      </c>
      <c r="V36" s="217">
        <f>+'17'!D42</f>
        <v>0</v>
      </c>
      <c r="W36" s="217">
        <v>0</v>
      </c>
      <c r="X36" s="217">
        <f>SUM(L36:W36)</f>
        <v>1</v>
      </c>
      <c r="Y36" s="521"/>
      <c r="Z36" s="522"/>
    </row>
    <row r="37" spans="1:26" s="211" customFormat="1" ht="57" customHeight="1" x14ac:dyDescent="0.2">
      <c r="A37" s="536"/>
      <c r="B37" s="539"/>
      <c r="C37" s="530"/>
      <c r="D37" s="530"/>
      <c r="E37" s="530"/>
      <c r="F37" s="527"/>
      <c r="G37" s="530"/>
      <c r="H37" s="530"/>
      <c r="I37" s="533"/>
      <c r="J37" s="536"/>
      <c r="K37" s="149" t="s">
        <v>215</v>
      </c>
      <c r="L37" s="219">
        <f>IFERROR(+#REF!/L36,)</f>
        <v>0</v>
      </c>
      <c r="M37" s="219">
        <f>IFERROR(+#REF!/M36,)</f>
        <v>0</v>
      </c>
      <c r="N37" s="219">
        <f>IFERROR(+#REF!/N36,)</f>
        <v>0</v>
      </c>
      <c r="O37" s="219">
        <f>IFERROR(+#REF!/O36,)</f>
        <v>0</v>
      </c>
      <c r="P37" s="219">
        <f>IFERROR(+#REF!/P36,)</f>
        <v>0</v>
      </c>
      <c r="Q37" s="219">
        <f>IFERROR(+#REF!/Q36,)</f>
        <v>0</v>
      </c>
      <c r="R37" s="219">
        <f>IFERROR(+#REF!/R36,)</f>
        <v>0</v>
      </c>
      <c r="S37" s="219">
        <f>IFERROR(+#REF!/S36,)</f>
        <v>0</v>
      </c>
      <c r="T37" s="219">
        <f>IFERROR(+#REF!/T36,)</f>
        <v>0</v>
      </c>
      <c r="U37" s="219">
        <f>IFERROR(+#REF!/U36,)</f>
        <v>0</v>
      </c>
      <c r="V37" s="219">
        <f>IFERROR(+#REF!/V36,)</f>
        <v>0</v>
      </c>
      <c r="W37" s="219">
        <f>IFERROR(+#REF!/W36,)</f>
        <v>0</v>
      </c>
      <c r="X37" s="219">
        <f>IFERROR(+X35/X36,)</f>
        <v>1</v>
      </c>
      <c r="Y37" s="523"/>
      <c r="Z37" s="524"/>
    </row>
    <row r="38" spans="1:26" hidden="1" x14ac:dyDescent="0.25">
      <c r="F38" s="205"/>
    </row>
    <row r="39" spans="1:26" hidden="1" x14ac:dyDescent="0.25">
      <c r="F39" s="205"/>
    </row>
    <row r="40" spans="1:26" ht="33" hidden="1" customHeight="1" x14ac:dyDescent="0.25">
      <c r="F40" s="205"/>
    </row>
    <row r="41" spans="1:26" hidden="1" x14ac:dyDescent="0.25">
      <c r="F41" s="205"/>
    </row>
    <row r="42" spans="1:26" hidden="1" x14ac:dyDescent="0.25">
      <c r="F42" s="205"/>
    </row>
    <row r="43" spans="1:26" hidden="1" x14ac:dyDescent="0.25">
      <c r="F43" s="205"/>
    </row>
    <row r="44" spans="1:26" hidden="1" x14ac:dyDescent="0.25">
      <c r="F44" s="205"/>
    </row>
    <row r="45" spans="1:26" hidden="1" x14ac:dyDescent="0.25">
      <c r="F45" s="205"/>
    </row>
    <row r="46" spans="1:26" hidden="1" x14ac:dyDescent="0.25">
      <c r="F46" s="205"/>
    </row>
    <row r="47" spans="1:26" hidden="1" x14ac:dyDescent="0.25">
      <c r="F47" s="205"/>
    </row>
    <row r="48" spans="1:26" hidden="1" x14ac:dyDescent="0.25">
      <c r="F48" s="205"/>
    </row>
    <row r="49" spans="6:6" hidden="1" x14ac:dyDescent="0.25">
      <c r="F49" s="205"/>
    </row>
    <row r="50" spans="6:6" hidden="1" x14ac:dyDescent="0.25">
      <c r="F50" s="205"/>
    </row>
    <row r="51" spans="6:6" hidden="1" x14ac:dyDescent="0.25">
      <c r="F51" s="205"/>
    </row>
    <row r="52" spans="6:6" hidden="1" x14ac:dyDescent="0.25">
      <c r="F52" s="205"/>
    </row>
    <row r="53" spans="6:6" hidden="1" x14ac:dyDescent="0.25">
      <c r="F53" s="205"/>
    </row>
    <row r="54" spans="6:6" hidden="1" x14ac:dyDescent="0.25">
      <c r="F54" s="205"/>
    </row>
    <row r="55" spans="6:6" hidden="1" x14ac:dyDescent="0.25">
      <c r="F55" s="205"/>
    </row>
    <row r="56" spans="6:6" hidden="1" x14ac:dyDescent="0.25">
      <c r="F56" s="205"/>
    </row>
    <row r="57" spans="6:6" hidden="1" x14ac:dyDescent="0.25">
      <c r="F57" s="205"/>
    </row>
    <row r="58" spans="6:6" hidden="1" x14ac:dyDescent="0.25">
      <c r="F58" s="205"/>
    </row>
    <row r="59" spans="6:6" hidden="1" x14ac:dyDescent="0.25">
      <c r="F59" s="205"/>
    </row>
    <row r="60" spans="6:6" hidden="1" x14ac:dyDescent="0.25">
      <c r="F60" s="205"/>
    </row>
    <row r="61" spans="6:6" hidden="1" x14ac:dyDescent="0.25"/>
  </sheetData>
  <sheetProtection autoFilter="0" pivotTables="0"/>
  <autoFilter ref="A13:Z34">
    <filterColumn colId="24" showButton="0"/>
  </autoFilter>
  <mergeCells count="109">
    <mergeCell ref="Y14:Z16"/>
    <mergeCell ref="E14:E16"/>
    <mergeCell ref="D14:D16"/>
    <mergeCell ref="Y20:Z22"/>
    <mergeCell ref="I20:I22"/>
    <mergeCell ref="J20:J22"/>
    <mergeCell ref="I17:I19"/>
    <mergeCell ref="J17:J19"/>
    <mergeCell ref="Y17:Z19"/>
    <mergeCell ref="D17:D19"/>
    <mergeCell ref="E17:E19"/>
    <mergeCell ref="F17:F19"/>
    <mergeCell ref="G17:G19"/>
    <mergeCell ref="H17:H19"/>
    <mergeCell ref="F20:F22"/>
    <mergeCell ref="D20:D22"/>
    <mergeCell ref="E20:E22"/>
    <mergeCell ref="G23:G25"/>
    <mergeCell ref="H23:H25"/>
    <mergeCell ref="G20:G22"/>
    <mergeCell ref="H20:H22"/>
    <mergeCell ref="F23:F25"/>
    <mergeCell ref="A23:A25"/>
    <mergeCell ref="B23:B25"/>
    <mergeCell ref="C23:C25"/>
    <mergeCell ref="D23:D25"/>
    <mergeCell ref="E23:E25"/>
    <mergeCell ref="B29:B31"/>
    <mergeCell ref="C29:C31"/>
    <mergeCell ref="C32:C34"/>
    <mergeCell ref="A17:A19"/>
    <mergeCell ref="B17:B19"/>
    <mergeCell ref="C17:C19"/>
    <mergeCell ref="A20:A22"/>
    <mergeCell ref="B20:B22"/>
    <mergeCell ref="C20:C22"/>
    <mergeCell ref="A26:A28"/>
    <mergeCell ref="B26:B28"/>
    <mergeCell ref="A14:A16"/>
    <mergeCell ref="B14:B16"/>
    <mergeCell ref="C14:C16"/>
    <mergeCell ref="F32:F34"/>
    <mergeCell ref="I23:I25"/>
    <mergeCell ref="C26:C28"/>
    <mergeCell ref="D26:D28"/>
    <mergeCell ref="E26:E28"/>
    <mergeCell ref="F26:F28"/>
    <mergeCell ref="G29:G31"/>
    <mergeCell ref="H29:H31"/>
    <mergeCell ref="I32:I34"/>
    <mergeCell ref="D29:D31"/>
    <mergeCell ref="E29:E31"/>
    <mergeCell ref="F29:F31"/>
    <mergeCell ref="G32:G34"/>
    <mergeCell ref="H32:H34"/>
    <mergeCell ref="G26:G28"/>
    <mergeCell ref="H26:H28"/>
    <mergeCell ref="I29:I31"/>
    <mergeCell ref="I26:I28"/>
    <mergeCell ref="A32:A34"/>
    <mergeCell ref="B32:B34"/>
    <mergeCell ref="A29:A31"/>
    <mergeCell ref="A1:B4"/>
    <mergeCell ref="C1:Z1"/>
    <mergeCell ref="C2:Z2"/>
    <mergeCell ref="C3:Z3"/>
    <mergeCell ref="A12:A13"/>
    <mergeCell ref="A11:Z11"/>
    <mergeCell ref="C8:F8"/>
    <mergeCell ref="Y13:Z13"/>
    <mergeCell ref="J12:J13"/>
    <mergeCell ref="B12:E12"/>
    <mergeCell ref="F12:F13"/>
    <mergeCell ref="K7:Z7"/>
    <mergeCell ref="D32:D34"/>
    <mergeCell ref="E32:E34"/>
    <mergeCell ref="L12:Z12"/>
    <mergeCell ref="C4:J4"/>
    <mergeCell ref="K6:Z6"/>
    <mergeCell ref="K12:K13"/>
    <mergeCell ref="G14:G16"/>
    <mergeCell ref="H14:H16"/>
    <mergeCell ref="I14:I16"/>
    <mergeCell ref="J14:J16"/>
    <mergeCell ref="I12:I13"/>
    <mergeCell ref="C6:F6"/>
    <mergeCell ref="C7:F7"/>
    <mergeCell ref="C9:F9"/>
    <mergeCell ref="K4:Z4"/>
    <mergeCell ref="F14:F16"/>
    <mergeCell ref="J23:J25"/>
    <mergeCell ref="Y23:Z25"/>
    <mergeCell ref="J32:J34"/>
    <mergeCell ref="Y32:Z34"/>
    <mergeCell ref="J29:J31"/>
    <mergeCell ref="Y29:Z31"/>
    <mergeCell ref="J26:J28"/>
    <mergeCell ref="Y26:Z28"/>
    <mergeCell ref="Y35:Z37"/>
    <mergeCell ref="F35:F37"/>
    <mergeCell ref="G35:G37"/>
    <mergeCell ref="H35:H37"/>
    <mergeCell ref="I35:I37"/>
    <mergeCell ref="J35:J37"/>
    <mergeCell ref="A35:A37"/>
    <mergeCell ref="B35:B37"/>
    <mergeCell ref="C35:C37"/>
    <mergeCell ref="D35:D37"/>
    <mergeCell ref="E35:E37"/>
  </mergeCells>
  <conditionalFormatting sqref="L14:W15 L17:W18 L20:W21 L23:W24 L26:W27 L29:W30 L32:W33">
    <cfRule type="cellIs" dxfId="8" priority="3" operator="greaterThan">
      <formula>0</formula>
    </cfRule>
  </conditionalFormatting>
  <conditionalFormatting sqref="L36:W36">
    <cfRule type="cellIs" dxfId="7" priority="2" operator="greaterThan">
      <formula>0</formula>
    </cfRule>
  </conditionalFormatting>
  <conditionalFormatting sqref="L35:W35">
    <cfRule type="cellIs" dxfId="6" priority="1" operator="greaterThan">
      <formula>0</formula>
    </cfRule>
  </conditionalFormatting>
  <pageMargins left="0.70866141732283472" right="0.70866141732283472" top="0.74803149606299213" bottom="0.74803149606299213" header="0.31496062992125984" footer="0.31496062992125984"/>
  <pageSetup scale="24" orientation="landscape" r:id="rId1"/>
  <headerFooter>
    <oddFooter>&amp;L&amp;"Arial,Normal"&amp;9F01-PE01-PR01 - V3</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H57"/>
  <sheetViews>
    <sheetView view="pageLayout" topLeftCell="A21" zoomScale="70" zoomScaleNormal="85" zoomScalePageLayoutView="70" workbookViewId="0">
      <selection activeCell="G29" sqref="G29"/>
    </sheetView>
  </sheetViews>
  <sheetFormatPr baseColWidth="10" defaultColWidth="11.42578125" defaultRowHeight="12.75" x14ac:dyDescent="0.2"/>
  <cols>
    <col min="1" max="1" width="25.7109375" style="310" customWidth="1"/>
    <col min="2" max="5" width="20.7109375" style="304" customWidth="1"/>
    <col min="6" max="6" width="20.7109375" style="311" customWidth="1"/>
    <col min="7" max="8" width="20.7109375" style="304" customWidth="1"/>
    <col min="9" max="16384" width="11.42578125" style="304"/>
  </cols>
  <sheetData>
    <row r="1" spans="1:8" ht="30" customHeight="1" x14ac:dyDescent="0.2">
      <c r="A1" s="577"/>
      <c r="B1" s="579" t="s">
        <v>460</v>
      </c>
      <c r="C1" s="579"/>
      <c r="D1" s="579"/>
      <c r="E1" s="579"/>
      <c r="F1" s="579"/>
      <c r="G1" s="579"/>
      <c r="H1" s="579"/>
    </row>
    <row r="2" spans="1:8" ht="30" customHeight="1" x14ac:dyDescent="0.2">
      <c r="A2" s="577"/>
      <c r="B2" s="578" t="s">
        <v>139</v>
      </c>
      <c r="C2" s="578"/>
      <c r="D2" s="578"/>
      <c r="E2" s="578"/>
      <c r="F2" s="578"/>
      <c r="G2" s="578"/>
      <c r="H2" s="578"/>
    </row>
    <row r="3" spans="1:8" ht="30" customHeight="1" x14ac:dyDescent="0.2">
      <c r="A3" s="577"/>
      <c r="B3" s="578" t="s">
        <v>222</v>
      </c>
      <c r="C3" s="578"/>
      <c r="D3" s="578"/>
      <c r="E3" s="578"/>
      <c r="F3" s="578"/>
      <c r="G3" s="578"/>
      <c r="H3" s="578"/>
    </row>
    <row r="4" spans="1:8" ht="30" customHeight="1" x14ac:dyDescent="0.2">
      <c r="A4" s="577"/>
      <c r="B4" s="578" t="s">
        <v>223</v>
      </c>
      <c r="C4" s="578"/>
      <c r="D4" s="578"/>
      <c r="E4" s="578"/>
      <c r="F4" s="576" t="s">
        <v>447</v>
      </c>
      <c r="G4" s="576"/>
      <c r="H4" s="576"/>
    </row>
    <row r="5" spans="1:8" ht="30" customHeight="1" x14ac:dyDescent="0.2">
      <c r="A5" s="580" t="s">
        <v>224</v>
      </c>
      <c r="B5" s="580"/>
      <c r="C5" s="580"/>
      <c r="D5" s="580"/>
      <c r="E5" s="580"/>
      <c r="F5" s="580"/>
      <c r="G5" s="580"/>
      <c r="H5" s="580"/>
    </row>
    <row r="6" spans="1:8" ht="30" customHeight="1" x14ac:dyDescent="0.2">
      <c r="A6" s="581" t="s">
        <v>225</v>
      </c>
      <c r="B6" s="581"/>
      <c r="C6" s="581"/>
      <c r="D6" s="581"/>
      <c r="E6" s="581"/>
      <c r="F6" s="581"/>
      <c r="G6" s="581"/>
      <c r="H6" s="581"/>
    </row>
    <row r="7" spans="1:8" ht="30" customHeight="1" x14ac:dyDescent="0.2">
      <c r="A7" s="582" t="s">
        <v>226</v>
      </c>
      <c r="B7" s="582"/>
      <c r="C7" s="582"/>
      <c r="D7" s="582"/>
      <c r="E7" s="582"/>
      <c r="F7" s="582"/>
      <c r="G7" s="582"/>
      <c r="H7" s="582"/>
    </row>
    <row r="8" spans="1:8" ht="30" customHeight="1" x14ac:dyDescent="0.2">
      <c r="A8" s="513" t="s">
        <v>438</v>
      </c>
      <c r="B8" s="514">
        <v>14</v>
      </c>
      <c r="C8" s="583" t="s">
        <v>439</v>
      </c>
      <c r="D8" s="583"/>
      <c r="E8" s="714" t="s">
        <v>340</v>
      </c>
      <c r="F8" s="714"/>
      <c r="G8" s="714"/>
      <c r="H8" s="714"/>
    </row>
    <row r="9" spans="1:8" ht="30" customHeight="1" x14ac:dyDescent="0.2">
      <c r="A9" s="513" t="s">
        <v>227</v>
      </c>
      <c r="B9" s="518" t="s">
        <v>240</v>
      </c>
      <c r="C9" s="583" t="s">
        <v>228</v>
      </c>
      <c r="D9" s="583"/>
      <c r="E9" s="584" t="s">
        <v>448</v>
      </c>
      <c r="F9" s="584"/>
      <c r="G9" s="305" t="s">
        <v>229</v>
      </c>
      <c r="H9" s="518" t="s">
        <v>240</v>
      </c>
    </row>
    <row r="10" spans="1:8" ht="30" customHeight="1" x14ac:dyDescent="0.2">
      <c r="A10" s="513" t="s">
        <v>230</v>
      </c>
      <c r="B10" s="586" t="s">
        <v>322</v>
      </c>
      <c r="C10" s="586"/>
      <c r="D10" s="586"/>
      <c r="E10" s="586"/>
      <c r="F10" s="305" t="s">
        <v>231</v>
      </c>
      <c r="G10" s="587">
        <v>967</v>
      </c>
      <c r="H10" s="587"/>
    </row>
    <row r="11" spans="1:8" ht="30" customHeight="1" x14ac:dyDescent="0.2">
      <c r="A11" s="513" t="s">
        <v>233</v>
      </c>
      <c r="B11" s="588" t="s">
        <v>464</v>
      </c>
      <c r="C11" s="588"/>
      <c r="D11" s="588"/>
      <c r="E11" s="588"/>
      <c r="F11" s="305" t="s">
        <v>234</v>
      </c>
      <c r="G11" s="589" t="s">
        <v>461</v>
      </c>
      <c r="H11" s="589"/>
    </row>
    <row r="12" spans="1:8" ht="30" customHeight="1" x14ac:dyDescent="0.2">
      <c r="A12" s="513" t="s">
        <v>235</v>
      </c>
      <c r="B12" s="715" t="s">
        <v>256</v>
      </c>
      <c r="C12" s="715"/>
      <c r="D12" s="715"/>
      <c r="E12" s="715"/>
      <c r="F12" s="715"/>
      <c r="G12" s="715"/>
      <c r="H12" s="715"/>
    </row>
    <row r="13" spans="1:8" ht="30" customHeight="1" x14ac:dyDescent="0.2">
      <c r="A13" s="513" t="s">
        <v>236</v>
      </c>
      <c r="B13" s="591" t="s">
        <v>323</v>
      </c>
      <c r="C13" s="591"/>
      <c r="D13" s="591"/>
      <c r="E13" s="591"/>
      <c r="F13" s="591"/>
      <c r="G13" s="591"/>
      <c r="H13" s="591"/>
    </row>
    <row r="14" spans="1:8" ht="30" customHeight="1" x14ac:dyDescent="0.2">
      <c r="A14" s="513" t="s">
        <v>238</v>
      </c>
      <c r="B14" s="584" t="s">
        <v>341</v>
      </c>
      <c r="C14" s="584"/>
      <c r="D14" s="584"/>
      <c r="E14" s="584"/>
      <c r="F14" s="305" t="s">
        <v>239</v>
      </c>
      <c r="G14" s="592" t="s">
        <v>251</v>
      </c>
      <c r="H14" s="592"/>
    </row>
    <row r="15" spans="1:8" ht="30" customHeight="1" x14ac:dyDescent="0.2">
      <c r="A15" s="513" t="s">
        <v>241</v>
      </c>
      <c r="B15" s="631" t="s">
        <v>444</v>
      </c>
      <c r="C15" s="631"/>
      <c r="D15" s="631"/>
      <c r="E15" s="631"/>
      <c r="F15" s="305" t="s">
        <v>242</v>
      </c>
      <c r="G15" s="592" t="s">
        <v>232</v>
      </c>
      <c r="H15" s="592"/>
    </row>
    <row r="16" spans="1:8" ht="30" customHeight="1" x14ac:dyDescent="0.2">
      <c r="A16" s="513" t="s">
        <v>243</v>
      </c>
      <c r="B16" s="584" t="s">
        <v>342</v>
      </c>
      <c r="C16" s="584"/>
      <c r="D16" s="584"/>
      <c r="E16" s="584"/>
      <c r="F16" s="584"/>
      <c r="G16" s="584"/>
      <c r="H16" s="584"/>
    </row>
    <row r="17" spans="1:8" ht="30" customHeight="1" x14ac:dyDescent="0.2">
      <c r="A17" s="513" t="s">
        <v>246</v>
      </c>
      <c r="B17" s="584" t="s">
        <v>335</v>
      </c>
      <c r="C17" s="584"/>
      <c r="D17" s="584"/>
      <c r="E17" s="584"/>
      <c r="F17" s="584"/>
      <c r="G17" s="584"/>
      <c r="H17" s="584"/>
    </row>
    <row r="18" spans="1:8" ht="30" customHeight="1" x14ac:dyDescent="0.2">
      <c r="A18" s="513" t="s">
        <v>248</v>
      </c>
      <c r="B18" s="590" t="s">
        <v>306</v>
      </c>
      <c r="C18" s="590"/>
      <c r="D18" s="590"/>
      <c r="E18" s="590"/>
      <c r="F18" s="590"/>
      <c r="G18" s="590"/>
      <c r="H18" s="590"/>
    </row>
    <row r="19" spans="1:8" ht="30" customHeight="1" x14ac:dyDescent="0.2">
      <c r="A19" s="513" t="s">
        <v>250</v>
      </c>
      <c r="B19" s="594" t="s">
        <v>307</v>
      </c>
      <c r="C19" s="594"/>
      <c r="D19" s="594"/>
      <c r="E19" s="594"/>
      <c r="F19" s="594"/>
      <c r="G19" s="594"/>
      <c r="H19" s="594"/>
    </row>
    <row r="20" spans="1:8" ht="30" customHeight="1" x14ac:dyDescent="0.2">
      <c r="A20" s="583" t="s">
        <v>253</v>
      </c>
      <c r="B20" s="595" t="s">
        <v>254</v>
      </c>
      <c r="C20" s="595"/>
      <c r="D20" s="595"/>
      <c r="E20" s="596" t="s">
        <v>255</v>
      </c>
      <c r="F20" s="596"/>
      <c r="G20" s="596"/>
      <c r="H20" s="596"/>
    </row>
    <row r="21" spans="1:8" ht="30" customHeight="1" x14ac:dyDescent="0.2">
      <c r="A21" s="583"/>
      <c r="B21" s="590" t="s">
        <v>308</v>
      </c>
      <c r="C21" s="590"/>
      <c r="D21" s="590"/>
      <c r="E21" s="590" t="s">
        <v>309</v>
      </c>
      <c r="F21" s="590"/>
      <c r="G21" s="590"/>
      <c r="H21" s="590"/>
    </row>
    <row r="22" spans="1:8" ht="30" customHeight="1" x14ac:dyDescent="0.2">
      <c r="A22" s="513" t="s">
        <v>257</v>
      </c>
      <c r="B22" s="591" t="s">
        <v>307</v>
      </c>
      <c r="C22" s="591"/>
      <c r="D22" s="591"/>
      <c r="E22" s="591" t="s">
        <v>307</v>
      </c>
      <c r="F22" s="591"/>
      <c r="G22" s="591"/>
      <c r="H22" s="591"/>
    </row>
    <row r="23" spans="1:8" ht="30" customHeight="1" x14ac:dyDescent="0.2">
      <c r="A23" s="513" t="s">
        <v>259</v>
      </c>
      <c r="B23" s="590" t="s">
        <v>311</v>
      </c>
      <c r="C23" s="590"/>
      <c r="D23" s="590"/>
      <c r="E23" s="590" t="s">
        <v>310</v>
      </c>
      <c r="F23" s="590"/>
      <c r="G23" s="590"/>
      <c r="H23" s="590"/>
    </row>
    <row r="24" spans="1:8" ht="30" customHeight="1" x14ac:dyDescent="0.2">
      <c r="A24" s="513" t="s">
        <v>261</v>
      </c>
      <c r="B24" s="632">
        <v>43466</v>
      </c>
      <c r="C24" s="584"/>
      <c r="D24" s="584"/>
      <c r="E24" s="305" t="s">
        <v>262</v>
      </c>
      <c r="F24" s="633">
        <f>+'Sección 2. Metas - Presupuesto'!H22</f>
        <v>0.2</v>
      </c>
      <c r="G24" s="633"/>
      <c r="H24" s="633"/>
    </row>
    <row r="25" spans="1:8" ht="30" customHeight="1" x14ac:dyDescent="0.2">
      <c r="A25" s="513" t="s">
        <v>263</v>
      </c>
      <c r="B25" s="632">
        <v>43830</v>
      </c>
      <c r="C25" s="584"/>
      <c r="D25" s="584"/>
      <c r="E25" s="305" t="s">
        <v>264</v>
      </c>
      <c r="F25" s="716">
        <f>+'Sección 2. Metas - Presupuesto'!I22</f>
        <v>0.24</v>
      </c>
      <c r="G25" s="716"/>
      <c r="H25" s="716"/>
    </row>
    <row r="26" spans="1:8" ht="30" customHeight="1" x14ac:dyDescent="0.2">
      <c r="A26" s="513" t="s">
        <v>265</v>
      </c>
      <c r="B26" s="592" t="s">
        <v>244</v>
      </c>
      <c r="C26" s="592"/>
      <c r="D26" s="592"/>
      <c r="E26" s="307" t="s">
        <v>266</v>
      </c>
      <c r="F26" s="600" t="s">
        <v>466</v>
      </c>
      <c r="G26" s="600"/>
      <c r="H26" s="600"/>
    </row>
    <row r="27" spans="1:8" ht="30" customHeight="1" x14ac:dyDescent="0.2">
      <c r="A27" s="601" t="s">
        <v>267</v>
      </c>
      <c r="B27" s="601"/>
      <c r="C27" s="601"/>
      <c r="D27" s="601"/>
      <c r="E27" s="601"/>
      <c r="F27" s="601"/>
      <c r="G27" s="601"/>
      <c r="H27" s="601"/>
    </row>
    <row r="28" spans="1:8" ht="56.25" customHeight="1" x14ac:dyDescent="0.2">
      <c r="A28" s="517" t="s">
        <v>268</v>
      </c>
      <c r="B28" s="517" t="s">
        <v>269</v>
      </c>
      <c r="C28" s="517" t="s">
        <v>270</v>
      </c>
      <c r="D28" s="517" t="s">
        <v>271</v>
      </c>
      <c r="E28" s="517" t="s">
        <v>272</v>
      </c>
      <c r="F28" s="308" t="s">
        <v>273</v>
      </c>
      <c r="G28" s="308" t="s">
        <v>274</v>
      </c>
      <c r="H28" s="517" t="s">
        <v>275</v>
      </c>
    </row>
    <row r="29" spans="1:8" ht="19.5" customHeight="1" x14ac:dyDescent="0.2">
      <c r="A29" s="515" t="s">
        <v>276</v>
      </c>
      <c r="B29" s="339">
        <v>0</v>
      </c>
      <c r="C29" s="312">
        <f>+B29</f>
        <v>0</v>
      </c>
      <c r="D29" s="163">
        <v>0</v>
      </c>
      <c r="E29" s="313">
        <f>+D29</f>
        <v>0</v>
      </c>
      <c r="F29" s="314">
        <f>IFERROR(+B29/D29,B29)</f>
        <v>0</v>
      </c>
      <c r="G29" s="315">
        <f>IFERROR(+C29/E29,)</f>
        <v>0</v>
      </c>
      <c r="H29" s="316">
        <f>+C29/$F$25</f>
        <v>0</v>
      </c>
    </row>
    <row r="30" spans="1:8" ht="19.5" customHeight="1" x14ac:dyDescent="0.2">
      <c r="A30" s="515" t="s">
        <v>277</v>
      </c>
      <c r="B30" s="339">
        <v>0</v>
      </c>
      <c r="C30" s="312">
        <f>+C29+B30</f>
        <v>0</v>
      </c>
      <c r="D30" s="163">
        <v>0</v>
      </c>
      <c r="E30" s="313">
        <f>+D30+E29</f>
        <v>0</v>
      </c>
      <c r="F30" s="314">
        <f t="shared" ref="F30:F40" si="0">IFERROR(+B30/D30,B30)</f>
        <v>0</v>
      </c>
      <c r="G30" s="315">
        <f t="shared" ref="G30:G40" si="1">IFERROR(+C30/E30,)</f>
        <v>0</v>
      </c>
      <c r="H30" s="316">
        <f t="shared" ref="H30:H40" si="2">+C30/$F$25</f>
        <v>0</v>
      </c>
    </row>
    <row r="31" spans="1:8" ht="19.5" customHeight="1" x14ac:dyDescent="0.2">
      <c r="A31" s="515" t="s">
        <v>278</v>
      </c>
      <c r="B31" s="339">
        <f>+ACT_14!H14</f>
        <v>1.2E-2</v>
      </c>
      <c r="C31" s="312">
        <f t="shared" ref="C31:C40" si="3">+C30+B31</f>
        <v>1.2E-2</v>
      </c>
      <c r="D31" s="163">
        <v>0</v>
      </c>
      <c r="E31" s="313">
        <f t="shared" ref="E31:E40" si="4">+D31+E30</f>
        <v>0</v>
      </c>
      <c r="F31" s="314">
        <f t="shared" si="0"/>
        <v>1.2E-2</v>
      </c>
      <c r="G31" s="315">
        <f t="shared" si="1"/>
        <v>0</v>
      </c>
      <c r="H31" s="316">
        <f t="shared" si="2"/>
        <v>0.05</v>
      </c>
    </row>
    <row r="32" spans="1:8" ht="19.5" customHeight="1" x14ac:dyDescent="0.2">
      <c r="A32" s="515" t="s">
        <v>279</v>
      </c>
      <c r="B32" s="339">
        <f>+ACT_14!H15+ACT_14!H16</f>
        <v>9.5999999999999992E-3</v>
      </c>
      <c r="C32" s="312">
        <f t="shared" si="3"/>
        <v>2.1600000000000001E-2</v>
      </c>
      <c r="D32" s="163">
        <f>+ACT_14!F14+ACT_14!F15+ACT_14!F16</f>
        <v>2.1600000000000001E-2</v>
      </c>
      <c r="E32" s="313">
        <f t="shared" si="4"/>
        <v>2.1600000000000001E-2</v>
      </c>
      <c r="F32" s="314">
        <f t="shared" si="0"/>
        <v>0.44444444444444436</v>
      </c>
      <c r="G32" s="315">
        <f t="shared" si="1"/>
        <v>1</v>
      </c>
      <c r="H32" s="316">
        <f t="shared" si="2"/>
        <v>9.0000000000000011E-2</v>
      </c>
    </row>
    <row r="33" spans="1:8" ht="19.5" customHeight="1" x14ac:dyDescent="0.2">
      <c r="A33" s="515" t="s">
        <v>280</v>
      </c>
      <c r="B33" s="339">
        <f>+ACT_14!H22+ACT_14!H25</f>
        <v>8.8499999999999995E-2</v>
      </c>
      <c r="C33" s="312">
        <f t="shared" si="3"/>
        <v>0.1101</v>
      </c>
      <c r="D33" s="163">
        <v>0</v>
      </c>
      <c r="E33" s="313">
        <f t="shared" si="4"/>
        <v>2.1600000000000001E-2</v>
      </c>
      <c r="F33" s="314">
        <f t="shared" si="0"/>
        <v>8.8499999999999995E-2</v>
      </c>
      <c r="G33" s="315">
        <f t="shared" si="1"/>
        <v>5.0972222222222223</v>
      </c>
      <c r="H33" s="316">
        <f t="shared" si="2"/>
        <v>0.45875000000000005</v>
      </c>
    </row>
    <row r="34" spans="1:8" ht="19.5" customHeight="1" x14ac:dyDescent="0.2">
      <c r="A34" s="515" t="s">
        <v>281</v>
      </c>
      <c r="B34" s="339">
        <v>0</v>
      </c>
      <c r="C34" s="312">
        <f t="shared" si="3"/>
        <v>0.1101</v>
      </c>
      <c r="D34" s="163">
        <f>+ACT_14!F22+ACT_14!F25</f>
        <v>8.8499999999999995E-2</v>
      </c>
      <c r="E34" s="313">
        <f t="shared" si="4"/>
        <v>0.1101</v>
      </c>
      <c r="F34" s="314">
        <f t="shared" si="0"/>
        <v>0</v>
      </c>
      <c r="G34" s="315">
        <f t="shared" si="1"/>
        <v>1</v>
      </c>
      <c r="H34" s="316">
        <f t="shared" si="2"/>
        <v>0.45875000000000005</v>
      </c>
    </row>
    <row r="35" spans="1:8" ht="19.5" customHeight="1" x14ac:dyDescent="0.2">
      <c r="A35" s="515" t="s">
        <v>282</v>
      </c>
      <c r="B35" s="339">
        <f>+ACT_14!H18+ACT_14!H21</f>
        <v>5.141579425611182E-2</v>
      </c>
      <c r="C35" s="312">
        <f t="shared" si="3"/>
        <v>0.16151579425611182</v>
      </c>
      <c r="D35" s="163">
        <f>+ACT_14!F18+ACT_14!F21</f>
        <v>5.141579425611182E-2</v>
      </c>
      <c r="E35" s="313">
        <f t="shared" si="4"/>
        <v>0.16151579425611182</v>
      </c>
      <c r="F35" s="314">
        <f t="shared" si="0"/>
        <v>1</v>
      </c>
      <c r="G35" s="315">
        <f t="shared" si="1"/>
        <v>1</v>
      </c>
      <c r="H35" s="316">
        <f t="shared" si="2"/>
        <v>0.67298247606713257</v>
      </c>
    </row>
    <row r="36" spans="1:8" ht="19.5" customHeight="1" x14ac:dyDescent="0.2">
      <c r="A36" s="515" t="s">
        <v>283</v>
      </c>
      <c r="B36" s="339">
        <v>0</v>
      </c>
      <c r="C36" s="312">
        <f t="shared" si="3"/>
        <v>0.16151579425611182</v>
      </c>
      <c r="D36" s="163">
        <v>0</v>
      </c>
      <c r="E36" s="313">
        <f t="shared" si="4"/>
        <v>0.16151579425611182</v>
      </c>
      <c r="F36" s="314">
        <f t="shared" si="0"/>
        <v>0</v>
      </c>
      <c r="G36" s="315">
        <f t="shared" si="1"/>
        <v>1</v>
      </c>
      <c r="H36" s="316">
        <f t="shared" si="2"/>
        <v>0.67298247606713257</v>
      </c>
    </row>
    <row r="37" spans="1:8" ht="19.5" customHeight="1" x14ac:dyDescent="0.2">
      <c r="A37" s="515" t="s">
        <v>284</v>
      </c>
      <c r="B37" s="339">
        <f>+ACT_14!H20+ACT_14!H23</f>
        <v>1.4078195581558669E-2</v>
      </c>
      <c r="C37" s="312">
        <f t="shared" si="3"/>
        <v>0.17559398983767049</v>
      </c>
      <c r="D37" s="163">
        <f>+ACT_14!F17+ACT_14!F20</f>
        <v>4.1599999999999998E-2</v>
      </c>
      <c r="E37" s="313">
        <f t="shared" si="4"/>
        <v>0.20311579425611181</v>
      </c>
      <c r="F37" s="314">
        <f t="shared" si="0"/>
        <v>0.33841816301823724</v>
      </c>
      <c r="G37" s="315">
        <f t="shared" si="1"/>
        <v>0.8645018989328882</v>
      </c>
      <c r="H37" s="316">
        <f t="shared" si="2"/>
        <v>0.73164162432362712</v>
      </c>
    </row>
    <row r="38" spans="1:8" ht="19.5" customHeight="1" x14ac:dyDescent="0.2">
      <c r="A38" s="515" t="s">
        <v>285</v>
      </c>
      <c r="B38" s="339">
        <v>0</v>
      </c>
      <c r="C38" s="312">
        <f t="shared" si="3"/>
        <v>0.17559398983767049</v>
      </c>
      <c r="D38" s="163">
        <f>+ACT_14!F23</f>
        <v>7.0781955815586691E-3</v>
      </c>
      <c r="E38" s="313">
        <f t="shared" si="4"/>
        <v>0.21019398983767049</v>
      </c>
      <c r="F38" s="314">
        <f t="shared" si="0"/>
        <v>0</v>
      </c>
      <c r="G38" s="315">
        <f t="shared" si="1"/>
        <v>0.83539015541442918</v>
      </c>
      <c r="H38" s="316">
        <f t="shared" si="2"/>
        <v>0.73164162432362712</v>
      </c>
    </row>
    <row r="39" spans="1:8" ht="19.5" customHeight="1" x14ac:dyDescent="0.2">
      <c r="A39" s="515" t="s">
        <v>286</v>
      </c>
      <c r="B39" s="339">
        <v>0</v>
      </c>
      <c r="C39" s="312">
        <f t="shared" si="3"/>
        <v>0.17559398983767049</v>
      </c>
      <c r="D39" s="163">
        <f>+ACT_14!F24</f>
        <v>2.23E-2</v>
      </c>
      <c r="E39" s="313">
        <f t="shared" si="4"/>
        <v>0.2324939898376705</v>
      </c>
      <c r="F39" s="314">
        <f t="shared" si="0"/>
        <v>0</v>
      </c>
      <c r="G39" s="315">
        <f t="shared" si="1"/>
        <v>0.75526249070039131</v>
      </c>
      <c r="H39" s="316">
        <f t="shared" si="2"/>
        <v>0.73164162432362712</v>
      </c>
    </row>
    <row r="40" spans="1:8" ht="19.5" customHeight="1" x14ac:dyDescent="0.2">
      <c r="A40" s="515" t="s">
        <v>287</v>
      </c>
      <c r="B40" s="339">
        <v>6.4399999999999999E-2</v>
      </c>
      <c r="C40" s="312">
        <f t="shared" si="3"/>
        <v>0.23999398983767051</v>
      </c>
      <c r="D40" s="163">
        <f>+ACT_14!F19</f>
        <v>7.4999999999999997E-3</v>
      </c>
      <c r="E40" s="313">
        <f t="shared" si="4"/>
        <v>0.23999398983767051</v>
      </c>
      <c r="F40" s="314">
        <f t="shared" si="0"/>
        <v>8.586666666666666</v>
      </c>
      <c r="G40" s="315">
        <f t="shared" si="1"/>
        <v>1</v>
      </c>
      <c r="H40" s="316">
        <f t="shared" si="2"/>
        <v>0.99997495765696054</v>
      </c>
    </row>
    <row r="41" spans="1:8" ht="54" customHeight="1" x14ac:dyDescent="0.2">
      <c r="A41" s="516" t="s">
        <v>288</v>
      </c>
      <c r="B41" s="602" t="s">
        <v>607</v>
      </c>
      <c r="C41" s="602"/>
      <c r="D41" s="602"/>
      <c r="E41" s="602"/>
      <c r="F41" s="602"/>
      <c r="G41" s="602"/>
      <c r="H41" s="602"/>
    </row>
    <row r="42" spans="1:8" ht="30" customHeight="1" x14ac:dyDescent="0.2">
      <c r="A42" s="582" t="s">
        <v>289</v>
      </c>
      <c r="B42" s="582"/>
      <c r="C42" s="582"/>
      <c r="D42" s="582"/>
      <c r="E42" s="582"/>
      <c r="F42" s="582"/>
      <c r="G42" s="582"/>
      <c r="H42" s="582"/>
    </row>
    <row r="43" spans="1:8" ht="45" customHeight="1" x14ac:dyDescent="0.2">
      <c r="A43" s="603"/>
      <c r="B43" s="603"/>
      <c r="C43" s="603"/>
      <c r="D43" s="603"/>
      <c r="E43" s="603"/>
      <c r="F43" s="603"/>
      <c r="G43" s="603"/>
      <c r="H43" s="603"/>
    </row>
    <row r="44" spans="1:8" ht="45" customHeight="1" x14ac:dyDescent="0.2">
      <c r="A44" s="603"/>
      <c r="B44" s="603"/>
      <c r="C44" s="603"/>
      <c r="D44" s="603"/>
      <c r="E44" s="603"/>
      <c r="F44" s="603"/>
      <c r="G44" s="603"/>
      <c r="H44" s="603"/>
    </row>
    <row r="45" spans="1:8" ht="45" customHeight="1" x14ac:dyDescent="0.2">
      <c r="A45" s="603"/>
      <c r="B45" s="603"/>
      <c r="C45" s="603"/>
      <c r="D45" s="603"/>
      <c r="E45" s="603"/>
      <c r="F45" s="603"/>
      <c r="G45" s="603"/>
      <c r="H45" s="603"/>
    </row>
    <row r="46" spans="1:8" ht="45" customHeight="1" x14ac:dyDescent="0.2">
      <c r="A46" s="603"/>
      <c r="B46" s="603"/>
      <c r="C46" s="603"/>
      <c r="D46" s="603"/>
      <c r="E46" s="603"/>
      <c r="F46" s="603"/>
      <c r="G46" s="603"/>
      <c r="H46" s="603"/>
    </row>
    <row r="47" spans="1:8" ht="45" customHeight="1" x14ac:dyDescent="0.2">
      <c r="A47" s="603"/>
      <c r="B47" s="603"/>
      <c r="C47" s="603"/>
      <c r="D47" s="603"/>
      <c r="E47" s="603"/>
      <c r="F47" s="603"/>
      <c r="G47" s="603"/>
      <c r="H47" s="603"/>
    </row>
    <row r="48" spans="1:8" ht="94.5" customHeight="1" x14ac:dyDescent="0.2">
      <c r="A48" s="513" t="s">
        <v>290</v>
      </c>
      <c r="B48" s="604" t="s">
        <v>624</v>
      </c>
      <c r="C48" s="606"/>
      <c r="D48" s="606"/>
      <c r="E48" s="606"/>
      <c r="F48" s="606"/>
      <c r="G48" s="606"/>
      <c r="H48" s="606"/>
    </row>
    <row r="49" spans="1:8" ht="34.5" customHeight="1" x14ac:dyDescent="0.2">
      <c r="A49" s="513" t="s">
        <v>291</v>
      </c>
      <c r="B49" s="605" t="s">
        <v>471</v>
      </c>
      <c r="C49" s="605"/>
      <c r="D49" s="605"/>
      <c r="E49" s="605"/>
      <c r="F49" s="605"/>
      <c r="G49" s="605"/>
      <c r="H49" s="605"/>
    </row>
    <row r="50" spans="1:8" ht="53.25" customHeight="1" x14ac:dyDescent="0.2">
      <c r="A50" s="516" t="s">
        <v>292</v>
      </c>
      <c r="B50" s="604" t="s">
        <v>343</v>
      </c>
      <c r="C50" s="604"/>
      <c r="D50" s="604"/>
      <c r="E50" s="604"/>
      <c r="F50" s="604"/>
      <c r="G50" s="604"/>
      <c r="H50" s="604"/>
    </row>
    <row r="51" spans="1:8" ht="30" customHeight="1" x14ac:dyDescent="0.2">
      <c r="A51" s="582" t="s">
        <v>293</v>
      </c>
      <c r="B51" s="582"/>
      <c r="C51" s="582"/>
      <c r="D51" s="582"/>
      <c r="E51" s="582"/>
      <c r="F51" s="582"/>
      <c r="G51" s="582"/>
      <c r="H51" s="582"/>
    </row>
    <row r="52" spans="1:8" ht="30" customHeight="1" x14ac:dyDescent="0.2">
      <c r="A52" s="607" t="s">
        <v>294</v>
      </c>
      <c r="B52" s="517" t="s">
        <v>295</v>
      </c>
      <c r="C52" s="608" t="s">
        <v>296</v>
      </c>
      <c r="D52" s="608"/>
      <c r="E52" s="608"/>
      <c r="F52" s="608" t="s">
        <v>297</v>
      </c>
      <c r="G52" s="608"/>
      <c r="H52" s="608"/>
    </row>
    <row r="53" spans="1:8" ht="30" customHeight="1" x14ac:dyDescent="0.2">
      <c r="A53" s="607"/>
      <c r="B53" s="309"/>
      <c r="C53" s="585"/>
      <c r="D53" s="585"/>
      <c r="E53" s="585"/>
      <c r="F53" s="717"/>
      <c r="G53" s="717"/>
      <c r="H53" s="717"/>
    </row>
    <row r="54" spans="1:8" ht="30" customHeight="1" x14ac:dyDescent="0.2">
      <c r="A54" s="516" t="s">
        <v>298</v>
      </c>
      <c r="B54" s="718" t="s">
        <v>449</v>
      </c>
      <c r="C54" s="718"/>
      <c r="D54" s="612" t="s">
        <v>299</v>
      </c>
      <c r="E54" s="612"/>
      <c r="F54" s="718" t="s">
        <v>449</v>
      </c>
      <c r="G54" s="718"/>
      <c r="H54" s="718"/>
    </row>
    <row r="55" spans="1:8" ht="30" customHeight="1" x14ac:dyDescent="0.2">
      <c r="A55" s="516" t="s">
        <v>300</v>
      </c>
      <c r="B55" s="585" t="s">
        <v>566</v>
      </c>
      <c r="C55" s="585"/>
      <c r="D55" s="607" t="s">
        <v>301</v>
      </c>
      <c r="E55" s="607"/>
      <c r="F55" s="584" t="s">
        <v>450</v>
      </c>
      <c r="G55" s="584"/>
      <c r="H55" s="584"/>
    </row>
    <row r="56" spans="1:8" ht="30" customHeight="1" x14ac:dyDescent="0.2">
      <c r="A56" s="516" t="s">
        <v>302</v>
      </c>
      <c r="B56" s="585"/>
      <c r="C56" s="585"/>
      <c r="D56" s="583" t="s">
        <v>303</v>
      </c>
      <c r="E56" s="583"/>
      <c r="F56" s="585"/>
      <c r="G56" s="585"/>
      <c r="H56" s="585"/>
    </row>
    <row r="57" spans="1:8" ht="30" customHeight="1" x14ac:dyDescent="0.2">
      <c r="A57" s="516" t="s">
        <v>304</v>
      </c>
      <c r="B57" s="585"/>
      <c r="C57" s="585"/>
      <c r="D57" s="583"/>
      <c r="E57" s="583"/>
      <c r="F57" s="585"/>
      <c r="G57" s="585"/>
      <c r="H57" s="585"/>
    </row>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count="5">
    <dataValidation type="list" allowBlank="1" showInputMessage="1" showErrorMessage="1" sqref="B26:D26">
      <formula1>#REF!</formula1>
    </dataValidation>
    <dataValidation type="list" allowBlank="1" showInputMessage="1" showErrorMessage="1" sqref="G14:H14">
      <formula1>#REF!</formula1>
    </dataValidation>
    <dataValidation type="list" allowBlank="1" showInputMessage="1" showErrorMessage="1" sqref="G15:H15">
      <formula1>#REF!</formula1>
    </dataValidation>
    <dataValidation type="list" allowBlank="1" showInputMessage="1" showErrorMessage="1" sqref="B9 H9">
      <formula1>#REF!</formula1>
    </dataValidation>
    <dataValidation type="list" allowBlank="1" showInputMessage="1" showErrorMessage="1" sqref="B12:H12">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'11'!#REF!</xm:f>
          </x14:formula1>
          <xm:sqref>B11:E11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43"/>
  <sheetViews>
    <sheetView zoomScale="70" zoomScaleNormal="70" workbookViewId="0">
      <selection activeCell="A27" sqref="A27:XFD1048576"/>
    </sheetView>
  </sheetViews>
  <sheetFormatPr baseColWidth="10" defaultColWidth="0" defaultRowHeight="30" customHeight="1" zeroHeight="1" x14ac:dyDescent="0.25"/>
  <cols>
    <col min="1" max="1" width="21.85546875" style="250" customWidth="1"/>
    <col min="2" max="2" width="34.5703125" style="397" customWidth="1"/>
    <col min="3" max="3" width="16.28515625" style="397" customWidth="1"/>
    <col min="4" max="4" width="5.85546875" style="397" customWidth="1"/>
    <col min="5" max="5" width="51.140625" style="397" customWidth="1"/>
    <col min="6" max="9" width="15.85546875" style="397" customWidth="1"/>
    <col min="10" max="10" width="80.7109375" style="397" customWidth="1"/>
    <col min="11" max="106" width="11.5703125" style="397" hidden="1" customWidth="1"/>
    <col min="107" max="107" width="11.42578125" style="397" hidden="1" customWidth="1"/>
    <col min="108" max="196" width="11.5703125" style="397" hidden="1" customWidth="1"/>
    <col min="197" max="197" width="1.42578125" style="397" hidden="1" customWidth="1"/>
    <col min="198" max="16384" width="11.5703125" style="397" hidden="1"/>
  </cols>
  <sheetData>
    <row r="1" spans="1:10" ht="30" customHeight="1" x14ac:dyDescent="0.25">
      <c r="A1" s="701"/>
      <c r="B1" s="638" t="s">
        <v>455</v>
      </c>
      <c r="C1" s="638"/>
      <c r="D1" s="638"/>
      <c r="E1" s="638"/>
      <c r="F1" s="638"/>
      <c r="G1" s="638"/>
      <c r="H1" s="638"/>
      <c r="I1" s="638"/>
      <c r="J1" s="638"/>
    </row>
    <row r="2" spans="1:10" ht="30" customHeight="1" x14ac:dyDescent="0.25">
      <c r="A2" s="701"/>
      <c r="B2" s="638" t="s">
        <v>139</v>
      </c>
      <c r="C2" s="638"/>
      <c r="D2" s="638"/>
      <c r="E2" s="638"/>
      <c r="F2" s="638"/>
      <c r="G2" s="638"/>
      <c r="H2" s="638"/>
      <c r="I2" s="638"/>
      <c r="J2" s="638"/>
    </row>
    <row r="3" spans="1:10" ht="30" customHeight="1" x14ac:dyDescent="0.25">
      <c r="A3" s="701"/>
      <c r="B3" s="638" t="s">
        <v>389</v>
      </c>
      <c r="C3" s="638"/>
      <c r="D3" s="638"/>
      <c r="E3" s="638"/>
      <c r="F3" s="638"/>
      <c r="G3" s="638"/>
      <c r="H3" s="638"/>
      <c r="I3" s="638"/>
      <c r="J3" s="638"/>
    </row>
    <row r="4" spans="1:10" ht="30" customHeight="1" x14ac:dyDescent="0.25">
      <c r="A4" s="701"/>
      <c r="B4" s="638" t="s">
        <v>452</v>
      </c>
      <c r="C4" s="638"/>
      <c r="D4" s="638"/>
      <c r="E4" s="638"/>
      <c r="F4" s="638"/>
      <c r="G4" s="720" t="s">
        <v>447</v>
      </c>
      <c r="H4" s="721"/>
      <c r="I4" s="721"/>
      <c r="J4" s="722"/>
    </row>
    <row r="5" spans="1:10" ht="30" customHeight="1" x14ac:dyDescent="0.25">
      <c r="A5" s="407"/>
      <c r="B5" s="320"/>
      <c r="C5" s="320"/>
      <c r="D5" s="320"/>
      <c r="E5" s="320"/>
      <c r="F5" s="320"/>
      <c r="G5" s="320"/>
      <c r="H5" s="320"/>
      <c r="I5" s="408"/>
      <c r="J5" s="409"/>
    </row>
    <row r="6" spans="1:10" ht="51.75" customHeight="1" x14ac:dyDescent="0.25">
      <c r="A6" s="301" t="s">
        <v>401</v>
      </c>
      <c r="B6" s="617" t="s">
        <v>320</v>
      </c>
      <c r="C6" s="617"/>
      <c r="D6" s="617"/>
      <c r="E6" s="300"/>
      <c r="F6" s="320"/>
      <c r="G6" s="320"/>
      <c r="H6" s="320"/>
      <c r="I6" s="408"/>
      <c r="J6" s="409"/>
    </row>
    <row r="7" spans="1:10" ht="30" customHeight="1" x14ac:dyDescent="0.25">
      <c r="A7" s="302" t="s">
        <v>0</v>
      </c>
      <c r="B7" s="617" t="s">
        <v>448</v>
      </c>
      <c r="C7" s="617"/>
      <c r="D7" s="617"/>
      <c r="E7" s="300"/>
      <c r="F7" s="320"/>
      <c r="G7" s="320"/>
      <c r="H7" s="320"/>
      <c r="I7" s="408"/>
      <c r="J7" s="409"/>
    </row>
    <row r="8" spans="1:10" ht="30" customHeight="1" x14ac:dyDescent="0.25">
      <c r="A8" s="302" t="s">
        <v>316</v>
      </c>
      <c r="B8" s="617" t="s">
        <v>442</v>
      </c>
      <c r="C8" s="617"/>
      <c r="D8" s="617"/>
      <c r="E8" s="242"/>
      <c r="F8" s="320"/>
      <c r="G8" s="320"/>
      <c r="H8" s="320"/>
      <c r="I8" s="408"/>
      <c r="J8" s="409"/>
    </row>
    <row r="9" spans="1:10" ht="30" customHeight="1" x14ac:dyDescent="0.25">
      <c r="A9" s="302" t="s">
        <v>194</v>
      </c>
      <c r="B9" s="617" t="s">
        <v>443</v>
      </c>
      <c r="C9" s="617"/>
      <c r="D9" s="617"/>
      <c r="E9" s="300"/>
      <c r="F9" s="320"/>
      <c r="G9" s="320"/>
      <c r="H9" s="320"/>
      <c r="I9" s="408"/>
      <c r="J9" s="409"/>
    </row>
    <row r="10" spans="1:10" ht="46.5" customHeight="1" x14ac:dyDescent="0.25">
      <c r="A10" s="302" t="s">
        <v>390</v>
      </c>
      <c r="B10" s="617" t="s">
        <v>393</v>
      </c>
      <c r="C10" s="617"/>
      <c r="D10" s="617"/>
      <c r="E10" s="300"/>
      <c r="F10" s="320"/>
      <c r="G10" s="320"/>
      <c r="H10" s="320"/>
      <c r="I10" s="408"/>
      <c r="J10" s="409"/>
    </row>
    <row r="11" spans="1:10" ht="30" customHeight="1" x14ac:dyDescent="0.25">
      <c r="A11" s="410"/>
      <c r="B11" s="409"/>
      <c r="C11" s="409"/>
      <c r="D11" s="409"/>
      <c r="E11" s="409"/>
      <c r="F11" s="409"/>
      <c r="G11" s="409"/>
      <c r="H11" s="409"/>
      <c r="I11" s="409"/>
      <c r="J11" s="409"/>
    </row>
    <row r="12" spans="1:10" ht="30" customHeight="1" x14ac:dyDescent="0.25">
      <c r="A12" s="725" t="s">
        <v>453</v>
      </c>
      <c r="B12" s="726"/>
      <c r="C12" s="726"/>
      <c r="D12" s="726"/>
      <c r="E12" s="726"/>
      <c r="F12" s="726"/>
      <c r="G12" s="727"/>
      <c r="H12" s="723" t="s">
        <v>312</v>
      </c>
      <c r="I12" s="724"/>
      <c r="J12" s="724"/>
    </row>
    <row r="13" spans="1:10" s="399" customFormat="1" ht="30" customHeight="1" x14ac:dyDescent="0.25">
      <c r="A13" s="322" t="s">
        <v>317</v>
      </c>
      <c r="B13" s="322" t="s">
        <v>313</v>
      </c>
      <c r="C13" s="322" t="s">
        <v>372</v>
      </c>
      <c r="D13" s="322" t="s">
        <v>314</v>
      </c>
      <c r="E13" s="322" t="s">
        <v>315</v>
      </c>
      <c r="F13" s="322" t="s">
        <v>373</v>
      </c>
      <c r="G13" s="322" t="s">
        <v>374</v>
      </c>
      <c r="H13" s="323" t="s">
        <v>375</v>
      </c>
      <c r="I13" s="323" t="s">
        <v>376</v>
      </c>
      <c r="J13" s="323" t="s">
        <v>377</v>
      </c>
    </row>
    <row r="14" spans="1:10" s="216" customFormat="1" ht="50.1" customHeight="1" x14ac:dyDescent="0.25">
      <c r="A14" s="728">
        <v>1</v>
      </c>
      <c r="B14" s="697" t="s">
        <v>369</v>
      </c>
      <c r="C14" s="730">
        <f>F14+F15+F16</f>
        <v>2.1600000000000001E-2</v>
      </c>
      <c r="D14" s="401">
        <v>1</v>
      </c>
      <c r="E14" s="453" t="s">
        <v>519</v>
      </c>
      <c r="F14" s="495">
        <v>1.2E-2</v>
      </c>
      <c r="G14" s="403">
        <v>43579</v>
      </c>
      <c r="H14" s="402">
        <f>+F14</f>
        <v>1.2E-2</v>
      </c>
      <c r="I14" s="403">
        <v>43555</v>
      </c>
      <c r="J14" s="340" t="s">
        <v>531</v>
      </c>
    </row>
    <row r="15" spans="1:10" s="216" customFormat="1" ht="50.1" customHeight="1" x14ac:dyDescent="0.25">
      <c r="A15" s="728"/>
      <c r="B15" s="697"/>
      <c r="C15" s="729"/>
      <c r="D15" s="401">
        <v>2</v>
      </c>
      <c r="E15" s="453" t="s">
        <v>520</v>
      </c>
      <c r="F15" s="495">
        <v>5.9999999999999995E-4</v>
      </c>
      <c r="G15" s="403">
        <v>43579</v>
      </c>
      <c r="H15" s="402">
        <f>+F15</f>
        <v>5.9999999999999995E-4</v>
      </c>
      <c r="I15" s="403">
        <v>43579</v>
      </c>
      <c r="J15" s="340" t="s">
        <v>582</v>
      </c>
    </row>
    <row r="16" spans="1:10" s="216" customFormat="1" ht="50.1" customHeight="1" x14ac:dyDescent="0.25">
      <c r="A16" s="728"/>
      <c r="B16" s="697"/>
      <c r="C16" s="729"/>
      <c r="D16" s="401">
        <v>3</v>
      </c>
      <c r="E16" s="453" t="s">
        <v>521</v>
      </c>
      <c r="F16" s="495">
        <v>8.9999999999999993E-3</v>
      </c>
      <c r="G16" s="403">
        <v>43579</v>
      </c>
      <c r="H16" s="402">
        <f>+F16</f>
        <v>8.9999999999999993E-3</v>
      </c>
      <c r="I16" s="403">
        <v>43579</v>
      </c>
      <c r="J16" s="340" t="s">
        <v>567</v>
      </c>
    </row>
    <row r="17" spans="1:10" s="216" customFormat="1" ht="50.1" customHeight="1" x14ac:dyDescent="0.25">
      <c r="A17" s="697">
        <v>2</v>
      </c>
      <c r="B17" s="697" t="s">
        <v>339</v>
      </c>
      <c r="C17" s="700">
        <f>+F17+F18+F19</f>
        <v>9.2100000000000015E-2</v>
      </c>
      <c r="D17" s="389">
        <v>1</v>
      </c>
      <c r="E17" s="453" t="s">
        <v>476</v>
      </c>
      <c r="F17" s="496">
        <v>3.4599999999999999E-2</v>
      </c>
      <c r="G17" s="173">
        <v>43726</v>
      </c>
      <c r="H17" s="425">
        <v>3.4599999999999999E-2</v>
      </c>
      <c r="I17" s="198">
        <v>43818</v>
      </c>
      <c r="J17" s="449" t="s">
        <v>615</v>
      </c>
    </row>
    <row r="18" spans="1:10" s="216" customFormat="1" ht="50.1" customHeight="1" x14ac:dyDescent="0.25">
      <c r="A18" s="728"/>
      <c r="B18" s="697"/>
      <c r="C18" s="729"/>
      <c r="D18" s="373">
        <v>3</v>
      </c>
      <c r="E18" s="474" t="s">
        <v>595</v>
      </c>
      <c r="F18" s="497">
        <v>0.05</v>
      </c>
      <c r="G18" s="475">
        <v>43661</v>
      </c>
      <c r="H18" s="476">
        <f>+F18</f>
        <v>0.05</v>
      </c>
      <c r="I18" s="475">
        <v>43661</v>
      </c>
      <c r="J18" s="477" t="s">
        <v>602</v>
      </c>
    </row>
    <row r="19" spans="1:10" s="216" customFormat="1" ht="50.1" customHeight="1" x14ac:dyDescent="0.25">
      <c r="A19" s="697"/>
      <c r="B19" s="697"/>
      <c r="C19" s="700"/>
      <c r="D19" s="374">
        <v>4</v>
      </c>
      <c r="E19" s="472" t="s">
        <v>603</v>
      </c>
      <c r="F19" s="498">
        <v>7.4999999999999997E-3</v>
      </c>
      <c r="G19" s="475">
        <v>43829</v>
      </c>
      <c r="H19" s="424">
        <v>7.4999999999999997E-3</v>
      </c>
      <c r="I19" s="198">
        <v>43823</v>
      </c>
      <c r="J19" s="491" t="s">
        <v>616</v>
      </c>
    </row>
    <row r="20" spans="1:10" s="216" customFormat="1" ht="50.1" customHeight="1" x14ac:dyDescent="0.25">
      <c r="A20" s="697">
        <v>3</v>
      </c>
      <c r="B20" s="697" t="s">
        <v>518</v>
      </c>
      <c r="C20" s="700">
        <f>+F20+F21+F22+F23+F24+F25</f>
        <v>0.12629398983767048</v>
      </c>
      <c r="D20" s="389">
        <v>1</v>
      </c>
      <c r="E20" s="454" t="s">
        <v>475</v>
      </c>
      <c r="F20" s="499">
        <v>7.0000000000000001E-3</v>
      </c>
      <c r="G20" s="198">
        <v>43732</v>
      </c>
      <c r="H20" s="443">
        <f>F20</f>
        <v>7.0000000000000001E-3</v>
      </c>
      <c r="I20" s="198">
        <v>43732</v>
      </c>
      <c r="J20" s="444" t="s">
        <v>586</v>
      </c>
    </row>
    <row r="21" spans="1:10" s="216" customFormat="1" ht="50.1" customHeight="1" x14ac:dyDescent="0.25">
      <c r="A21" s="697"/>
      <c r="B21" s="697"/>
      <c r="C21" s="700"/>
      <c r="D21" s="336">
        <v>2</v>
      </c>
      <c r="E21" s="454" t="s">
        <v>559</v>
      </c>
      <c r="F21" s="499">
        <v>1.4157942561118155E-3</v>
      </c>
      <c r="G21" s="198">
        <v>43653</v>
      </c>
      <c r="H21" s="443">
        <f>F21</f>
        <v>1.4157942561118155E-3</v>
      </c>
      <c r="I21" s="198">
        <v>43667</v>
      </c>
      <c r="J21" s="444" t="s">
        <v>588</v>
      </c>
    </row>
    <row r="22" spans="1:10" s="216" customFormat="1" ht="50.1" customHeight="1" x14ac:dyDescent="0.25">
      <c r="A22" s="697"/>
      <c r="B22" s="697"/>
      <c r="C22" s="700"/>
      <c r="D22" s="249">
        <v>3</v>
      </c>
      <c r="E22" s="455" t="s">
        <v>517</v>
      </c>
      <c r="F22" s="500">
        <v>3.5999999999999997E-2</v>
      </c>
      <c r="G22" s="405">
        <v>43620</v>
      </c>
      <c r="H22" s="404">
        <f>F22</f>
        <v>3.5999999999999997E-2</v>
      </c>
      <c r="I22" s="405">
        <v>43615</v>
      </c>
      <c r="J22" s="458" t="s">
        <v>541</v>
      </c>
    </row>
    <row r="23" spans="1:10" s="216" customFormat="1" ht="50.1" customHeight="1" x14ac:dyDescent="0.25">
      <c r="A23" s="697"/>
      <c r="B23" s="697"/>
      <c r="C23" s="700"/>
      <c r="D23" s="374">
        <v>4</v>
      </c>
      <c r="E23" s="447" t="s">
        <v>581</v>
      </c>
      <c r="F23" s="501">
        <v>7.0781955815586691E-3</v>
      </c>
      <c r="G23" s="405">
        <v>43768</v>
      </c>
      <c r="H23" s="424">
        <f>F23</f>
        <v>7.0781955815586691E-3</v>
      </c>
      <c r="I23" s="405">
        <v>43709</v>
      </c>
      <c r="J23" s="442" t="s">
        <v>596</v>
      </c>
    </row>
    <row r="24" spans="1:10" s="216" customFormat="1" ht="50.1" customHeight="1" x14ac:dyDescent="0.25">
      <c r="A24" s="697"/>
      <c r="B24" s="697"/>
      <c r="C24" s="700"/>
      <c r="D24" s="456">
        <v>5</v>
      </c>
      <c r="E24" s="337" t="s">
        <v>590</v>
      </c>
      <c r="F24" s="501">
        <v>2.23E-2</v>
      </c>
      <c r="G24" s="405">
        <v>43770</v>
      </c>
      <c r="H24" s="469">
        <v>2.23E-2</v>
      </c>
      <c r="I24" s="405">
        <v>43812</v>
      </c>
      <c r="J24" s="449" t="s">
        <v>597</v>
      </c>
    </row>
    <row r="25" spans="1:10" s="216" customFormat="1" ht="50.1" customHeight="1" x14ac:dyDescent="0.25">
      <c r="A25" s="697"/>
      <c r="B25" s="697"/>
      <c r="C25" s="700"/>
      <c r="D25" s="374">
        <v>6</v>
      </c>
      <c r="E25" s="457" t="s">
        <v>516</v>
      </c>
      <c r="F25" s="501">
        <v>5.2499999999999998E-2</v>
      </c>
      <c r="G25" s="405">
        <v>43617</v>
      </c>
      <c r="H25" s="424">
        <f>+F25</f>
        <v>5.2499999999999998E-2</v>
      </c>
      <c r="I25" s="405">
        <v>43586</v>
      </c>
      <c r="J25" s="341" t="s">
        <v>540</v>
      </c>
    </row>
    <row r="26" spans="1:10" ht="30" customHeight="1" x14ac:dyDescent="0.25">
      <c r="A26" s="719" t="s">
        <v>378</v>
      </c>
      <c r="B26" s="719"/>
      <c r="C26" s="330">
        <f>SUM(C14:C25)</f>
        <v>0.23999398983767051</v>
      </c>
      <c r="D26" s="693" t="s">
        <v>119</v>
      </c>
      <c r="E26" s="694"/>
      <c r="F26" s="330">
        <f>SUBTOTAL(9,F14:F25)</f>
        <v>0.23999398983767045</v>
      </c>
      <c r="G26" s="331"/>
      <c r="H26" s="332">
        <f>SUBTOTAL(9,H14:H25)</f>
        <v>0.23999398983767045</v>
      </c>
      <c r="I26" s="333"/>
      <c r="J26" s="333"/>
    </row>
    <row r="27" spans="1:10" ht="30" hidden="1" customHeight="1" x14ac:dyDescent="0.25">
      <c r="F27" s="400"/>
    </row>
    <row r="28" spans="1:10" ht="30" hidden="1" customHeight="1" x14ac:dyDescent="0.25"/>
    <row r="29" spans="1:10" ht="30" hidden="1" customHeight="1" x14ac:dyDescent="0.25">
      <c r="F29" s="400"/>
    </row>
    <row r="30" spans="1:10" ht="30" hidden="1" customHeight="1" x14ac:dyDescent="0.25">
      <c r="F30" s="400"/>
    </row>
    <row r="31" spans="1:10" ht="30" hidden="1" customHeight="1" x14ac:dyDescent="0.25">
      <c r="F31" s="400"/>
    </row>
    <row r="32" spans="1:10" ht="30" hidden="1" customHeight="1" x14ac:dyDescent="0.25">
      <c r="F32" s="400"/>
    </row>
    <row r="33" spans="1:10" ht="30" hidden="1" customHeight="1" x14ac:dyDescent="0.25">
      <c r="F33" s="400"/>
    </row>
    <row r="34" spans="1:10" ht="30" hidden="1" customHeight="1" x14ac:dyDescent="0.25">
      <c r="F34" s="400"/>
    </row>
    <row r="35" spans="1:10" ht="30" hidden="1" customHeight="1" x14ac:dyDescent="0.25">
      <c r="F35" s="400"/>
    </row>
    <row r="36" spans="1:10" ht="30" hidden="1" customHeight="1" x14ac:dyDescent="0.25">
      <c r="F36" s="400"/>
    </row>
    <row r="37" spans="1:10" ht="30" hidden="1" customHeight="1" x14ac:dyDescent="0.25">
      <c r="F37" s="400"/>
    </row>
    <row r="38" spans="1:10" ht="30" hidden="1" customHeight="1" x14ac:dyDescent="0.25"/>
    <row r="39" spans="1:10" ht="30" hidden="1" customHeight="1" x14ac:dyDescent="0.25"/>
    <row r="40" spans="1:10" ht="30" hidden="1" customHeight="1" x14ac:dyDescent="0.25">
      <c r="A40" s="414"/>
      <c r="B40" s="406"/>
      <c r="C40" s="406" t="s">
        <v>431</v>
      </c>
      <c r="D40" s="406"/>
      <c r="E40" s="406"/>
      <c r="F40" s="406"/>
      <c r="G40" s="406"/>
      <c r="H40" s="406"/>
      <c r="I40" s="406"/>
      <c r="J40" s="406"/>
    </row>
    <row r="41" spans="1:10" ht="30" hidden="1" customHeight="1" x14ac:dyDescent="0.25">
      <c r="A41" s="414"/>
      <c r="B41" s="406"/>
      <c r="C41" s="406"/>
      <c r="D41" s="406"/>
      <c r="E41" s="406"/>
      <c r="F41" s="406"/>
      <c r="G41" s="406"/>
      <c r="H41" s="406"/>
      <c r="I41" s="406"/>
      <c r="J41" s="406"/>
    </row>
    <row r="42" spans="1:10" ht="30" hidden="1" customHeight="1" x14ac:dyDescent="0.25">
      <c r="A42" s="414"/>
      <c r="B42" s="406"/>
      <c r="C42" s="406"/>
      <c r="D42" s="406"/>
      <c r="E42" s="406"/>
      <c r="F42" s="406"/>
      <c r="G42" s="406"/>
      <c r="H42" s="406"/>
      <c r="I42" s="406"/>
      <c r="J42" s="406"/>
    </row>
    <row r="43" spans="1:10" ht="30" hidden="1" customHeight="1" x14ac:dyDescent="0.25"/>
  </sheetData>
  <sheetProtection autoFilter="0" pivotTables="0"/>
  <autoFilter ref="A13:GO25"/>
  <mergeCells count="24">
    <mergeCell ref="A17:A19"/>
    <mergeCell ref="B17:B19"/>
    <mergeCell ref="C17:C19"/>
    <mergeCell ref="A14:A16"/>
    <mergeCell ref="B14:B16"/>
    <mergeCell ref="C14:C16"/>
    <mergeCell ref="H12:J12"/>
    <mergeCell ref="B6:D6"/>
    <mergeCell ref="B7:D7"/>
    <mergeCell ref="B8:D8"/>
    <mergeCell ref="B9:D9"/>
    <mergeCell ref="B10:D10"/>
    <mergeCell ref="A12:G12"/>
    <mergeCell ref="A1:A4"/>
    <mergeCell ref="B4:F4"/>
    <mergeCell ref="B1:J1"/>
    <mergeCell ref="B2:J2"/>
    <mergeCell ref="B3:J3"/>
    <mergeCell ref="G4:J4"/>
    <mergeCell ref="A26:B26"/>
    <mergeCell ref="D26:E26"/>
    <mergeCell ref="A20:A25"/>
    <mergeCell ref="B20:B25"/>
    <mergeCell ref="C20:C2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57"/>
  <sheetViews>
    <sheetView view="pageLayout" topLeftCell="A21" zoomScale="85" zoomScaleNormal="85" zoomScalePageLayoutView="85" workbookViewId="0">
      <selection activeCell="G29" sqref="G29"/>
    </sheetView>
  </sheetViews>
  <sheetFormatPr baseColWidth="10" defaultColWidth="11.42578125" defaultRowHeight="12.75" x14ac:dyDescent="0.2"/>
  <cols>
    <col min="1" max="1" width="25.7109375" style="310" customWidth="1"/>
    <col min="2" max="5" width="20.7109375" style="304" customWidth="1"/>
    <col min="6" max="6" width="20.7109375" style="311" customWidth="1"/>
    <col min="7" max="8" width="20.7109375" style="304" customWidth="1"/>
    <col min="9" max="16384" width="11.42578125" style="304"/>
  </cols>
  <sheetData>
    <row r="1" spans="1:8" ht="30" customHeight="1" x14ac:dyDescent="0.2">
      <c r="A1" s="577"/>
      <c r="B1" s="579" t="s">
        <v>460</v>
      </c>
      <c r="C1" s="579"/>
      <c r="D1" s="579"/>
      <c r="E1" s="579"/>
      <c r="F1" s="579"/>
      <c r="G1" s="579"/>
      <c r="H1" s="579"/>
    </row>
    <row r="2" spans="1:8" ht="30" customHeight="1" x14ac:dyDescent="0.2">
      <c r="A2" s="577"/>
      <c r="B2" s="578" t="s">
        <v>139</v>
      </c>
      <c r="C2" s="578"/>
      <c r="D2" s="578"/>
      <c r="E2" s="578"/>
      <c r="F2" s="578"/>
      <c r="G2" s="578"/>
      <c r="H2" s="578"/>
    </row>
    <row r="3" spans="1:8" ht="30" customHeight="1" x14ac:dyDescent="0.2">
      <c r="A3" s="577"/>
      <c r="B3" s="578" t="s">
        <v>222</v>
      </c>
      <c r="C3" s="578"/>
      <c r="D3" s="578"/>
      <c r="E3" s="578"/>
      <c r="F3" s="578"/>
      <c r="G3" s="578"/>
      <c r="H3" s="578"/>
    </row>
    <row r="4" spans="1:8" ht="30" customHeight="1" x14ac:dyDescent="0.2">
      <c r="A4" s="577"/>
      <c r="B4" s="578" t="s">
        <v>223</v>
      </c>
      <c r="C4" s="578"/>
      <c r="D4" s="578"/>
      <c r="E4" s="578"/>
      <c r="F4" s="576" t="s">
        <v>447</v>
      </c>
      <c r="G4" s="576"/>
      <c r="H4" s="576"/>
    </row>
    <row r="5" spans="1:8" ht="30" customHeight="1" x14ac:dyDescent="0.2">
      <c r="A5" s="580" t="s">
        <v>224</v>
      </c>
      <c r="B5" s="580"/>
      <c r="C5" s="580"/>
      <c r="D5" s="580"/>
      <c r="E5" s="580"/>
      <c r="F5" s="580"/>
      <c r="G5" s="580"/>
      <c r="H5" s="580"/>
    </row>
    <row r="6" spans="1:8" ht="30" customHeight="1" x14ac:dyDescent="0.2">
      <c r="A6" s="581" t="s">
        <v>225</v>
      </c>
      <c r="B6" s="581"/>
      <c r="C6" s="581"/>
      <c r="D6" s="581"/>
      <c r="E6" s="581"/>
      <c r="F6" s="581"/>
      <c r="G6" s="581"/>
      <c r="H6" s="581"/>
    </row>
    <row r="7" spans="1:8" ht="30" customHeight="1" x14ac:dyDescent="0.2">
      <c r="A7" s="582" t="s">
        <v>226</v>
      </c>
      <c r="B7" s="582"/>
      <c r="C7" s="582"/>
      <c r="D7" s="582"/>
      <c r="E7" s="582"/>
      <c r="F7" s="582"/>
      <c r="G7" s="582"/>
      <c r="H7" s="582"/>
    </row>
    <row r="8" spans="1:8" ht="30" customHeight="1" x14ac:dyDescent="0.2">
      <c r="A8" s="513" t="s">
        <v>438</v>
      </c>
      <c r="B8" s="514">
        <v>15</v>
      </c>
      <c r="C8" s="583" t="s">
        <v>439</v>
      </c>
      <c r="D8" s="583"/>
      <c r="E8" s="714" t="s">
        <v>344</v>
      </c>
      <c r="F8" s="714"/>
      <c r="G8" s="714"/>
      <c r="H8" s="714"/>
    </row>
    <row r="9" spans="1:8" ht="30" customHeight="1" x14ac:dyDescent="0.2">
      <c r="A9" s="513" t="s">
        <v>227</v>
      </c>
      <c r="B9" s="518" t="s">
        <v>240</v>
      </c>
      <c r="C9" s="583" t="s">
        <v>228</v>
      </c>
      <c r="D9" s="583"/>
      <c r="E9" s="584" t="s">
        <v>448</v>
      </c>
      <c r="F9" s="584"/>
      <c r="G9" s="305" t="s">
        <v>229</v>
      </c>
      <c r="H9" s="518" t="s">
        <v>240</v>
      </c>
    </row>
    <row r="10" spans="1:8" ht="30" customHeight="1" x14ac:dyDescent="0.2">
      <c r="A10" s="513" t="s">
        <v>230</v>
      </c>
      <c r="B10" s="586" t="s">
        <v>322</v>
      </c>
      <c r="C10" s="586"/>
      <c r="D10" s="586"/>
      <c r="E10" s="586"/>
      <c r="F10" s="305" t="s">
        <v>231</v>
      </c>
      <c r="G10" s="587">
        <v>967</v>
      </c>
      <c r="H10" s="587"/>
    </row>
    <row r="11" spans="1:8" ht="30" customHeight="1" x14ac:dyDescent="0.2">
      <c r="A11" s="513" t="s">
        <v>233</v>
      </c>
      <c r="B11" s="588" t="s">
        <v>464</v>
      </c>
      <c r="C11" s="588"/>
      <c r="D11" s="588"/>
      <c r="E11" s="588"/>
      <c r="F11" s="305" t="s">
        <v>234</v>
      </c>
      <c r="G11" s="589" t="s">
        <v>461</v>
      </c>
      <c r="H11" s="589"/>
    </row>
    <row r="12" spans="1:8" ht="30" customHeight="1" x14ac:dyDescent="0.2">
      <c r="A12" s="513" t="s">
        <v>235</v>
      </c>
      <c r="B12" s="590" t="s">
        <v>256</v>
      </c>
      <c r="C12" s="590"/>
      <c r="D12" s="590"/>
      <c r="E12" s="590"/>
      <c r="F12" s="590"/>
      <c r="G12" s="590"/>
      <c r="H12" s="590"/>
    </row>
    <row r="13" spans="1:8" ht="30" customHeight="1" x14ac:dyDescent="0.2">
      <c r="A13" s="513" t="s">
        <v>236</v>
      </c>
      <c r="B13" s="591" t="s">
        <v>323</v>
      </c>
      <c r="C13" s="591"/>
      <c r="D13" s="591"/>
      <c r="E13" s="591"/>
      <c r="F13" s="591"/>
      <c r="G13" s="591"/>
      <c r="H13" s="591"/>
    </row>
    <row r="14" spans="1:8" ht="30" customHeight="1" x14ac:dyDescent="0.2">
      <c r="A14" s="513" t="s">
        <v>238</v>
      </c>
      <c r="B14" s="584" t="s">
        <v>345</v>
      </c>
      <c r="C14" s="584"/>
      <c r="D14" s="584"/>
      <c r="E14" s="584"/>
      <c r="F14" s="305" t="s">
        <v>239</v>
      </c>
      <c r="G14" s="592" t="s">
        <v>251</v>
      </c>
      <c r="H14" s="592"/>
    </row>
    <row r="15" spans="1:8" ht="30" customHeight="1" x14ac:dyDescent="0.2">
      <c r="A15" s="513" t="s">
        <v>241</v>
      </c>
      <c r="B15" s="631" t="s">
        <v>444</v>
      </c>
      <c r="C15" s="631"/>
      <c r="D15" s="631"/>
      <c r="E15" s="631"/>
      <c r="F15" s="305" t="s">
        <v>242</v>
      </c>
      <c r="G15" s="592" t="s">
        <v>232</v>
      </c>
      <c r="H15" s="592"/>
    </row>
    <row r="16" spans="1:8" ht="30" customHeight="1" x14ac:dyDescent="0.2">
      <c r="A16" s="513" t="s">
        <v>243</v>
      </c>
      <c r="B16" s="584" t="s">
        <v>346</v>
      </c>
      <c r="C16" s="584"/>
      <c r="D16" s="584"/>
      <c r="E16" s="584"/>
      <c r="F16" s="584"/>
      <c r="G16" s="584"/>
      <c r="H16" s="584"/>
    </row>
    <row r="17" spans="1:8" ht="30" customHeight="1" x14ac:dyDescent="0.2">
      <c r="A17" s="513" t="s">
        <v>246</v>
      </c>
      <c r="B17" s="584" t="s">
        <v>335</v>
      </c>
      <c r="C17" s="584"/>
      <c r="D17" s="584"/>
      <c r="E17" s="584"/>
      <c r="F17" s="584"/>
      <c r="G17" s="584"/>
      <c r="H17" s="584"/>
    </row>
    <row r="18" spans="1:8" ht="30" customHeight="1" x14ac:dyDescent="0.2">
      <c r="A18" s="513" t="s">
        <v>248</v>
      </c>
      <c r="B18" s="590" t="s">
        <v>306</v>
      </c>
      <c r="C18" s="590"/>
      <c r="D18" s="590"/>
      <c r="E18" s="590"/>
      <c r="F18" s="590"/>
      <c r="G18" s="590"/>
      <c r="H18" s="590"/>
    </row>
    <row r="19" spans="1:8" ht="30" customHeight="1" x14ac:dyDescent="0.2">
      <c r="A19" s="513" t="s">
        <v>250</v>
      </c>
      <c r="B19" s="594" t="s">
        <v>307</v>
      </c>
      <c r="C19" s="594"/>
      <c r="D19" s="594"/>
      <c r="E19" s="594"/>
      <c r="F19" s="594"/>
      <c r="G19" s="594"/>
      <c r="H19" s="594"/>
    </row>
    <row r="20" spans="1:8" ht="30" customHeight="1" x14ac:dyDescent="0.2">
      <c r="A20" s="583" t="s">
        <v>253</v>
      </c>
      <c r="B20" s="595" t="s">
        <v>254</v>
      </c>
      <c r="C20" s="595"/>
      <c r="D20" s="595"/>
      <c r="E20" s="596" t="s">
        <v>255</v>
      </c>
      <c r="F20" s="596"/>
      <c r="G20" s="596"/>
      <c r="H20" s="596"/>
    </row>
    <row r="21" spans="1:8" ht="30" customHeight="1" x14ac:dyDescent="0.2">
      <c r="A21" s="583"/>
      <c r="B21" s="590" t="s">
        <v>308</v>
      </c>
      <c r="C21" s="590"/>
      <c r="D21" s="590"/>
      <c r="E21" s="590" t="s">
        <v>309</v>
      </c>
      <c r="F21" s="590"/>
      <c r="G21" s="590"/>
      <c r="H21" s="590"/>
    </row>
    <row r="22" spans="1:8" ht="30" customHeight="1" x14ac:dyDescent="0.2">
      <c r="A22" s="513" t="s">
        <v>257</v>
      </c>
      <c r="B22" s="591" t="s">
        <v>307</v>
      </c>
      <c r="C22" s="591"/>
      <c r="D22" s="591"/>
      <c r="E22" s="591" t="s">
        <v>307</v>
      </c>
      <c r="F22" s="591"/>
      <c r="G22" s="591"/>
      <c r="H22" s="591"/>
    </row>
    <row r="23" spans="1:8" ht="30" customHeight="1" x14ac:dyDescent="0.2">
      <c r="A23" s="513" t="s">
        <v>259</v>
      </c>
      <c r="B23" s="590" t="s">
        <v>311</v>
      </c>
      <c r="C23" s="590"/>
      <c r="D23" s="590"/>
      <c r="E23" s="590" t="s">
        <v>310</v>
      </c>
      <c r="F23" s="590"/>
      <c r="G23" s="590"/>
      <c r="H23" s="590"/>
    </row>
    <row r="24" spans="1:8" ht="30" customHeight="1" x14ac:dyDescent="0.2">
      <c r="A24" s="513" t="s">
        <v>261</v>
      </c>
      <c r="B24" s="632">
        <v>43466</v>
      </c>
      <c r="C24" s="584"/>
      <c r="D24" s="584"/>
      <c r="E24" s="305" t="s">
        <v>262</v>
      </c>
      <c r="F24" s="633">
        <f>+'Sección 2. Metas - Presupuesto'!H25</f>
        <v>0.2</v>
      </c>
      <c r="G24" s="633"/>
      <c r="H24" s="633"/>
    </row>
    <row r="25" spans="1:8" ht="30" customHeight="1" x14ac:dyDescent="0.2">
      <c r="A25" s="513" t="s">
        <v>263</v>
      </c>
      <c r="B25" s="632">
        <v>43830</v>
      </c>
      <c r="C25" s="584"/>
      <c r="D25" s="584"/>
      <c r="E25" s="305" t="s">
        <v>264</v>
      </c>
      <c r="F25" s="716">
        <f>+'Sección 2. Metas - Presupuesto'!I25</f>
        <v>0.24</v>
      </c>
      <c r="G25" s="716"/>
      <c r="H25" s="716"/>
    </row>
    <row r="26" spans="1:8" ht="30" customHeight="1" x14ac:dyDescent="0.2">
      <c r="A26" s="513" t="s">
        <v>265</v>
      </c>
      <c r="B26" s="592" t="s">
        <v>244</v>
      </c>
      <c r="C26" s="592"/>
      <c r="D26" s="592"/>
      <c r="E26" s="307" t="s">
        <v>266</v>
      </c>
      <c r="F26" s="600"/>
      <c r="G26" s="600"/>
      <c r="H26" s="600"/>
    </row>
    <row r="27" spans="1:8" ht="30" customHeight="1" x14ac:dyDescent="0.2">
      <c r="A27" s="601" t="s">
        <v>267</v>
      </c>
      <c r="B27" s="601"/>
      <c r="C27" s="601"/>
      <c r="D27" s="601"/>
      <c r="E27" s="601"/>
      <c r="F27" s="601"/>
      <c r="G27" s="601"/>
      <c r="H27" s="601"/>
    </row>
    <row r="28" spans="1:8" ht="56.25" customHeight="1" x14ac:dyDescent="0.2">
      <c r="A28" s="517" t="s">
        <v>268</v>
      </c>
      <c r="B28" s="517" t="s">
        <v>269</v>
      </c>
      <c r="C28" s="517" t="s">
        <v>270</v>
      </c>
      <c r="D28" s="517" t="s">
        <v>271</v>
      </c>
      <c r="E28" s="517" t="s">
        <v>272</v>
      </c>
      <c r="F28" s="308" t="s">
        <v>273</v>
      </c>
      <c r="G28" s="308" t="s">
        <v>274</v>
      </c>
      <c r="H28" s="517" t="s">
        <v>275</v>
      </c>
    </row>
    <row r="29" spans="1:8" ht="20.100000000000001" customHeight="1" x14ac:dyDescent="0.2">
      <c r="A29" s="515" t="s">
        <v>276</v>
      </c>
      <c r="B29" s="339">
        <v>0</v>
      </c>
      <c r="C29" s="312">
        <f>+B29</f>
        <v>0</v>
      </c>
      <c r="D29" s="163">
        <v>0</v>
      </c>
      <c r="E29" s="313">
        <f>+D29</f>
        <v>0</v>
      </c>
      <c r="F29" s="314">
        <f>IFERROR(+B29/D29,B29)</f>
        <v>0</v>
      </c>
      <c r="G29" s="315">
        <f>IFERROR(+C29/E29,)</f>
        <v>0</v>
      </c>
      <c r="H29" s="316">
        <f>+C29/$F$25</f>
        <v>0</v>
      </c>
    </row>
    <row r="30" spans="1:8" ht="20.100000000000001" customHeight="1" x14ac:dyDescent="0.2">
      <c r="A30" s="515" t="s">
        <v>277</v>
      </c>
      <c r="B30" s="339">
        <v>0</v>
      </c>
      <c r="C30" s="312">
        <f>+C29+B30</f>
        <v>0</v>
      </c>
      <c r="D30" s="163">
        <v>0</v>
      </c>
      <c r="E30" s="313">
        <f>+D30+E29</f>
        <v>0</v>
      </c>
      <c r="F30" s="314">
        <f t="shared" ref="F30:F40" si="0">IFERROR(+B30/D30,B30)</f>
        <v>0</v>
      </c>
      <c r="G30" s="315">
        <f t="shared" ref="G30:G40" si="1">IFERROR(+C30/E30,)</f>
        <v>0</v>
      </c>
      <c r="H30" s="316">
        <f t="shared" ref="H30:H40" si="2">+C30/$F$25</f>
        <v>0</v>
      </c>
    </row>
    <row r="31" spans="1:8" ht="20.100000000000001" customHeight="1" x14ac:dyDescent="0.2">
      <c r="A31" s="515" t="s">
        <v>278</v>
      </c>
      <c r="B31" s="339">
        <f>+ACT_15!F14</f>
        <v>1.0439754318254597E-3</v>
      </c>
      <c r="C31" s="312">
        <f t="shared" ref="C31:C40" si="3">+C30+B31</f>
        <v>1.0439754318254597E-3</v>
      </c>
      <c r="D31" s="163">
        <f>+ACT_15!F14</f>
        <v>1.0439754318254597E-3</v>
      </c>
      <c r="E31" s="313">
        <f t="shared" ref="E31:E40" si="4">+D31+E30</f>
        <v>1.0439754318254597E-3</v>
      </c>
      <c r="F31" s="314">
        <f t="shared" si="0"/>
        <v>1</v>
      </c>
      <c r="G31" s="315">
        <f t="shared" si="1"/>
        <v>1</v>
      </c>
      <c r="H31" s="316">
        <f t="shared" si="2"/>
        <v>4.3498976326060822E-3</v>
      </c>
    </row>
    <row r="32" spans="1:8" ht="20.100000000000001" customHeight="1" x14ac:dyDescent="0.2">
      <c r="A32" s="515" t="s">
        <v>279</v>
      </c>
      <c r="B32" s="339">
        <f>+ACT_15!H15+ACT_15!H16</f>
        <v>1.2E-2</v>
      </c>
      <c r="C32" s="312">
        <f t="shared" si="3"/>
        <v>1.304397543182546E-2</v>
      </c>
      <c r="D32" s="163">
        <f>+ACT_15!F15+ACT_15!F16</f>
        <v>1.2E-2</v>
      </c>
      <c r="E32" s="313">
        <f t="shared" si="4"/>
        <v>1.304397543182546E-2</v>
      </c>
      <c r="F32" s="314">
        <f t="shared" si="0"/>
        <v>1</v>
      </c>
      <c r="G32" s="315">
        <f t="shared" si="1"/>
        <v>1</v>
      </c>
      <c r="H32" s="316">
        <f t="shared" si="2"/>
        <v>5.4349897632606087E-2</v>
      </c>
    </row>
    <row r="33" spans="1:8" ht="20.100000000000001" customHeight="1" x14ac:dyDescent="0.2">
      <c r="A33" s="515" t="s">
        <v>280</v>
      </c>
      <c r="B33" s="339">
        <v>0</v>
      </c>
      <c r="C33" s="312">
        <f t="shared" si="3"/>
        <v>1.304397543182546E-2</v>
      </c>
      <c r="D33" s="163">
        <v>0</v>
      </c>
      <c r="E33" s="313">
        <f t="shared" si="4"/>
        <v>1.304397543182546E-2</v>
      </c>
      <c r="F33" s="314">
        <f t="shared" si="0"/>
        <v>0</v>
      </c>
      <c r="G33" s="315">
        <f t="shared" si="1"/>
        <v>1</v>
      </c>
      <c r="H33" s="316">
        <f>+C33/$F$25</f>
        <v>5.4349897632606087E-2</v>
      </c>
    </row>
    <row r="34" spans="1:8" ht="20.100000000000001" customHeight="1" x14ac:dyDescent="0.2">
      <c r="A34" s="515" t="s">
        <v>281</v>
      </c>
      <c r="B34" s="339">
        <f>+ACT_15!H22+ACT_15!H28</f>
        <v>6.1609387494353338E-2</v>
      </c>
      <c r="C34" s="312">
        <f t="shared" si="3"/>
        <v>7.4653362926178801E-2</v>
      </c>
      <c r="D34" s="163">
        <f>+ACT_15!F22+ACT_15!F28</f>
        <v>6.1609387494353338E-2</v>
      </c>
      <c r="E34" s="313">
        <f t="shared" si="4"/>
        <v>7.4653362926178801E-2</v>
      </c>
      <c r="F34" s="314">
        <f t="shared" si="0"/>
        <v>1</v>
      </c>
      <c r="G34" s="315">
        <f t="shared" si="1"/>
        <v>1</v>
      </c>
      <c r="H34" s="316">
        <f t="shared" si="2"/>
        <v>0.31105567885907837</v>
      </c>
    </row>
    <row r="35" spans="1:8" ht="20.100000000000001" customHeight="1" x14ac:dyDescent="0.2">
      <c r="A35" s="515" t="s">
        <v>282</v>
      </c>
      <c r="B35" s="339">
        <f>+ACT_15!H27</f>
        <v>6.2503880703825765E-3</v>
      </c>
      <c r="C35" s="312">
        <f t="shared" si="3"/>
        <v>8.0903750996561372E-2</v>
      </c>
      <c r="D35" s="163">
        <f>+ACT_15!F27</f>
        <v>6.2503880703825765E-3</v>
      </c>
      <c r="E35" s="313">
        <f t="shared" si="4"/>
        <v>8.0903750996561372E-2</v>
      </c>
      <c r="F35" s="314">
        <f t="shared" si="0"/>
        <v>1</v>
      </c>
      <c r="G35" s="315">
        <f t="shared" si="1"/>
        <v>1</v>
      </c>
      <c r="H35" s="316">
        <f t="shared" si="2"/>
        <v>0.33709896248567239</v>
      </c>
    </row>
    <row r="36" spans="1:8" ht="20.100000000000001" customHeight="1" x14ac:dyDescent="0.2">
      <c r="A36" s="515" t="s">
        <v>283</v>
      </c>
      <c r="B36" s="339">
        <f>+ACT_15!H19+ACT_15!H20</f>
        <v>1.4896249003438635E-2</v>
      </c>
      <c r="C36" s="312">
        <f t="shared" si="3"/>
        <v>9.580000000000001E-2</v>
      </c>
      <c r="D36" s="163">
        <f>+ACT_15!F19+ACT_15!F20</f>
        <v>1.4896249003438635E-2</v>
      </c>
      <c r="E36" s="313">
        <f t="shared" si="4"/>
        <v>9.580000000000001E-2</v>
      </c>
      <c r="F36" s="314">
        <f t="shared" si="0"/>
        <v>1</v>
      </c>
      <c r="G36" s="315">
        <f t="shared" si="1"/>
        <v>1</v>
      </c>
      <c r="H36" s="316">
        <f t="shared" si="2"/>
        <v>0.39916666666666673</v>
      </c>
    </row>
    <row r="37" spans="1:8" ht="20.100000000000001" customHeight="1" x14ac:dyDescent="0.2">
      <c r="A37" s="515" t="s">
        <v>284</v>
      </c>
      <c r="B37" s="339">
        <v>0</v>
      </c>
      <c r="C37" s="312">
        <f t="shared" si="3"/>
        <v>9.580000000000001E-2</v>
      </c>
      <c r="D37" s="163">
        <f>+ACT_15!F17</f>
        <v>0.11581003132355498</v>
      </c>
      <c r="E37" s="313">
        <f t="shared" si="4"/>
        <v>0.21161003132355499</v>
      </c>
      <c r="F37" s="314">
        <f t="shared" si="0"/>
        <v>0</v>
      </c>
      <c r="G37" s="315">
        <f t="shared" si="1"/>
        <v>0.45271955871279246</v>
      </c>
      <c r="H37" s="316">
        <f t="shared" si="2"/>
        <v>0.39916666666666673</v>
      </c>
    </row>
    <row r="38" spans="1:8" ht="20.100000000000001" customHeight="1" x14ac:dyDescent="0.2">
      <c r="A38" s="515" t="s">
        <v>285</v>
      </c>
      <c r="B38" s="339">
        <v>0</v>
      </c>
      <c r="C38" s="312">
        <f t="shared" si="3"/>
        <v>9.580000000000001E-2</v>
      </c>
      <c r="D38" s="163">
        <f>+ACT_15!F21</f>
        <v>1.6425738944896899E-2</v>
      </c>
      <c r="E38" s="313">
        <f t="shared" si="4"/>
        <v>0.2280357702684519</v>
      </c>
      <c r="F38" s="314">
        <f t="shared" si="0"/>
        <v>0</v>
      </c>
      <c r="G38" s="315">
        <f t="shared" si="1"/>
        <v>0.42010952881304897</v>
      </c>
      <c r="H38" s="316">
        <f t="shared" si="2"/>
        <v>0.39916666666666673</v>
      </c>
    </row>
    <row r="39" spans="1:8" ht="20.100000000000001" customHeight="1" x14ac:dyDescent="0.2">
      <c r="A39" s="515" t="s">
        <v>286</v>
      </c>
      <c r="B39" s="339">
        <v>0.1158</v>
      </c>
      <c r="C39" s="312">
        <f t="shared" si="3"/>
        <v>0.21160000000000001</v>
      </c>
      <c r="D39" s="163">
        <v>0</v>
      </c>
      <c r="E39" s="313">
        <f t="shared" si="4"/>
        <v>0.2280357702684519</v>
      </c>
      <c r="F39" s="314">
        <f t="shared" si="0"/>
        <v>0.1158</v>
      </c>
      <c r="G39" s="315">
        <f t="shared" si="1"/>
        <v>0.92792459600042965</v>
      </c>
      <c r="H39" s="316">
        <f t="shared" si="2"/>
        <v>0.88166666666666671</v>
      </c>
    </row>
    <row r="40" spans="1:8" ht="20.100000000000001" customHeight="1" x14ac:dyDescent="0.2">
      <c r="A40" s="515" t="s">
        <v>287</v>
      </c>
      <c r="B40" s="339">
        <v>2.81E-2</v>
      </c>
      <c r="C40" s="312">
        <f t="shared" si="3"/>
        <v>0.23970000000000002</v>
      </c>
      <c r="D40" s="163">
        <f>+ACT_15!F18</f>
        <v>0.01</v>
      </c>
      <c r="E40" s="313">
        <f t="shared" si="4"/>
        <v>0.23803577026845191</v>
      </c>
      <c r="F40" s="314">
        <f t="shared" si="0"/>
        <v>2.81</v>
      </c>
      <c r="G40" s="315">
        <f t="shared" si="1"/>
        <v>1.0069915111063821</v>
      </c>
      <c r="H40" s="316">
        <f t="shared" si="2"/>
        <v>0.99875000000000014</v>
      </c>
    </row>
    <row r="41" spans="1:8" ht="65.25" customHeight="1" x14ac:dyDescent="0.2">
      <c r="A41" s="516" t="s">
        <v>288</v>
      </c>
      <c r="B41" s="602" t="s">
        <v>628</v>
      </c>
      <c r="C41" s="602"/>
      <c r="D41" s="602"/>
      <c r="E41" s="602"/>
      <c r="F41" s="602"/>
      <c r="G41" s="602"/>
      <c r="H41" s="602"/>
    </row>
    <row r="42" spans="1:8" ht="30" customHeight="1" x14ac:dyDescent="0.2">
      <c r="A42" s="582" t="s">
        <v>289</v>
      </c>
      <c r="B42" s="582"/>
      <c r="C42" s="582"/>
      <c r="D42" s="582"/>
      <c r="E42" s="582"/>
      <c r="F42" s="582"/>
      <c r="G42" s="582"/>
      <c r="H42" s="582"/>
    </row>
    <row r="43" spans="1:8" ht="45" customHeight="1" x14ac:dyDescent="0.2">
      <c r="A43" s="603"/>
      <c r="B43" s="603"/>
      <c r="C43" s="603"/>
      <c r="D43" s="603"/>
      <c r="E43" s="603"/>
      <c r="F43" s="603"/>
      <c r="G43" s="603"/>
      <c r="H43" s="603"/>
    </row>
    <row r="44" spans="1:8" ht="45" customHeight="1" x14ac:dyDescent="0.2">
      <c r="A44" s="603"/>
      <c r="B44" s="603"/>
      <c r="C44" s="603"/>
      <c r="D44" s="603"/>
      <c r="E44" s="603"/>
      <c r="F44" s="603"/>
      <c r="G44" s="603"/>
      <c r="H44" s="603"/>
    </row>
    <row r="45" spans="1:8" ht="45" customHeight="1" x14ac:dyDescent="0.2">
      <c r="A45" s="603"/>
      <c r="B45" s="603"/>
      <c r="C45" s="603"/>
      <c r="D45" s="603"/>
      <c r="E45" s="603"/>
      <c r="F45" s="603"/>
      <c r="G45" s="603"/>
      <c r="H45" s="603"/>
    </row>
    <row r="46" spans="1:8" ht="45" customHeight="1" x14ac:dyDescent="0.2">
      <c r="A46" s="603"/>
      <c r="B46" s="603"/>
      <c r="C46" s="603"/>
      <c r="D46" s="603"/>
      <c r="E46" s="603"/>
      <c r="F46" s="603"/>
      <c r="G46" s="603"/>
      <c r="H46" s="603"/>
    </row>
    <row r="47" spans="1:8" ht="45" customHeight="1" x14ac:dyDescent="0.2">
      <c r="A47" s="603"/>
      <c r="B47" s="603"/>
      <c r="C47" s="603"/>
      <c r="D47" s="603"/>
      <c r="E47" s="603"/>
      <c r="F47" s="603"/>
      <c r="G47" s="603"/>
      <c r="H47" s="603"/>
    </row>
    <row r="48" spans="1:8" ht="69" customHeight="1" x14ac:dyDescent="0.2">
      <c r="A48" s="513" t="s">
        <v>290</v>
      </c>
      <c r="B48" s="604" t="s">
        <v>625</v>
      </c>
      <c r="C48" s="606"/>
      <c r="D48" s="606"/>
      <c r="E48" s="606"/>
      <c r="F48" s="606"/>
      <c r="G48" s="606"/>
      <c r="H48" s="606"/>
    </row>
    <row r="49" spans="1:8" ht="34.5" customHeight="1" x14ac:dyDescent="0.2">
      <c r="A49" s="513" t="s">
        <v>291</v>
      </c>
      <c r="B49" s="636" t="s">
        <v>636</v>
      </c>
      <c r="C49" s="605"/>
      <c r="D49" s="605"/>
      <c r="E49" s="605"/>
      <c r="F49" s="605"/>
      <c r="G49" s="605"/>
      <c r="H49" s="605"/>
    </row>
    <row r="50" spans="1:8" ht="55.5" customHeight="1" x14ac:dyDescent="0.2">
      <c r="A50" s="516" t="s">
        <v>292</v>
      </c>
      <c r="B50" s="604" t="s">
        <v>347</v>
      </c>
      <c r="C50" s="604"/>
      <c r="D50" s="604"/>
      <c r="E50" s="604"/>
      <c r="F50" s="604"/>
      <c r="G50" s="604"/>
      <c r="H50" s="604"/>
    </row>
    <row r="51" spans="1:8" ht="30" customHeight="1" x14ac:dyDescent="0.2">
      <c r="A51" s="582" t="s">
        <v>293</v>
      </c>
      <c r="B51" s="582"/>
      <c r="C51" s="582"/>
      <c r="D51" s="582"/>
      <c r="E51" s="582"/>
      <c r="F51" s="582"/>
      <c r="G51" s="582"/>
      <c r="H51" s="582"/>
    </row>
    <row r="52" spans="1:8" ht="30" customHeight="1" x14ac:dyDescent="0.2">
      <c r="A52" s="607" t="s">
        <v>294</v>
      </c>
      <c r="B52" s="517" t="s">
        <v>295</v>
      </c>
      <c r="C52" s="608" t="s">
        <v>296</v>
      </c>
      <c r="D52" s="608"/>
      <c r="E52" s="608"/>
      <c r="F52" s="608" t="s">
        <v>297</v>
      </c>
      <c r="G52" s="608"/>
      <c r="H52" s="608"/>
    </row>
    <row r="53" spans="1:8" ht="30" customHeight="1" x14ac:dyDescent="0.2">
      <c r="A53" s="607"/>
      <c r="B53" s="309"/>
      <c r="C53" s="585"/>
      <c r="D53" s="585"/>
      <c r="E53" s="585"/>
      <c r="F53" s="717"/>
      <c r="G53" s="717"/>
      <c r="H53" s="717"/>
    </row>
    <row r="54" spans="1:8" ht="30" customHeight="1" x14ac:dyDescent="0.2">
      <c r="A54" s="516" t="s">
        <v>298</v>
      </c>
      <c r="B54" s="718" t="s">
        <v>449</v>
      </c>
      <c r="C54" s="718"/>
      <c r="D54" s="612" t="s">
        <v>299</v>
      </c>
      <c r="E54" s="612"/>
      <c r="F54" s="718" t="s">
        <v>449</v>
      </c>
      <c r="G54" s="718"/>
      <c r="H54" s="718"/>
    </row>
    <row r="55" spans="1:8" ht="30" customHeight="1" x14ac:dyDescent="0.2">
      <c r="A55" s="516" t="s">
        <v>300</v>
      </c>
      <c r="B55" s="585" t="s">
        <v>566</v>
      </c>
      <c r="C55" s="585"/>
      <c r="D55" s="607" t="s">
        <v>301</v>
      </c>
      <c r="E55" s="607"/>
      <c r="F55" s="584" t="s">
        <v>450</v>
      </c>
      <c r="G55" s="584"/>
      <c r="H55" s="584"/>
    </row>
    <row r="56" spans="1:8" ht="30" customHeight="1" x14ac:dyDescent="0.2">
      <c r="A56" s="516" t="s">
        <v>302</v>
      </c>
      <c r="B56" s="585"/>
      <c r="C56" s="585"/>
      <c r="D56" s="583" t="s">
        <v>303</v>
      </c>
      <c r="E56" s="583"/>
      <c r="F56" s="585"/>
      <c r="G56" s="585"/>
      <c r="H56" s="585"/>
    </row>
    <row r="57" spans="1:8" ht="30" customHeight="1" x14ac:dyDescent="0.2">
      <c r="A57" s="516" t="s">
        <v>304</v>
      </c>
      <c r="B57" s="585"/>
      <c r="C57" s="585"/>
      <c r="D57" s="583"/>
      <c r="E57" s="583"/>
      <c r="F57" s="585"/>
      <c r="G57" s="585"/>
      <c r="H57" s="585"/>
    </row>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5">
    <dataValidation type="list" allowBlank="1" showInputMessage="1" showErrorMessage="1" sqref="B9 H9">
      <formula1>#REF!</formula1>
    </dataValidation>
    <dataValidation type="list" allowBlank="1" showInputMessage="1" showErrorMessage="1" sqref="G15:H15">
      <formula1>#REF!</formula1>
    </dataValidation>
    <dataValidation type="list" allowBlank="1" showInputMessage="1" showErrorMessage="1" sqref="G14:H14">
      <formula1>#REF!</formula1>
    </dataValidation>
    <dataValidation type="list" allowBlank="1" showInputMessage="1" showErrorMessage="1" sqref="B26:D26">
      <formula1>#REF!</formula1>
    </dataValidation>
    <dataValidation type="list" allowBlank="1" showInputMessage="1" showErrorMessage="1" sqref="B12:H12">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'11'!#REF!</xm:f>
          </x14:formula1>
          <xm:sqref>B11:E11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46"/>
  <sheetViews>
    <sheetView zoomScale="55" zoomScaleNormal="55" workbookViewId="0">
      <selection activeCell="I19" sqref="I19"/>
    </sheetView>
  </sheetViews>
  <sheetFormatPr baseColWidth="10" defaultColWidth="0" defaultRowHeight="30" customHeight="1" zeroHeight="1" x14ac:dyDescent="0.25"/>
  <cols>
    <col min="1" max="1" width="18.28515625" style="414" customWidth="1"/>
    <col min="2" max="2" width="34.5703125" style="406" customWidth="1"/>
    <col min="3" max="3" width="16.28515625" style="406" customWidth="1"/>
    <col min="4" max="4" width="9.5703125" style="406" customWidth="1"/>
    <col min="5" max="5" width="47" style="406" customWidth="1"/>
    <col min="6" max="7" width="16.140625" style="406" customWidth="1"/>
    <col min="8" max="8" width="16.28515625" style="406" customWidth="1"/>
    <col min="9" max="9" width="15.7109375" style="406" customWidth="1"/>
    <col min="10" max="10" width="80.7109375" style="406" customWidth="1"/>
    <col min="11" max="104" width="11.5703125" style="406" hidden="1" customWidth="1"/>
    <col min="105" max="105" width="11.42578125" style="406" hidden="1" customWidth="1"/>
    <col min="106" max="194" width="11.5703125" style="406" hidden="1" customWidth="1"/>
    <col min="195" max="195" width="1.42578125" style="406" hidden="1" customWidth="1"/>
    <col min="196" max="16384" width="11.42578125" style="406" hidden="1"/>
  </cols>
  <sheetData>
    <row r="1" spans="1:17" ht="30" customHeight="1" x14ac:dyDescent="0.25">
      <c r="A1" s="737"/>
      <c r="B1" s="740" t="s">
        <v>455</v>
      </c>
      <c r="C1" s="741"/>
      <c r="D1" s="741"/>
      <c r="E1" s="741"/>
      <c r="F1" s="741"/>
      <c r="G1" s="741"/>
      <c r="H1" s="741"/>
      <c r="I1" s="741"/>
      <c r="J1" s="742"/>
    </row>
    <row r="2" spans="1:17" ht="30" customHeight="1" x14ac:dyDescent="0.25">
      <c r="A2" s="738"/>
      <c r="B2" s="740" t="s">
        <v>139</v>
      </c>
      <c r="C2" s="741"/>
      <c r="D2" s="741"/>
      <c r="E2" s="741"/>
      <c r="F2" s="741"/>
      <c r="G2" s="741"/>
      <c r="H2" s="741"/>
      <c r="I2" s="741"/>
      <c r="J2" s="742"/>
    </row>
    <row r="3" spans="1:17" ht="30" customHeight="1" x14ac:dyDescent="0.25">
      <c r="A3" s="738"/>
      <c r="B3" s="740" t="s">
        <v>389</v>
      </c>
      <c r="C3" s="741"/>
      <c r="D3" s="741"/>
      <c r="E3" s="741"/>
      <c r="F3" s="741"/>
      <c r="G3" s="741"/>
      <c r="H3" s="741"/>
      <c r="I3" s="741"/>
      <c r="J3" s="742"/>
    </row>
    <row r="4" spans="1:17" ht="30" customHeight="1" x14ac:dyDescent="0.25">
      <c r="A4" s="739"/>
      <c r="B4" s="740" t="s">
        <v>452</v>
      </c>
      <c r="C4" s="741"/>
      <c r="D4" s="741"/>
      <c r="E4" s="741"/>
      <c r="F4" s="742"/>
      <c r="G4" s="743" t="s">
        <v>447</v>
      </c>
      <c r="H4" s="744"/>
      <c r="I4" s="744"/>
      <c r="J4" s="745"/>
    </row>
    <row r="5" spans="1:17" ht="30" customHeight="1" x14ac:dyDescent="0.25">
      <c r="A5" s="407"/>
      <c r="B5" s="320"/>
      <c r="C5" s="320"/>
      <c r="D5" s="320"/>
      <c r="E5" s="320"/>
      <c r="F5" s="320"/>
      <c r="G5" s="320"/>
      <c r="H5" s="320"/>
      <c r="I5" s="408"/>
      <c r="J5" s="409"/>
    </row>
    <row r="6" spans="1:17" ht="76.5" customHeight="1" x14ac:dyDescent="0.25">
      <c r="A6" s="301" t="s">
        <v>401</v>
      </c>
      <c r="B6" s="734" t="s">
        <v>320</v>
      </c>
      <c r="C6" s="735"/>
      <c r="D6" s="736"/>
      <c r="E6" s="300"/>
      <c r="F6" s="320"/>
      <c r="G6" s="320"/>
      <c r="H6" s="320"/>
      <c r="I6" s="408"/>
      <c r="J6" s="409"/>
    </row>
    <row r="7" spans="1:17" ht="30" customHeight="1" x14ac:dyDescent="0.25">
      <c r="A7" s="302" t="s">
        <v>0</v>
      </c>
      <c r="B7" s="734" t="s">
        <v>448</v>
      </c>
      <c r="C7" s="735"/>
      <c r="D7" s="736"/>
      <c r="E7" s="300"/>
      <c r="F7" s="320"/>
      <c r="G7" s="320"/>
      <c r="H7" s="320"/>
      <c r="I7" s="408"/>
      <c r="J7" s="409"/>
    </row>
    <row r="8" spans="1:17" ht="30" customHeight="1" x14ac:dyDescent="0.25">
      <c r="A8" s="302" t="s">
        <v>316</v>
      </c>
      <c r="B8" s="734" t="s">
        <v>442</v>
      </c>
      <c r="C8" s="735"/>
      <c r="D8" s="736"/>
      <c r="E8" s="398"/>
      <c r="F8" s="320"/>
      <c r="G8" s="320"/>
      <c r="H8" s="320"/>
      <c r="I8" s="408"/>
      <c r="J8" s="409"/>
    </row>
    <row r="9" spans="1:17" ht="30" customHeight="1" x14ac:dyDescent="0.25">
      <c r="A9" s="302" t="s">
        <v>194</v>
      </c>
      <c r="B9" s="734" t="s">
        <v>443</v>
      </c>
      <c r="C9" s="735"/>
      <c r="D9" s="736"/>
      <c r="E9" s="300"/>
      <c r="F9" s="320"/>
      <c r="G9" s="320"/>
      <c r="H9" s="320"/>
      <c r="I9" s="408"/>
      <c r="J9" s="409"/>
    </row>
    <row r="10" spans="1:17" ht="45.75" customHeight="1" x14ac:dyDescent="0.25">
      <c r="A10" s="302" t="s">
        <v>390</v>
      </c>
      <c r="B10" s="734" t="s">
        <v>394</v>
      </c>
      <c r="C10" s="735"/>
      <c r="D10" s="736"/>
      <c r="E10" s="300"/>
      <c r="F10" s="320"/>
      <c r="G10" s="320"/>
      <c r="H10" s="320"/>
      <c r="I10" s="408"/>
      <c r="J10" s="409"/>
    </row>
    <row r="11" spans="1:17" ht="30" customHeight="1" x14ac:dyDescent="0.25">
      <c r="A11" s="410"/>
      <c r="B11" s="409"/>
      <c r="C11" s="409"/>
      <c r="D11" s="409"/>
      <c r="E11" s="409"/>
      <c r="F11" s="409"/>
      <c r="G11" s="409"/>
      <c r="H11" s="409"/>
      <c r="I11" s="409"/>
      <c r="J11" s="409"/>
    </row>
    <row r="12" spans="1:17" ht="30" customHeight="1" x14ac:dyDescent="0.25">
      <c r="A12" s="416" t="s">
        <v>453</v>
      </c>
      <c r="B12" s="417"/>
      <c r="C12" s="417"/>
      <c r="D12" s="417"/>
      <c r="E12" s="417"/>
      <c r="F12" s="417"/>
      <c r="G12" s="418"/>
      <c r="H12" s="419" t="s">
        <v>312</v>
      </c>
      <c r="I12" s="420"/>
      <c r="J12" s="420"/>
    </row>
    <row r="13" spans="1:17" s="324" customFormat="1" ht="30" customHeight="1" x14ac:dyDescent="0.25">
      <c r="A13" s="322" t="s">
        <v>317</v>
      </c>
      <c r="B13" s="322" t="s">
        <v>313</v>
      </c>
      <c r="C13" s="322" t="s">
        <v>372</v>
      </c>
      <c r="D13" s="322" t="s">
        <v>314</v>
      </c>
      <c r="E13" s="322" t="s">
        <v>315</v>
      </c>
      <c r="F13" s="322" t="s">
        <v>373</v>
      </c>
      <c r="G13" s="322" t="s">
        <v>374</v>
      </c>
      <c r="H13" s="323" t="s">
        <v>375</v>
      </c>
      <c r="I13" s="323" t="s">
        <v>376</v>
      </c>
      <c r="J13" s="323" t="s">
        <v>377</v>
      </c>
    </row>
    <row r="14" spans="1:17" s="338" customFormat="1" ht="50.1" customHeight="1" x14ac:dyDescent="0.25">
      <c r="A14" s="703">
        <v>1</v>
      </c>
      <c r="B14" s="703" t="s">
        <v>369</v>
      </c>
      <c r="C14" s="731">
        <f>+H14+H15+H16</f>
        <v>1.304397543182546E-2</v>
      </c>
      <c r="D14" s="356">
        <v>1</v>
      </c>
      <c r="E14" s="453" t="s">
        <v>522</v>
      </c>
      <c r="F14" s="335">
        <v>1.0439754318254597E-3</v>
      </c>
      <c r="G14" s="173">
        <v>43533</v>
      </c>
      <c r="H14" s="411">
        <f>F14</f>
        <v>1.0439754318254597E-3</v>
      </c>
      <c r="I14" s="173">
        <v>43555</v>
      </c>
      <c r="J14" s="448" t="s">
        <v>560</v>
      </c>
      <c r="Q14" s="412"/>
    </row>
    <row r="15" spans="1:17" s="338" customFormat="1" ht="50.1" customHeight="1" x14ac:dyDescent="0.25">
      <c r="A15" s="704"/>
      <c r="B15" s="704"/>
      <c r="C15" s="732"/>
      <c r="D15" s="389">
        <v>2</v>
      </c>
      <c r="E15" s="453" t="s">
        <v>523</v>
      </c>
      <c r="F15" s="335">
        <v>8.6E-3</v>
      </c>
      <c r="G15" s="198">
        <v>43579</v>
      </c>
      <c r="H15" s="411">
        <f>F15</f>
        <v>8.6E-3</v>
      </c>
      <c r="I15" s="198">
        <v>43585</v>
      </c>
      <c r="J15" s="449" t="s">
        <v>542</v>
      </c>
      <c r="Q15" s="412"/>
    </row>
    <row r="16" spans="1:17" s="338" customFormat="1" ht="50.1" customHeight="1" x14ac:dyDescent="0.25">
      <c r="A16" s="705"/>
      <c r="B16" s="705"/>
      <c r="C16" s="733"/>
      <c r="D16" s="389">
        <v>3</v>
      </c>
      <c r="E16" s="453" t="s">
        <v>524</v>
      </c>
      <c r="F16" s="504">
        <v>3.3999999999999998E-3</v>
      </c>
      <c r="G16" s="198">
        <v>43579</v>
      </c>
      <c r="H16" s="413">
        <f>F16</f>
        <v>3.3999999999999998E-3</v>
      </c>
      <c r="I16" s="198">
        <v>43585</v>
      </c>
      <c r="J16" s="449" t="s">
        <v>543</v>
      </c>
      <c r="Q16" s="412"/>
    </row>
    <row r="17" spans="1:17" s="338" customFormat="1" ht="50.1" customHeight="1" x14ac:dyDescent="0.25">
      <c r="A17" s="703">
        <v>2</v>
      </c>
      <c r="B17" s="703" t="s">
        <v>445</v>
      </c>
      <c r="C17" s="731">
        <f>+H17+H18+H19+H20+H21+H22+H27</f>
        <v>0.16349179483662643</v>
      </c>
      <c r="D17" s="389">
        <v>1</v>
      </c>
      <c r="E17" s="337" t="s">
        <v>473</v>
      </c>
      <c r="F17" s="335">
        <v>0.11581003132355498</v>
      </c>
      <c r="G17" s="198">
        <v>43726</v>
      </c>
      <c r="H17" s="411">
        <v>0.11581003132355498</v>
      </c>
      <c r="I17" s="198">
        <v>43789</v>
      </c>
      <c r="J17" s="449" t="s">
        <v>598</v>
      </c>
      <c r="Q17" s="412"/>
    </row>
    <row r="18" spans="1:17" s="338" customFormat="1" ht="50.1" customHeight="1" x14ac:dyDescent="0.25">
      <c r="A18" s="704"/>
      <c r="B18" s="704"/>
      <c r="C18" s="732"/>
      <c r="D18" s="389">
        <v>2</v>
      </c>
      <c r="E18" s="337" t="s">
        <v>370</v>
      </c>
      <c r="F18" s="335">
        <v>0.01</v>
      </c>
      <c r="G18" s="198">
        <v>43830</v>
      </c>
      <c r="H18" s="335">
        <v>0.01</v>
      </c>
      <c r="I18" s="198">
        <v>43829</v>
      </c>
      <c r="J18" s="449" t="s">
        <v>604</v>
      </c>
      <c r="Q18" s="412"/>
    </row>
    <row r="19" spans="1:17" s="338" customFormat="1" ht="50.1" customHeight="1" x14ac:dyDescent="0.25">
      <c r="A19" s="704"/>
      <c r="B19" s="704"/>
      <c r="C19" s="732"/>
      <c r="D19" s="389">
        <v>3</v>
      </c>
      <c r="E19" s="337" t="s">
        <v>575</v>
      </c>
      <c r="F19" s="335">
        <v>1.1334723190039028E-2</v>
      </c>
      <c r="G19" s="198">
        <v>43708</v>
      </c>
      <c r="H19" s="411">
        <f>+F19</f>
        <v>1.1334723190039028E-2</v>
      </c>
      <c r="I19" s="198">
        <v>43708</v>
      </c>
      <c r="J19" s="460" t="s">
        <v>584</v>
      </c>
      <c r="Q19" s="412"/>
    </row>
    <row r="20" spans="1:17" s="338" customFormat="1" ht="50.1" customHeight="1" x14ac:dyDescent="0.25">
      <c r="A20" s="704"/>
      <c r="B20" s="704"/>
      <c r="C20" s="732"/>
      <c r="D20" s="389">
        <v>4</v>
      </c>
      <c r="E20" s="337" t="s">
        <v>576</v>
      </c>
      <c r="F20" s="335">
        <v>3.5615258133996079E-3</v>
      </c>
      <c r="G20" s="198">
        <v>43708</v>
      </c>
      <c r="H20" s="411">
        <f>+F20</f>
        <v>3.5615258133996079E-3</v>
      </c>
      <c r="I20" s="198">
        <v>43708</v>
      </c>
      <c r="J20" s="460" t="s">
        <v>585</v>
      </c>
      <c r="Q20" s="412"/>
    </row>
    <row r="21" spans="1:17" s="338" customFormat="1" ht="50.1" customHeight="1" x14ac:dyDescent="0.25">
      <c r="A21" s="704"/>
      <c r="B21" s="704"/>
      <c r="C21" s="732"/>
      <c r="D21" s="389">
        <v>5</v>
      </c>
      <c r="E21" s="337" t="s">
        <v>577</v>
      </c>
      <c r="F21" s="335">
        <v>1.6425738944896899E-2</v>
      </c>
      <c r="G21" s="198">
        <v>43769</v>
      </c>
      <c r="H21" s="411">
        <v>1.6425738944896899E-2</v>
      </c>
      <c r="I21" s="405">
        <v>43812</v>
      </c>
      <c r="J21" s="449" t="s">
        <v>605</v>
      </c>
      <c r="Q21" s="412"/>
    </row>
    <row r="22" spans="1:17" s="338" customFormat="1" ht="50.1" customHeight="1" x14ac:dyDescent="0.25">
      <c r="A22" s="704"/>
      <c r="B22" s="704"/>
      <c r="C22" s="732"/>
      <c r="D22" s="395">
        <v>6</v>
      </c>
      <c r="E22" s="337" t="s">
        <v>591</v>
      </c>
      <c r="F22" s="335">
        <v>1.0938749435333788E-4</v>
      </c>
      <c r="G22" s="459">
        <v>43617</v>
      </c>
      <c r="H22" s="411">
        <f>+F22</f>
        <v>1.0938749435333788E-4</v>
      </c>
      <c r="I22" s="459">
        <v>43617</v>
      </c>
      <c r="J22" s="428" t="s">
        <v>544</v>
      </c>
      <c r="Q22" s="412"/>
    </row>
    <row r="23" spans="1:17" s="338" customFormat="1" ht="50.1" customHeight="1" x14ac:dyDescent="0.25">
      <c r="A23" s="704"/>
      <c r="B23" s="704"/>
      <c r="C23" s="732"/>
      <c r="D23" s="494">
        <v>7</v>
      </c>
      <c r="E23" s="337" t="s">
        <v>631</v>
      </c>
      <c r="F23" s="335">
        <v>1.6999999999999999E-3</v>
      </c>
      <c r="G23" s="459">
        <v>43815</v>
      </c>
      <c r="H23" s="335">
        <v>1.6999999999999999E-3</v>
      </c>
      <c r="I23" s="459">
        <v>43829</v>
      </c>
      <c r="J23" s="428" t="s">
        <v>635</v>
      </c>
      <c r="Q23" s="412"/>
    </row>
    <row r="24" spans="1:17" s="338" customFormat="1" ht="50.1" customHeight="1" x14ac:dyDescent="0.25">
      <c r="A24" s="704"/>
      <c r="B24" s="704"/>
      <c r="C24" s="732"/>
      <c r="D24" s="494">
        <v>8</v>
      </c>
      <c r="E24" s="337" t="s">
        <v>632</v>
      </c>
      <c r="F24" s="504">
        <v>1E-4</v>
      </c>
      <c r="G24" s="459">
        <v>43815</v>
      </c>
      <c r="H24" s="411"/>
      <c r="I24" s="459"/>
      <c r="J24" s="428" t="s">
        <v>637</v>
      </c>
      <c r="Q24" s="412"/>
    </row>
    <row r="25" spans="1:17" s="338" customFormat="1" ht="50.1" customHeight="1" x14ac:dyDescent="0.25">
      <c r="A25" s="704"/>
      <c r="B25" s="704"/>
      <c r="C25" s="732"/>
      <c r="D25" s="494">
        <v>9</v>
      </c>
      <c r="E25" s="337" t="s">
        <v>633</v>
      </c>
      <c r="F25" s="504">
        <v>1E-4</v>
      </c>
      <c r="G25" s="459">
        <v>43815</v>
      </c>
      <c r="H25" s="411"/>
      <c r="I25" s="459"/>
      <c r="J25" s="428" t="s">
        <v>637</v>
      </c>
      <c r="Q25" s="412"/>
    </row>
    <row r="26" spans="1:17" s="338" customFormat="1" ht="50.1" customHeight="1" x14ac:dyDescent="0.25">
      <c r="A26" s="704"/>
      <c r="B26" s="704"/>
      <c r="C26" s="732"/>
      <c r="D26" s="494">
        <v>10</v>
      </c>
      <c r="E26" s="337" t="s">
        <v>634</v>
      </c>
      <c r="F26" s="504">
        <v>1E-4</v>
      </c>
      <c r="G26" s="459">
        <v>43815</v>
      </c>
      <c r="H26" s="411"/>
      <c r="I26" s="459"/>
      <c r="J26" s="428" t="s">
        <v>637</v>
      </c>
      <c r="Q26" s="412"/>
    </row>
    <row r="27" spans="1:17" s="338" customFormat="1" ht="50.1" customHeight="1" x14ac:dyDescent="0.25">
      <c r="A27" s="705"/>
      <c r="B27" s="705"/>
      <c r="C27" s="733"/>
      <c r="D27" s="395">
        <v>11</v>
      </c>
      <c r="E27" s="337" t="s">
        <v>592</v>
      </c>
      <c r="F27" s="499">
        <v>6.2503880703825765E-3</v>
      </c>
      <c r="G27" s="173">
        <v>43647</v>
      </c>
      <c r="H27" s="335">
        <f>+F27</f>
        <v>6.2503880703825765E-3</v>
      </c>
      <c r="I27" s="173">
        <v>43647</v>
      </c>
      <c r="J27" s="471" t="s">
        <v>599</v>
      </c>
      <c r="Q27" s="412"/>
    </row>
    <row r="28" spans="1:17" s="338" customFormat="1" ht="50.1" customHeight="1" x14ac:dyDescent="0.25">
      <c r="A28" s="390">
        <v>3</v>
      </c>
      <c r="B28" s="392" t="s">
        <v>436</v>
      </c>
      <c r="C28" s="391">
        <f>H28</f>
        <v>6.1499999999999999E-2</v>
      </c>
      <c r="D28" s="389">
        <v>1</v>
      </c>
      <c r="E28" s="337" t="s">
        <v>474</v>
      </c>
      <c r="F28" s="335">
        <v>6.1499999999999999E-2</v>
      </c>
      <c r="G28" s="198">
        <v>43640</v>
      </c>
      <c r="H28" s="411">
        <f>F28</f>
        <v>6.1499999999999999E-2</v>
      </c>
      <c r="I28" s="198">
        <v>43646</v>
      </c>
      <c r="J28" s="460" t="s">
        <v>545</v>
      </c>
    </row>
    <row r="29" spans="1:17" ht="30" customHeight="1" x14ac:dyDescent="0.25">
      <c r="A29" s="421" t="s">
        <v>378</v>
      </c>
      <c r="B29" s="422"/>
      <c r="C29" s="330">
        <f>SUM(C14:C28)</f>
        <v>0.23803577026845188</v>
      </c>
      <c r="D29" s="512" t="s">
        <v>119</v>
      </c>
      <c r="E29" s="423"/>
      <c r="F29" s="330">
        <f>SUBTOTAL(9,F14:F28)</f>
        <v>0.24003577026845188</v>
      </c>
      <c r="G29" s="331"/>
      <c r="H29" s="332">
        <f>SUBTOTAL(9,H14:H28)</f>
        <v>0.23973577026845191</v>
      </c>
      <c r="I29" s="467"/>
      <c r="J29" s="333"/>
    </row>
    <row r="30" spans="1:17" ht="30" hidden="1" customHeight="1" x14ac:dyDescent="0.25"/>
    <row r="31" spans="1:17" ht="30" hidden="1" customHeight="1" x14ac:dyDescent="0.25">
      <c r="G31" s="415"/>
    </row>
    <row r="32" spans="1:17" ht="30" hidden="1" customHeight="1" x14ac:dyDescent="0.25">
      <c r="G32" s="415"/>
    </row>
    <row r="33" spans="7:7" ht="30" hidden="1" customHeight="1" x14ac:dyDescent="0.25">
      <c r="G33" s="415"/>
    </row>
    <row r="34" spans="7:7" ht="30" hidden="1" customHeight="1" x14ac:dyDescent="0.25">
      <c r="G34" s="415"/>
    </row>
    <row r="35" spans="7:7" ht="30" hidden="1" customHeight="1" x14ac:dyDescent="0.25">
      <c r="G35" s="415"/>
    </row>
    <row r="36" spans="7:7" ht="30" hidden="1" customHeight="1" x14ac:dyDescent="0.25">
      <c r="G36" s="415"/>
    </row>
    <row r="37" spans="7:7" ht="30" hidden="1" customHeight="1" x14ac:dyDescent="0.25">
      <c r="G37" s="415"/>
    </row>
    <row r="38" spans="7:7" ht="30" hidden="1" customHeight="1" x14ac:dyDescent="0.25">
      <c r="G38" s="415"/>
    </row>
    <row r="39" spans="7:7" ht="30" hidden="1" customHeight="1" x14ac:dyDescent="0.25">
      <c r="G39" s="415"/>
    </row>
    <row r="40" spans="7:7" ht="30" hidden="1" customHeight="1" x14ac:dyDescent="0.25">
      <c r="G40" s="415"/>
    </row>
    <row r="41" spans="7:7" ht="30" hidden="1" customHeight="1" x14ac:dyDescent="0.25"/>
    <row r="42" spans="7:7" ht="30" hidden="1" customHeight="1" x14ac:dyDescent="0.25"/>
    <row r="43" spans="7:7" ht="30" hidden="1" customHeight="1" x14ac:dyDescent="0.25"/>
    <row r="44" spans="7:7" ht="30" hidden="1" customHeight="1" x14ac:dyDescent="0.25"/>
    <row r="45" spans="7:7" ht="30" hidden="1" customHeight="1" x14ac:dyDescent="0.25"/>
    <row r="46" spans="7:7" ht="30" hidden="1" customHeight="1" x14ac:dyDescent="0.25"/>
  </sheetData>
  <sheetProtection autoFilter="0" pivotTables="0"/>
  <autoFilter ref="A13:GM28"/>
  <mergeCells count="17">
    <mergeCell ref="A1:A4"/>
    <mergeCell ref="B1:J1"/>
    <mergeCell ref="B2:J2"/>
    <mergeCell ref="B3:J3"/>
    <mergeCell ref="B4:F4"/>
    <mergeCell ref="G4:J4"/>
    <mergeCell ref="B6:D6"/>
    <mergeCell ref="B7:D7"/>
    <mergeCell ref="B8:D8"/>
    <mergeCell ref="B9:D9"/>
    <mergeCell ref="B10:D10"/>
    <mergeCell ref="A14:A16"/>
    <mergeCell ref="B14:B16"/>
    <mergeCell ref="C14:C16"/>
    <mergeCell ref="A17:A27"/>
    <mergeCell ref="B17:B27"/>
    <mergeCell ref="C17:C2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H57"/>
  <sheetViews>
    <sheetView view="pageLayout" topLeftCell="A21" zoomScale="70" zoomScaleNormal="40" zoomScalePageLayoutView="70" workbookViewId="0">
      <selection activeCell="G29" sqref="G29"/>
    </sheetView>
  </sheetViews>
  <sheetFormatPr baseColWidth="10" defaultColWidth="11.42578125" defaultRowHeight="30" customHeight="1" x14ac:dyDescent="0.2"/>
  <cols>
    <col min="1" max="1" width="25.7109375" style="310" customWidth="1"/>
    <col min="2" max="5" width="20.7109375" style="304" customWidth="1"/>
    <col min="6" max="6" width="20.7109375" style="311" customWidth="1"/>
    <col min="7" max="8" width="20.7109375" style="304" customWidth="1"/>
    <col min="9" max="16384" width="11.42578125" style="304"/>
  </cols>
  <sheetData>
    <row r="1" spans="1:8" ht="30" customHeight="1" x14ac:dyDescent="0.2">
      <c r="A1" s="577"/>
      <c r="B1" s="579" t="s">
        <v>460</v>
      </c>
      <c r="C1" s="579"/>
      <c r="D1" s="579"/>
      <c r="E1" s="579"/>
      <c r="F1" s="579"/>
      <c r="G1" s="579"/>
      <c r="H1" s="579"/>
    </row>
    <row r="2" spans="1:8" ht="30" customHeight="1" x14ac:dyDescent="0.2">
      <c r="A2" s="577"/>
      <c r="B2" s="578" t="s">
        <v>139</v>
      </c>
      <c r="C2" s="578"/>
      <c r="D2" s="578"/>
      <c r="E2" s="578"/>
      <c r="F2" s="578"/>
      <c r="G2" s="578"/>
      <c r="H2" s="578"/>
    </row>
    <row r="3" spans="1:8" ht="30" customHeight="1" x14ac:dyDescent="0.2">
      <c r="A3" s="577"/>
      <c r="B3" s="578" t="s">
        <v>222</v>
      </c>
      <c r="C3" s="578"/>
      <c r="D3" s="578"/>
      <c r="E3" s="578"/>
      <c r="F3" s="578"/>
      <c r="G3" s="578"/>
      <c r="H3" s="578"/>
    </row>
    <row r="4" spans="1:8" ht="30" customHeight="1" x14ac:dyDescent="0.2">
      <c r="A4" s="577"/>
      <c r="B4" s="578" t="s">
        <v>223</v>
      </c>
      <c r="C4" s="578"/>
      <c r="D4" s="578"/>
      <c r="E4" s="578"/>
      <c r="F4" s="576" t="s">
        <v>447</v>
      </c>
      <c r="G4" s="576"/>
      <c r="H4" s="576"/>
    </row>
    <row r="5" spans="1:8" ht="30" customHeight="1" x14ac:dyDescent="0.2">
      <c r="A5" s="580" t="s">
        <v>224</v>
      </c>
      <c r="B5" s="580"/>
      <c r="C5" s="580"/>
      <c r="D5" s="580"/>
      <c r="E5" s="580"/>
      <c r="F5" s="580"/>
      <c r="G5" s="580"/>
      <c r="H5" s="580"/>
    </row>
    <row r="6" spans="1:8" ht="30" customHeight="1" x14ac:dyDescent="0.2">
      <c r="A6" s="581" t="s">
        <v>225</v>
      </c>
      <c r="B6" s="581"/>
      <c r="C6" s="581"/>
      <c r="D6" s="581"/>
      <c r="E6" s="581"/>
      <c r="F6" s="581"/>
      <c r="G6" s="581"/>
      <c r="H6" s="581"/>
    </row>
    <row r="7" spans="1:8" ht="30" customHeight="1" x14ac:dyDescent="0.2">
      <c r="A7" s="582" t="s">
        <v>226</v>
      </c>
      <c r="B7" s="582"/>
      <c r="C7" s="582"/>
      <c r="D7" s="582"/>
      <c r="E7" s="582"/>
      <c r="F7" s="582"/>
      <c r="G7" s="582"/>
      <c r="H7" s="582"/>
    </row>
    <row r="8" spans="1:8" ht="30" customHeight="1" x14ac:dyDescent="0.2">
      <c r="A8" s="513" t="s">
        <v>438</v>
      </c>
      <c r="B8" s="514">
        <v>16</v>
      </c>
      <c r="C8" s="583" t="s">
        <v>439</v>
      </c>
      <c r="D8" s="583"/>
      <c r="E8" s="714" t="s">
        <v>348</v>
      </c>
      <c r="F8" s="714"/>
      <c r="G8" s="714"/>
      <c r="H8" s="714"/>
    </row>
    <row r="9" spans="1:8" ht="30" customHeight="1" x14ac:dyDescent="0.2">
      <c r="A9" s="513" t="s">
        <v>227</v>
      </c>
      <c r="B9" s="518" t="s">
        <v>240</v>
      </c>
      <c r="C9" s="583" t="s">
        <v>228</v>
      </c>
      <c r="D9" s="583"/>
      <c r="E9" s="584" t="s">
        <v>448</v>
      </c>
      <c r="F9" s="584"/>
      <c r="G9" s="305" t="s">
        <v>229</v>
      </c>
      <c r="H9" s="306" t="s">
        <v>240</v>
      </c>
    </row>
    <row r="10" spans="1:8" ht="30" customHeight="1" x14ac:dyDescent="0.2">
      <c r="A10" s="513" t="s">
        <v>230</v>
      </c>
      <c r="B10" s="586" t="s">
        <v>322</v>
      </c>
      <c r="C10" s="586"/>
      <c r="D10" s="586"/>
      <c r="E10" s="586"/>
      <c r="F10" s="305" t="s">
        <v>231</v>
      </c>
      <c r="G10" s="587">
        <v>967</v>
      </c>
      <c r="H10" s="587"/>
    </row>
    <row r="11" spans="1:8" ht="30" customHeight="1" x14ac:dyDescent="0.2">
      <c r="A11" s="513" t="s">
        <v>233</v>
      </c>
      <c r="B11" s="588" t="s">
        <v>464</v>
      </c>
      <c r="C11" s="588"/>
      <c r="D11" s="588"/>
      <c r="E11" s="588"/>
      <c r="F11" s="305" t="s">
        <v>234</v>
      </c>
      <c r="G11" s="589" t="s">
        <v>461</v>
      </c>
      <c r="H11" s="589"/>
    </row>
    <row r="12" spans="1:8" ht="30" customHeight="1" x14ac:dyDescent="0.2">
      <c r="A12" s="513" t="s">
        <v>235</v>
      </c>
      <c r="B12" s="590" t="s">
        <v>256</v>
      </c>
      <c r="C12" s="590"/>
      <c r="D12" s="590"/>
      <c r="E12" s="590"/>
      <c r="F12" s="590"/>
      <c r="G12" s="590"/>
      <c r="H12" s="590"/>
    </row>
    <row r="13" spans="1:8" ht="30" customHeight="1" x14ac:dyDescent="0.2">
      <c r="A13" s="513" t="s">
        <v>236</v>
      </c>
      <c r="B13" s="591" t="s">
        <v>323</v>
      </c>
      <c r="C13" s="591"/>
      <c r="D13" s="591"/>
      <c r="E13" s="591"/>
      <c r="F13" s="591"/>
      <c r="G13" s="591"/>
      <c r="H13" s="591"/>
    </row>
    <row r="14" spans="1:8" ht="30" customHeight="1" x14ac:dyDescent="0.2">
      <c r="A14" s="513" t="s">
        <v>238</v>
      </c>
      <c r="B14" s="584" t="s">
        <v>433</v>
      </c>
      <c r="C14" s="584"/>
      <c r="D14" s="584"/>
      <c r="E14" s="584"/>
      <c r="F14" s="305" t="s">
        <v>239</v>
      </c>
      <c r="G14" s="592" t="s">
        <v>251</v>
      </c>
      <c r="H14" s="592"/>
    </row>
    <row r="15" spans="1:8" ht="30" customHeight="1" x14ac:dyDescent="0.2">
      <c r="A15" s="513" t="s">
        <v>241</v>
      </c>
      <c r="B15" s="631" t="s">
        <v>444</v>
      </c>
      <c r="C15" s="631"/>
      <c r="D15" s="631"/>
      <c r="E15" s="631"/>
      <c r="F15" s="305" t="s">
        <v>242</v>
      </c>
      <c r="G15" s="592" t="s">
        <v>232</v>
      </c>
      <c r="H15" s="592"/>
    </row>
    <row r="16" spans="1:8" ht="30" customHeight="1" x14ac:dyDescent="0.2">
      <c r="A16" s="513" t="s">
        <v>243</v>
      </c>
      <c r="B16" s="584" t="s">
        <v>349</v>
      </c>
      <c r="C16" s="584"/>
      <c r="D16" s="584"/>
      <c r="E16" s="584"/>
      <c r="F16" s="584"/>
      <c r="G16" s="584"/>
      <c r="H16" s="584"/>
    </row>
    <row r="17" spans="1:8" ht="30" customHeight="1" x14ac:dyDescent="0.2">
      <c r="A17" s="513" t="s">
        <v>246</v>
      </c>
      <c r="B17" s="584" t="s">
        <v>335</v>
      </c>
      <c r="C17" s="584"/>
      <c r="D17" s="584"/>
      <c r="E17" s="584"/>
      <c r="F17" s="584"/>
      <c r="G17" s="584"/>
      <c r="H17" s="584"/>
    </row>
    <row r="18" spans="1:8" ht="30" customHeight="1" x14ac:dyDescent="0.2">
      <c r="A18" s="513" t="s">
        <v>248</v>
      </c>
      <c r="B18" s="590" t="s">
        <v>350</v>
      </c>
      <c r="C18" s="590"/>
      <c r="D18" s="590"/>
      <c r="E18" s="590"/>
      <c r="F18" s="590"/>
      <c r="G18" s="590"/>
      <c r="H18" s="590"/>
    </row>
    <row r="19" spans="1:8" ht="30" customHeight="1" x14ac:dyDescent="0.2">
      <c r="A19" s="513" t="s">
        <v>250</v>
      </c>
      <c r="B19" s="591" t="s">
        <v>307</v>
      </c>
      <c r="C19" s="591"/>
      <c r="D19" s="591"/>
      <c r="E19" s="591"/>
      <c r="F19" s="591"/>
      <c r="G19" s="591"/>
      <c r="H19" s="591"/>
    </row>
    <row r="20" spans="1:8" ht="30" customHeight="1" x14ac:dyDescent="0.2">
      <c r="A20" s="583" t="s">
        <v>253</v>
      </c>
      <c r="B20" s="595" t="s">
        <v>254</v>
      </c>
      <c r="C20" s="595"/>
      <c r="D20" s="595"/>
      <c r="E20" s="596" t="s">
        <v>255</v>
      </c>
      <c r="F20" s="596"/>
      <c r="G20" s="596"/>
      <c r="H20" s="596"/>
    </row>
    <row r="21" spans="1:8" ht="30" customHeight="1" x14ac:dyDescent="0.2">
      <c r="A21" s="583"/>
      <c r="B21" s="746" t="s">
        <v>352</v>
      </c>
      <c r="C21" s="746"/>
      <c r="D21" s="746"/>
      <c r="E21" s="590" t="s">
        <v>353</v>
      </c>
      <c r="F21" s="590"/>
      <c r="G21" s="590"/>
      <c r="H21" s="590"/>
    </row>
    <row r="22" spans="1:8" ht="30" customHeight="1" x14ac:dyDescent="0.2">
      <c r="A22" s="513" t="s">
        <v>257</v>
      </c>
      <c r="B22" s="747" t="s">
        <v>351</v>
      </c>
      <c r="C22" s="747"/>
      <c r="D22" s="747"/>
      <c r="E22" s="591" t="s">
        <v>351</v>
      </c>
      <c r="F22" s="591"/>
      <c r="G22" s="591"/>
      <c r="H22" s="591"/>
    </row>
    <row r="23" spans="1:8" ht="30" customHeight="1" x14ac:dyDescent="0.2">
      <c r="A23" s="513" t="s">
        <v>259</v>
      </c>
      <c r="B23" s="746" t="s">
        <v>354</v>
      </c>
      <c r="C23" s="746"/>
      <c r="D23" s="746"/>
      <c r="E23" s="590" t="s">
        <v>355</v>
      </c>
      <c r="F23" s="590"/>
      <c r="G23" s="590"/>
      <c r="H23" s="590"/>
    </row>
    <row r="24" spans="1:8" ht="30" customHeight="1" x14ac:dyDescent="0.2">
      <c r="A24" s="513" t="s">
        <v>261</v>
      </c>
      <c r="B24" s="632">
        <v>43466</v>
      </c>
      <c r="C24" s="584"/>
      <c r="D24" s="584"/>
      <c r="E24" s="305" t="s">
        <v>262</v>
      </c>
      <c r="F24" s="590">
        <f>+'Sección 2. Metas - Presupuesto'!H22</f>
        <v>0.2</v>
      </c>
      <c r="G24" s="590"/>
      <c r="H24" s="590"/>
    </row>
    <row r="25" spans="1:8" ht="30" customHeight="1" x14ac:dyDescent="0.2">
      <c r="A25" s="513" t="s">
        <v>263</v>
      </c>
      <c r="B25" s="632">
        <v>43830</v>
      </c>
      <c r="C25" s="584"/>
      <c r="D25" s="584"/>
      <c r="E25" s="305" t="s">
        <v>264</v>
      </c>
      <c r="F25" s="748">
        <f>+'Sección 2. Metas - Presupuesto'!I22</f>
        <v>0.24</v>
      </c>
      <c r="G25" s="748"/>
      <c r="H25" s="748"/>
    </row>
    <row r="26" spans="1:8" ht="30" customHeight="1" x14ac:dyDescent="0.2">
      <c r="A26" s="513" t="s">
        <v>265</v>
      </c>
      <c r="B26" s="592" t="s">
        <v>244</v>
      </c>
      <c r="C26" s="592"/>
      <c r="D26" s="592"/>
      <c r="E26" s="307" t="s">
        <v>266</v>
      </c>
      <c r="F26" s="635" t="s">
        <v>155</v>
      </c>
      <c r="G26" s="635"/>
      <c r="H26" s="635"/>
    </row>
    <row r="27" spans="1:8" ht="30" customHeight="1" x14ac:dyDescent="0.2">
      <c r="A27" s="582" t="s">
        <v>267</v>
      </c>
      <c r="B27" s="582"/>
      <c r="C27" s="582"/>
      <c r="D27" s="582"/>
      <c r="E27" s="582"/>
      <c r="F27" s="582"/>
      <c r="G27" s="582"/>
      <c r="H27" s="582"/>
    </row>
    <row r="28" spans="1:8" ht="30" customHeight="1" x14ac:dyDescent="0.2">
      <c r="A28" s="517" t="s">
        <v>268</v>
      </c>
      <c r="B28" s="517" t="s">
        <v>269</v>
      </c>
      <c r="C28" s="517" t="s">
        <v>270</v>
      </c>
      <c r="D28" s="517" t="s">
        <v>271</v>
      </c>
      <c r="E28" s="517" t="s">
        <v>272</v>
      </c>
      <c r="F28" s="308" t="s">
        <v>273</v>
      </c>
      <c r="G28" s="308" t="s">
        <v>274</v>
      </c>
      <c r="H28" s="517" t="s">
        <v>275</v>
      </c>
    </row>
    <row r="29" spans="1:8" ht="20.100000000000001" customHeight="1" x14ac:dyDescent="0.2">
      <c r="A29" s="515" t="s">
        <v>276</v>
      </c>
      <c r="B29" s="350">
        <v>0</v>
      </c>
      <c r="C29" s="344">
        <f>+B29</f>
        <v>0</v>
      </c>
      <c r="D29" s="220">
        <v>0</v>
      </c>
      <c r="E29" s="345">
        <f>+D29</f>
        <v>0</v>
      </c>
      <c r="F29" s="346">
        <f>IFERROR(+B29/D29,B29)</f>
        <v>0</v>
      </c>
      <c r="G29" s="347">
        <f>IFERROR(+C29/E29,)</f>
        <v>0</v>
      </c>
      <c r="H29" s="348">
        <f>+C29/$F$25</f>
        <v>0</v>
      </c>
    </row>
    <row r="30" spans="1:8" ht="20.100000000000001" customHeight="1" x14ac:dyDescent="0.2">
      <c r="A30" s="515" t="s">
        <v>277</v>
      </c>
      <c r="B30" s="350">
        <v>0</v>
      </c>
      <c r="C30" s="344">
        <f>+C29+B30</f>
        <v>0</v>
      </c>
      <c r="D30" s="220">
        <v>0</v>
      </c>
      <c r="E30" s="345">
        <f>+D30+E29</f>
        <v>0</v>
      </c>
      <c r="F30" s="346">
        <f t="shared" ref="F30:F40" si="0">IFERROR(+B30/D30,B30)</f>
        <v>0</v>
      </c>
      <c r="G30" s="347">
        <f t="shared" ref="G30:G40" si="1">IFERROR(+C30/E30,)</f>
        <v>0</v>
      </c>
      <c r="H30" s="348">
        <f t="shared" ref="H30:H40" si="2">+C30/$F$25</f>
        <v>0</v>
      </c>
    </row>
    <row r="31" spans="1:8" ht="20.100000000000001" customHeight="1" x14ac:dyDescent="0.2">
      <c r="A31" s="515" t="s">
        <v>278</v>
      </c>
      <c r="B31" s="350">
        <v>0</v>
      </c>
      <c r="C31" s="344">
        <f t="shared" ref="C31:C40" si="3">+C30+B31</f>
        <v>0</v>
      </c>
      <c r="D31" s="220">
        <v>0</v>
      </c>
      <c r="E31" s="345">
        <f t="shared" ref="E31:E40" si="4">+D31+E30</f>
        <v>0</v>
      </c>
      <c r="F31" s="346">
        <f t="shared" si="0"/>
        <v>0</v>
      </c>
      <c r="G31" s="347">
        <f t="shared" si="1"/>
        <v>0</v>
      </c>
      <c r="H31" s="348">
        <f t="shared" si="2"/>
        <v>0</v>
      </c>
    </row>
    <row r="32" spans="1:8" ht="20.100000000000001" customHeight="1" x14ac:dyDescent="0.2">
      <c r="A32" s="515" t="s">
        <v>279</v>
      </c>
      <c r="B32" s="350">
        <v>0</v>
      </c>
      <c r="C32" s="344">
        <f t="shared" si="3"/>
        <v>0</v>
      </c>
      <c r="D32" s="220">
        <v>0</v>
      </c>
      <c r="E32" s="345">
        <f t="shared" si="4"/>
        <v>0</v>
      </c>
      <c r="F32" s="346">
        <f t="shared" si="0"/>
        <v>0</v>
      </c>
      <c r="G32" s="347">
        <f t="shared" si="1"/>
        <v>0</v>
      </c>
      <c r="H32" s="348">
        <f t="shared" si="2"/>
        <v>0</v>
      </c>
    </row>
    <row r="33" spans="1:8" ht="20.100000000000001" customHeight="1" x14ac:dyDescent="0.2">
      <c r="A33" s="515" t="s">
        <v>280</v>
      </c>
      <c r="B33" s="350">
        <v>0</v>
      </c>
      <c r="C33" s="344">
        <f t="shared" si="3"/>
        <v>0</v>
      </c>
      <c r="D33" s="220">
        <v>0</v>
      </c>
      <c r="E33" s="345">
        <f t="shared" si="4"/>
        <v>0</v>
      </c>
      <c r="F33" s="346">
        <f t="shared" si="0"/>
        <v>0</v>
      </c>
      <c r="G33" s="347">
        <f t="shared" si="1"/>
        <v>0</v>
      </c>
      <c r="H33" s="348">
        <f t="shared" si="2"/>
        <v>0</v>
      </c>
    </row>
    <row r="34" spans="1:8" ht="20.100000000000001" customHeight="1" x14ac:dyDescent="0.2">
      <c r="A34" s="515" t="s">
        <v>281</v>
      </c>
      <c r="B34" s="350">
        <v>0</v>
      </c>
      <c r="C34" s="344">
        <f t="shared" si="3"/>
        <v>0</v>
      </c>
      <c r="D34" s="220">
        <v>0</v>
      </c>
      <c r="E34" s="345">
        <f t="shared" si="4"/>
        <v>0</v>
      </c>
      <c r="F34" s="346">
        <f t="shared" si="0"/>
        <v>0</v>
      </c>
      <c r="G34" s="347">
        <f t="shared" si="1"/>
        <v>0</v>
      </c>
      <c r="H34" s="348">
        <f t="shared" si="2"/>
        <v>0</v>
      </c>
    </row>
    <row r="35" spans="1:8" ht="20.100000000000001" customHeight="1" x14ac:dyDescent="0.2">
      <c r="A35" s="515" t="s">
        <v>282</v>
      </c>
      <c r="B35" s="350">
        <v>0</v>
      </c>
      <c r="C35" s="344">
        <f t="shared" si="3"/>
        <v>0</v>
      </c>
      <c r="D35" s="220">
        <v>0</v>
      </c>
      <c r="E35" s="345">
        <f t="shared" si="4"/>
        <v>0</v>
      </c>
      <c r="F35" s="346">
        <f t="shared" si="0"/>
        <v>0</v>
      </c>
      <c r="G35" s="347">
        <f t="shared" si="1"/>
        <v>0</v>
      </c>
      <c r="H35" s="348">
        <f t="shared" si="2"/>
        <v>0</v>
      </c>
    </row>
    <row r="36" spans="1:8" ht="20.100000000000001" customHeight="1" x14ac:dyDescent="0.2">
      <c r="A36" s="515" t="s">
        <v>283</v>
      </c>
      <c r="B36" s="350">
        <v>0</v>
      </c>
      <c r="C36" s="344">
        <f t="shared" si="3"/>
        <v>0</v>
      </c>
      <c r="D36" s="220">
        <f>+ACT_16!F14</f>
        <v>1.4</v>
      </c>
      <c r="E36" s="345">
        <f t="shared" si="4"/>
        <v>1.4</v>
      </c>
      <c r="F36" s="346">
        <f t="shared" si="0"/>
        <v>0</v>
      </c>
      <c r="G36" s="347">
        <f t="shared" si="1"/>
        <v>0</v>
      </c>
      <c r="H36" s="348">
        <f t="shared" si="2"/>
        <v>0</v>
      </c>
    </row>
    <row r="37" spans="1:8" ht="20.100000000000001" customHeight="1" x14ac:dyDescent="0.2">
      <c r="A37" s="515" t="s">
        <v>284</v>
      </c>
      <c r="B37" s="350">
        <v>1.4</v>
      </c>
      <c r="C37" s="344">
        <f t="shared" si="3"/>
        <v>1.4</v>
      </c>
      <c r="D37" s="220">
        <v>0</v>
      </c>
      <c r="E37" s="345">
        <f t="shared" si="4"/>
        <v>1.4</v>
      </c>
      <c r="F37" s="346">
        <f t="shared" si="0"/>
        <v>1.4</v>
      </c>
      <c r="G37" s="347">
        <f t="shared" si="1"/>
        <v>1</v>
      </c>
      <c r="H37" s="348">
        <f t="shared" si="2"/>
        <v>5.833333333333333</v>
      </c>
    </row>
    <row r="38" spans="1:8" ht="20.100000000000001" customHeight="1" x14ac:dyDescent="0.2">
      <c r="A38" s="515" t="s">
        <v>285</v>
      </c>
      <c r="B38" s="350">
        <v>0</v>
      </c>
      <c r="C38" s="344">
        <f t="shared" si="3"/>
        <v>1.4</v>
      </c>
      <c r="D38" s="220">
        <v>0</v>
      </c>
      <c r="E38" s="345">
        <f t="shared" si="4"/>
        <v>1.4</v>
      </c>
      <c r="F38" s="346">
        <f t="shared" si="0"/>
        <v>0</v>
      </c>
      <c r="G38" s="347">
        <f t="shared" si="1"/>
        <v>1</v>
      </c>
      <c r="H38" s="348">
        <f t="shared" si="2"/>
        <v>5.833333333333333</v>
      </c>
    </row>
    <row r="39" spans="1:8" ht="20.100000000000001" customHeight="1" x14ac:dyDescent="0.2">
      <c r="A39" s="515" t="s">
        <v>286</v>
      </c>
      <c r="B39" s="350">
        <v>0</v>
      </c>
      <c r="C39" s="344">
        <f t="shared" si="3"/>
        <v>1.4</v>
      </c>
      <c r="D39" s="220">
        <v>0</v>
      </c>
      <c r="E39" s="345">
        <f t="shared" si="4"/>
        <v>1.4</v>
      </c>
      <c r="F39" s="346">
        <f t="shared" si="0"/>
        <v>0</v>
      </c>
      <c r="G39" s="347">
        <f t="shared" si="1"/>
        <v>1</v>
      </c>
      <c r="H39" s="348">
        <f t="shared" si="2"/>
        <v>5.833333333333333</v>
      </c>
    </row>
    <row r="40" spans="1:8" ht="20.100000000000001" customHeight="1" x14ac:dyDescent="0.2">
      <c r="A40" s="515" t="s">
        <v>287</v>
      </c>
      <c r="B40" s="350">
        <v>0.6</v>
      </c>
      <c r="C40" s="349">
        <f t="shared" si="3"/>
        <v>2</v>
      </c>
      <c r="D40" s="220">
        <f>+ACT_16!F15</f>
        <v>0.6</v>
      </c>
      <c r="E40" s="345">
        <f t="shared" si="4"/>
        <v>2</v>
      </c>
      <c r="F40" s="346">
        <f t="shared" si="0"/>
        <v>1</v>
      </c>
      <c r="G40" s="347">
        <f t="shared" si="1"/>
        <v>1</v>
      </c>
      <c r="H40" s="348">
        <f t="shared" si="2"/>
        <v>8.3333333333333339</v>
      </c>
    </row>
    <row r="41" spans="1:8" ht="49.5" customHeight="1" x14ac:dyDescent="0.2">
      <c r="A41" s="516" t="s">
        <v>288</v>
      </c>
      <c r="B41" s="602" t="s">
        <v>606</v>
      </c>
      <c r="C41" s="602"/>
      <c r="D41" s="602"/>
      <c r="E41" s="602"/>
      <c r="F41" s="602"/>
      <c r="G41" s="602"/>
      <c r="H41" s="602"/>
    </row>
    <row r="42" spans="1:8" ht="30" customHeight="1" x14ac:dyDescent="0.2">
      <c r="A42" s="582" t="s">
        <v>289</v>
      </c>
      <c r="B42" s="582"/>
      <c r="C42" s="582"/>
      <c r="D42" s="582"/>
      <c r="E42" s="582"/>
      <c r="F42" s="582"/>
      <c r="G42" s="582"/>
      <c r="H42" s="582"/>
    </row>
    <row r="43" spans="1:8" ht="45" customHeight="1" x14ac:dyDescent="0.2">
      <c r="A43" s="603"/>
      <c r="B43" s="603"/>
      <c r="C43" s="603"/>
      <c r="D43" s="603"/>
      <c r="E43" s="603"/>
      <c r="F43" s="603"/>
      <c r="G43" s="603"/>
      <c r="H43" s="603"/>
    </row>
    <row r="44" spans="1:8" ht="45" customHeight="1" x14ac:dyDescent="0.2">
      <c r="A44" s="603"/>
      <c r="B44" s="603"/>
      <c r="C44" s="603"/>
      <c r="D44" s="603"/>
      <c r="E44" s="603"/>
      <c r="F44" s="603"/>
      <c r="G44" s="603"/>
      <c r="H44" s="603"/>
    </row>
    <row r="45" spans="1:8" ht="45" customHeight="1" x14ac:dyDescent="0.2">
      <c r="A45" s="603"/>
      <c r="B45" s="603"/>
      <c r="C45" s="603"/>
      <c r="D45" s="603"/>
      <c r="E45" s="603"/>
      <c r="F45" s="603"/>
      <c r="G45" s="603"/>
      <c r="H45" s="603"/>
    </row>
    <row r="46" spans="1:8" ht="45" customHeight="1" x14ac:dyDescent="0.2">
      <c r="A46" s="603"/>
      <c r="B46" s="603"/>
      <c r="C46" s="603"/>
      <c r="D46" s="603"/>
      <c r="E46" s="603"/>
      <c r="F46" s="603"/>
      <c r="G46" s="603"/>
      <c r="H46" s="603"/>
    </row>
    <row r="47" spans="1:8" ht="45" customHeight="1" x14ac:dyDescent="0.2">
      <c r="A47" s="603"/>
      <c r="B47" s="603"/>
      <c r="C47" s="603"/>
      <c r="D47" s="603"/>
      <c r="E47" s="603"/>
      <c r="F47" s="603"/>
      <c r="G47" s="603"/>
      <c r="H47" s="603"/>
    </row>
    <row r="48" spans="1:8" ht="84" customHeight="1" x14ac:dyDescent="0.2">
      <c r="A48" s="513" t="s">
        <v>290</v>
      </c>
      <c r="B48" s="636" t="s">
        <v>626</v>
      </c>
      <c r="C48" s="605"/>
      <c r="D48" s="605"/>
      <c r="E48" s="605"/>
      <c r="F48" s="605"/>
      <c r="G48" s="605"/>
      <c r="H48" s="605"/>
    </row>
    <row r="49" spans="1:8" ht="30" customHeight="1" x14ac:dyDescent="0.2">
      <c r="A49" s="513" t="s">
        <v>291</v>
      </c>
      <c r="B49" s="605" t="s">
        <v>564</v>
      </c>
      <c r="C49" s="605"/>
      <c r="D49" s="605"/>
      <c r="E49" s="605"/>
      <c r="F49" s="605"/>
      <c r="G49" s="605"/>
      <c r="H49" s="605"/>
    </row>
    <row r="50" spans="1:8" ht="64.5" customHeight="1" x14ac:dyDescent="0.2">
      <c r="A50" s="516" t="s">
        <v>292</v>
      </c>
      <c r="B50" s="749" t="s">
        <v>565</v>
      </c>
      <c r="C50" s="750"/>
      <c r="D50" s="750"/>
      <c r="E50" s="750"/>
      <c r="F50" s="750"/>
      <c r="G50" s="750"/>
      <c r="H50" s="750"/>
    </row>
    <row r="51" spans="1:8" ht="30" customHeight="1" x14ac:dyDescent="0.2">
      <c r="A51" s="582" t="s">
        <v>293</v>
      </c>
      <c r="B51" s="582"/>
      <c r="C51" s="582"/>
      <c r="D51" s="582"/>
      <c r="E51" s="582"/>
      <c r="F51" s="582"/>
      <c r="G51" s="582"/>
      <c r="H51" s="582"/>
    </row>
    <row r="52" spans="1:8" ht="30" customHeight="1" x14ac:dyDescent="0.2">
      <c r="A52" s="607" t="s">
        <v>294</v>
      </c>
      <c r="B52" s="517" t="s">
        <v>295</v>
      </c>
      <c r="C52" s="608" t="s">
        <v>296</v>
      </c>
      <c r="D52" s="608"/>
      <c r="E52" s="608"/>
      <c r="F52" s="608" t="s">
        <v>297</v>
      </c>
      <c r="G52" s="608"/>
      <c r="H52" s="608"/>
    </row>
    <row r="53" spans="1:8" ht="30" customHeight="1" x14ac:dyDescent="0.2">
      <c r="A53" s="607"/>
      <c r="B53" s="155"/>
      <c r="C53" s="609"/>
      <c r="D53" s="609"/>
      <c r="E53" s="609"/>
      <c r="F53" s="610"/>
      <c r="G53" s="610"/>
      <c r="H53" s="610"/>
    </row>
    <row r="54" spans="1:8" ht="30" customHeight="1" x14ac:dyDescent="0.2">
      <c r="A54" s="516" t="s">
        <v>298</v>
      </c>
      <c r="B54" s="611" t="s">
        <v>449</v>
      </c>
      <c r="C54" s="611"/>
      <c r="D54" s="612" t="s">
        <v>299</v>
      </c>
      <c r="E54" s="612"/>
      <c r="F54" s="611" t="s">
        <v>449</v>
      </c>
      <c r="G54" s="611"/>
      <c r="H54" s="611"/>
    </row>
    <row r="55" spans="1:8" ht="30" customHeight="1" x14ac:dyDescent="0.2">
      <c r="A55" s="516" t="s">
        <v>300</v>
      </c>
      <c r="B55" s="609" t="s">
        <v>566</v>
      </c>
      <c r="C55" s="609"/>
      <c r="D55" s="607" t="s">
        <v>301</v>
      </c>
      <c r="E55" s="607"/>
      <c r="F55" s="613" t="s">
        <v>450</v>
      </c>
      <c r="G55" s="613"/>
      <c r="H55" s="613"/>
    </row>
    <row r="56" spans="1:8" ht="30" customHeight="1" x14ac:dyDescent="0.2">
      <c r="A56" s="516" t="s">
        <v>302</v>
      </c>
      <c r="B56" s="585"/>
      <c r="C56" s="585"/>
      <c r="D56" s="583" t="s">
        <v>303</v>
      </c>
      <c r="E56" s="583"/>
      <c r="F56" s="585"/>
      <c r="G56" s="585"/>
      <c r="H56" s="585"/>
    </row>
    <row r="57" spans="1:8" ht="30" customHeight="1" x14ac:dyDescent="0.2">
      <c r="A57" s="516" t="s">
        <v>304</v>
      </c>
      <c r="B57" s="585"/>
      <c r="C57" s="585"/>
      <c r="D57" s="583"/>
      <c r="E57" s="583"/>
      <c r="F57" s="585"/>
      <c r="G57" s="585"/>
      <c r="H57" s="585"/>
    </row>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4:D24"/>
    <mergeCell ref="F24:H24"/>
    <mergeCell ref="B22:D22"/>
    <mergeCell ref="E22:H22"/>
    <mergeCell ref="B23:D23"/>
    <mergeCell ref="E23:H23"/>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count="5">
    <dataValidation type="list" allowBlank="1" showInputMessage="1" showErrorMessage="1" sqref="B26:D26">
      <formula1>#REF!</formula1>
    </dataValidation>
    <dataValidation type="list" allowBlank="1" showInputMessage="1" showErrorMessage="1" sqref="G14:H14">
      <formula1>#REF!</formula1>
    </dataValidation>
    <dataValidation type="list" allowBlank="1" showInputMessage="1" showErrorMessage="1" sqref="B12:H12">
      <formula1>#REF!</formula1>
    </dataValidation>
    <dataValidation type="list" allowBlank="1" showInputMessage="1" showErrorMessage="1" sqref="G15:H15">
      <formula1>#REF!</formula1>
    </dataValidation>
    <dataValidation type="list" allowBlank="1" showInputMessage="1" showErrorMessage="1" sqref="B9 H9">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'11'!#REF!</xm:f>
          </x14:formula1>
          <xm:sqref>B11:E11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21"/>
  <sheetViews>
    <sheetView zoomScale="85" zoomScaleNormal="85" workbookViewId="0">
      <selection activeCell="J16" sqref="J16"/>
    </sheetView>
  </sheetViews>
  <sheetFormatPr baseColWidth="10" defaultColWidth="0" defaultRowHeight="30" customHeight="1" zeroHeight="1" x14ac:dyDescent="0.25"/>
  <cols>
    <col min="1" max="1" width="21.85546875" style="161" customWidth="1"/>
    <col min="2" max="2" width="34.5703125" customWidth="1"/>
    <col min="3" max="3" width="16.28515625" customWidth="1"/>
    <col min="4" max="4" width="5.85546875" customWidth="1"/>
    <col min="5" max="5" width="47" customWidth="1"/>
    <col min="6" max="7" width="16.140625" customWidth="1"/>
    <col min="8" max="8" width="16.28515625" customWidth="1"/>
    <col min="9" max="9" width="15.7109375" customWidth="1"/>
    <col min="10" max="10" width="80.7109375" customWidth="1"/>
    <col min="11" max="106" width="11.5703125" hidden="1" customWidth="1"/>
    <col min="107" max="107" width="11.42578125" hidden="1" customWidth="1"/>
    <col min="108" max="196" width="11.5703125" hidden="1" customWidth="1"/>
    <col min="197" max="198" width="1.42578125" hidden="1" customWidth="1"/>
    <col min="199" max="16384" width="11.5703125" hidden="1"/>
  </cols>
  <sheetData>
    <row r="1" spans="1:10" ht="30" customHeight="1" x14ac:dyDescent="0.25">
      <c r="A1" s="614"/>
      <c r="B1" s="615" t="s">
        <v>455</v>
      </c>
      <c r="C1" s="615"/>
      <c r="D1" s="615"/>
      <c r="E1" s="615"/>
      <c r="F1" s="615"/>
      <c r="G1" s="615"/>
      <c r="H1" s="615"/>
      <c r="I1" s="615"/>
      <c r="J1" s="615"/>
    </row>
    <row r="2" spans="1:10" ht="30" customHeight="1" x14ac:dyDescent="0.25">
      <c r="A2" s="614"/>
      <c r="B2" s="615" t="s">
        <v>139</v>
      </c>
      <c r="C2" s="615"/>
      <c r="D2" s="615"/>
      <c r="E2" s="615"/>
      <c r="F2" s="615"/>
      <c r="G2" s="615"/>
      <c r="H2" s="615"/>
      <c r="I2" s="615"/>
      <c r="J2" s="615"/>
    </row>
    <row r="3" spans="1:10" ht="30" customHeight="1" x14ac:dyDescent="0.25">
      <c r="A3" s="614"/>
      <c r="B3" s="615" t="s">
        <v>389</v>
      </c>
      <c r="C3" s="615"/>
      <c r="D3" s="615"/>
      <c r="E3" s="615"/>
      <c r="F3" s="615"/>
      <c r="G3" s="615"/>
      <c r="H3" s="615"/>
      <c r="I3" s="615"/>
      <c r="J3" s="615"/>
    </row>
    <row r="4" spans="1:10" ht="30" customHeight="1" x14ac:dyDescent="0.25">
      <c r="A4" s="614"/>
      <c r="B4" s="615" t="s">
        <v>452</v>
      </c>
      <c r="C4" s="615"/>
      <c r="D4" s="615"/>
      <c r="E4" s="615"/>
      <c r="F4" s="615"/>
      <c r="G4" s="751" t="s">
        <v>447</v>
      </c>
      <c r="H4" s="751"/>
      <c r="I4" s="751"/>
      <c r="J4" s="751"/>
    </row>
    <row r="5" spans="1:10" ht="30" customHeight="1" x14ac:dyDescent="0.25">
      <c r="A5" s="297"/>
      <c r="B5" s="298"/>
      <c r="C5" s="298"/>
      <c r="D5" s="298"/>
      <c r="E5" s="298"/>
      <c r="F5" s="298"/>
      <c r="G5" s="298"/>
      <c r="H5" s="298"/>
      <c r="I5" s="299"/>
      <c r="J5" s="295"/>
    </row>
    <row r="6" spans="1:10" ht="63.75" customHeight="1" x14ac:dyDescent="0.25">
      <c r="A6" s="301" t="s">
        <v>401</v>
      </c>
      <c r="B6" s="617" t="s">
        <v>320</v>
      </c>
      <c r="C6" s="617"/>
      <c r="D6" s="617"/>
      <c r="E6" s="300"/>
      <c r="F6" s="298"/>
      <c r="G6" s="298"/>
      <c r="H6" s="298"/>
      <c r="I6" s="299"/>
      <c r="J6" s="295"/>
    </row>
    <row r="7" spans="1:10" ht="30" customHeight="1" x14ac:dyDescent="0.25">
      <c r="A7" s="302" t="s">
        <v>0</v>
      </c>
      <c r="B7" s="617" t="s">
        <v>448</v>
      </c>
      <c r="C7" s="617"/>
      <c r="D7" s="617"/>
      <c r="E7" s="300"/>
      <c r="F7" s="298"/>
      <c r="G7" s="298"/>
      <c r="H7" s="298"/>
      <c r="I7" s="299"/>
      <c r="J7" s="295"/>
    </row>
    <row r="8" spans="1:10" ht="30" customHeight="1" x14ac:dyDescent="0.25">
      <c r="A8" s="302" t="s">
        <v>316</v>
      </c>
      <c r="B8" s="617" t="s">
        <v>442</v>
      </c>
      <c r="C8" s="617"/>
      <c r="D8" s="617"/>
      <c r="E8" s="242"/>
      <c r="F8" s="298"/>
      <c r="G8" s="298"/>
      <c r="H8" s="298"/>
      <c r="I8" s="299"/>
      <c r="J8" s="295"/>
    </row>
    <row r="9" spans="1:10" ht="30" customHeight="1" x14ac:dyDescent="0.25">
      <c r="A9" s="302" t="s">
        <v>194</v>
      </c>
      <c r="B9" s="617" t="s">
        <v>443</v>
      </c>
      <c r="C9" s="617"/>
      <c r="D9" s="617"/>
      <c r="E9" s="300"/>
      <c r="F9" s="298"/>
      <c r="G9" s="298"/>
      <c r="H9" s="298"/>
      <c r="I9" s="299"/>
      <c r="J9" s="295"/>
    </row>
    <row r="10" spans="1:10" ht="48.75" customHeight="1" x14ac:dyDescent="0.25">
      <c r="A10" s="302" t="s">
        <v>390</v>
      </c>
      <c r="B10" s="617" t="s">
        <v>395</v>
      </c>
      <c r="C10" s="617"/>
      <c r="D10" s="617"/>
      <c r="E10" s="300"/>
      <c r="F10" s="298"/>
      <c r="G10" s="298"/>
      <c r="H10" s="298"/>
      <c r="I10" s="299"/>
      <c r="J10" s="295"/>
    </row>
    <row r="11" spans="1:10" ht="30" customHeight="1" x14ac:dyDescent="0.25">
      <c r="A11" s="294"/>
      <c r="B11" s="295"/>
      <c r="C11" s="295"/>
      <c r="D11" s="295"/>
      <c r="E11" s="295"/>
      <c r="F11" s="295"/>
      <c r="G11" s="295"/>
      <c r="H11" s="295"/>
      <c r="I11" s="295"/>
      <c r="J11" s="295"/>
    </row>
    <row r="12" spans="1:10" s="202" customFormat="1" ht="30" customHeight="1" x14ac:dyDescent="0.25">
      <c r="A12" s="753" t="s">
        <v>453</v>
      </c>
      <c r="B12" s="753"/>
      <c r="C12" s="753"/>
      <c r="D12" s="753"/>
      <c r="E12" s="753"/>
      <c r="F12" s="753"/>
      <c r="G12" s="753"/>
      <c r="H12" s="752" t="s">
        <v>312</v>
      </c>
      <c r="I12" s="752"/>
      <c r="J12" s="752"/>
    </row>
    <row r="13" spans="1:10" s="162" customFormat="1" ht="30" customHeight="1" x14ac:dyDescent="0.25">
      <c r="A13" s="351" t="s">
        <v>317</v>
      </c>
      <c r="B13" s="351" t="s">
        <v>313</v>
      </c>
      <c r="C13" s="351" t="s">
        <v>372</v>
      </c>
      <c r="D13" s="351" t="s">
        <v>314</v>
      </c>
      <c r="E13" s="351" t="s">
        <v>315</v>
      </c>
      <c r="F13" s="351" t="s">
        <v>373</v>
      </c>
      <c r="G13" s="351" t="s">
        <v>374</v>
      </c>
      <c r="H13" s="175" t="s">
        <v>375</v>
      </c>
      <c r="I13" s="175" t="s">
        <v>376</v>
      </c>
      <c r="J13" s="175" t="s">
        <v>377</v>
      </c>
    </row>
    <row r="14" spans="1:10" s="202" customFormat="1" ht="50.1" customHeight="1" x14ac:dyDescent="0.25">
      <c r="A14" s="756">
        <v>1</v>
      </c>
      <c r="B14" s="757" t="s">
        <v>529</v>
      </c>
      <c r="C14" s="758">
        <v>2</v>
      </c>
      <c r="D14" s="254">
        <v>1</v>
      </c>
      <c r="E14" s="505" t="s">
        <v>472</v>
      </c>
      <c r="F14" s="255">
        <v>1.4</v>
      </c>
      <c r="G14" s="201">
        <v>43679</v>
      </c>
      <c r="H14" s="230">
        <f>+F14</f>
        <v>1.4</v>
      </c>
      <c r="I14" s="200">
        <v>43709</v>
      </c>
      <c r="J14" s="506" t="s">
        <v>583</v>
      </c>
    </row>
    <row r="15" spans="1:10" s="202" customFormat="1" ht="50.1" customHeight="1" x14ac:dyDescent="0.25">
      <c r="A15" s="756"/>
      <c r="B15" s="757"/>
      <c r="C15" s="758"/>
      <c r="D15" s="254">
        <v>2</v>
      </c>
      <c r="E15" s="165" t="s">
        <v>370</v>
      </c>
      <c r="F15" s="255">
        <v>0.6</v>
      </c>
      <c r="G15" s="200">
        <v>43830</v>
      </c>
      <c r="H15" s="470">
        <v>0.6</v>
      </c>
      <c r="I15" s="203">
        <v>43829</v>
      </c>
      <c r="J15" s="507" t="s">
        <v>617</v>
      </c>
    </row>
    <row r="16" spans="1:10" s="168" customFormat="1" ht="30" customHeight="1" x14ac:dyDescent="0.25">
      <c r="A16" s="754" t="s">
        <v>378</v>
      </c>
      <c r="B16" s="754"/>
      <c r="C16" s="232">
        <f>SUM(C14:C15)</f>
        <v>2</v>
      </c>
      <c r="D16" s="755" t="s">
        <v>119</v>
      </c>
      <c r="E16" s="755"/>
      <c r="F16" s="184">
        <f>SUBTOTAL(9,F14:F15)</f>
        <v>2</v>
      </c>
      <c r="G16" s="174"/>
      <c r="H16" s="508">
        <f>SUBTOTAL(9,H14:H15)</f>
        <v>2</v>
      </c>
      <c r="I16" s="177"/>
      <c r="J16" s="177"/>
    </row>
    <row r="17" ht="30" hidden="1" customHeight="1" x14ac:dyDescent="0.25"/>
    <row r="18" ht="30" hidden="1" customHeight="1" x14ac:dyDescent="0.25"/>
    <row r="19" ht="30" hidden="1" customHeight="1" x14ac:dyDescent="0.25"/>
    <row r="20" ht="30" hidden="1" customHeight="1" x14ac:dyDescent="0.25"/>
    <row r="21" ht="30" hidden="1" customHeight="1" x14ac:dyDescent="0.25"/>
  </sheetData>
  <sheetProtection autoFilter="0" pivotTables="0"/>
  <mergeCells count="18">
    <mergeCell ref="H12:J12"/>
    <mergeCell ref="A12:G12"/>
    <mergeCell ref="A16:B16"/>
    <mergeCell ref="D16:E16"/>
    <mergeCell ref="A14:A15"/>
    <mergeCell ref="B14:B15"/>
    <mergeCell ref="C14:C15"/>
    <mergeCell ref="B6:D6"/>
    <mergeCell ref="B7:D7"/>
    <mergeCell ref="B8:D8"/>
    <mergeCell ref="B9:D9"/>
    <mergeCell ref="B10:D10"/>
    <mergeCell ref="A1:A4"/>
    <mergeCell ref="B4:F4"/>
    <mergeCell ref="B1:J1"/>
    <mergeCell ref="B2:J2"/>
    <mergeCell ref="B3:J3"/>
    <mergeCell ref="G4:J4"/>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H57"/>
  <sheetViews>
    <sheetView view="pageLayout" topLeftCell="A21" zoomScale="85" zoomScaleNormal="85" zoomScalePageLayoutView="85" workbookViewId="0">
      <selection activeCell="G29" sqref="G29"/>
    </sheetView>
  </sheetViews>
  <sheetFormatPr baseColWidth="10" defaultColWidth="11.42578125" defaultRowHeight="30" customHeight="1" x14ac:dyDescent="0.2"/>
  <cols>
    <col min="1" max="1" width="25.7109375" style="310" customWidth="1"/>
    <col min="2" max="5" width="20.7109375" style="304" customWidth="1"/>
    <col min="6" max="6" width="20.7109375" style="311" customWidth="1"/>
    <col min="7" max="8" width="20.7109375" style="304" customWidth="1"/>
    <col min="9" max="16384" width="11.42578125" style="304"/>
  </cols>
  <sheetData>
    <row r="1" spans="1:8" ht="30" customHeight="1" x14ac:dyDescent="0.2">
      <c r="A1" s="577"/>
      <c r="B1" s="579" t="s">
        <v>460</v>
      </c>
      <c r="C1" s="579"/>
      <c r="D1" s="579"/>
      <c r="E1" s="579"/>
      <c r="F1" s="579"/>
      <c r="G1" s="579"/>
      <c r="H1" s="579"/>
    </row>
    <row r="2" spans="1:8" ht="30" customHeight="1" x14ac:dyDescent="0.2">
      <c r="A2" s="577"/>
      <c r="B2" s="578" t="s">
        <v>139</v>
      </c>
      <c r="C2" s="578"/>
      <c r="D2" s="578"/>
      <c r="E2" s="578"/>
      <c r="F2" s="578"/>
      <c r="G2" s="578"/>
      <c r="H2" s="578"/>
    </row>
    <row r="3" spans="1:8" ht="30" customHeight="1" x14ac:dyDescent="0.2">
      <c r="A3" s="577"/>
      <c r="B3" s="578" t="s">
        <v>222</v>
      </c>
      <c r="C3" s="578"/>
      <c r="D3" s="578"/>
      <c r="E3" s="578"/>
      <c r="F3" s="578"/>
      <c r="G3" s="578"/>
      <c r="H3" s="578"/>
    </row>
    <row r="4" spans="1:8" ht="30" customHeight="1" x14ac:dyDescent="0.2">
      <c r="A4" s="577"/>
      <c r="B4" s="578" t="s">
        <v>223</v>
      </c>
      <c r="C4" s="578"/>
      <c r="D4" s="578"/>
      <c r="E4" s="578"/>
      <c r="F4" s="576" t="s">
        <v>447</v>
      </c>
      <c r="G4" s="576"/>
      <c r="H4" s="576"/>
    </row>
    <row r="5" spans="1:8" ht="30" customHeight="1" x14ac:dyDescent="0.2">
      <c r="A5" s="580" t="s">
        <v>224</v>
      </c>
      <c r="B5" s="580"/>
      <c r="C5" s="580"/>
      <c r="D5" s="580"/>
      <c r="E5" s="580"/>
      <c r="F5" s="580"/>
      <c r="G5" s="580"/>
      <c r="H5" s="580"/>
    </row>
    <row r="6" spans="1:8" ht="30" customHeight="1" x14ac:dyDescent="0.2">
      <c r="A6" s="581" t="s">
        <v>225</v>
      </c>
      <c r="B6" s="581"/>
      <c r="C6" s="581"/>
      <c r="D6" s="581"/>
      <c r="E6" s="581"/>
      <c r="F6" s="581"/>
      <c r="G6" s="581"/>
      <c r="H6" s="581"/>
    </row>
    <row r="7" spans="1:8" ht="30" customHeight="1" x14ac:dyDescent="0.2">
      <c r="A7" s="582" t="s">
        <v>226</v>
      </c>
      <c r="B7" s="582"/>
      <c r="C7" s="582"/>
      <c r="D7" s="582"/>
      <c r="E7" s="582"/>
      <c r="F7" s="582"/>
      <c r="G7" s="582"/>
      <c r="H7" s="582"/>
    </row>
    <row r="8" spans="1:8" ht="30" customHeight="1" x14ac:dyDescent="0.2">
      <c r="A8" s="513" t="s">
        <v>438</v>
      </c>
      <c r="B8" s="514">
        <v>17</v>
      </c>
      <c r="C8" s="583" t="s">
        <v>439</v>
      </c>
      <c r="D8" s="583"/>
      <c r="E8" s="714" t="s">
        <v>356</v>
      </c>
      <c r="F8" s="714"/>
      <c r="G8" s="714"/>
      <c r="H8" s="714"/>
    </row>
    <row r="9" spans="1:8" ht="30" customHeight="1" x14ac:dyDescent="0.2">
      <c r="A9" s="513" t="s">
        <v>227</v>
      </c>
      <c r="B9" s="518" t="s">
        <v>240</v>
      </c>
      <c r="C9" s="583" t="s">
        <v>228</v>
      </c>
      <c r="D9" s="583"/>
      <c r="E9" s="584" t="s">
        <v>448</v>
      </c>
      <c r="F9" s="584"/>
      <c r="G9" s="305" t="s">
        <v>229</v>
      </c>
      <c r="H9" s="518" t="s">
        <v>240</v>
      </c>
    </row>
    <row r="10" spans="1:8" ht="30" customHeight="1" x14ac:dyDescent="0.2">
      <c r="A10" s="513" t="s">
        <v>230</v>
      </c>
      <c r="B10" s="759" t="s">
        <v>322</v>
      </c>
      <c r="C10" s="759"/>
      <c r="D10" s="759"/>
      <c r="E10" s="759"/>
      <c r="F10" s="305" t="s">
        <v>231</v>
      </c>
      <c r="G10" s="587">
        <v>967</v>
      </c>
      <c r="H10" s="587"/>
    </row>
    <row r="11" spans="1:8" ht="30" customHeight="1" x14ac:dyDescent="0.2">
      <c r="A11" s="513" t="s">
        <v>233</v>
      </c>
      <c r="B11" s="588" t="s">
        <v>464</v>
      </c>
      <c r="C11" s="588"/>
      <c r="D11" s="588"/>
      <c r="E11" s="588"/>
      <c r="F11" s="305" t="s">
        <v>234</v>
      </c>
      <c r="G11" s="589" t="s">
        <v>461</v>
      </c>
      <c r="H11" s="589"/>
    </row>
    <row r="12" spans="1:8" ht="30" customHeight="1" x14ac:dyDescent="0.2">
      <c r="A12" s="513" t="s">
        <v>235</v>
      </c>
      <c r="B12" s="590" t="s">
        <v>258</v>
      </c>
      <c r="C12" s="590"/>
      <c r="D12" s="590"/>
      <c r="E12" s="590"/>
      <c r="F12" s="590"/>
      <c r="G12" s="590"/>
      <c r="H12" s="590"/>
    </row>
    <row r="13" spans="1:8" ht="30" customHeight="1" x14ac:dyDescent="0.2">
      <c r="A13" s="513" t="s">
        <v>236</v>
      </c>
      <c r="B13" s="591" t="s">
        <v>323</v>
      </c>
      <c r="C13" s="591"/>
      <c r="D13" s="591"/>
      <c r="E13" s="591"/>
      <c r="F13" s="591"/>
      <c r="G13" s="591"/>
      <c r="H13" s="591"/>
    </row>
    <row r="14" spans="1:8" ht="30" customHeight="1" x14ac:dyDescent="0.2">
      <c r="A14" s="513" t="s">
        <v>238</v>
      </c>
      <c r="B14" s="584" t="s">
        <v>357</v>
      </c>
      <c r="C14" s="584"/>
      <c r="D14" s="584"/>
      <c r="E14" s="584"/>
      <c r="F14" s="305" t="s">
        <v>239</v>
      </c>
      <c r="G14" s="592" t="s">
        <v>251</v>
      </c>
      <c r="H14" s="592"/>
    </row>
    <row r="15" spans="1:8" ht="30" customHeight="1" x14ac:dyDescent="0.2">
      <c r="A15" s="513" t="s">
        <v>241</v>
      </c>
      <c r="B15" s="631" t="s">
        <v>444</v>
      </c>
      <c r="C15" s="631"/>
      <c r="D15" s="631"/>
      <c r="E15" s="631"/>
      <c r="F15" s="305" t="s">
        <v>242</v>
      </c>
      <c r="G15" s="592" t="s">
        <v>465</v>
      </c>
      <c r="H15" s="592"/>
    </row>
    <row r="16" spans="1:8" ht="30" customHeight="1" x14ac:dyDescent="0.2">
      <c r="A16" s="513" t="s">
        <v>243</v>
      </c>
      <c r="B16" s="584" t="s">
        <v>358</v>
      </c>
      <c r="C16" s="584"/>
      <c r="D16" s="584"/>
      <c r="E16" s="584"/>
      <c r="F16" s="584"/>
      <c r="G16" s="584"/>
      <c r="H16" s="584"/>
    </row>
    <row r="17" spans="1:8" ht="30" customHeight="1" x14ac:dyDescent="0.2">
      <c r="A17" s="513" t="s">
        <v>246</v>
      </c>
      <c r="B17" s="584" t="s">
        <v>335</v>
      </c>
      <c r="C17" s="584"/>
      <c r="D17" s="584"/>
      <c r="E17" s="584"/>
      <c r="F17" s="584"/>
      <c r="G17" s="584"/>
      <c r="H17" s="584"/>
    </row>
    <row r="18" spans="1:8" ht="30" customHeight="1" x14ac:dyDescent="0.2">
      <c r="A18" s="513" t="s">
        <v>248</v>
      </c>
      <c r="B18" s="590" t="s">
        <v>306</v>
      </c>
      <c r="C18" s="590"/>
      <c r="D18" s="590"/>
      <c r="E18" s="590"/>
      <c r="F18" s="590"/>
      <c r="G18" s="590"/>
      <c r="H18" s="590"/>
    </row>
    <row r="19" spans="1:8" ht="30" customHeight="1" x14ac:dyDescent="0.2">
      <c r="A19" s="513" t="s">
        <v>250</v>
      </c>
      <c r="B19" s="594" t="s">
        <v>307</v>
      </c>
      <c r="C19" s="594"/>
      <c r="D19" s="594"/>
      <c r="E19" s="594"/>
      <c r="F19" s="594"/>
      <c r="G19" s="594"/>
      <c r="H19" s="594"/>
    </row>
    <row r="20" spans="1:8" ht="30" customHeight="1" x14ac:dyDescent="0.2">
      <c r="A20" s="583" t="s">
        <v>253</v>
      </c>
      <c r="B20" s="595" t="s">
        <v>254</v>
      </c>
      <c r="C20" s="595"/>
      <c r="D20" s="595"/>
      <c r="E20" s="596" t="s">
        <v>255</v>
      </c>
      <c r="F20" s="596"/>
      <c r="G20" s="596"/>
      <c r="H20" s="596"/>
    </row>
    <row r="21" spans="1:8" ht="30" customHeight="1" x14ac:dyDescent="0.2">
      <c r="A21" s="583"/>
      <c r="B21" s="590" t="s">
        <v>308</v>
      </c>
      <c r="C21" s="590"/>
      <c r="D21" s="590"/>
      <c r="E21" s="590" t="s">
        <v>309</v>
      </c>
      <c r="F21" s="590"/>
      <c r="G21" s="590"/>
      <c r="H21" s="590"/>
    </row>
    <row r="22" spans="1:8" ht="30" customHeight="1" x14ac:dyDescent="0.2">
      <c r="A22" s="513" t="s">
        <v>257</v>
      </c>
      <c r="B22" s="591" t="s">
        <v>307</v>
      </c>
      <c r="C22" s="591"/>
      <c r="D22" s="591"/>
      <c r="E22" s="591" t="s">
        <v>307</v>
      </c>
      <c r="F22" s="591"/>
      <c r="G22" s="591"/>
      <c r="H22" s="591"/>
    </row>
    <row r="23" spans="1:8" ht="30" customHeight="1" x14ac:dyDescent="0.2">
      <c r="A23" s="513" t="s">
        <v>259</v>
      </c>
      <c r="B23" s="590" t="s">
        <v>311</v>
      </c>
      <c r="C23" s="590"/>
      <c r="D23" s="590"/>
      <c r="E23" s="590" t="s">
        <v>310</v>
      </c>
      <c r="F23" s="590"/>
      <c r="G23" s="590"/>
      <c r="H23" s="590"/>
    </row>
    <row r="24" spans="1:8" ht="30" customHeight="1" x14ac:dyDescent="0.2">
      <c r="A24" s="513" t="s">
        <v>261</v>
      </c>
      <c r="B24" s="632">
        <v>43466</v>
      </c>
      <c r="C24" s="584"/>
      <c r="D24" s="584"/>
      <c r="E24" s="305" t="s">
        <v>262</v>
      </c>
      <c r="F24" s="633">
        <f>+'Sección 2. Metas - Presupuesto'!H24</f>
        <v>631078480</v>
      </c>
      <c r="G24" s="633"/>
      <c r="H24" s="633"/>
    </row>
    <row r="25" spans="1:8" ht="30" customHeight="1" x14ac:dyDescent="0.2">
      <c r="A25" s="513" t="s">
        <v>263</v>
      </c>
      <c r="B25" s="632">
        <v>43830</v>
      </c>
      <c r="C25" s="584"/>
      <c r="D25" s="584"/>
      <c r="E25" s="305" t="s">
        <v>264</v>
      </c>
      <c r="F25" s="716">
        <f>+'Sección 2. Metas - Presupuesto'!I24</f>
        <v>558704000</v>
      </c>
      <c r="G25" s="716"/>
      <c r="H25" s="716"/>
    </row>
    <row r="26" spans="1:8" ht="30" customHeight="1" x14ac:dyDescent="0.2">
      <c r="A26" s="513" t="s">
        <v>265</v>
      </c>
      <c r="B26" s="592" t="s">
        <v>244</v>
      </c>
      <c r="C26" s="592"/>
      <c r="D26" s="592"/>
      <c r="E26" s="307" t="s">
        <v>266</v>
      </c>
      <c r="F26" s="635" t="s">
        <v>155</v>
      </c>
      <c r="G26" s="635"/>
      <c r="H26" s="635"/>
    </row>
    <row r="27" spans="1:8" ht="30" customHeight="1" x14ac:dyDescent="0.2">
      <c r="A27" s="601" t="s">
        <v>267</v>
      </c>
      <c r="B27" s="601"/>
      <c r="C27" s="601"/>
      <c r="D27" s="601"/>
      <c r="E27" s="601"/>
      <c r="F27" s="601"/>
      <c r="G27" s="601"/>
      <c r="H27" s="601"/>
    </row>
    <row r="28" spans="1:8" ht="30" customHeight="1" x14ac:dyDescent="0.2">
      <c r="A28" s="517" t="s">
        <v>268</v>
      </c>
      <c r="B28" s="517" t="s">
        <v>269</v>
      </c>
      <c r="C28" s="517" t="s">
        <v>270</v>
      </c>
      <c r="D28" s="517" t="s">
        <v>271</v>
      </c>
      <c r="E28" s="517" t="s">
        <v>272</v>
      </c>
      <c r="F28" s="308" t="s">
        <v>273</v>
      </c>
      <c r="G28" s="308" t="s">
        <v>274</v>
      </c>
      <c r="H28" s="517" t="s">
        <v>275</v>
      </c>
    </row>
    <row r="29" spans="1:8" ht="20.100000000000001" customHeight="1" x14ac:dyDescent="0.2">
      <c r="A29" s="515" t="s">
        <v>276</v>
      </c>
      <c r="B29" s="339">
        <v>0</v>
      </c>
      <c r="C29" s="312">
        <f>+B29</f>
        <v>0</v>
      </c>
      <c r="D29" s="163">
        <v>0</v>
      </c>
      <c r="E29" s="313">
        <f>+D29</f>
        <v>0</v>
      </c>
      <c r="F29" s="314">
        <f>IFERROR(+B29/D29,B29)</f>
        <v>0</v>
      </c>
      <c r="G29" s="315">
        <f>IFERROR(+C29/E29,)</f>
        <v>0</v>
      </c>
      <c r="H29" s="316">
        <f>+C29/$F$25</f>
        <v>0</v>
      </c>
    </row>
    <row r="30" spans="1:8" ht="20.100000000000001" customHeight="1" x14ac:dyDescent="0.2">
      <c r="A30" s="515" t="s">
        <v>277</v>
      </c>
      <c r="B30" s="339">
        <v>0</v>
      </c>
      <c r="C30" s="312">
        <f>+C29+B30</f>
        <v>0</v>
      </c>
      <c r="D30" s="163">
        <v>0</v>
      </c>
      <c r="E30" s="313">
        <f>+D30+E29</f>
        <v>0</v>
      </c>
      <c r="F30" s="314">
        <f t="shared" ref="F30:F40" si="0">IFERROR(+B30/D30,B30)</f>
        <v>0</v>
      </c>
      <c r="G30" s="315">
        <f t="shared" ref="G30:G40" si="1">IFERROR(+C30/E30,)</f>
        <v>0</v>
      </c>
      <c r="H30" s="316">
        <f t="shared" ref="H30:H39" si="2">+C30/$F$25</f>
        <v>0</v>
      </c>
    </row>
    <row r="31" spans="1:8" ht="20.100000000000001" customHeight="1" x14ac:dyDescent="0.2">
      <c r="A31" s="515" t="s">
        <v>278</v>
      </c>
      <c r="B31" s="339">
        <v>0</v>
      </c>
      <c r="C31" s="312">
        <v>0</v>
      </c>
      <c r="D31" s="163">
        <v>0</v>
      </c>
      <c r="E31" s="313">
        <f t="shared" ref="E31:E40" si="3">+D31+E30</f>
        <v>0</v>
      </c>
      <c r="F31" s="314">
        <f t="shared" si="0"/>
        <v>0</v>
      </c>
      <c r="G31" s="315">
        <f t="shared" si="1"/>
        <v>0</v>
      </c>
      <c r="H31" s="316">
        <f t="shared" si="2"/>
        <v>0</v>
      </c>
    </row>
    <row r="32" spans="1:8" ht="20.100000000000001" customHeight="1" x14ac:dyDescent="0.2">
      <c r="A32" s="515" t="s">
        <v>279</v>
      </c>
      <c r="B32" s="339">
        <v>0</v>
      </c>
      <c r="C32" s="312">
        <f t="shared" ref="C32:C40" si="4">+C31+B32</f>
        <v>0</v>
      </c>
      <c r="D32" s="163">
        <v>0</v>
      </c>
      <c r="E32" s="313">
        <f t="shared" si="3"/>
        <v>0</v>
      </c>
      <c r="F32" s="314">
        <f t="shared" si="0"/>
        <v>0</v>
      </c>
      <c r="G32" s="315">
        <f t="shared" si="1"/>
        <v>0</v>
      </c>
      <c r="H32" s="316">
        <f>+C32/$F$25</f>
        <v>0</v>
      </c>
    </row>
    <row r="33" spans="1:8" ht="20.100000000000001" customHeight="1" x14ac:dyDescent="0.2">
      <c r="A33" s="515" t="s">
        <v>280</v>
      </c>
      <c r="B33" s="339">
        <v>0.05</v>
      </c>
      <c r="C33" s="312">
        <f t="shared" si="4"/>
        <v>0.05</v>
      </c>
      <c r="D33" s="163">
        <v>0.05</v>
      </c>
      <c r="E33" s="313">
        <f t="shared" si="3"/>
        <v>0.05</v>
      </c>
      <c r="F33" s="314">
        <f t="shared" si="0"/>
        <v>1</v>
      </c>
      <c r="G33" s="315">
        <f t="shared" si="1"/>
        <v>1</v>
      </c>
      <c r="H33" s="316">
        <f t="shared" si="2"/>
        <v>8.9492826255047399E-11</v>
      </c>
    </row>
    <row r="34" spans="1:8" ht="20.100000000000001" customHeight="1" x14ac:dyDescent="0.2">
      <c r="A34" s="515" t="s">
        <v>281</v>
      </c>
      <c r="B34" s="339">
        <v>0.52</v>
      </c>
      <c r="C34" s="312">
        <f t="shared" si="4"/>
        <v>0.57000000000000006</v>
      </c>
      <c r="D34" s="163">
        <v>0.52</v>
      </c>
      <c r="E34" s="313">
        <f t="shared" si="3"/>
        <v>0.57000000000000006</v>
      </c>
      <c r="F34" s="314">
        <f t="shared" si="0"/>
        <v>1</v>
      </c>
      <c r="G34" s="315">
        <f t="shared" si="1"/>
        <v>1</v>
      </c>
      <c r="H34" s="316">
        <f t="shared" si="2"/>
        <v>1.0202182193075404E-9</v>
      </c>
    </row>
    <row r="35" spans="1:8" ht="20.100000000000001" customHeight="1" x14ac:dyDescent="0.2">
      <c r="A35" s="515" t="s">
        <v>282</v>
      </c>
      <c r="B35" s="339">
        <v>0</v>
      </c>
      <c r="C35" s="312">
        <f t="shared" si="4"/>
        <v>0.57000000000000006</v>
      </c>
      <c r="D35" s="163">
        <v>0</v>
      </c>
      <c r="E35" s="313">
        <f t="shared" si="3"/>
        <v>0.57000000000000006</v>
      </c>
      <c r="F35" s="314">
        <f t="shared" si="0"/>
        <v>0</v>
      </c>
      <c r="G35" s="315">
        <f t="shared" si="1"/>
        <v>1</v>
      </c>
      <c r="H35" s="316">
        <f t="shared" si="2"/>
        <v>1.0202182193075404E-9</v>
      </c>
    </row>
    <row r="36" spans="1:8" ht="20.100000000000001" customHeight="1" x14ac:dyDescent="0.2">
      <c r="A36" s="515" t="s">
        <v>283</v>
      </c>
      <c r="B36" s="339">
        <v>0</v>
      </c>
      <c r="C36" s="312">
        <f t="shared" si="4"/>
        <v>0.57000000000000006</v>
      </c>
      <c r="D36" s="163">
        <v>0</v>
      </c>
      <c r="E36" s="313">
        <f t="shared" si="3"/>
        <v>0.57000000000000006</v>
      </c>
      <c r="F36" s="314">
        <f t="shared" si="0"/>
        <v>0</v>
      </c>
      <c r="G36" s="315">
        <f t="shared" si="1"/>
        <v>1</v>
      </c>
      <c r="H36" s="316">
        <f t="shared" si="2"/>
        <v>1.0202182193075404E-9</v>
      </c>
    </row>
    <row r="37" spans="1:8" ht="20.100000000000001" customHeight="1" x14ac:dyDescent="0.2">
      <c r="A37" s="515" t="s">
        <v>284</v>
      </c>
      <c r="B37" s="339">
        <v>0</v>
      </c>
      <c r="C37" s="312">
        <f t="shared" si="4"/>
        <v>0.57000000000000006</v>
      </c>
      <c r="D37" s="163">
        <v>0.35</v>
      </c>
      <c r="E37" s="313">
        <f t="shared" si="3"/>
        <v>0.92</v>
      </c>
      <c r="F37" s="314">
        <f t="shared" si="0"/>
        <v>0</v>
      </c>
      <c r="G37" s="315">
        <f t="shared" si="1"/>
        <v>0.61956521739130443</v>
      </c>
      <c r="H37" s="316">
        <f t="shared" si="2"/>
        <v>1.0202182193075404E-9</v>
      </c>
    </row>
    <row r="38" spans="1:8" ht="20.100000000000001" customHeight="1" x14ac:dyDescent="0.2">
      <c r="A38" s="515" t="s">
        <v>285</v>
      </c>
      <c r="B38" s="339">
        <v>0</v>
      </c>
      <c r="C38" s="312">
        <f t="shared" si="4"/>
        <v>0.57000000000000006</v>
      </c>
      <c r="D38" s="163">
        <v>0</v>
      </c>
      <c r="E38" s="313">
        <f t="shared" si="3"/>
        <v>0.92</v>
      </c>
      <c r="F38" s="314">
        <f t="shared" si="0"/>
        <v>0</v>
      </c>
      <c r="G38" s="315">
        <f t="shared" si="1"/>
        <v>0.61956521739130443</v>
      </c>
      <c r="H38" s="316">
        <f t="shared" si="2"/>
        <v>1.0202182193075404E-9</v>
      </c>
    </row>
    <row r="39" spans="1:8" ht="20.100000000000001" customHeight="1" x14ac:dyDescent="0.2">
      <c r="A39" s="515" t="s">
        <v>286</v>
      </c>
      <c r="B39" s="339">
        <v>0</v>
      </c>
      <c r="C39" s="312">
        <f t="shared" si="4"/>
        <v>0.57000000000000006</v>
      </c>
      <c r="D39" s="163">
        <v>0</v>
      </c>
      <c r="E39" s="313">
        <f t="shared" si="3"/>
        <v>0.92</v>
      </c>
      <c r="F39" s="314">
        <f t="shared" si="0"/>
        <v>0</v>
      </c>
      <c r="G39" s="315">
        <f t="shared" si="1"/>
        <v>0.61956521739130443</v>
      </c>
      <c r="H39" s="316">
        <f t="shared" si="2"/>
        <v>1.0202182193075404E-9</v>
      </c>
    </row>
    <row r="40" spans="1:8" ht="20.100000000000001" customHeight="1" x14ac:dyDescent="0.2">
      <c r="A40" s="515" t="s">
        <v>287</v>
      </c>
      <c r="B40" s="339">
        <v>0.43</v>
      </c>
      <c r="C40" s="312">
        <f t="shared" si="4"/>
        <v>1</v>
      </c>
      <c r="D40" s="163">
        <v>0.08</v>
      </c>
      <c r="E40" s="313">
        <f t="shared" si="3"/>
        <v>1</v>
      </c>
      <c r="F40" s="314">
        <f t="shared" si="0"/>
        <v>5.375</v>
      </c>
      <c r="G40" s="315">
        <f t="shared" si="1"/>
        <v>1</v>
      </c>
      <c r="H40" s="316">
        <f>+C40/$F$25</f>
        <v>1.7898565251009479E-9</v>
      </c>
    </row>
    <row r="41" spans="1:8" ht="56.25" customHeight="1" x14ac:dyDescent="0.2">
      <c r="A41" s="516" t="s">
        <v>288</v>
      </c>
      <c r="B41" s="602" t="s">
        <v>629</v>
      </c>
      <c r="C41" s="602"/>
      <c r="D41" s="602"/>
      <c r="E41" s="602"/>
      <c r="F41" s="602"/>
      <c r="G41" s="602"/>
      <c r="H41" s="602"/>
    </row>
    <row r="42" spans="1:8" ht="30" customHeight="1" x14ac:dyDescent="0.2">
      <c r="A42" s="582" t="s">
        <v>289</v>
      </c>
      <c r="B42" s="582"/>
      <c r="C42" s="582"/>
      <c r="D42" s="582"/>
      <c r="E42" s="582"/>
      <c r="F42" s="582"/>
      <c r="G42" s="582"/>
      <c r="H42" s="582"/>
    </row>
    <row r="43" spans="1:8" ht="45" customHeight="1" x14ac:dyDescent="0.2">
      <c r="A43" s="603"/>
      <c r="B43" s="603"/>
      <c r="C43" s="603"/>
      <c r="D43" s="603"/>
      <c r="E43" s="603"/>
      <c r="F43" s="603"/>
      <c r="G43" s="603"/>
      <c r="H43" s="603"/>
    </row>
    <row r="44" spans="1:8" ht="45" customHeight="1" x14ac:dyDescent="0.2">
      <c r="A44" s="603"/>
      <c r="B44" s="603"/>
      <c r="C44" s="603"/>
      <c r="D44" s="603"/>
      <c r="E44" s="603"/>
      <c r="F44" s="603"/>
      <c r="G44" s="603"/>
      <c r="H44" s="603"/>
    </row>
    <row r="45" spans="1:8" ht="45" customHeight="1" x14ac:dyDescent="0.2">
      <c r="A45" s="603"/>
      <c r="B45" s="603"/>
      <c r="C45" s="603"/>
      <c r="D45" s="603"/>
      <c r="E45" s="603"/>
      <c r="F45" s="603"/>
      <c r="G45" s="603"/>
      <c r="H45" s="603"/>
    </row>
    <row r="46" spans="1:8" ht="45" customHeight="1" x14ac:dyDescent="0.2">
      <c r="A46" s="603"/>
      <c r="B46" s="603"/>
      <c r="C46" s="603"/>
      <c r="D46" s="603"/>
      <c r="E46" s="603"/>
      <c r="F46" s="603"/>
      <c r="G46" s="603"/>
      <c r="H46" s="603"/>
    </row>
    <row r="47" spans="1:8" ht="45" customHeight="1" x14ac:dyDescent="0.2">
      <c r="A47" s="603"/>
      <c r="B47" s="603"/>
      <c r="C47" s="603"/>
      <c r="D47" s="603"/>
      <c r="E47" s="603"/>
      <c r="F47" s="603"/>
      <c r="G47" s="603"/>
      <c r="H47" s="603"/>
    </row>
    <row r="48" spans="1:8" ht="96.75" customHeight="1" x14ac:dyDescent="0.2">
      <c r="A48" s="513" t="s">
        <v>290</v>
      </c>
      <c r="B48" s="604" t="s">
        <v>627</v>
      </c>
      <c r="C48" s="606"/>
      <c r="D48" s="606"/>
      <c r="E48" s="606"/>
      <c r="F48" s="606"/>
      <c r="G48" s="606"/>
      <c r="H48" s="606"/>
    </row>
    <row r="49" spans="1:8" ht="30" customHeight="1" x14ac:dyDescent="0.2">
      <c r="A49" s="513" t="s">
        <v>291</v>
      </c>
      <c r="B49" s="605" t="s">
        <v>471</v>
      </c>
      <c r="C49" s="605"/>
      <c r="D49" s="605"/>
      <c r="E49" s="605"/>
      <c r="F49" s="605"/>
      <c r="G49" s="605"/>
      <c r="H49" s="605"/>
    </row>
    <row r="50" spans="1:8" ht="78.75" customHeight="1" x14ac:dyDescent="0.2">
      <c r="A50" s="516" t="s">
        <v>292</v>
      </c>
      <c r="B50" s="604" t="s">
        <v>609</v>
      </c>
      <c r="C50" s="606"/>
      <c r="D50" s="606"/>
      <c r="E50" s="606"/>
      <c r="F50" s="606"/>
      <c r="G50" s="606"/>
      <c r="H50" s="606"/>
    </row>
    <row r="51" spans="1:8" ht="30" customHeight="1" x14ac:dyDescent="0.2">
      <c r="A51" s="582" t="s">
        <v>293</v>
      </c>
      <c r="B51" s="582"/>
      <c r="C51" s="582"/>
      <c r="D51" s="582"/>
      <c r="E51" s="582"/>
      <c r="F51" s="582"/>
      <c r="G51" s="582"/>
      <c r="H51" s="582"/>
    </row>
    <row r="52" spans="1:8" ht="30" customHeight="1" x14ac:dyDescent="0.2">
      <c r="A52" s="607" t="s">
        <v>294</v>
      </c>
      <c r="B52" s="517" t="s">
        <v>295</v>
      </c>
      <c r="C52" s="608" t="s">
        <v>296</v>
      </c>
      <c r="D52" s="608"/>
      <c r="E52" s="608"/>
      <c r="F52" s="608" t="s">
        <v>297</v>
      </c>
      <c r="G52" s="608"/>
      <c r="H52" s="608"/>
    </row>
    <row r="53" spans="1:8" ht="30" customHeight="1" x14ac:dyDescent="0.2">
      <c r="A53" s="607"/>
      <c r="B53" s="192"/>
      <c r="C53" s="760"/>
      <c r="D53" s="760"/>
      <c r="E53" s="760"/>
      <c r="F53" s="761"/>
      <c r="G53" s="761"/>
      <c r="H53" s="761"/>
    </row>
    <row r="54" spans="1:8" ht="30" customHeight="1" x14ac:dyDescent="0.2">
      <c r="A54" s="516" t="s">
        <v>298</v>
      </c>
      <c r="B54" s="611" t="s">
        <v>359</v>
      </c>
      <c r="C54" s="611"/>
      <c r="D54" s="612" t="s">
        <v>299</v>
      </c>
      <c r="E54" s="612"/>
      <c r="F54" s="611" t="s">
        <v>449</v>
      </c>
      <c r="G54" s="611"/>
      <c r="H54" s="611"/>
    </row>
    <row r="55" spans="1:8" ht="30" customHeight="1" x14ac:dyDescent="0.2">
      <c r="A55" s="516" t="s">
        <v>300</v>
      </c>
      <c r="B55" s="609" t="s">
        <v>566</v>
      </c>
      <c r="C55" s="609"/>
      <c r="D55" s="607" t="s">
        <v>301</v>
      </c>
      <c r="E55" s="607"/>
      <c r="F55" s="613" t="s">
        <v>450</v>
      </c>
      <c r="G55" s="613"/>
      <c r="H55" s="613"/>
    </row>
    <row r="56" spans="1:8" ht="30" customHeight="1" x14ac:dyDescent="0.2">
      <c r="A56" s="516" t="s">
        <v>302</v>
      </c>
      <c r="B56" s="609"/>
      <c r="C56" s="609"/>
      <c r="D56" s="583" t="s">
        <v>303</v>
      </c>
      <c r="E56" s="583"/>
      <c r="F56" s="609"/>
      <c r="G56" s="609"/>
      <c r="H56" s="609"/>
    </row>
    <row r="57" spans="1:8" ht="30" customHeight="1" x14ac:dyDescent="0.2">
      <c r="A57" s="516" t="s">
        <v>304</v>
      </c>
      <c r="B57" s="609"/>
      <c r="C57" s="609"/>
      <c r="D57" s="583"/>
      <c r="E57" s="583"/>
      <c r="F57" s="609"/>
      <c r="G57" s="609"/>
      <c r="H57" s="609"/>
    </row>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2">
    <dataValidation type="list" allowBlank="1" showInputMessage="1" showErrorMessage="1" sqref="B9 H9">
      <formula1>#REF!</formula1>
    </dataValidation>
    <dataValidation type="list" allowBlank="1" showInputMessage="1" showErrorMessage="1" sqref="G14:H14 B12:H12 B26:D26">
      <formula1>#REF!</formula1>
    </dataValidation>
  </dataValidations>
  <pageMargins left="0.7" right="0.7" top="0.75" bottom="0.75" header="0.3" footer="0.3"/>
  <pageSetup scale="52" orientation="portrait" r:id="rId1"/>
  <rowBreaks count="1" manualBreakCount="1">
    <brk id="41" max="7"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'11'!#REF!</xm:f>
          </x14:formula1>
          <xm:sqref>G15:H15</xm:sqref>
        </x14:dataValidation>
        <x14:dataValidation type="list" allowBlank="1" showInputMessage="1" showErrorMessage="1">
          <x14:formula1>
            <xm:f>'11'!#REF!</xm:f>
          </x14:formula1>
          <xm:sqref>B11:E11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9"/>
  <sheetViews>
    <sheetView zoomScale="91" zoomScaleNormal="91" workbookViewId="0">
      <selection activeCell="E7" sqref="E7"/>
    </sheetView>
  </sheetViews>
  <sheetFormatPr baseColWidth="10" defaultColWidth="0" defaultRowHeight="30" customHeight="1" zeroHeight="1" x14ac:dyDescent="0.25"/>
  <cols>
    <col min="1" max="1" width="21.85546875" style="250" customWidth="1"/>
    <col min="2" max="2" width="34.5703125" style="7" customWidth="1"/>
    <col min="3" max="3" width="16.28515625" style="7" customWidth="1"/>
    <col min="4" max="4" width="5.85546875" style="7" customWidth="1"/>
    <col min="5" max="5" width="55.42578125" style="7" customWidth="1"/>
    <col min="6" max="7" width="16.140625" style="7" customWidth="1"/>
    <col min="8" max="8" width="16.28515625" style="7" customWidth="1"/>
    <col min="9" max="9" width="15.7109375" style="7" customWidth="1"/>
    <col min="10" max="10" width="80.7109375" style="7" customWidth="1"/>
    <col min="11" max="106" width="11.5703125" style="7" hidden="1" customWidth="1"/>
    <col min="107" max="107" width="11.42578125" style="7" hidden="1" customWidth="1"/>
    <col min="108" max="196" width="11.5703125" style="7" hidden="1" customWidth="1"/>
    <col min="197" max="197" width="1.42578125" style="7" hidden="1" customWidth="1"/>
    <col min="198" max="16384" width="11.5703125" style="7" hidden="1"/>
  </cols>
  <sheetData>
    <row r="1" spans="1:10" ht="30" customHeight="1" x14ac:dyDescent="0.25">
      <c r="A1" s="637"/>
      <c r="B1" s="638" t="s">
        <v>455</v>
      </c>
      <c r="C1" s="638"/>
      <c r="D1" s="638"/>
      <c r="E1" s="638"/>
      <c r="F1" s="638"/>
      <c r="G1" s="638"/>
      <c r="H1" s="638"/>
      <c r="I1" s="638"/>
      <c r="J1" s="638"/>
    </row>
    <row r="2" spans="1:10" ht="30" customHeight="1" x14ac:dyDescent="0.25">
      <c r="A2" s="637"/>
      <c r="B2" s="638" t="s">
        <v>139</v>
      </c>
      <c r="C2" s="638"/>
      <c r="D2" s="638"/>
      <c r="E2" s="638"/>
      <c r="F2" s="638"/>
      <c r="G2" s="638"/>
      <c r="H2" s="638"/>
      <c r="I2" s="638"/>
      <c r="J2" s="638"/>
    </row>
    <row r="3" spans="1:10" ht="30" customHeight="1" x14ac:dyDescent="0.25">
      <c r="A3" s="637"/>
      <c r="B3" s="638" t="s">
        <v>389</v>
      </c>
      <c r="C3" s="638"/>
      <c r="D3" s="638"/>
      <c r="E3" s="638"/>
      <c r="F3" s="638"/>
      <c r="G3" s="638"/>
      <c r="H3" s="638"/>
      <c r="I3" s="638"/>
      <c r="J3" s="638"/>
    </row>
    <row r="4" spans="1:10" ht="30" customHeight="1" x14ac:dyDescent="0.25">
      <c r="A4" s="637"/>
      <c r="B4" s="638" t="s">
        <v>452</v>
      </c>
      <c r="C4" s="638"/>
      <c r="D4" s="638"/>
      <c r="E4" s="638"/>
      <c r="F4" s="638"/>
      <c r="G4" s="762" t="s">
        <v>447</v>
      </c>
      <c r="H4" s="762"/>
      <c r="I4" s="762"/>
      <c r="J4" s="762"/>
    </row>
    <row r="5" spans="1:10" ht="30" customHeight="1" x14ac:dyDescent="0.25">
      <c r="A5" s="319"/>
      <c r="B5" s="320"/>
      <c r="C5" s="320"/>
      <c r="D5" s="320"/>
      <c r="E5" s="320"/>
      <c r="F5" s="320"/>
      <c r="G5" s="320"/>
      <c r="H5" s="320"/>
      <c r="I5" s="321"/>
      <c r="J5" s="243"/>
    </row>
    <row r="6" spans="1:10" ht="56.25" customHeight="1" x14ac:dyDescent="0.25">
      <c r="A6" s="301" t="s">
        <v>401</v>
      </c>
      <c r="B6" s="617" t="s">
        <v>320</v>
      </c>
      <c r="C6" s="617"/>
      <c r="D6" s="617"/>
      <c r="E6" s="300"/>
      <c r="F6" s="320"/>
      <c r="G6" s="320"/>
      <c r="H6" s="320"/>
      <c r="I6" s="321"/>
      <c r="J6" s="243"/>
    </row>
    <row r="7" spans="1:10" ht="30" customHeight="1" x14ac:dyDescent="0.25">
      <c r="A7" s="302" t="s">
        <v>0</v>
      </c>
      <c r="B7" s="617" t="s">
        <v>448</v>
      </c>
      <c r="C7" s="617"/>
      <c r="D7" s="617"/>
      <c r="E7" s="300"/>
      <c r="F7" s="320"/>
      <c r="G7" s="320"/>
      <c r="H7" s="320"/>
      <c r="I7" s="321"/>
      <c r="J7" s="243"/>
    </row>
    <row r="8" spans="1:10" ht="30" customHeight="1" x14ac:dyDescent="0.25">
      <c r="A8" s="302" t="s">
        <v>316</v>
      </c>
      <c r="B8" s="617" t="s">
        <v>442</v>
      </c>
      <c r="C8" s="617"/>
      <c r="D8" s="617"/>
      <c r="E8" s="242"/>
      <c r="F8" s="320"/>
      <c r="G8" s="320"/>
      <c r="H8" s="320"/>
      <c r="I8" s="321"/>
      <c r="J8" s="243"/>
    </row>
    <row r="9" spans="1:10" ht="30" customHeight="1" x14ac:dyDescent="0.25">
      <c r="A9" s="302" t="s">
        <v>194</v>
      </c>
      <c r="B9" s="617" t="s">
        <v>443</v>
      </c>
      <c r="C9" s="617"/>
      <c r="D9" s="617"/>
      <c r="E9" s="300"/>
      <c r="F9" s="320"/>
      <c r="G9" s="320"/>
      <c r="H9" s="320"/>
      <c r="I9" s="321"/>
      <c r="J9" s="243"/>
    </row>
    <row r="10" spans="1:10" ht="43.5" customHeight="1" x14ac:dyDescent="0.25">
      <c r="A10" s="302" t="s">
        <v>390</v>
      </c>
      <c r="B10" s="617" t="s">
        <v>396</v>
      </c>
      <c r="C10" s="617"/>
      <c r="D10" s="617"/>
      <c r="E10" s="300"/>
      <c r="F10" s="320"/>
      <c r="G10" s="320"/>
      <c r="H10" s="320"/>
      <c r="I10" s="321"/>
      <c r="J10" s="243"/>
    </row>
    <row r="11" spans="1:10" ht="30" customHeight="1" x14ac:dyDescent="0.25">
      <c r="A11" s="245"/>
      <c r="B11" s="243"/>
      <c r="C11" s="243"/>
      <c r="D11" s="243"/>
      <c r="E11" s="243"/>
      <c r="F11" s="243"/>
      <c r="G11" s="243"/>
      <c r="H11" s="243"/>
      <c r="I11" s="243"/>
      <c r="J11" s="243"/>
    </row>
    <row r="12" spans="1:10" s="216" customFormat="1" ht="30" customHeight="1" x14ac:dyDescent="0.25">
      <c r="A12" s="765" t="s">
        <v>453</v>
      </c>
      <c r="B12" s="766"/>
      <c r="C12" s="766"/>
      <c r="D12" s="766"/>
      <c r="E12" s="766"/>
      <c r="F12" s="766"/>
      <c r="G12" s="767"/>
      <c r="H12" s="763" t="s">
        <v>312</v>
      </c>
      <c r="I12" s="764"/>
      <c r="J12" s="764"/>
    </row>
    <row r="13" spans="1:10" s="324" customFormat="1" ht="30" customHeight="1" x14ac:dyDescent="0.25">
      <c r="A13" s="322" t="s">
        <v>317</v>
      </c>
      <c r="B13" s="322" t="s">
        <v>313</v>
      </c>
      <c r="C13" s="322" t="s">
        <v>372</v>
      </c>
      <c r="D13" s="322" t="s">
        <v>314</v>
      </c>
      <c r="E13" s="322" t="s">
        <v>315</v>
      </c>
      <c r="F13" s="322" t="s">
        <v>373</v>
      </c>
      <c r="G13" s="322" t="s">
        <v>374</v>
      </c>
      <c r="H13" s="323" t="s">
        <v>375</v>
      </c>
      <c r="I13" s="323" t="s">
        <v>376</v>
      </c>
      <c r="J13" s="323" t="s">
        <v>377</v>
      </c>
    </row>
    <row r="14" spans="1:10" ht="50.1" customHeight="1" x14ac:dyDescent="0.25">
      <c r="A14" s="768">
        <v>1</v>
      </c>
      <c r="B14" s="770" t="s">
        <v>446</v>
      </c>
      <c r="C14" s="772">
        <f>+H14+H15+H16</f>
        <v>0.62000000000000011</v>
      </c>
      <c r="D14" s="359">
        <v>1</v>
      </c>
      <c r="E14" s="462" t="s">
        <v>469</v>
      </c>
      <c r="F14" s="343">
        <v>0.52</v>
      </c>
      <c r="G14" s="197">
        <v>43640</v>
      </c>
      <c r="H14" s="343">
        <f>+F14</f>
        <v>0.52</v>
      </c>
      <c r="I14" s="197">
        <v>43617</v>
      </c>
      <c r="J14" s="375" t="s">
        <v>562</v>
      </c>
    </row>
    <row r="15" spans="1:10" ht="50.1" customHeight="1" x14ac:dyDescent="0.25">
      <c r="A15" s="769"/>
      <c r="B15" s="771"/>
      <c r="C15" s="773"/>
      <c r="D15" s="359">
        <v>2</v>
      </c>
      <c r="E15" s="462" t="s">
        <v>435</v>
      </c>
      <c r="F15" s="463">
        <v>0.05</v>
      </c>
      <c r="G15" s="197">
        <v>43830</v>
      </c>
      <c r="H15" s="463">
        <v>0.05</v>
      </c>
      <c r="I15" s="353">
        <v>43829</v>
      </c>
      <c r="J15" s="375" t="s">
        <v>608</v>
      </c>
    </row>
    <row r="16" spans="1:10" ht="50.1" customHeight="1" x14ac:dyDescent="0.25">
      <c r="A16" s="769"/>
      <c r="B16" s="771"/>
      <c r="C16" s="773"/>
      <c r="D16" s="385">
        <v>4</v>
      </c>
      <c r="E16" s="447" t="s">
        <v>561</v>
      </c>
      <c r="F16" s="342">
        <v>0.05</v>
      </c>
      <c r="G16" s="197">
        <v>43596</v>
      </c>
      <c r="H16" s="342">
        <f>+F16</f>
        <v>0.05</v>
      </c>
      <c r="I16" s="197">
        <v>43599</v>
      </c>
      <c r="J16" s="354" t="s">
        <v>563</v>
      </c>
    </row>
    <row r="17" spans="1:10" ht="50.1" customHeight="1" x14ac:dyDescent="0.25">
      <c r="A17" s="483">
        <v>2</v>
      </c>
      <c r="B17" s="484" t="s">
        <v>437</v>
      </c>
      <c r="C17" s="482">
        <f>+F17</f>
        <v>0.38</v>
      </c>
      <c r="D17" s="359">
        <v>1</v>
      </c>
      <c r="E17" s="462" t="s">
        <v>470</v>
      </c>
      <c r="F17" s="342">
        <v>0.38</v>
      </c>
      <c r="G17" s="197">
        <v>43713</v>
      </c>
      <c r="H17" s="342">
        <v>0.38</v>
      </c>
      <c r="I17" s="199">
        <v>43812</v>
      </c>
      <c r="J17" s="375" t="s">
        <v>618</v>
      </c>
    </row>
    <row r="18" spans="1:10" s="249" customFormat="1" ht="30" customHeight="1" x14ac:dyDescent="0.25">
      <c r="A18" s="695" t="s">
        <v>378</v>
      </c>
      <c r="B18" s="696"/>
      <c r="C18" s="330">
        <f>SUM(C14:C17)</f>
        <v>1</v>
      </c>
      <c r="D18" s="693" t="s">
        <v>119</v>
      </c>
      <c r="E18" s="694"/>
      <c r="F18" s="330">
        <f>SUBTOTAL(9,F14:F17)</f>
        <v>1</v>
      </c>
      <c r="G18" s="331"/>
      <c r="H18" s="332">
        <f>SUBTOTAL(9,H14:H17)</f>
        <v>1</v>
      </c>
      <c r="I18" s="333"/>
      <c r="J18" s="333"/>
    </row>
    <row r="19" spans="1:10" ht="30" hidden="1" customHeight="1" x14ac:dyDescent="0.25">
      <c r="F19" s="352"/>
      <c r="G19" s="334"/>
    </row>
    <row r="20" spans="1:10" ht="30" hidden="1" customHeight="1" x14ac:dyDescent="0.25"/>
    <row r="21" spans="1:10" ht="30" hidden="1" customHeight="1" x14ac:dyDescent="0.25"/>
    <row r="22" spans="1:10" ht="30" hidden="1" customHeight="1" x14ac:dyDescent="0.25">
      <c r="H22" s="334"/>
    </row>
    <row r="23" spans="1:10" ht="30" hidden="1" customHeight="1" x14ac:dyDescent="0.25"/>
    <row r="24" spans="1:10" ht="30" hidden="1" customHeight="1" x14ac:dyDescent="0.25"/>
    <row r="25" spans="1:10" ht="30" hidden="1" customHeight="1" x14ac:dyDescent="0.25"/>
    <row r="26" spans="1:10" ht="30" hidden="1" customHeight="1" x14ac:dyDescent="0.25"/>
    <row r="27" spans="1:10" ht="30" hidden="1" customHeight="1" x14ac:dyDescent="0.25"/>
    <row r="28" spans="1:10" ht="30" hidden="1" customHeight="1" x14ac:dyDescent="0.25"/>
    <row r="29" spans="1:10" ht="30" hidden="1" customHeight="1" x14ac:dyDescent="0.25"/>
  </sheetData>
  <sheetProtection autoFilter="0" pivotTables="0"/>
  <autoFilter ref="A13:J17"/>
  <mergeCells count="18">
    <mergeCell ref="A18:B18"/>
    <mergeCell ref="D18:E18"/>
    <mergeCell ref="H12:J12"/>
    <mergeCell ref="B6:D6"/>
    <mergeCell ref="B7:D7"/>
    <mergeCell ref="B8:D8"/>
    <mergeCell ref="B9:D9"/>
    <mergeCell ref="B10:D10"/>
    <mergeCell ref="A12:G12"/>
    <mergeCell ref="A14:A16"/>
    <mergeCell ref="B14:B16"/>
    <mergeCell ref="C14:C16"/>
    <mergeCell ref="A1:A4"/>
    <mergeCell ref="B4:F4"/>
    <mergeCell ref="B1:J1"/>
    <mergeCell ref="B2:J2"/>
    <mergeCell ref="B3:J3"/>
    <mergeCell ref="G4:J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view="pageLayout" zoomScale="85" zoomScaleNormal="70" zoomScalePageLayoutView="85" workbookViewId="0">
      <selection sqref="A1:A4"/>
    </sheetView>
  </sheetViews>
  <sheetFormatPr baseColWidth="10" defaultColWidth="11.42578125" defaultRowHeight="30" customHeight="1" x14ac:dyDescent="0.2"/>
  <cols>
    <col min="1" max="1" width="25.7109375" style="310" customWidth="1"/>
    <col min="2" max="5" width="20.7109375" style="304" customWidth="1"/>
    <col min="6" max="6" width="20.7109375" style="311" customWidth="1"/>
    <col min="7" max="8" width="20.7109375" style="304" customWidth="1"/>
    <col min="9" max="16384" width="11.42578125" style="304"/>
  </cols>
  <sheetData>
    <row r="1" spans="1:8" s="379" customFormat="1" ht="30" customHeight="1" x14ac:dyDescent="0.2">
      <c r="A1" s="637"/>
      <c r="B1" s="576" t="s">
        <v>460</v>
      </c>
      <c r="C1" s="576"/>
      <c r="D1" s="576"/>
      <c r="E1" s="576"/>
      <c r="F1" s="576"/>
      <c r="G1" s="576"/>
      <c r="H1" s="576"/>
    </row>
    <row r="2" spans="1:8" s="379" customFormat="1" ht="30" customHeight="1" x14ac:dyDescent="0.2">
      <c r="A2" s="637"/>
      <c r="B2" s="576" t="s">
        <v>139</v>
      </c>
      <c r="C2" s="576"/>
      <c r="D2" s="576"/>
      <c r="E2" s="576"/>
      <c r="F2" s="576"/>
      <c r="G2" s="576"/>
      <c r="H2" s="576"/>
    </row>
    <row r="3" spans="1:8" s="379" customFormat="1" ht="30" customHeight="1" x14ac:dyDescent="0.2">
      <c r="A3" s="637"/>
      <c r="B3" s="576" t="s">
        <v>222</v>
      </c>
      <c r="C3" s="576"/>
      <c r="D3" s="576"/>
      <c r="E3" s="576"/>
      <c r="F3" s="576"/>
      <c r="G3" s="576"/>
      <c r="H3" s="576"/>
    </row>
    <row r="4" spans="1:8" s="379" customFormat="1" ht="30" customHeight="1" x14ac:dyDescent="0.2">
      <c r="A4" s="637"/>
      <c r="B4" s="576" t="s">
        <v>223</v>
      </c>
      <c r="C4" s="576"/>
      <c r="D4" s="576"/>
      <c r="E4" s="576"/>
      <c r="F4" s="576" t="s">
        <v>447</v>
      </c>
      <c r="G4" s="576"/>
      <c r="H4" s="576"/>
    </row>
    <row r="5" spans="1:8" s="379" customFormat="1" ht="30" customHeight="1" x14ac:dyDescent="0.2">
      <c r="A5" s="580" t="s">
        <v>224</v>
      </c>
      <c r="B5" s="580"/>
      <c r="C5" s="580"/>
      <c r="D5" s="580"/>
      <c r="E5" s="580"/>
      <c r="F5" s="580"/>
      <c r="G5" s="580"/>
      <c r="H5" s="580"/>
    </row>
    <row r="6" spans="1:8" s="379" customFormat="1" ht="30" customHeight="1" x14ac:dyDescent="0.2">
      <c r="A6" s="774" t="s">
        <v>225</v>
      </c>
      <c r="B6" s="774"/>
      <c r="C6" s="774"/>
      <c r="D6" s="774"/>
      <c r="E6" s="774"/>
      <c r="F6" s="774"/>
      <c r="G6" s="774"/>
      <c r="H6" s="774"/>
    </row>
    <row r="7" spans="1:8" s="379" customFormat="1" ht="30" customHeight="1" x14ac:dyDescent="0.2">
      <c r="A7" s="775" t="s">
        <v>226</v>
      </c>
      <c r="B7" s="775"/>
      <c r="C7" s="775"/>
      <c r="D7" s="775"/>
      <c r="E7" s="775"/>
      <c r="F7" s="775"/>
      <c r="G7" s="775"/>
      <c r="H7" s="775"/>
    </row>
    <row r="8" spans="1:8" s="379" customFormat="1" ht="30" customHeight="1" x14ac:dyDescent="0.2">
      <c r="A8" s="513" t="s">
        <v>438</v>
      </c>
      <c r="B8" s="514">
        <v>18</v>
      </c>
      <c r="C8" s="583" t="s">
        <v>439</v>
      </c>
      <c r="D8" s="583"/>
      <c r="E8" s="585" t="s">
        <v>553</v>
      </c>
      <c r="F8" s="585"/>
      <c r="G8" s="585"/>
      <c r="H8" s="585"/>
    </row>
    <row r="9" spans="1:8" s="379" customFormat="1" ht="30" customHeight="1" x14ac:dyDescent="0.2">
      <c r="A9" s="513" t="s">
        <v>227</v>
      </c>
      <c r="B9" s="518" t="s">
        <v>240</v>
      </c>
      <c r="C9" s="583" t="s">
        <v>228</v>
      </c>
      <c r="D9" s="583"/>
      <c r="E9" s="584" t="str">
        <f>+'17'!E9:F9</f>
        <v>Oficina de Tecnologías de la Información y las Comunicaciones</v>
      </c>
      <c r="F9" s="584"/>
      <c r="G9" s="305" t="s">
        <v>229</v>
      </c>
      <c r="H9" s="518" t="s">
        <v>240</v>
      </c>
    </row>
    <row r="10" spans="1:8" s="379" customFormat="1" ht="30" customHeight="1" x14ac:dyDescent="0.2">
      <c r="A10" s="513" t="s">
        <v>230</v>
      </c>
      <c r="B10" s="586" t="str">
        <f>+'17'!B10:E10</f>
        <v>Tecnologías de información y comunicaciones para lograr una movilidad sostenible en Bogotá</v>
      </c>
      <c r="C10" s="586"/>
      <c r="D10" s="586"/>
      <c r="E10" s="586"/>
      <c r="F10" s="305" t="s">
        <v>231</v>
      </c>
      <c r="G10" s="587">
        <f>+'17'!G10:H10</f>
        <v>967</v>
      </c>
      <c r="H10" s="587"/>
    </row>
    <row r="11" spans="1:8" s="379" customFormat="1" ht="30" customHeight="1" x14ac:dyDescent="0.2">
      <c r="A11" s="513" t="s">
        <v>233</v>
      </c>
      <c r="B11" s="588" t="s">
        <v>464</v>
      </c>
      <c r="C11" s="588"/>
      <c r="D11" s="588"/>
      <c r="E11" s="588"/>
      <c r="F11" s="305" t="s">
        <v>234</v>
      </c>
      <c r="G11" s="589" t="str">
        <f>+'17'!G11:H11</f>
        <v>PA 04</v>
      </c>
      <c r="H11" s="589"/>
    </row>
    <row r="12" spans="1:8" ht="30" customHeight="1" x14ac:dyDescent="0.2">
      <c r="A12" s="513" t="s">
        <v>235</v>
      </c>
      <c r="B12" s="590" t="s">
        <v>258</v>
      </c>
      <c r="C12" s="590"/>
      <c r="D12" s="590"/>
      <c r="E12" s="590"/>
      <c r="F12" s="590"/>
      <c r="G12" s="590"/>
      <c r="H12" s="590"/>
    </row>
    <row r="13" spans="1:8" ht="30" customHeight="1" x14ac:dyDescent="0.2">
      <c r="A13" s="513" t="s">
        <v>236</v>
      </c>
      <c r="B13" s="591" t="str">
        <f>+'17'!B13:H13</f>
        <v>Fortalecer y modernizar en un 80%  el recurso tecnológico y de sistemas de información de las entidades del Sector Movilidad</v>
      </c>
      <c r="C13" s="591"/>
      <c r="D13" s="591"/>
      <c r="E13" s="591"/>
      <c r="F13" s="591"/>
      <c r="G13" s="591"/>
      <c r="H13" s="591"/>
    </row>
    <row r="14" spans="1:8" ht="30" customHeight="1" x14ac:dyDescent="0.2">
      <c r="A14" s="513" t="s">
        <v>238</v>
      </c>
      <c r="B14" s="584" t="s">
        <v>552</v>
      </c>
      <c r="C14" s="584"/>
      <c r="D14" s="584"/>
      <c r="E14" s="584"/>
      <c r="F14" s="305" t="s">
        <v>239</v>
      </c>
      <c r="G14" s="592" t="s">
        <v>251</v>
      </c>
      <c r="H14" s="592"/>
    </row>
    <row r="15" spans="1:8" ht="30" customHeight="1" x14ac:dyDescent="0.2">
      <c r="A15" s="513" t="s">
        <v>241</v>
      </c>
      <c r="B15" s="631" t="s">
        <v>551</v>
      </c>
      <c r="C15" s="631"/>
      <c r="D15" s="631"/>
      <c r="E15" s="631"/>
      <c r="F15" s="305" t="s">
        <v>242</v>
      </c>
      <c r="G15" s="592" t="s">
        <v>465</v>
      </c>
      <c r="H15" s="592"/>
    </row>
    <row r="16" spans="1:8" ht="30" customHeight="1" x14ac:dyDescent="0.2">
      <c r="A16" s="513" t="s">
        <v>243</v>
      </c>
      <c r="B16" s="584" t="s">
        <v>550</v>
      </c>
      <c r="C16" s="584"/>
      <c r="D16" s="584"/>
      <c r="E16" s="584"/>
      <c r="F16" s="584"/>
      <c r="G16" s="584"/>
      <c r="H16" s="584"/>
    </row>
    <row r="17" spans="1:8" ht="30" customHeight="1" x14ac:dyDescent="0.2">
      <c r="A17" s="513" t="s">
        <v>246</v>
      </c>
      <c r="B17" s="584" t="s">
        <v>549</v>
      </c>
      <c r="C17" s="584"/>
      <c r="D17" s="584"/>
      <c r="E17" s="584"/>
      <c r="F17" s="584"/>
      <c r="G17" s="584"/>
      <c r="H17" s="584"/>
    </row>
    <row r="18" spans="1:8" ht="30" customHeight="1" x14ac:dyDescent="0.2">
      <c r="A18" s="513" t="s">
        <v>248</v>
      </c>
      <c r="B18" s="590" t="s">
        <v>548</v>
      </c>
      <c r="C18" s="590"/>
      <c r="D18" s="590"/>
      <c r="E18" s="590"/>
      <c r="F18" s="590"/>
      <c r="G18" s="590"/>
      <c r="H18" s="590"/>
    </row>
    <row r="19" spans="1:8" ht="30" customHeight="1" x14ac:dyDescent="0.2">
      <c r="A19" s="513" t="s">
        <v>250</v>
      </c>
      <c r="B19" s="592" t="s">
        <v>307</v>
      </c>
      <c r="C19" s="594"/>
      <c r="D19" s="594"/>
      <c r="E19" s="594"/>
      <c r="F19" s="594"/>
      <c r="G19" s="594"/>
      <c r="H19" s="594"/>
    </row>
    <row r="20" spans="1:8" ht="30" customHeight="1" x14ac:dyDescent="0.2">
      <c r="A20" s="583" t="s">
        <v>253</v>
      </c>
      <c r="B20" s="595" t="s">
        <v>254</v>
      </c>
      <c r="C20" s="595"/>
      <c r="D20" s="595"/>
      <c r="E20" s="596" t="s">
        <v>255</v>
      </c>
      <c r="F20" s="596"/>
      <c r="G20" s="596"/>
      <c r="H20" s="596"/>
    </row>
    <row r="21" spans="1:8" ht="30" customHeight="1" x14ac:dyDescent="0.2">
      <c r="A21" s="583"/>
      <c r="B21" s="746" t="s">
        <v>547</v>
      </c>
      <c r="C21" s="746"/>
      <c r="D21" s="746"/>
      <c r="E21" s="590" t="s">
        <v>546</v>
      </c>
      <c r="F21" s="590"/>
      <c r="G21" s="590"/>
      <c r="H21" s="590"/>
    </row>
    <row r="22" spans="1:8" ht="30" customHeight="1" x14ac:dyDescent="0.2">
      <c r="A22" s="513" t="s">
        <v>257</v>
      </c>
      <c r="B22" s="747" t="s">
        <v>351</v>
      </c>
      <c r="C22" s="747"/>
      <c r="D22" s="747"/>
      <c r="E22" s="592" t="s">
        <v>351</v>
      </c>
      <c r="F22" s="592"/>
      <c r="G22" s="592"/>
      <c r="H22" s="592"/>
    </row>
    <row r="23" spans="1:8" ht="30" customHeight="1" x14ac:dyDescent="0.2">
      <c r="A23" s="513" t="s">
        <v>259</v>
      </c>
      <c r="B23" s="746" t="s">
        <v>547</v>
      </c>
      <c r="C23" s="746"/>
      <c r="D23" s="746"/>
      <c r="E23" s="590" t="s">
        <v>546</v>
      </c>
      <c r="F23" s="590"/>
      <c r="G23" s="590"/>
      <c r="H23" s="590"/>
    </row>
    <row r="24" spans="1:8" ht="30" customHeight="1" x14ac:dyDescent="0.2">
      <c r="A24" s="513" t="s">
        <v>261</v>
      </c>
      <c r="B24" s="632">
        <v>43466</v>
      </c>
      <c r="C24" s="584"/>
      <c r="D24" s="584"/>
      <c r="E24" s="305" t="s">
        <v>262</v>
      </c>
      <c r="F24" s="776" t="s">
        <v>555</v>
      </c>
      <c r="G24" s="776"/>
      <c r="H24" s="776"/>
    </row>
    <row r="25" spans="1:8" ht="30" customHeight="1" x14ac:dyDescent="0.2">
      <c r="A25" s="513" t="s">
        <v>263</v>
      </c>
      <c r="B25" s="632">
        <v>43830</v>
      </c>
      <c r="C25" s="584"/>
      <c r="D25" s="584"/>
      <c r="E25" s="305" t="s">
        <v>264</v>
      </c>
      <c r="F25" s="776">
        <v>1</v>
      </c>
      <c r="G25" s="776"/>
      <c r="H25" s="776"/>
    </row>
    <row r="26" spans="1:8" ht="30" customHeight="1" x14ac:dyDescent="0.2">
      <c r="A26" s="513" t="s">
        <v>265</v>
      </c>
      <c r="B26" s="592" t="s">
        <v>244</v>
      </c>
      <c r="C26" s="592"/>
      <c r="D26" s="592"/>
      <c r="E26" s="307" t="s">
        <v>266</v>
      </c>
      <c r="F26" s="635"/>
      <c r="G26" s="635"/>
      <c r="H26" s="635"/>
    </row>
    <row r="27" spans="1:8" ht="30" customHeight="1" x14ac:dyDescent="0.2">
      <c r="A27" s="601" t="s">
        <v>267</v>
      </c>
      <c r="B27" s="601"/>
      <c r="C27" s="601"/>
      <c r="D27" s="601"/>
      <c r="E27" s="601"/>
      <c r="F27" s="601"/>
      <c r="G27" s="601"/>
      <c r="H27" s="601"/>
    </row>
    <row r="28" spans="1:8" ht="30" customHeight="1" x14ac:dyDescent="0.2">
      <c r="A28" s="517" t="s">
        <v>268</v>
      </c>
      <c r="B28" s="517" t="s">
        <v>269</v>
      </c>
      <c r="C28" s="517" t="s">
        <v>270</v>
      </c>
      <c r="D28" s="517" t="s">
        <v>271</v>
      </c>
      <c r="E28" s="517" t="s">
        <v>272</v>
      </c>
      <c r="F28" s="308" t="s">
        <v>273</v>
      </c>
      <c r="G28" s="308" t="s">
        <v>274</v>
      </c>
      <c r="H28" s="517" t="s">
        <v>275</v>
      </c>
    </row>
    <row r="29" spans="1:8" ht="20.100000000000001" customHeight="1" x14ac:dyDescent="0.2">
      <c r="A29" s="515" t="s">
        <v>276</v>
      </c>
      <c r="B29" s="365">
        <v>0</v>
      </c>
      <c r="C29" s="364">
        <f>+B29</f>
        <v>0</v>
      </c>
      <c r="D29" s="363">
        <v>0</v>
      </c>
      <c r="E29" s="362">
        <f>+D29</f>
        <v>0</v>
      </c>
      <c r="F29" s="314">
        <f t="shared" ref="F29:F40" si="0">IFERROR(+B29/D29,)</f>
        <v>0</v>
      </c>
      <c r="G29" s="315">
        <f t="shared" ref="G29:G40" si="1">IFERROR(+C29/E29,)</f>
        <v>0</v>
      </c>
      <c r="H29" s="316">
        <f t="shared" ref="H29:H40" si="2">IFERROR((+C29/E29)/$F$25,)</f>
        <v>0</v>
      </c>
    </row>
    <row r="30" spans="1:8" ht="20.100000000000001" customHeight="1" x14ac:dyDescent="0.2">
      <c r="A30" s="515" t="s">
        <v>277</v>
      </c>
      <c r="B30" s="365">
        <v>0</v>
      </c>
      <c r="C30" s="364">
        <f t="shared" ref="C30:C40" si="3">+B30+C29</f>
        <v>0</v>
      </c>
      <c r="D30" s="363">
        <v>0</v>
      </c>
      <c r="E30" s="362">
        <f t="shared" ref="E30:E40" si="4">+D30+E29</f>
        <v>0</v>
      </c>
      <c r="F30" s="314">
        <f t="shared" si="0"/>
        <v>0</v>
      </c>
      <c r="G30" s="315">
        <f t="shared" si="1"/>
        <v>0</v>
      </c>
      <c r="H30" s="316">
        <f t="shared" si="2"/>
        <v>0</v>
      </c>
    </row>
    <row r="31" spans="1:8" ht="20.100000000000001" customHeight="1" x14ac:dyDescent="0.2">
      <c r="A31" s="515" t="s">
        <v>278</v>
      </c>
      <c r="B31" s="365">
        <v>0</v>
      </c>
      <c r="C31" s="364">
        <f t="shared" si="3"/>
        <v>0</v>
      </c>
      <c r="D31" s="363">
        <v>0</v>
      </c>
      <c r="E31" s="362">
        <f t="shared" si="4"/>
        <v>0</v>
      </c>
      <c r="F31" s="314">
        <f t="shared" si="0"/>
        <v>0</v>
      </c>
      <c r="G31" s="315">
        <f t="shared" si="1"/>
        <v>0</v>
      </c>
      <c r="H31" s="316">
        <f t="shared" si="2"/>
        <v>0</v>
      </c>
    </row>
    <row r="32" spans="1:8" ht="20.100000000000001" customHeight="1" x14ac:dyDescent="0.2">
      <c r="A32" s="515" t="s">
        <v>279</v>
      </c>
      <c r="B32" s="365">
        <v>0</v>
      </c>
      <c r="C32" s="364">
        <f t="shared" si="3"/>
        <v>0</v>
      </c>
      <c r="D32" s="363">
        <v>0</v>
      </c>
      <c r="E32" s="362">
        <f t="shared" si="4"/>
        <v>0</v>
      </c>
      <c r="F32" s="314">
        <f t="shared" si="0"/>
        <v>0</v>
      </c>
      <c r="G32" s="315">
        <f t="shared" si="1"/>
        <v>0</v>
      </c>
      <c r="H32" s="316">
        <f t="shared" si="2"/>
        <v>0</v>
      </c>
    </row>
    <row r="33" spans="1:8" ht="20.100000000000001" customHeight="1" x14ac:dyDescent="0.2">
      <c r="A33" s="515" t="s">
        <v>280</v>
      </c>
      <c r="B33" s="365">
        <v>0</v>
      </c>
      <c r="C33" s="364">
        <f t="shared" si="3"/>
        <v>0</v>
      </c>
      <c r="D33" s="363">
        <v>0</v>
      </c>
      <c r="E33" s="362">
        <f t="shared" si="4"/>
        <v>0</v>
      </c>
      <c r="F33" s="314">
        <f t="shared" si="0"/>
        <v>0</v>
      </c>
      <c r="G33" s="315">
        <f t="shared" si="1"/>
        <v>0</v>
      </c>
      <c r="H33" s="316">
        <f t="shared" si="2"/>
        <v>0</v>
      </c>
    </row>
    <row r="34" spans="1:8" ht="20.100000000000001" customHeight="1" x14ac:dyDescent="0.2">
      <c r="A34" s="515" t="s">
        <v>281</v>
      </c>
      <c r="B34" s="365">
        <v>0</v>
      </c>
      <c r="C34" s="364">
        <f t="shared" si="3"/>
        <v>0</v>
      </c>
      <c r="D34" s="363">
        <v>0</v>
      </c>
      <c r="E34" s="362">
        <f t="shared" si="4"/>
        <v>0</v>
      </c>
      <c r="F34" s="314">
        <f t="shared" si="0"/>
        <v>0</v>
      </c>
      <c r="G34" s="315">
        <f t="shared" si="1"/>
        <v>0</v>
      </c>
      <c r="H34" s="316">
        <f t="shared" si="2"/>
        <v>0</v>
      </c>
    </row>
    <row r="35" spans="1:8" ht="20.100000000000001" customHeight="1" x14ac:dyDescent="0.2">
      <c r="A35" s="515" t="s">
        <v>282</v>
      </c>
      <c r="B35" s="365">
        <v>0</v>
      </c>
      <c r="C35" s="364">
        <f t="shared" si="3"/>
        <v>0</v>
      </c>
      <c r="D35" s="363">
        <v>0</v>
      </c>
      <c r="E35" s="362">
        <f t="shared" si="4"/>
        <v>0</v>
      </c>
      <c r="F35" s="314">
        <f t="shared" si="0"/>
        <v>0</v>
      </c>
      <c r="G35" s="315">
        <f t="shared" si="1"/>
        <v>0</v>
      </c>
      <c r="H35" s="316">
        <f t="shared" si="2"/>
        <v>0</v>
      </c>
    </row>
    <row r="36" spans="1:8" ht="20.100000000000001" customHeight="1" x14ac:dyDescent="0.2">
      <c r="A36" s="515" t="s">
        <v>283</v>
      </c>
      <c r="B36" s="365">
        <v>0</v>
      </c>
      <c r="C36" s="364">
        <f t="shared" si="3"/>
        <v>0</v>
      </c>
      <c r="D36" s="363">
        <v>1</v>
      </c>
      <c r="E36" s="362">
        <f t="shared" si="4"/>
        <v>1</v>
      </c>
      <c r="F36" s="314">
        <f t="shared" si="0"/>
        <v>0</v>
      </c>
      <c r="G36" s="315">
        <f t="shared" si="1"/>
        <v>0</v>
      </c>
      <c r="H36" s="316">
        <f t="shared" si="2"/>
        <v>0</v>
      </c>
    </row>
    <row r="37" spans="1:8" ht="20.100000000000001" customHeight="1" x14ac:dyDescent="0.2">
      <c r="A37" s="515" t="s">
        <v>284</v>
      </c>
      <c r="B37" s="365">
        <v>1</v>
      </c>
      <c r="C37" s="364">
        <f t="shared" si="3"/>
        <v>1</v>
      </c>
      <c r="D37" s="363">
        <v>0</v>
      </c>
      <c r="E37" s="362">
        <f t="shared" si="4"/>
        <v>1</v>
      </c>
      <c r="F37" s="314">
        <f t="shared" si="0"/>
        <v>0</v>
      </c>
      <c r="G37" s="315">
        <f t="shared" si="1"/>
        <v>1</v>
      </c>
      <c r="H37" s="316">
        <f t="shared" si="2"/>
        <v>1</v>
      </c>
    </row>
    <row r="38" spans="1:8" ht="20.100000000000001" customHeight="1" x14ac:dyDescent="0.2">
      <c r="A38" s="515" t="s">
        <v>285</v>
      </c>
      <c r="B38" s="365">
        <v>0</v>
      </c>
      <c r="C38" s="364">
        <f t="shared" si="3"/>
        <v>1</v>
      </c>
      <c r="D38" s="363">
        <v>0</v>
      </c>
      <c r="E38" s="362">
        <f t="shared" si="4"/>
        <v>1</v>
      </c>
      <c r="F38" s="314">
        <f t="shared" si="0"/>
        <v>0</v>
      </c>
      <c r="G38" s="315">
        <f t="shared" si="1"/>
        <v>1</v>
      </c>
      <c r="H38" s="316">
        <f t="shared" si="2"/>
        <v>1</v>
      </c>
    </row>
    <row r="39" spans="1:8" ht="20.100000000000001" customHeight="1" x14ac:dyDescent="0.2">
      <c r="A39" s="515" t="s">
        <v>286</v>
      </c>
      <c r="B39" s="365">
        <v>0</v>
      </c>
      <c r="C39" s="364">
        <f t="shared" si="3"/>
        <v>1</v>
      </c>
      <c r="D39" s="363">
        <v>0</v>
      </c>
      <c r="E39" s="362">
        <f t="shared" si="4"/>
        <v>1</v>
      </c>
      <c r="F39" s="314">
        <f t="shared" si="0"/>
        <v>0</v>
      </c>
      <c r="G39" s="315">
        <f t="shared" si="1"/>
        <v>1</v>
      </c>
      <c r="H39" s="316">
        <f t="shared" si="2"/>
        <v>1</v>
      </c>
    </row>
    <row r="40" spans="1:8" ht="20.100000000000001" customHeight="1" x14ac:dyDescent="0.2">
      <c r="A40" s="515" t="s">
        <v>287</v>
      </c>
      <c r="B40" s="365">
        <v>0</v>
      </c>
      <c r="C40" s="364">
        <f t="shared" si="3"/>
        <v>1</v>
      </c>
      <c r="D40" s="363">
        <v>0</v>
      </c>
      <c r="E40" s="362">
        <f t="shared" si="4"/>
        <v>1</v>
      </c>
      <c r="F40" s="314">
        <f t="shared" si="0"/>
        <v>0</v>
      </c>
      <c r="G40" s="315">
        <f t="shared" si="1"/>
        <v>1</v>
      </c>
      <c r="H40" s="316">
        <f t="shared" si="2"/>
        <v>1</v>
      </c>
    </row>
    <row r="41" spans="1:8" ht="45" customHeight="1" x14ac:dyDescent="0.2">
      <c r="A41" s="516" t="s">
        <v>288</v>
      </c>
      <c r="B41" s="604" t="s">
        <v>587</v>
      </c>
      <c r="C41" s="604"/>
      <c r="D41" s="604"/>
      <c r="E41" s="604"/>
      <c r="F41" s="604"/>
      <c r="G41" s="604"/>
      <c r="H41" s="604"/>
    </row>
    <row r="42" spans="1:8" ht="30" customHeight="1" x14ac:dyDescent="0.2">
      <c r="A42" s="582" t="s">
        <v>289</v>
      </c>
      <c r="B42" s="582"/>
      <c r="C42" s="582"/>
      <c r="D42" s="582"/>
      <c r="E42" s="582"/>
      <c r="F42" s="582"/>
      <c r="G42" s="582"/>
      <c r="H42" s="582"/>
    </row>
    <row r="43" spans="1:8" ht="45" customHeight="1" x14ac:dyDescent="0.2">
      <c r="A43" s="603"/>
      <c r="B43" s="603"/>
      <c r="C43" s="603"/>
      <c r="D43" s="603"/>
      <c r="E43" s="603"/>
      <c r="F43" s="603"/>
      <c r="G43" s="603"/>
      <c r="H43" s="603"/>
    </row>
    <row r="44" spans="1:8" ht="45" customHeight="1" x14ac:dyDescent="0.2">
      <c r="A44" s="603"/>
      <c r="B44" s="603"/>
      <c r="C44" s="603"/>
      <c r="D44" s="603"/>
      <c r="E44" s="603"/>
      <c r="F44" s="603"/>
      <c r="G44" s="603"/>
      <c r="H44" s="603"/>
    </row>
    <row r="45" spans="1:8" ht="45" customHeight="1" x14ac:dyDescent="0.2">
      <c r="A45" s="603"/>
      <c r="B45" s="603"/>
      <c r="C45" s="603"/>
      <c r="D45" s="603"/>
      <c r="E45" s="603"/>
      <c r="F45" s="603"/>
      <c r="G45" s="603"/>
      <c r="H45" s="603"/>
    </row>
    <row r="46" spans="1:8" ht="45" customHeight="1" x14ac:dyDescent="0.2">
      <c r="A46" s="603"/>
      <c r="B46" s="603"/>
      <c r="C46" s="603"/>
      <c r="D46" s="603"/>
      <c r="E46" s="603"/>
      <c r="F46" s="603"/>
      <c r="G46" s="603"/>
      <c r="H46" s="603"/>
    </row>
    <row r="47" spans="1:8" ht="45" customHeight="1" x14ac:dyDescent="0.2">
      <c r="A47" s="603"/>
      <c r="B47" s="603"/>
      <c r="C47" s="603"/>
      <c r="D47" s="603"/>
      <c r="E47" s="603"/>
      <c r="F47" s="603"/>
      <c r="G47" s="603"/>
      <c r="H47" s="603"/>
    </row>
    <row r="48" spans="1:8" ht="30" customHeight="1" x14ac:dyDescent="0.2">
      <c r="A48" s="513" t="s">
        <v>290</v>
      </c>
      <c r="B48" s="777" t="s">
        <v>630</v>
      </c>
      <c r="C48" s="777"/>
      <c r="D48" s="777"/>
      <c r="E48" s="777"/>
      <c r="F48" s="777"/>
      <c r="G48" s="777"/>
      <c r="H48" s="777"/>
    </row>
    <row r="49" spans="1:8" ht="30" customHeight="1" x14ac:dyDescent="0.2">
      <c r="A49" s="513" t="s">
        <v>291</v>
      </c>
      <c r="B49" s="605" t="s">
        <v>471</v>
      </c>
      <c r="C49" s="605"/>
      <c r="D49" s="605"/>
      <c r="E49" s="605"/>
      <c r="F49" s="605"/>
      <c r="G49" s="605"/>
      <c r="H49" s="605"/>
    </row>
    <row r="50" spans="1:8" ht="30" customHeight="1" x14ac:dyDescent="0.2">
      <c r="A50" s="516" t="s">
        <v>292</v>
      </c>
      <c r="B50" s="777" t="s">
        <v>589</v>
      </c>
      <c r="C50" s="777"/>
      <c r="D50" s="777"/>
      <c r="E50" s="777"/>
      <c r="F50" s="777"/>
      <c r="G50" s="777"/>
      <c r="H50" s="777"/>
    </row>
    <row r="51" spans="1:8" ht="30" customHeight="1" x14ac:dyDescent="0.2">
      <c r="A51" s="582" t="s">
        <v>293</v>
      </c>
      <c r="B51" s="582"/>
      <c r="C51" s="582"/>
      <c r="D51" s="582"/>
      <c r="E51" s="582"/>
      <c r="F51" s="582"/>
      <c r="G51" s="582"/>
      <c r="H51" s="582"/>
    </row>
    <row r="52" spans="1:8" ht="30" customHeight="1" x14ac:dyDescent="0.2">
      <c r="A52" s="607" t="s">
        <v>294</v>
      </c>
      <c r="B52" s="517" t="s">
        <v>295</v>
      </c>
      <c r="C52" s="608" t="s">
        <v>296</v>
      </c>
      <c r="D52" s="608"/>
      <c r="E52" s="608"/>
      <c r="F52" s="608" t="s">
        <v>297</v>
      </c>
      <c r="G52" s="608"/>
      <c r="H52" s="608"/>
    </row>
    <row r="53" spans="1:8" ht="30" customHeight="1" x14ac:dyDescent="0.2">
      <c r="A53" s="607"/>
      <c r="B53" s="361"/>
      <c r="C53" s="760"/>
      <c r="D53" s="760"/>
      <c r="E53" s="760"/>
      <c r="F53" s="778"/>
      <c r="G53" s="778"/>
      <c r="H53" s="778"/>
    </row>
    <row r="54" spans="1:8" ht="30" customHeight="1" x14ac:dyDescent="0.2">
      <c r="A54" s="516" t="s">
        <v>298</v>
      </c>
      <c r="B54" s="584" t="s">
        <v>449</v>
      </c>
      <c r="C54" s="584"/>
      <c r="D54" s="612" t="s">
        <v>299</v>
      </c>
      <c r="E54" s="612"/>
      <c r="F54" s="592" t="s">
        <v>449</v>
      </c>
      <c r="G54" s="592"/>
      <c r="H54" s="592"/>
    </row>
    <row r="55" spans="1:8" ht="30" customHeight="1" x14ac:dyDescent="0.2">
      <c r="A55" s="516" t="s">
        <v>300</v>
      </c>
      <c r="B55" s="584" t="s">
        <v>566</v>
      </c>
      <c r="C55" s="584"/>
      <c r="D55" s="607" t="s">
        <v>301</v>
      </c>
      <c r="E55" s="607"/>
      <c r="F55" s="592" t="s">
        <v>450</v>
      </c>
      <c r="G55" s="592"/>
      <c r="H55" s="592"/>
    </row>
    <row r="56" spans="1:8" ht="30" customHeight="1" x14ac:dyDescent="0.2">
      <c r="A56" s="516" t="s">
        <v>302</v>
      </c>
      <c r="B56" s="584"/>
      <c r="C56" s="584"/>
      <c r="D56" s="583" t="s">
        <v>303</v>
      </c>
      <c r="E56" s="583"/>
      <c r="F56" s="584"/>
      <c r="G56" s="584"/>
      <c r="H56" s="584"/>
    </row>
    <row r="57" spans="1:8" ht="30" customHeight="1" x14ac:dyDescent="0.2">
      <c r="A57" s="516" t="s">
        <v>304</v>
      </c>
      <c r="B57" s="584"/>
      <c r="C57" s="584"/>
      <c r="D57" s="583"/>
      <c r="E57" s="583"/>
      <c r="F57" s="584"/>
      <c r="G57" s="584"/>
      <c r="H57" s="584"/>
    </row>
  </sheetData>
  <sheetProtection autoFilter="0" pivotTables="0"/>
  <mergeCells count="65">
    <mergeCell ref="B56:C56"/>
    <mergeCell ref="D56:E57"/>
    <mergeCell ref="F56:H57"/>
    <mergeCell ref="B57:C57"/>
    <mergeCell ref="B1:H1"/>
    <mergeCell ref="B2:H2"/>
    <mergeCell ref="B3:H3"/>
    <mergeCell ref="F4:H4"/>
    <mergeCell ref="B54:C54"/>
    <mergeCell ref="D54:E54"/>
    <mergeCell ref="B49:H49"/>
    <mergeCell ref="B50:H50"/>
    <mergeCell ref="F54:H54"/>
    <mergeCell ref="B55:C55"/>
    <mergeCell ref="D55:E55"/>
    <mergeCell ref="F55:H55"/>
    <mergeCell ref="A52:A53"/>
    <mergeCell ref="C52:E52"/>
    <mergeCell ref="F52:H52"/>
    <mergeCell ref="C53:E53"/>
    <mergeCell ref="F53:H53"/>
    <mergeCell ref="B41:H41"/>
    <mergeCell ref="A42:H42"/>
    <mergeCell ref="A43:H47"/>
    <mergeCell ref="B48:H48"/>
    <mergeCell ref="A51:H51"/>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2:H12"/>
    <mergeCell ref="B13:H13"/>
    <mergeCell ref="B14:E14"/>
    <mergeCell ref="G14:H14"/>
    <mergeCell ref="B15:E15"/>
    <mergeCell ref="G15:H15"/>
    <mergeCell ref="C9:D9"/>
    <mergeCell ref="E9:F9"/>
    <mergeCell ref="B10:E10"/>
    <mergeCell ref="G10:H10"/>
    <mergeCell ref="B11:E11"/>
    <mergeCell ref="G11:H11"/>
    <mergeCell ref="A1:A4"/>
    <mergeCell ref="B4:E4"/>
    <mergeCell ref="A6:H6"/>
    <mergeCell ref="A7:H7"/>
    <mergeCell ref="C8:D8"/>
    <mergeCell ref="E8:H8"/>
    <mergeCell ref="A5:H5"/>
  </mergeCells>
  <dataValidations count="6">
    <dataValidation type="list" allowBlank="1" showInputMessage="1" showErrorMessage="1" sqref="B12:H12">
      <formula1>#REF!</formula1>
    </dataValidation>
    <dataValidation type="list" allowBlank="1" showInputMessage="1" showErrorMessage="1" sqref="B26:D26">
      <formula1>#REF!</formula1>
    </dataValidation>
    <dataValidation type="list" allowBlank="1" showInputMessage="1" showErrorMessage="1" sqref="B11:E11">
      <formula1>#REF!</formula1>
    </dataValidation>
    <dataValidation type="list" allowBlank="1" showInputMessage="1" showErrorMessage="1" sqref="G14:H14">
      <formula1>#REF!</formula1>
    </dataValidation>
    <dataValidation type="list" allowBlank="1" showInputMessage="1" showErrorMessage="1" sqref="G15:H15">
      <formula1>#REF!</formula1>
    </dataValidation>
    <dataValidation type="list" allowBlank="1" showInputMessage="1" showErrorMessage="1" sqref="B9 H9">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19"/>
  <sheetViews>
    <sheetView zoomScale="85" zoomScaleNormal="85" workbookViewId="0">
      <selection activeCell="F7" sqref="F7"/>
    </sheetView>
  </sheetViews>
  <sheetFormatPr baseColWidth="10" defaultColWidth="0" defaultRowHeight="30" customHeight="1" zeroHeight="1" x14ac:dyDescent="0.25"/>
  <cols>
    <col min="1" max="1" width="21.85546875" style="440" customWidth="1"/>
    <col min="2" max="2" width="34.5703125" style="435" customWidth="1"/>
    <col min="3" max="3" width="16.28515625" style="435" customWidth="1"/>
    <col min="4" max="4" width="5.85546875" style="435" customWidth="1"/>
    <col min="5" max="5" width="47" style="435" customWidth="1"/>
    <col min="6" max="7" width="16.140625" style="435" customWidth="1"/>
    <col min="8" max="8" width="16.28515625" style="435" customWidth="1"/>
    <col min="9" max="9" width="15.7109375" style="435" customWidth="1"/>
    <col min="10" max="10" width="80.7109375" style="435" customWidth="1"/>
    <col min="11" max="11" width="3.85546875" style="434" hidden="1" customWidth="1"/>
    <col min="12" max="106" width="0" style="435" hidden="1" customWidth="1"/>
    <col min="107" max="107" width="11.42578125" style="435" hidden="1" customWidth="1"/>
    <col min="108" max="196" width="0" style="435" hidden="1" customWidth="1"/>
    <col min="197" max="197" width="1.42578125" style="435" hidden="1" customWidth="1"/>
    <col min="198" max="198" width="1.42578125" style="435" hidden="1"/>
    <col min="199" max="255" width="0" style="435" hidden="1"/>
    <col min="256" max="256" width="3" style="435" hidden="1" customWidth="1"/>
    <col min="257" max="257" width="21.85546875" style="435" hidden="1" customWidth="1"/>
    <col min="258" max="258" width="34.5703125" style="435" hidden="1" customWidth="1"/>
    <col min="259" max="259" width="16.28515625" style="435" hidden="1" customWidth="1"/>
    <col min="260" max="260" width="5.85546875" style="435" hidden="1" customWidth="1"/>
    <col min="261" max="261" width="47" style="435" hidden="1" customWidth="1"/>
    <col min="262" max="263" width="16.140625" style="435" hidden="1" customWidth="1"/>
    <col min="264" max="264" width="16.28515625" style="435" hidden="1" customWidth="1"/>
    <col min="265" max="265" width="15.7109375" style="435" hidden="1" customWidth="1"/>
    <col min="266" max="266" width="32" style="435" hidden="1" customWidth="1"/>
    <col min="267" max="267" width="3.85546875" style="435" hidden="1" customWidth="1"/>
    <col min="268" max="453" width="0" style="435" hidden="1" customWidth="1"/>
    <col min="454" max="511" width="0" style="435" hidden="1"/>
    <col min="512" max="512" width="3" style="435" hidden="1" customWidth="1"/>
    <col min="513" max="513" width="21.85546875" style="435" hidden="1" customWidth="1"/>
    <col min="514" max="514" width="34.5703125" style="435" hidden="1" customWidth="1"/>
    <col min="515" max="515" width="16.28515625" style="435" hidden="1" customWidth="1"/>
    <col min="516" max="516" width="5.85546875" style="435" hidden="1" customWidth="1"/>
    <col min="517" max="517" width="47" style="435" hidden="1" customWidth="1"/>
    <col min="518" max="519" width="16.140625" style="435" hidden="1" customWidth="1"/>
    <col min="520" max="520" width="16.28515625" style="435" hidden="1" customWidth="1"/>
    <col min="521" max="521" width="15.7109375" style="435" hidden="1" customWidth="1"/>
    <col min="522" max="522" width="32" style="435" hidden="1" customWidth="1"/>
    <col min="523" max="523" width="3.85546875" style="435" hidden="1" customWidth="1"/>
    <col min="524" max="709" width="0" style="435" hidden="1" customWidth="1"/>
    <col min="710" max="767" width="0" style="435" hidden="1"/>
    <col min="768" max="768" width="3" style="435" hidden="1" customWidth="1"/>
    <col min="769" max="769" width="21.85546875" style="435" hidden="1" customWidth="1"/>
    <col min="770" max="770" width="34.5703125" style="435" hidden="1" customWidth="1"/>
    <col min="771" max="771" width="16.28515625" style="435" hidden="1" customWidth="1"/>
    <col min="772" max="772" width="5.85546875" style="435" hidden="1" customWidth="1"/>
    <col min="773" max="773" width="47" style="435" hidden="1" customWidth="1"/>
    <col min="774" max="775" width="16.140625" style="435" hidden="1" customWidth="1"/>
    <col min="776" max="776" width="16.28515625" style="435" hidden="1" customWidth="1"/>
    <col min="777" max="777" width="15.7109375" style="435" hidden="1" customWidth="1"/>
    <col min="778" max="778" width="32" style="435" hidden="1" customWidth="1"/>
    <col min="779" max="779" width="3.85546875" style="435" hidden="1" customWidth="1"/>
    <col min="780" max="965" width="0" style="435" hidden="1" customWidth="1"/>
    <col min="966" max="1023" width="0" style="435" hidden="1"/>
    <col min="1024" max="1024" width="3" style="435" hidden="1" customWidth="1"/>
    <col min="1025" max="1025" width="21.85546875" style="435" hidden="1" customWidth="1"/>
    <col min="1026" max="1026" width="34.5703125" style="435" hidden="1" customWidth="1"/>
    <col min="1027" max="1027" width="16.28515625" style="435" hidden="1" customWidth="1"/>
    <col min="1028" max="1028" width="5.85546875" style="435" hidden="1" customWidth="1"/>
    <col min="1029" max="1029" width="47" style="435" hidden="1" customWidth="1"/>
    <col min="1030" max="1031" width="16.140625" style="435" hidden="1" customWidth="1"/>
    <col min="1032" max="1032" width="16.28515625" style="435" hidden="1" customWidth="1"/>
    <col min="1033" max="1033" width="15.7109375" style="435" hidden="1" customWidth="1"/>
    <col min="1034" max="1034" width="32" style="435" hidden="1" customWidth="1"/>
    <col min="1035" max="1035" width="3.85546875" style="435" hidden="1" customWidth="1"/>
    <col min="1036" max="1221" width="0" style="435" hidden="1" customWidth="1"/>
    <col min="1222" max="1279" width="0" style="435" hidden="1"/>
    <col min="1280" max="1280" width="3" style="435" hidden="1" customWidth="1"/>
    <col min="1281" max="1281" width="21.85546875" style="435" hidden="1" customWidth="1"/>
    <col min="1282" max="1282" width="34.5703125" style="435" hidden="1" customWidth="1"/>
    <col min="1283" max="1283" width="16.28515625" style="435" hidden="1" customWidth="1"/>
    <col min="1284" max="1284" width="5.85546875" style="435" hidden="1" customWidth="1"/>
    <col min="1285" max="1285" width="47" style="435" hidden="1" customWidth="1"/>
    <col min="1286" max="1287" width="16.140625" style="435" hidden="1" customWidth="1"/>
    <col min="1288" max="1288" width="16.28515625" style="435" hidden="1" customWidth="1"/>
    <col min="1289" max="1289" width="15.7109375" style="435" hidden="1" customWidth="1"/>
    <col min="1290" max="1290" width="32" style="435" hidden="1" customWidth="1"/>
    <col min="1291" max="1291" width="3.85546875" style="435" hidden="1" customWidth="1"/>
    <col min="1292" max="1477" width="0" style="435" hidden="1" customWidth="1"/>
    <col min="1478" max="1535" width="0" style="435" hidden="1"/>
    <col min="1536" max="1536" width="3" style="435" hidden="1" customWidth="1"/>
    <col min="1537" max="1537" width="21.85546875" style="435" hidden="1" customWidth="1"/>
    <col min="1538" max="1538" width="34.5703125" style="435" hidden="1" customWidth="1"/>
    <col min="1539" max="1539" width="16.28515625" style="435" hidden="1" customWidth="1"/>
    <col min="1540" max="1540" width="5.85546875" style="435" hidden="1" customWidth="1"/>
    <col min="1541" max="1541" width="47" style="435" hidden="1" customWidth="1"/>
    <col min="1542" max="1543" width="16.140625" style="435" hidden="1" customWidth="1"/>
    <col min="1544" max="1544" width="16.28515625" style="435" hidden="1" customWidth="1"/>
    <col min="1545" max="1545" width="15.7109375" style="435" hidden="1" customWidth="1"/>
    <col min="1546" max="1546" width="32" style="435" hidden="1" customWidth="1"/>
    <col min="1547" max="1547" width="3.85546875" style="435" hidden="1" customWidth="1"/>
    <col min="1548" max="1733" width="0" style="435" hidden="1" customWidth="1"/>
    <col min="1734" max="1791" width="0" style="435" hidden="1"/>
    <col min="1792" max="1792" width="3" style="435" hidden="1" customWidth="1"/>
    <col min="1793" max="1793" width="21.85546875" style="435" hidden="1" customWidth="1"/>
    <col min="1794" max="1794" width="34.5703125" style="435" hidden="1" customWidth="1"/>
    <col min="1795" max="1795" width="16.28515625" style="435" hidden="1" customWidth="1"/>
    <col min="1796" max="1796" width="5.85546875" style="435" hidden="1" customWidth="1"/>
    <col min="1797" max="1797" width="47" style="435" hidden="1" customWidth="1"/>
    <col min="1798" max="1799" width="16.140625" style="435" hidden="1" customWidth="1"/>
    <col min="1800" max="1800" width="16.28515625" style="435" hidden="1" customWidth="1"/>
    <col min="1801" max="1801" width="15.7109375" style="435" hidden="1" customWidth="1"/>
    <col min="1802" max="1802" width="32" style="435" hidden="1" customWidth="1"/>
    <col min="1803" max="1803" width="3.85546875" style="435" hidden="1" customWidth="1"/>
    <col min="1804" max="1989" width="0" style="435" hidden="1" customWidth="1"/>
    <col min="1990" max="2047" width="0" style="435" hidden="1"/>
    <col min="2048" max="2048" width="3" style="435" hidden="1" customWidth="1"/>
    <col min="2049" max="2049" width="21.85546875" style="435" hidden="1" customWidth="1"/>
    <col min="2050" max="2050" width="34.5703125" style="435" hidden="1" customWidth="1"/>
    <col min="2051" max="2051" width="16.28515625" style="435" hidden="1" customWidth="1"/>
    <col min="2052" max="2052" width="5.85546875" style="435" hidden="1" customWidth="1"/>
    <col min="2053" max="2053" width="47" style="435" hidden="1" customWidth="1"/>
    <col min="2054" max="2055" width="16.140625" style="435" hidden="1" customWidth="1"/>
    <col min="2056" max="2056" width="16.28515625" style="435" hidden="1" customWidth="1"/>
    <col min="2057" max="2057" width="15.7109375" style="435" hidden="1" customWidth="1"/>
    <col min="2058" max="2058" width="32" style="435" hidden="1" customWidth="1"/>
    <col min="2059" max="2059" width="3.85546875" style="435" hidden="1" customWidth="1"/>
    <col min="2060" max="2245" width="0" style="435" hidden="1" customWidth="1"/>
    <col min="2246" max="2303" width="0" style="435" hidden="1"/>
    <col min="2304" max="2304" width="3" style="435" hidden="1" customWidth="1"/>
    <col min="2305" max="2305" width="21.85546875" style="435" hidden="1" customWidth="1"/>
    <col min="2306" max="2306" width="34.5703125" style="435" hidden="1" customWidth="1"/>
    <col min="2307" max="2307" width="16.28515625" style="435" hidden="1" customWidth="1"/>
    <col min="2308" max="2308" width="5.85546875" style="435" hidden="1" customWidth="1"/>
    <col min="2309" max="2309" width="47" style="435" hidden="1" customWidth="1"/>
    <col min="2310" max="2311" width="16.140625" style="435" hidden="1" customWidth="1"/>
    <col min="2312" max="2312" width="16.28515625" style="435" hidden="1" customWidth="1"/>
    <col min="2313" max="2313" width="15.7109375" style="435" hidden="1" customWidth="1"/>
    <col min="2314" max="2314" width="32" style="435" hidden="1" customWidth="1"/>
    <col min="2315" max="2315" width="3.85546875" style="435" hidden="1" customWidth="1"/>
    <col min="2316" max="2501" width="0" style="435" hidden="1" customWidth="1"/>
    <col min="2502" max="2559" width="0" style="435" hidden="1"/>
    <col min="2560" max="2560" width="3" style="435" hidden="1" customWidth="1"/>
    <col min="2561" max="2561" width="21.85546875" style="435" hidden="1" customWidth="1"/>
    <col min="2562" max="2562" width="34.5703125" style="435" hidden="1" customWidth="1"/>
    <col min="2563" max="2563" width="16.28515625" style="435" hidden="1" customWidth="1"/>
    <col min="2564" max="2564" width="5.85546875" style="435" hidden="1" customWidth="1"/>
    <col min="2565" max="2565" width="47" style="435" hidden="1" customWidth="1"/>
    <col min="2566" max="2567" width="16.140625" style="435" hidden="1" customWidth="1"/>
    <col min="2568" max="2568" width="16.28515625" style="435" hidden="1" customWidth="1"/>
    <col min="2569" max="2569" width="15.7109375" style="435" hidden="1" customWidth="1"/>
    <col min="2570" max="2570" width="32" style="435" hidden="1" customWidth="1"/>
    <col min="2571" max="2571" width="3.85546875" style="435" hidden="1" customWidth="1"/>
    <col min="2572" max="2757" width="0" style="435" hidden="1" customWidth="1"/>
    <col min="2758" max="2815" width="0" style="435" hidden="1"/>
    <col min="2816" max="2816" width="3" style="435" hidden="1" customWidth="1"/>
    <col min="2817" max="2817" width="21.85546875" style="435" hidden="1" customWidth="1"/>
    <col min="2818" max="2818" width="34.5703125" style="435" hidden="1" customWidth="1"/>
    <col min="2819" max="2819" width="16.28515625" style="435" hidden="1" customWidth="1"/>
    <col min="2820" max="2820" width="5.85546875" style="435" hidden="1" customWidth="1"/>
    <col min="2821" max="2821" width="47" style="435" hidden="1" customWidth="1"/>
    <col min="2822" max="2823" width="16.140625" style="435" hidden="1" customWidth="1"/>
    <col min="2824" max="2824" width="16.28515625" style="435" hidden="1" customWidth="1"/>
    <col min="2825" max="2825" width="15.7109375" style="435" hidden="1" customWidth="1"/>
    <col min="2826" max="2826" width="32" style="435" hidden="1" customWidth="1"/>
    <col min="2827" max="2827" width="3.85546875" style="435" hidden="1" customWidth="1"/>
    <col min="2828" max="3013" width="0" style="435" hidden="1" customWidth="1"/>
    <col min="3014" max="3071" width="0" style="435" hidden="1"/>
    <col min="3072" max="3072" width="3" style="435" hidden="1" customWidth="1"/>
    <col min="3073" max="3073" width="21.85546875" style="435" hidden="1" customWidth="1"/>
    <col min="3074" max="3074" width="34.5703125" style="435" hidden="1" customWidth="1"/>
    <col min="3075" max="3075" width="16.28515625" style="435" hidden="1" customWidth="1"/>
    <col min="3076" max="3076" width="5.85546875" style="435" hidden="1" customWidth="1"/>
    <col min="3077" max="3077" width="47" style="435" hidden="1" customWidth="1"/>
    <col min="3078" max="3079" width="16.140625" style="435" hidden="1" customWidth="1"/>
    <col min="3080" max="3080" width="16.28515625" style="435" hidden="1" customWidth="1"/>
    <col min="3081" max="3081" width="15.7109375" style="435" hidden="1" customWidth="1"/>
    <col min="3082" max="3082" width="32" style="435" hidden="1" customWidth="1"/>
    <col min="3083" max="3083" width="3.85546875" style="435" hidden="1" customWidth="1"/>
    <col min="3084" max="3269" width="0" style="435" hidden="1" customWidth="1"/>
    <col min="3270" max="3327" width="0" style="435" hidden="1"/>
    <col min="3328" max="3328" width="3" style="435" hidden="1" customWidth="1"/>
    <col min="3329" max="3329" width="21.85546875" style="435" hidden="1" customWidth="1"/>
    <col min="3330" max="3330" width="34.5703125" style="435" hidden="1" customWidth="1"/>
    <col min="3331" max="3331" width="16.28515625" style="435" hidden="1" customWidth="1"/>
    <col min="3332" max="3332" width="5.85546875" style="435" hidden="1" customWidth="1"/>
    <col min="3333" max="3333" width="47" style="435" hidden="1" customWidth="1"/>
    <col min="3334" max="3335" width="16.140625" style="435" hidden="1" customWidth="1"/>
    <col min="3336" max="3336" width="16.28515625" style="435" hidden="1" customWidth="1"/>
    <col min="3337" max="3337" width="15.7109375" style="435" hidden="1" customWidth="1"/>
    <col min="3338" max="3338" width="32" style="435" hidden="1" customWidth="1"/>
    <col min="3339" max="3339" width="3.85546875" style="435" hidden="1" customWidth="1"/>
    <col min="3340" max="3525" width="0" style="435" hidden="1" customWidth="1"/>
    <col min="3526" max="3583" width="0" style="435" hidden="1"/>
    <col min="3584" max="3584" width="3" style="435" hidden="1" customWidth="1"/>
    <col min="3585" max="3585" width="21.85546875" style="435" hidden="1" customWidth="1"/>
    <col min="3586" max="3586" width="34.5703125" style="435" hidden="1" customWidth="1"/>
    <col min="3587" max="3587" width="16.28515625" style="435" hidden="1" customWidth="1"/>
    <col min="3588" max="3588" width="5.85546875" style="435" hidden="1" customWidth="1"/>
    <col min="3589" max="3589" width="47" style="435" hidden="1" customWidth="1"/>
    <col min="3590" max="3591" width="16.140625" style="435" hidden="1" customWidth="1"/>
    <col min="3592" max="3592" width="16.28515625" style="435" hidden="1" customWidth="1"/>
    <col min="3593" max="3593" width="15.7109375" style="435" hidden="1" customWidth="1"/>
    <col min="3594" max="3594" width="32" style="435" hidden="1" customWidth="1"/>
    <col min="3595" max="3595" width="3.85546875" style="435" hidden="1" customWidth="1"/>
    <col min="3596" max="3781" width="0" style="435" hidden="1" customWidth="1"/>
    <col min="3782" max="3839" width="0" style="435" hidden="1"/>
    <col min="3840" max="3840" width="3" style="435" hidden="1" customWidth="1"/>
    <col min="3841" max="3841" width="21.85546875" style="435" hidden="1" customWidth="1"/>
    <col min="3842" max="3842" width="34.5703125" style="435" hidden="1" customWidth="1"/>
    <col min="3843" max="3843" width="16.28515625" style="435" hidden="1" customWidth="1"/>
    <col min="3844" max="3844" width="5.85546875" style="435" hidden="1" customWidth="1"/>
    <col min="3845" max="3845" width="47" style="435" hidden="1" customWidth="1"/>
    <col min="3846" max="3847" width="16.140625" style="435" hidden="1" customWidth="1"/>
    <col min="3848" max="3848" width="16.28515625" style="435" hidden="1" customWidth="1"/>
    <col min="3849" max="3849" width="15.7109375" style="435" hidden="1" customWidth="1"/>
    <col min="3850" max="3850" width="32" style="435" hidden="1" customWidth="1"/>
    <col min="3851" max="3851" width="3.85546875" style="435" hidden="1" customWidth="1"/>
    <col min="3852" max="4037" width="0" style="435" hidden="1" customWidth="1"/>
    <col min="4038" max="4095" width="0" style="435" hidden="1"/>
    <col min="4096" max="4096" width="3" style="435" hidden="1" customWidth="1"/>
    <col min="4097" max="4097" width="21.85546875" style="435" hidden="1" customWidth="1"/>
    <col min="4098" max="4098" width="34.5703125" style="435" hidden="1" customWidth="1"/>
    <col min="4099" max="4099" width="16.28515625" style="435" hidden="1" customWidth="1"/>
    <col min="4100" max="4100" width="5.85546875" style="435" hidden="1" customWidth="1"/>
    <col min="4101" max="4101" width="47" style="435" hidden="1" customWidth="1"/>
    <col min="4102" max="4103" width="16.140625" style="435" hidden="1" customWidth="1"/>
    <col min="4104" max="4104" width="16.28515625" style="435" hidden="1" customWidth="1"/>
    <col min="4105" max="4105" width="15.7109375" style="435" hidden="1" customWidth="1"/>
    <col min="4106" max="4106" width="32" style="435" hidden="1" customWidth="1"/>
    <col min="4107" max="4107" width="3.85546875" style="435" hidden="1" customWidth="1"/>
    <col min="4108" max="4293" width="0" style="435" hidden="1" customWidth="1"/>
    <col min="4294" max="4351" width="0" style="435" hidden="1"/>
    <col min="4352" max="4352" width="3" style="435" hidden="1" customWidth="1"/>
    <col min="4353" max="4353" width="21.85546875" style="435" hidden="1" customWidth="1"/>
    <col min="4354" max="4354" width="34.5703125" style="435" hidden="1" customWidth="1"/>
    <col min="4355" max="4355" width="16.28515625" style="435" hidden="1" customWidth="1"/>
    <col min="4356" max="4356" width="5.85546875" style="435" hidden="1" customWidth="1"/>
    <col min="4357" max="4357" width="47" style="435" hidden="1" customWidth="1"/>
    <col min="4358" max="4359" width="16.140625" style="435" hidden="1" customWidth="1"/>
    <col min="4360" max="4360" width="16.28515625" style="435" hidden="1" customWidth="1"/>
    <col min="4361" max="4361" width="15.7109375" style="435" hidden="1" customWidth="1"/>
    <col min="4362" max="4362" width="32" style="435" hidden="1" customWidth="1"/>
    <col min="4363" max="4363" width="3.85546875" style="435" hidden="1" customWidth="1"/>
    <col min="4364" max="4549" width="0" style="435" hidden="1" customWidth="1"/>
    <col min="4550" max="4607" width="0" style="435" hidden="1"/>
    <col min="4608" max="4608" width="3" style="435" hidden="1" customWidth="1"/>
    <col min="4609" max="4609" width="21.85546875" style="435" hidden="1" customWidth="1"/>
    <col min="4610" max="4610" width="34.5703125" style="435" hidden="1" customWidth="1"/>
    <col min="4611" max="4611" width="16.28515625" style="435" hidden="1" customWidth="1"/>
    <col min="4612" max="4612" width="5.85546875" style="435" hidden="1" customWidth="1"/>
    <col min="4613" max="4613" width="47" style="435" hidden="1" customWidth="1"/>
    <col min="4614" max="4615" width="16.140625" style="435" hidden="1" customWidth="1"/>
    <col min="4616" max="4616" width="16.28515625" style="435" hidden="1" customWidth="1"/>
    <col min="4617" max="4617" width="15.7109375" style="435" hidden="1" customWidth="1"/>
    <col min="4618" max="4618" width="32" style="435" hidden="1" customWidth="1"/>
    <col min="4619" max="4619" width="3.85546875" style="435" hidden="1" customWidth="1"/>
    <col min="4620" max="4805" width="0" style="435" hidden="1" customWidth="1"/>
    <col min="4806" max="4863" width="0" style="435" hidden="1"/>
    <col min="4864" max="4864" width="3" style="435" hidden="1" customWidth="1"/>
    <col min="4865" max="4865" width="21.85546875" style="435" hidden="1" customWidth="1"/>
    <col min="4866" max="4866" width="34.5703125" style="435" hidden="1" customWidth="1"/>
    <col min="4867" max="4867" width="16.28515625" style="435" hidden="1" customWidth="1"/>
    <col min="4868" max="4868" width="5.85546875" style="435" hidden="1" customWidth="1"/>
    <col min="4869" max="4869" width="47" style="435" hidden="1" customWidth="1"/>
    <col min="4870" max="4871" width="16.140625" style="435" hidden="1" customWidth="1"/>
    <col min="4872" max="4872" width="16.28515625" style="435" hidden="1" customWidth="1"/>
    <col min="4873" max="4873" width="15.7109375" style="435" hidden="1" customWidth="1"/>
    <col min="4874" max="4874" width="32" style="435" hidden="1" customWidth="1"/>
    <col min="4875" max="4875" width="3.85546875" style="435" hidden="1" customWidth="1"/>
    <col min="4876" max="5061" width="0" style="435" hidden="1" customWidth="1"/>
    <col min="5062" max="5119" width="0" style="435" hidden="1"/>
    <col min="5120" max="5120" width="3" style="435" hidden="1" customWidth="1"/>
    <col min="5121" max="5121" width="21.85546875" style="435" hidden="1" customWidth="1"/>
    <col min="5122" max="5122" width="34.5703125" style="435" hidden="1" customWidth="1"/>
    <col min="5123" max="5123" width="16.28515625" style="435" hidden="1" customWidth="1"/>
    <col min="5124" max="5124" width="5.85546875" style="435" hidden="1" customWidth="1"/>
    <col min="5125" max="5125" width="47" style="435" hidden="1" customWidth="1"/>
    <col min="5126" max="5127" width="16.140625" style="435" hidden="1" customWidth="1"/>
    <col min="5128" max="5128" width="16.28515625" style="435" hidden="1" customWidth="1"/>
    <col min="5129" max="5129" width="15.7109375" style="435" hidden="1" customWidth="1"/>
    <col min="5130" max="5130" width="32" style="435" hidden="1" customWidth="1"/>
    <col min="5131" max="5131" width="3.85546875" style="435" hidden="1" customWidth="1"/>
    <col min="5132" max="5317" width="0" style="435" hidden="1" customWidth="1"/>
    <col min="5318" max="5375" width="0" style="435" hidden="1"/>
    <col min="5376" max="5376" width="3" style="435" hidden="1" customWidth="1"/>
    <col min="5377" max="5377" width="21.85546875" style="435" hidden="1" customWidth="1"/>
    <col min="5378" max="5378" width="34.5703125" style="435" hidden="1" customWidth="1"/>
    <col min="5379" max="5379" width="16.28515625" style="435" hidden="1" customWidth="1"/>
    <col min="5380" max="5380" width="5.85546875" style="435" hidden="1" customWidth="1"/>
    <col min="5381" max="5381" width="47" style="435" hidden="1" customWidth="1"/>
    <col min="5382" max="5383" width="16.140625" style="435" hidden="1" customWidth="1"/>
    <col min="5384" max="5384" width="16.28515625" style="435" hidden="1" customWidth="1"/>
    <col min="5385" max="5385" width="15.7109375" style="435" hidden="1" customWidth="1"/>
    <col min="5386" max="5386" width="32" style="435" hidden="1" customWidth="1"/>
    <col min="5387" max="5387" width="3.85546875" style="435" hidden="1" customWidth="1"/>
    <col min="5388" max="5573" width="0" style="435" hidden="1" customWidth="1"/>
    <col min="5574" max="5631" width="0" style="435" hidden="1"/>
    <col min="5632" max="5632" width="3" style="435" hidden="1" customWidth="1"/>
    <col min="5633" max="5633" width="21.85546875" style="435" hidden="1" customWidth="1"/>
    <col min="5634" max="5634" width="34.5703125" style="435" hidden="1" customWidth="1"/>
    <col min="5635" max="5635" width="16.28515625" style="435" hidden="1" customWidth="1"/>
    <col min="5636" max="5636" width="5.85546875" style="435" hidden="1" customWidth="1"/>
    <col min="5637" max="5637" width="47" style="435" hidden="1" customWidth="1"/>
    <col min="5638" max="5639" width="16.140625" style="435" hidden="1" customWidth="1"/>
    <col min="5640" max="5640" width="16.28515625" style="435" hidden="1" customWidth="1"/>
    <col min="5641" max="5641" width="15.7109375" style="435" hidden="1" customWidth="1"/>
    <col min="5642" max="5642" width="32" style="435" hidden="1" customWidth="1"/>
    <col min="5643" max="5643" width="3.85546875" style="435" hidden="1" customWidth="1"/>
    <col min="5644" max="5829" width="0" style="435" hidden="1" customWidth="1"/>
    <col min="5830" max="5887" width="0" style="435" hidden="1"/>
    <col min="5888" max="5888" width="3" style="435" hidden="1" customWidth="1"/>
    <col min="5889" max="5889" width="21.85546875" style="435" hidden="1" customWidth="1"/>
    <col min="5890" max="5890" width="34.5703125" style="435" hidden="1" customWidth="1"/>
    <col min="5891" max="5891" width="16.28515625" style="435" hidden="1" customWidth="1"/>
    <col min="5892" max="5892" width="5.85546875" style="435" hidden="1" customWidth="1"/>
    <col min="5893" max="5893" width="47" style="435" hidden="1" customWidth="1"/>
    <col min="5894" max="5895" width="16.140625" style="435" hidden="1" customWidth="1"/>
    <col min="5896" max="5896" width="16.28515625" style="435" hidden="1" customWidth="1"/>
    <col min="5897" max="5897" width="15.7109375" style="435" hidden="1" customWidth="1"/>
    <col min="5898" max="5898" width="32" style="435" hidden="1" customWidth="1"/>
    <col min="5899" max="5899" width="3.85546875" style="435" hidden="1" customWidth="1"/>
    <col min="5900" max="6085" width="0" style="435" hidden="1" customWidth="1"/>
    <col min="6086" max="6143" width="0" style="435" hidden="1"/>
    <col min="6144" max="6144" width="3" style="435" hidden="1" customWidth="1"/>
    <col min="6145" max="6145" width="21.85546875" style="435" hidden="1" customWidth="1"/>
    <col min="6146" max="6146" width="34.5703125" style="435" hidden="1" customWidth="1"/>
    <col min="6147" max="6147" width="16.28515625" style="435" hidden="1" customWidth="1"/>
    <col min="6148" max="6148" width="5.85546875" style="435" hidden="1" customWidth="1"/>
    <col min="6149" max="6149" width="47" style="435" hidden="1" customWidth="1"/>
    <col min="6150" max="6151" width="16.140625" style="435" hidden="1" customWidth="1"/>
    <col min="6152" max="6152" width="16.28515625" style="435" hidden="1" customWidth="1"/>
    <col min="6153" max="6153" width="15.7109375" style="435" hidden="1" customWidth="1"/>
    <col min="6154" max="6154" width="32" style="435" hidden="1" customWidth="1"/>
    <col min="6155" max="6155" width="3.85546875" style="435" hidden="1" customWidth="1"/>
    <col min="6156" max="6341" width="0" style="435" hidden="1" customWidth="1"/>
    <col min="6342" max="6399" width="0" style="435" hidden="1"/>
    <col min="6400" max="6400" width="3" style="435" hidden="1" customWidth="1"/>
    <col min="6401" max="6401" width="21.85546875" style="435" hidden="1" customWidth="1"/>
    <col min="6402" max="6402" width="34.5703125" style="435" hidden="1" customWidth="1"/>
    <col min="6403" max="6403" width="16.28515625" style="435" hidden="1" customWidth="1"/>
    <col min="6404" max="6404" width="5.85546875" style="435" hidden="1" customWidth="1"/>
    <col min="6405" max="6405" width="47" style="435" hidden="1" customWidth="1"/>
    <col min="6406" max="6407" width="16.140625" style="435" hidden="1" customWidth="1"/>
    <col min="6408" max="6408" width="16.28515625" style="435" hidden="1" customWidth="1"/>
    <col min="6409" max="6409" width="15.7109375" style="435" hidden="1" customWidth="1"/>
    <col min="6410" max="6410" width="32" style="435" hidden="1" customWidth="1"/>
    <col min="6411" max="6411" width="3.85546875" style="435" hidden="1" customWidth="1"/>
    <col min="6412" max="6597" width="0" style="435" hidden="1" customWidth="1"/>
    <col min="6598" max="6655" width="0" style="435" hidden="1"/>
    <col min="6656" max="6656" width="3" style="435" hidden="1" customWidth="1"/>
    <col min="6657" max="6657" width="21.85546875" style="435" hidden="1" customWidth="1"/>
    <col min="6658" max="6658" width="34.5703125" style="435" hidden="1" customWidth="1"/>
    <col min="6659" max="6659" width="16.28515625" style="435" hidden="1" customWidth="1"/>
    <col min="6660" max="6660" width="5.85546875" style="435" hidden="1" customWidth="1"/>
    <col min="6661" max="6661" width="47" style="435" hidden="1" customWidth="1"/>
    <col min="6662" max="6663" width="16.140625" style="435" hidden="1" customWidth="1"/>
    <col min="6664" max="6664" width="16.28515625" style="435" hidden="1" customWidth="1"/>
    <col min="6665" max="6665" width="15.7109375" style="435" hidden="1" customWidth="1"/>
    <col min="6666" max="6666" width="32" style="435" hidden="1" customWidth="1"/>
    <col min="6667" max="6667" width="3.85546875" style="435" hidden="1" customWidth="1"/>
    <col min="6668" max="6853" width="0" style="435" hidden="1" customWidth="1"/>
    <col min="6854" max="6911" width="0" style="435" hidden="1"/>
    <col min="6912" max="6912" width="3" style="435" hidden="1" customWidth="1"/>
    <col min="6913" max="6913" width="21.85546875" style="435" hidden="1" customWidth="1"/>
    <col min="6914" max="6914" width="34.5703125" style="435" hidden="1" customWidth="1"/>
    <col min="6915" max="6915" width="16.28515625" style="435" hidden="1" customWidth="1"/>
    <col min="6916" max="6916" width="5.85546875" style="435" hidden="1" customWidth="1"/>
    <col min="6917" max="6917" width="47" style="435" hidden="1" customWidth="1"/>
    <col min="6918" max="6919" width="16.140625" style="435" hidden="1" customWidth="1"/>
    <col min="6920" max="6920" width="16.28515625" style="435" hidden="1" customWidth="1"/>
    <col min="6921" max="6921" width="15.7109375" style="435" hidden="1" customWidth="1"/>
    <col min="6922" max="6922" width="32" style="435" hidden="1" customWidth="1"/>
    <col min="6923" max="6923" width="3.85546875" style="435" hidden="1" customWidth="1"/>
    <col min="6924" max="7109" width="0" style="435" hidden="1" customWidth="1"/>
    <col min="7110" max="7167" width="0" style="435" hidden="1"/>
    <col min="7168" max="7168" width="3" style="435" hidden="1" customWidth="1"/>
    <col min="7169" max="7169" width="21.85546875" style="435" hidden="1" customWidth="1"/>
    <col min="7170" max="7170" width="34.5703125" style="435" hidden="1" customWidth="1"/>
    <col min="7171" max="7171" width="16.28515625" style="435" hidden="1" customWidth="1"/>
    <col min="7172" max="7172" width="5.85546875" style="435" hidden="1" customWidth="1"/>
    <col min="7173" max="7173" width="47" style="435" hidden="1" customWidth="1"/>
    <col min="7174" max="7175" width="16.140625" style="435" hidden="1" customWidth="1"/>
    <col min="7176" max="7176" width="16.28515625" style="435" hidden="1" customWidth="1"/>
    <col min="7177" max="7177" width="15.7109375" style="435" hidden="1" customWidth="1"/>
    <col min="7178" max="7178" width="32" style="435" hidden="1" customWidth="1"/>
    <col min="7179" max="7179" width="3.85546875" style="435" hidden="1" customWidth="1"/>
    <col min="7180" max="7365" width="0" style="435" hidden="1" customWidth="1"/>
    <col min="7366" max="7423" width="0" style="435" hidden="1"/>
    <col min="7424" max="7424" width="3" style="435" hidden="1" customWidth="1"/>
    <col min="7425" max="7425" width="21.85546875" style="435" hidden="1" customWidth="1"/>
    <col min="7426" max="7426" width="34.5703125" style="435" hidden="1" customWidth="1"/>
    <col min="7427" max="7427" width="16.28515625" style="435" hidden="1" customWidth="1"/>
    <col min="7428" max="7428" width="5.85546875" style="435" hidden="1" customWidth="1"/>
    <col min="7429" max="7429" width="47" style="435" hidden="1" customWidth="1"/>
    <col min="7430" max="7431" width="16.140625" style="435" hidden="1" customWidth="1"/>
    <col min="7432" max="7432" width="16.28515625" style="435" hidden="1" customWidth="1"/>
    <col min="7433" max="7433" width="15.7109375" style="435" hidden="1" customWidth="1"/>
    <col min="7434" max="7434" width="32" style="435" hidden="1" customWidth="1"/>
    <col min="7435" max="7435" width="3.85546875" style="435" hidden="1" customWidth="1"/>
    <col min="7436" max="7621" width="0" style="435" hidden="1" customWidth="1"/>
    <col min="7622" max="7679" width="0" style="435" hidden="1"/>
    <col min="7680" max="7680" width="3" style="435" hidden="1" customWidth="1"/>
    <col min="7681" max="7681" width="21.85546875" style="435" hidden="1" customWidth="1"/>
    <col min="7682" max="7682" width="34.5703125" style="435" hidden="1" customWidth="1"/>
    <col min="7683" max="7683" width="16.28515625" style="435" hidden="1" customWidth="1"/>
    <col min="7684" max="7684" width="5.85546875" style="435" hidden="1" customWidth="1"/>
    <col min="7685" max="7685" width="47" style="435" hidden="1" customWidth="1"/>
    <col min="7686" max="7687" width="16.140625" style="435" hidden="1" customWidth="1"/>
    <col min="7688" max="7688" width="16.28515625" style="435" hidden="1" customWidth="1"/>
    <col min="7689" max="7689" width="15.7109375" style="435" hidden="1" customWidth="1"/>
    <col min="7690" max="7690" width="32" style="435" hidden="1" customWidth="1"/>
    <col min="7691" max="7691" width="3.85546875" style="435" hidden="1" customWidth="1"/>
    <col min="7692" max="7877" width="0" style="435" hidden="1" customWidth="1"/>
    <col min="7878" max="7935" width="0" style="435" hidden="1"/>
    <col min="7936" max="7936" width="3" style="435" hidden="1" customWidth="1"/>
    <col min="7937" max="7937" width="21.85546875" style="435" hidden="1" customWidth="1"/>
    <col min="7938" max="7938" width="34.5703125" style="435" hidden="1" customWidth="1"/>
    <col min="7939" max="7939" width="16.28515625" style="435" hidden="1" customWidth="1"/>
    <col min="7940" max="7940" width="5.85546875" style="435" hidden="1" customWidth="1"/>
    <col min="7941" max="7941" width="47" style="435" hidden="1" customWidth="1"/>
    <col min="7942" max="7943" width="16.140625" style="435" hidden="1" customWidth="1"/>
    <col min="7944" max="7944" width="16.28515625" style="435" hidden="1" customWidth="1"/>
    <col min="7945" max="7945" width="15.7109375" style="435" hidden="1" customWidth="1"/>
    <col min="7946" max="7946" width="32" style="435" hidden="1" customWidth="1"/>
    <col min="7947" max="7947" width="3.85546875" style="435" hidden="1" customWidth="1"/>
    <col min="7948" max="8133" width="0" style="435" hidden="1" customWidth="1"/>
    <col min="8134" max="8191" width="0" style="435" hidden="1"/>
    <col min="8192" max="8192" width="3" style="435" hidden="1" customWidth="1"/>
    <col min="8193" max="8193" width="21.85546875" style="435" hidden="1" customWidth="1"/>
    <col min="8194" max="8194" width="34.5703125" style="435" hidden="1" customWidth="1"/>
    <col min="8195" max="8195" width="16.28515625" style="435" hidden="1" customWidth="1"/>
    <col min="8196" max="8196" width="5.85546875" style="435" hidden="1" customWidth="1"/>
    <col min="8197" max="8197" width="47" style="435" hidden="1" customWidth="1"/>
    <col min="8198" max="8199" width="16.140625" style="435" hidden="1" customWidth="1"/>
    <col min="8200" max="8200" width="16.28515625" style="435" hidden="1" customWidth="1"/>
    <col min="8201" max="8201" width="15.7109375" style="435" hidden="1" customWidth="1"/>
    <col min="8202" max="8202" width="32" style="435" hidden="1" customWidth="1"/>
    <col min="8203" max="8203" width="3.85546875" style="435" hidden="1" customWidth="1"/>
    <col min="8204" max="8389" width="0" style="435" hidden="1" customWidth="1"/>
    <col min="8390" max="8447" width="0" style="435" hidden="1"/>
    <col min="8448" max="8448" width="3" style="435" hidden="1" customWidth="1"/>
    <col min="8449" max="8449" width="21.85546875" style="435" hidden="1" customWidth="1"/>
    <col min="8450" max="8450" width="34.5703125" style="435" hidden="1" customWidth="1"/>
    <col min="8451" max="8451" width="16.28515625" style="435" hidden="1" customWidth="1"/>
    <col min="8452" max="8452" width="5.85546875" style="435" hidden="1" customWidth="1"/>
    <col min="8453" max="8453" width="47" style="435" hidden="1" customWidth="1"/>
    <col min="8454" max="8455" width="16.140625" style="435" hidden="1" customWidth="1"/>
    <col min="8456" max="8456" width="16.28515625" style="435" hidden="1" customWidth="1"/>
    <col min="8457" max="8457" width="15.7109375" style="435" hidden="1" customWidth="1"/>
    <col min="8458" max="8458" width="32" style="435" hidden="1" customWidth="1"/>
    <col min="8459" max="8459" width="3.85546875" style="435" hidden="1" customWidth="1"/>
    <col min="8460" max="8645" width="0" style="435" hidden="1" customWidth="1"/>
    <col min="8646" max="8703" width="0" style="435" hidden="1"/>
    <col min="8704" max="8704" width="3" style="435" hidden="1" customWidth="1"/>
    <col min="8705" max="8705" width="21.85546875" style="435" hidden="1" customWidth="1"/>
    <col min="8706" max="8706" width="34.5703125" style="435" hidden="1" customWidth="1"/>
    <col min="8707" max="8707" width="16.28515625" style="435" hidden="1" customWidth="1"/>
    <col min="8708" max="8708" width="5.85546875" style="435" hidden="1" customWidth="1"/>
    <col min="8709" max="8709" width="47" style="435" hidden="1" customWidth="1"/>
    <col min="8710" max="8711" width="16.140625" style="435" hidden="1" customWidth="1"/>
    <col min="8712" max="8712" width="16.28515625" style="435" hidden="1" customWidth="1"/>
    <col min="8713" max="8713" width="15.7109375" style="435" hidden="1" customWidth="1"/>
    <col min="8714" max="8714" width="32" style="435" hidden="1" customWidth="1"/>
    <col min="8715" max="8715" width="3.85546875" style="435" hidden="1" customWidth="1"/>
    <col min="8716" max="8901" width="0" style="435" hidden="1" customWidth="1"/>
    <col min="8902" max="8959" width="0" style="435" hidden="1"/>
    <col min="8960" max="8960" width="3" style="435" hidden="1" customWidth="1"/>
    <col min="8961" max="8961" width="21.85546875" style="435" hidden="1" customWidth="1"/>
    <col min="8962" max="8962" width="34.5703125" style="435" hidden="1" customWidth="1"/>
    <col min="8963" max="8963" width="16.28515625" style="435" hidden="1" customWidth="1"/>
    <col min="8964" max="8964" width="5.85546875" style="435" hidden="1" customWidth="1"/>
    <col min="8965" max="8965" width="47" style="435" hidden="1" customWidth="1"/>
    <col min="8966" max="8967" width="16.140625" style="435" hidden="1" customWidth="1"/>
    <col min="8968" max="8968" width="16.28515625" style="435" hidden="1" customWidth="1"/>
    <col min="8969" max="8969" width="15.7109375" style="435" hidden="1" customWidth="1"/>
    <col min="8970" max="8970" width="32" style="435" hidden="1" customWidth="1"/>
    <col min="8971" max="8971" width="3.85546875" style="435" hidden="1" customWidth="1"/>
    <col min="8972" max="9157" width="0" style="435" hidden="1" customWidth="1"/>
    <col min="9158" max="9215" width="0" style="435" hidden="1"/>
    <col min="9216" max="9216" width="3" style="435" hidden="1" customWidth="1"/>
    <col min="9217" max="9217" width="21.85546875" style="435" hidden="1" customWidth="1"/>
    <col min="9218" max="9218" width="34.5703125" style="435" hidden="1" customWidth="1"/>
    <col min="9219" max="9219" width="16.28515625" style="435" hidden="1" customWidth="1"/>
    <col min="9220" max="9220" width="5.85546875" style="435" hidden="1" customWidth="1"/>
    <col min="9221" max="9221" width="47" style="435" hidden="1" customWidth="1"/>
    <col min="9222" max="9223" width="16.140625" style="435" hidden="1" customWidth="1"/>
    <col min="9224" max="9224" width="16.28515625" style="435" hidden="1" customWidth="1"/>
    <col min="9225" max="9225" width="15.7109375" style="435" hidden="1" customWidth="1"/>
    <col min="9226" max="9226" width="32" style="435" hidden="1" customWidth="1"/>
    <col min="9227" max="9227" width="3.85546875" style="435" hidden="1" customWidth="1"/>
    <col min="9228" max="9413" width="0" style="435" hidden="1" customWidth="1"/>
    <col min="9414" max="9471" width="0" style="435" hidden="1"/>
    <col min="9472" max="9472" width="3" style="435" hidden="1" customWidth="1"/>
    <col min="9473" max="9473" width="21.85546875" style="435" hidden="1" customWidth="1"/>
    <col min="9474" max="9474" width="34.5703125" style="435" hidden="1" customWidth="1"/>
    <col min="9475" max="9475" width="16.28515625" style="435" hidden="1" customWidth="1"/>
    <col min="9476" max="9476" width="5.85546875" style="435" hidden="1" customWidth="1"/>
    <col min="9477" max="9477" width="47" style="435" hidden="1" customWidth="1"/>
    <col min="9478" max="9479" width="16.140625" style="435" hidden="1" customWidth="1"/>
    <col min="9480" max="9480" width="16.28515625" style="435" hidden="1" customWidth="1"/>
    <col min="9481" max="9481" width="15.7109375" style="435" hidden="1" customWidth="1"/>
    <col min="9482" max="9482" width="32" style="435" hidden="1" customWidth="1"/>
    <col min="9483" max="9483" width="3.85546875" style="435" hidden="1" customWidth="1"/>
    <col min="9484" max="9669" width="0" style="435" hidden="1" customWidth="1"/>
    <col min="9670" max="9727" width="0" style="435" hidden="1"/>
    <col min="9728" max="9728" width="3" style="435" hidden="1" customWidth="1"/>
    <col min="9729" max="9729" width="21.85546875" style="435" hidden="1" customWidth="1"/>
    <col min="9730" max="9730" width="34.5703125" style="435" hidden="1" customWidth="1"/>
    <col min="9731" max="9731" width="16.28515625" style="435" hidden="1" customWidth="1"/>
    <col min="9732" max="9732" width="5.85546875" style="435" hidden="1" customWidth="1"/>
    <col min="9733" max="9733" width="47" style="435" hidden="1" customWidth="1"/>
    <col min="9734" max="9735" width="16.140625" style="435" hidden="1" customWidth="1"/>
    <col min="9736" max="9736" width="16.28515625" style="435" hidden="1" customWidth="1"/>
    <col min="9737" max="9737" width="15.7109375" style="435" hidden="1" customWidth="1"/>
    <col min="9738" max="9738" width="32" style="435" hidden="1" customWidth="1"/>
    <col min="9739" max="9739" width="3.85546875" style="435" hidden="1" customWidth="1"/>
    <col min="9740" max="9925" width="0" style="435" hidden="1" customWidth="1"/>
    <col min="9926" max="9983" width="0" style="435" hidden="1"/>
    <col min="9984" max="9984" width="3" style="435" hidden="1" customWidth="1"/>
    <col min="9985" max="9985" width="21.85546875" style="435" hidden="1" customWidth="1"/>
    <col min="9986" max="9986" width="34.5703125" style="435" hidden="1" customWidth="1"/>
    <col min="9987" max="9987" width="16.28515625" style="435" hidden="1" customWidth="1"/>
    <col min="9988" max="9988" width="5.85546875" style="435" hidden="1" customWidth="1"/>
    <col min="9989" max="9989" width="47" style="435" hidden="1" customWidth="1"/>
    <col min="9990" max="9991" width="16.140625" style="435" hidden="1" customWidth="1"/>
    <col min="9992" max="9992" width="16.28515625" style="435" hidden="1" customWidth="1"/>
    <col min="9993" max="9993" width="15.7109375" style="435" hidden="1" customWidth="1"/>
    <col min="9994" max="9994" width="32" style="435" hidden="1" customWidth="1"/>
    <col min="9995" max="9995" width="3.85546875" style="435" hidden="1" customWidth="1"/>
    <col min="9996" max="10181" width="0" style="435" hidden="1" customWidth="1"/>
    <col min="10182" max="10239" width="0" style="435" hidden="1"/>
    <col min="10240" max="10240" width="3" style="435" hidden="1" customWidth="1"/>
    <col min="10241" max="10241" width="21.85546875" style="435" hidden="1" customWidth="1"/>
    <col min="10242" max="10242" width="34.5703125" style="435" hidden="1" customWidth="1"/>
    <col min="10243" max="10243" width="16.28515625" style="435" hidden="1" customWidth="1"/>
    <col min="10244" max="10244" width="5.85546875" style="435" hidden="1" customWidth="1"/>
    <col min="10245" max="10245" width="47" style="435" hidden="1" customWidth="1"/>
    <col min="10246" max="10247" width="16.140625" style="435" hidden="1" customWidth="1"/>
    <col min="10248" max="10248" width="16.28515625" style="435" hidden="1" customWidth="1"/>
    <col min="10249" max="10249" width="15.7109375" style="435" hidden="1" customWidth="1"/>
    <col min="10250" max="10250" width="32" style="435" hidden="1" customWidth="1"/>
    <col min="10251" max="10251" width="3.85546875" style="435" hidden="1" customWidth="1"/>
    <col min="10252" max="10437" width="0" style="435" hidden="1" customWidth="1"/>
    <col min="10438" max="10495" width="0" style="435" hidden="1"/>
    <col min="10496" max="10496" width="3" style="435" hidden="1" customWidth="1"/>
    <col min="10497" max="10497" width="21.85546875" style="435" hidden="1" customWidth="1"/>
    <col min="10498" max="10498" width="34.5703125" style="435" hidden="1" customWidth="1"/>
    <col min="10499" max="10499" width="16.28515625" style="435" hidden="1" customWidth="1"/>
    <col min="10500" max="10500" width="5.85546875" style="435" hidden="1" customWidth="1"/>
    <col min="10501" max="10501" width="47" style="435" hidden="1" customWidth="1"/>
    <col min="10502" max="10503" width="16.140625" style="435" hidden="1" customWidth="1"/>
    <col min="10504" max="10504" width="16.28515625" style="435" hidden="1" customWidth="1"/>
    <col min="10505" max="10505" width="15.7109375" style="435" hidden="1" customWidth="1"/>
    <col min="10506" max="10506" width="32" style="435" hidden="1" customWidth="1"/>
    <col min="10507" max="10507" width="3.85546875" style="435" hidden="1" customWidth="1"/>
    <col min="10508" max="10693" width="0" style="435" hidden="1" customWidth="1"/>
    <col min="10694" max="10751" width="0" style="435" hidden="1"/>
    <col min="10752" max="10752" width="3" style="435" hidden="1" customWidth="1"/>
    <col min="10753" max="10753" width="21.85546875" style="435" hidden="1" customWidth="1"/>
    <col min="10754" max="10754" width="34.5703125" style="435" hidden="1" customWidth="1"/>
    <col min="10755" max="10755" width="16.28515625" style="435" hidden="1" customWidth="1"/>
    <col min="10756" max="10756" width="5.85546875" style="435" hidden="1" customWidth="1"/>
    <col min="10757" max="10757" width="47" style="435" hidden="1" customWidth="1"/>
    <col min="10758" max="10759" width="16.140625" style="435" hidden="1" customWidth="1"/>
    <col min="10760" max="10760" width="16.28515625" style="435" hidden="1" customWidth="1"/>
    <col min="10761" max="10761" width="15.7109375" style="435" hidden="1" customWidth="1"/>
    <col min="10762" max="10762" width="32" style="435" hidden="1" customWidth="1"/>
    <col min="10763" max="10763" width="3.85546875" style="435" hidden="1" customWidth="1"/>
    <col min="10764" max="10949" width="0" style="435" hidden="1" customWidth="1"/>
    <col min="10950" max="11007" width="0" style="435" hidden="1"/>
    <col min="11008" max="11008" width="3" style="435" hidden="1" customWidth="1"/>
    <col min="11009" max="11009" width="21.85546875" style="435" hidden="1" customWidth="1"/>
    <col min="11010" max="11010" width="34.5703125" style="435" hidden="1" customWidth="1"/>
    <col min="11011" max="11011" width="16.28515625" style="435" hidden="1" customWidth="1"/>
    <col min="11012" max="11012" width="5.85546875" style="435" hidden="1" customWidth="1"/>
    <col min="11013" max="11013" width="47" style="435" hidden="1" customWidth="1"/>
    <col min="11014" max="11015" width="16.140625" style="435" hidden="1" customWidth="1"/>
    <col min="11016" max="11016" width="16.28515625" style="435" hidden="1" customWidth="1"/>
    <col min="11017" max="11017" width="15.7109375" style="435" hidden="1" customWidth="1"/>
    <col min="11018" max="11018" width="32" style="435" hidden="1" customWidth="1"/>
    <col min="11019" max="11019" width="3.85546875" style="435" hidden="1" customWidth="1"/>
    <col min="11020" max="11205" width="0" style="435" hidden="1" customWidth="1"/>
    <col min="11206" max="11263" width="0" style="435" hidden="1"/>
    <col min="11264" max="11264" width="3" style="435" hidden="1" customWidth="1"/>
    <col min="11265" max="11265" width="21.85546875" style="435" hidden="1" customWidth="1"/>
    <col min="11266" max="11266" width="34.5703125" style="435" hidden="1" customWidth="1"/>
    <col min="11267" max="11267" width="16.28515625" style="435" hidden="1" customWidth="1"/>
    <col min="11268" max="11268" width="5.85546875" style="435" hidden="1" customWidth="1"/>
    <col min="11269" max="11269" width="47" style="435" hidden="1" customWidth="1"/>
    <col min="11270" max="11271" width="16.140625" style="435" hidden="1" customWidth="1"/>
    <col min="11272" max="11272" width="16.28515625" style="435" hidden="1" customWidth="1"/>
    <col min="11273" max="11273" width="15.7109375" style="435" hidden="1" customWidth="1"/>
    <col min="11274" max="11274" width="32" style="435" hidden="1" customWidth="1"/>
    <col min="11275" max="11275" width="3.85546875" style="435" hidden="1" customWidth="1"/>
    <col min="11276" max="11461" width="0" style="435" hidden="1" customWidth="1"/>
    <col min="11462" max="11519" width="0" style="435" hidden="1"/>
    <col min="11520" max="11520" width="3" style="435" hidden="1" customWidth="1"/>
    <col min="11521" max="11521" width="21.85546875" style="435" hidden="1" customWidth="1"/>
    <col min="11522" max="11522" width="34.5703125" style="435" hidden="1" customWidth="1"/>
    <col min="11523" max="11523" width="16.28515625" style="435" hidden="1" customWidth="1"/>
    <col min="11524" max="11524" width="5.85546875" style="435" hidden="1" customWidth="1"/>
    <col min="11525" max="11525" width="47" style="435" hidden="1" customWidth="1"/>
    <col min="11526" max="11527" width="16.140625" style="435" hidden="1" customWidth="1"/>
    <col min="11528" max="11528" width="16.28515625" style="435" hidden="1" customWidth="1"/>
    <col min="11529" max="11529" width="15.7109375" style="435" hidden="1" customWidth="1"/>
    <col min="11530" max="11530" width="32" style="435" hidden="1" customWidth="1"/>
    <col min="11531" max="11531" width="3.85546875" style="435" hidden="1" customWidth="1"/>
    <col min="11532" max="11717" width="0" style="435" hidden="1" customWidth="1"/>
    <col min="11718" max="11775" width="0" style="435" hidden="1"/>
    <col min="11776" max="11776" width="3" style="435" hidden="1" customWidth="1"/>
    <col min="11777" max="11777" width="21.85546875" style="435" hidden="1" customWidth="1"/>
    <col min="11778" max="11778" width="34.5703125" style="435" hidden="1" customWidth="1"/>
    <col min="11779" max="11779" width="16.28515625" style="435" hidden="1" customWidth="1"/>
    <col min="11780" max="11780" width="5.85546875" style="435" hidden="1" customWidth="1"/>
    <col min="11781" max="11781" width="47" style="435" hidden="1" customWidth="1"/>
    <col min="11782" max="11783" width="16.140625" style="435" hidden="1" customWidth="1"/>
    <col min="11784" max="11784" width="16.28515625" style="435" hidden="1" customWidth="1"/>
    <col min="11785" max="11785" width="15.7109375" style="435" hidden="1" customWidth="1"/>
    <col min="11786" max="11786" width="32" style="435" hidden="1" customWidth="1"/>
    <col min="11787" max="11787" width="3.85546875" style="435" hidden="1" customWidth="1"/>
    <col min="11788" max="11973" width="0" style="435" hidden="1" customWidth="1"/>
    <col min="11974" max="12031" width="0" style="435" hidden="1"/>
    <col min="12032" max="12032" width="3" style="435" hidden="1" customWidth="1"/>
    <col min="12033" max="12033" width="21.85546875" style="435" hidden="1" customWidth="1"/>
    <col min="12034" max="12034" width="34.5703125" style="435" hidden="1" customWidth="1"/>
    <col min="12035" max="12035" width="16.28515625" style="435" hidden="1" customWidth="1"/>
    <col min="12036" max="12036" width="5.85546875" style="435" hidden="1" customWidth="1"/>
    <col min="12037" max="12037" width="47" style="435" hidden="1" customWidth="1"/>
    <col min="12038" max="12039" width="16.140625" style="435" hidden="1" customWidth="1"/>
    <col min="12040" max="12040" width="16.28515625" style="435" hidden="1" customWidth="1"/>
    <col min="12041" max="12041" width="15.7109375" style="435" hidden="1" customWidth="1"/>
    <col min="12042" max="12042" width="32" style="435" hidden="1" customWidth="1"/>
    <col min="12043" max="12043" width="3.85546875" style="435" hidden="1" customWidth="1"/>
    <col min="12044" max="12229" width="0" style="435" hidden="1" customWidth="1"/>
    <col min="12230" max="12287" width="0" style="435" hidden="1"/>
    <col min="12288" max="12288" width="3" style="435" hidden="1" customWidth="1"/>
    <col min="12289" max="12289" width="21.85546875" style="435" hidden="1" customWidth="1"/>
    <col min="12290" max="12290" width="34.5703125" style="435" hidden="1" customWidth="1"/>
    <col min="12291" max="12291" width="16.28515625" style="435" hidden="1" customWidth="1"/>
    <col min="12292" max="12292" width="5.85546875" style="435" hidden="1" customWidth="1"/>
    <col min="12293" max="12293" width="47" style="435" hidden="1" customWidth="1"/>
    <col min="12294" max="12295" width="16.140625" style="435" hidden="1" customWidth="1"/>
    <col min="12296" max="12296" width="16.28515625" style="435" hidden="1" customWidth="1"/>
    <col min="12297" max="12297" width="15.7109375" style="435" hidden="1" customWidth="1"/>
    <col min="12298" max="12298" width="32" style="435" hidden="1" customWidth="1"/>
    <col min="12299" max="12299" width="3.85546875" style="435" hidden="1" customWidth="1"/>
    <col min="12300" max="12485" width="0" style="435" hidden="1" customWidth="1"/>
    <col min="12486" max="12543" width="0" style="435" hidden="1"/>
    <col min="12544" max="12544" width="3" style="435" hidden="1" customWidth="1"/>
    <col min="12545" max="12545" width="21.85546875" style="435" hidden="1" customWidth="1"/>
    <col min="12546" max="12546" width="34.5703125" style="435" hidden="1" customWidth="1"/>
    <col min="12547" max="12547" width="16.28515625" style="435" hidden="1" customWidth="1"/>
    <col min="12548" max="12548" width="5.85546875" style="435" hidden="1" customWidth="1"/>
    <col min="12549" max="12549" width="47" style="435" hidden="1" customWidth="1"/>
    <col min="12550" max="12551" width="16.140625" style="435" hidden="1" customWidth="1"/>
    <col min="12552" max="12552" width="16.28515625" style="435" hidden="1" customWidth="1"/>
    <col min="12553" max="12553" width="15.7109375" style="435" hidden="1" customWidth="1"/>
    <col min="12554" max="12554" width="32" style="435" hidden="1" customWidth="1"/>
    <col min="12555" max="12555" width="3.85546875" style="435" hidden="1" customWidth="1"/>
    <col min="12556" max="12741" width="0" style="435" hidden="1" customWidth="1"/>
    <col min="12742" max="12799" width="0" style="435" hidden="1"/>
    <col min="12800" max="12800" width="3" style="435" hidden="1" customWidth="1"/>
    <col min="12801" max="12801" width="21.85546875" style="435" hidden="1" customWidth="1"/>
    <col min="12802" max="12802" width="34.5703125" style="435" hidden="1" customWidth="1"/>
    <col min="12803" max="12803" width="16.28515625" style="435" hidden="1" customWidth="1"/>
    <col min="12804" max="12804" width="5.85546875" style="435" hidden="1" customWidth="1"/>
    <col min="12805" max="12805" width="47" style="435" hidden="1" customWidth="1"/>
    <col min="12806" max="12807" width="16.140625" style="435" hidden="1" customWidth="1"/>
    <col min="12808" max="12808" width="16.28515625" style="435" hidden="1" customWidth="1"/>
    <col min="12809" max="12809" width="15.7109375" style="435" hidden="1" customWidth="1"/>
    <col min="12810" max="12810" width="32" style="435" hidden="1" customWidth="1"/>
    <col min="12811" max="12811" width="3.85546875" style="435" hidden="1" customWidth="1"/>
    <col min="12812" max="12997" width="0" style="435" hidden="1" customWidth="1"/>
    <col min="12998" max="13055" width="0" style="435" hidden="1"/>
    <col min="13056" max="13056" width="3" style="435" hidden="1" customWidth="1"/>
    <col min="13057" max="13057" width="21.85546875" style="435" hidden="1" customWidth="1"/>
    <col min="13058" max="13058" width="34.5703125" style="435" hidden="1" customWidth="1"/>
    <col min="13059" max="13059" width="16.28515625" style="435" hidden="1" customWidth="1"/>
    <col min="13060" max="13060" width="5.85546875" style="435" hidden="1" customWidth="1"/>
    <col min="13061" max="13061" width="47" style="435" hidden="1" customWidth="1"/>
    <col min="13062" max="13063" width="16.140625" style="435" hidden="1" customWidth="1"/>
    <col min="13064" max="13064" width="16.28515625" style="435" hidden="1" customWidth="1"/>
    <col min="13065" max="13065" width="15.7109375" style="435" hidden="1" customWidth="1"/>
    <col min="13066" max="13066" width="32" style="435" hidden="1" customWidth="1"/>
    <col min="13067" max="13067" width="3.85546875" style="435" hidden="1" customWidth="1"/>
    <col min="13068" max="13253" width="0" style="435" hidden="1" customWidth="1"/>
    <col min="13254" max="13311" width="0" style="435" hidden="1"/>
    <col min="13312" max="13312" width="3" style="435" hidden="1" customWidth="1"/>
    <col min="13313" max="13313" width="21.85546875" style="435" hidden="1" customWidth="1"/>
    <col min="13314" max="13314" width="34.5703125" style="435" hidden="1" customWidth="1"/>
    <col min="13315" max="13315" width="16.28515625" style="435" hidden="1" customWidth="1"/>
    <col min="13316" max="13316" width="5.85546875" style="435" hidden="1" customWidth="1"/>
    <col min="13317" max="13317" width="47" style="435" hidden="1" customWidth="1"/>
    <col min="13318" max="13319" width="16.140625" style="435" hidden="1" customWidth="1"/>
    <col min="13320" max="13320" width="16.28515625" style="435" hidden="1" customWidth="1"/>
    <col min="13321" max="13321" width="15.7109375" style="435" hidden="1" customWidth="1"/>
    <col min="13322" max="13322" width="32" style="435" hidden="1" customWidth="1"/>
    <col min="13323" max="13323" width="3.85546875" style="435" hidden="1" customWidth="1"/>
    <col min="13324" max="13509" width="0" style="435" hidden="1" customWidth="1"/>
    <col min="13510" max="13567" width="0" style="435" hidden="1"/>
    <col min="13568" max="13568" width="3" style="435" hidden="1" customWidth="1"/>
    <col min="13569" max="13569" width="21.85546875" style="435" hidden="1" customWidth="1"/>
    <col min="13570" max="13570" width="34.5703125" style="435" hidden="1" customWidth="1"/>
    <col min="13571" max="13571" width="16.28515625" style="435" hidden="1" customWidth="1"/>
    <col min="13572" max="13572" width="5.85546875" style="435" hidden="1" customWidth="1"/>
    <col min="13573" max="13573" width="47" style="435" hidden="1" customWidth="1"/>
    <col min="13574" max="13575" width="16.140625" style="435" hidden="1" customWidth="1"/>
    <col min="13576" max="13576" width="16.28515625" style="435" hidden="1" customWidth="1"/>
    <col min="13577" max="13577" width="15.7109375" style="435" hidden="1" customWidth="1"/>
    <col min="13578" max="13578" width="32" style="435" hidden="1" customWidth="1"/>
    <col min="13579" max="13579" width="3.85546875" style="435" hidden="1" customWidth="1"/>
    <col min="13580" max="13765" width="0" style="435" hidden="1" customWidth="1"/>
    <col min="13766" max="13823" width="0" style="435" hidden="1"/>
    <col min="13824" max="13824" width="3" style="435" hidden="1" customWidth="1"/>
    <col min="13825" max="13825" width="21.85546875" style="435" hidden="1" customWidth="1"/>
    <col min="13826" max="13826" width="34.5703125" style="435" hidden="1" customWidth="1"/>
    <col min="13827" max="13827" width="16.28515625" style="435" hidden="1" customWidth="1"/>
    <col min="13828" max="13828" width="5.85546875" style="435" hidden="1" customWidth="1"/>
    <col min="13829" max="13829" width="47" style="435" hidden="1" customWidth="1"/>
    <col min="13830" max="13831" width="16.140625" style="435" hidden="1" customWidth="1"/>
    <col min="13832" max="13832" width="16.28515625" style="435" hidden="1" customWidth="1"/>
    <col min="13833" max="13833" width="15.7109375" style="435" hidden="1" customWidth="1"/>
    <col min="13834" max="13834" width="32" style="435" hidden="1" customWidth="1"/>
    <col min="13835" max="13835" width="3.85546875" style="435" hidden="1" customWidth="1"/>
    <col min="13836" max="14021" width="0" style="435" hidden="1" customWidth="1"/>
    <col min="14022" max="14079" width="0" style="435" hidden="1"/>
    <col min="14080" max="14080" width="3" style="435" hidden="1" customWidth="1"/>
    <col min="14081" max="14081" width="21.85546875" style="435" hidden="1" customWidth="1"/>
    <col min="14082" max="14082" width="34.5703125" style="435" hidden="1" customWidth="1"/>
    <col min="14083" max="14083" width="16.28515625" style="435" hidden="1" customWidth="1"/>
    <col min="14084" max="14084" width="5.85546875" style="435" hidden="1" customWidth="1"/>
    <col min="14085" max="14085" width="47" style="435" hidden="1" customWidth="1"/>
    <col min="14086" max="14087" width="16.140625" style="435" hidden="1" customWidth="1"/>
    <col min="14088" max="14088" width="16.28515625" style="435" hidden="1" customWidth="1"/>
    <col min="14089" max="14089" width="15.7109375" style="435" hidden="1" customWidth="1"/>
    <col min="14090" max="14090" width="32" style="435" hidden="1" customWidth="1"/>
    <col min="14091" max="14091" width="3.85546875" style="435" hidden="1" customWidth="1"/>
    <col min="14092" max="14277" width="0" style="435" hidden="1" customWidth="1"/>
    <col min="14278" max="14335" width="0" style="435" hidden="1"/>
    <col min="14336" max="14336" width="3" style="435" hidden="1" customWidth="1"/>
    <col min="14337" max="14337" width="21.85546875" style="435" hidden="1" customWidth="1"/>
    <col min="14338" max="14338" width="34.5703125" style="435" hidden="1" customWidth="1"/>
    <col min="14339" max="14339" width="16.28515625" style="435" hidden="1" customWidth="1"/>
    <col min="14340" max="14340" width="5.85546875" style="435" hidden="1" customWidth="1"/>
    <col min="14341" max="14341" width="47" style="435" hidden="1" customWidth="1"/>
    <col min="14342" max="14343" width="16.140625" style="435" hidden="1" customWidth="1"/>
    <col min="14344" max="14344" width="16.28515625" style="435" hidden="1" customWidth="1"/>
    <col min="14345" max="14345" width="15.7109375" style="435" hidden="1" customWidth="1"/>
    <col min="14346" max="14346" width="32" style="435" hidden="1" customWidth="1"/>
    <col min="14347" max="14347" width="3.85546875" style="435" hidden="1" customWidth="1"/>
    <col min="14348" max="14533" width="0" style="435" hidden="1" customWidth="1"/>
    <col min="14534" max="14591" width="0" style="435" hidden="1"/>
    <col min="14592" max="14592" width="3" style="435" hidden="1" customWidth="1"/>
    <col min="14593" max="14593" width="21.85546875" style="435" hidden="1" customWidth="1"/>
    <col min="14594" max="14594" width="34.5703125" style="435" hidden="1" customWidth="1"/>
    <col min="14595" max="14595" width="16.28515625" style="435" hidden="1" customWidth="1"/>
    <col min="14596" max="14596" width="5.85546875" style="435" hidden="1" customWidth="1"/>
    <col min="14597" max="14597" width="47" style="435" hidden="1" customWidth="1"/>
    <col min="14598" max="14599" width="16.140625" style="435" hidden="1" customWidth="1"/>
    <col min="14600" max="14600" width="16.28515625" style="435" hidden="1" customWidth="1"/>
    <col min="14601" max="14601" width="15.7109375" style="435" hidden="1" customWidth="1"/>
    <col min="14602" max="14602" width="32" style="435" hidden="1" customWidth="1"/>
    <col min="14603" max="14603" width="3.85546875" style="435" hidden="1" customWidth="1"/>
    <col min="14604" max="14789" width="0" style="435" hidden="1" customWidth="1"/>
    <col min="14790" max="14847" width="0" style="435" hidden="1"/>
    <col min="14848" max="14848" width="3" style="435" hidden="1" customWidth="1"/>
    <col min="14849" max="14849" width="21.85546875" style="435" hidden="1" customWidth="1"/>
    <col min="14850" max="14850" width="34.5703125" style="435" hidden="1" customWidth="1"/>
    <col min="14851" max="14851" width="16.28515625" style="435" hidden="1" customWidth="1"/>
    <col min="14852" max="14852" width="5.85546875" style="435" hidden="1" customWidth="1"/>
    <col min="14853" max="14853" width="47" style="435" hidden="1" customWidth="1"/>
    <col min="14854" max="14855" width="16.140625" style="435" hidden="1" customWidth="1"/>
    <col min="14856" max="14856" width="16.28515625" style="435" hidden="1" customWidth="1"/>
    <col min="14857" max="14857" width="15.7109375" style="435" hidden="1" customWidth="1"/>
    <col min="14858" max="14858" width="32" style="435" hidden="1" customWidth="1"/>
    <col min="14859" max="14859" width="3.85546875" style="435" hidden="1" customWidth="1"/>
    <col min="14860" max="15045" width="0" style="435" hidden="1" customWidth="1"/>
    <col min="15046" max="15103" width="0" style="435" hidden="1"/>
    <col min="15104" max="15104" width="3" style="435" hidden="1" customWidth="1"/>
    <col min="15105" max="15105" width="21.85546875" style="435" hidden="1" customWidth="1"/>
    <col min="15106" max="15106" width="34.5703125" style="435" hidden="1" customWidth="1"/>
    <col min="15107" max="15107" width="16.28515625" style="435" hidden="1" customWidth="1"/>
    <col min="15108" max="15108" width="5.85546875" style="435" hidden="1" customWidth="1"/>
    <col min="15109" max="15109" width="47" style="435" hidden="1" customWidth="1"/>
    <col min="15110" max="15111" width="16.140625" style="435" hidden="1" customWidth="1"/>
    <col min="15112" max="15112" width="16.28515625" style="435" hidden="1" customWidth="1"/>
    <col min="15113" max="15113" width="15.7109375" style="435" hidden="1" customWidth="1"/>
    <col min="15114" max="15114" width="32" style="435" hidden="1" customWidth="1"/>
    <col min="15115" max="15115" width="3.85546875" style="435" hidden="1" customWidth="1"/>
    <col min="15116" max="15301" width="0" style="435" hidden="1" customWidth="1"/>
    <col min="15302" max="15359" width="0" style="435" hidden="1"/>
    <col min="15360" max="15360" width="3" style="435" hidden="1" customWidth="1"/>
    <col min="15361" max="15361" width="21.85546875" style="435" hidden="1" customWidth="1"/>
    <col min="15362" max="15362" width="34.5703125" style="435" hidden="1" customWidth="1"/>
    <col min="15363" max="15363" width="16.28515625" style="435" hidden="1" customWidth="1"/>
    <col min="15364" max="15364" width="5.85546875" style="435" hidden="1" customWidth="1"/>
    <col min="15365" max="15365" width="47" style="435" hidden="1" customWidth="1"/>
    <col min="15366" max="15367" width="16.140625" style="435" hidden="1" customWidth="1"/>
    <col min="15368" max="15368" width="16.28515625" style="435" hidden="1" customWidth="1"/>
    <col min="15369" max="15369" width="15.7109375" style="435" hidden="1" customWidth="1"/>
    <col min="15370" max="15370" width="32" style="435" hidden="1" customWidth="1"/>
    <col min="15371" max="15371" width="3.85546875" style="435" hidden="1" customWidth="1"/>
    <col min="15372" max="15557" width="0" style="435" hidden="1" customWidth="1"/>
    <col min="15558" max="15615" width="0" style="435" hidden="1"/>
    <col min="15616" max="15616" width="3" style="435" hidden="1" customWidth="1"/>
    <col min="15617" max="15617" width="21.85546875" style="435" hidden="1" customWidth="1"/>
    <col min="15618" max="15618" width="34.5703125" style="435" hidden="1" customWidth="1"/>
    <col min="15619" max="15619" width="16.28515625" style="435" hidden="1" customWidth="1"/>
    <col min="15620" max="15620" width="5.85546875" style="435" hidden="1" customWidth="1"/>
    <col min="15621" max="15621" width="47" style="435" hidden="1" customWidth="1"/>
    <col min="15622" max="15623" width="16.140625" style="435" hidden="1" customWidth="1"/>
    <col min="15624" max="15624" width="16.28515625" style="435" hidden="1" customWidth="1"/>
    <col min="15625" max="15625" width="15.7109375" style="435" hidden="1" customWidth="1"/>
    <col min="15626" max="15626" width="32" style="435" hidden="1" customWidth="1"/>
    <col min="15627" max="15627" width="3.85546875" style="435" hidden="1" customWidth="1"/>
    <col min="15628" max="15813" width="0" style="435" hidden="1" customWidth="1"/>
    <col min="15814" max="15871" width="0" style="435" hidden="1"/>
    <col min="15872" max="15872" width="3" style="435" hidden="1" customWidth="1"/>
    <col min="15873" max="15873" width="21.85546875" style="435" hidden="1" customWidth="1"/>
    <col min="15874" max="15874" width="34.5703125" style="435" hidden="1" customWidth="1"/>
    <col min="15875" max="15875" width="16.28515625" style="435" hidden="1" customWidth="1"/>
    <col min="15876" max="15876" width="5.85546875" style="435" hidden="1" customWidth="1"/>
    <col min="15877" max="15877" width="47" style="435" hidden="1" customWidth="1"/>
    <col min="15878" max="15879" width="16.140625" style="435" hidden="1" customWidth="1"/>
    <col min="15880" max="15880" width="16.28515625" style="435" hidden="1" customWidth="1"/>
    <col min="15881" max="15881" width="15.7109375" style="435" hidden="1" customWidth="1"/>
    <col min="15882" max="15882" width="32" style="435" hidden="1" customWidth="1"/>
    <col min="15883" max="15883" width="3.85546875" style="435" hidden="1" customWidth="1"/>
    <col min="15884" max="16069" width="0" style="435" hidden="1" customWidth="1"/>
    <col min="16070" max="16127" width="0" style="435" hidden="1"/>
    <col min="16128" max="16128" width="3" style="435" hidden="1" customWidth="1"/>
    <col min="16129" max="16129" width="21.85546875" style="435" hidden="1" customWidth="1"/>
    <col min="16130" max="16130" width="34.5703125" style="435" hidden="1" customWidth="1"/>
    <col min="16131" max="16131" width="16.28515625" style="435" hidden="1" customWidth="1"/>
    <col min="16132" max="16132" width="5.85546875" style="435" hidden="1" customWidth="1"/>
    <col min="16133" max="16133" width="47" style="435" hidden="1" customWidth="1"/>
    <col min="16134" max="16135" width="16.140625" style="435" hidden="1" customWidth="1"/>
    <col min="16136" max="16136" width="16.28515625" style="435" hidden="1" customWidth="1"/>
    <col min="16137" max="16137" width="15.7109375" style="435" hidden="1" customWidth="1"/>
    <col min="16138" max="16138" width="32" style="435" hidden="1" customWidth="1"/>
    <col min="16139" max="16139" width="3.85546875" style="435" hidden="1" customWidth="1"/>
    <col min="16140" max="16325" width="0" style="435" hidden="1" customWidth="1"/>
    <col min="16326" max="16384" width="0" style="435" hidden="1"/>
  </cols>
  <sheetData>
    <row r="1" spans="1:11" s="430" customFormat="1" ht="30" customHeight="1" x14ac:dyDescent="0.25">
      <c r="A1" s="784"/>
      <c r="B1" s="615" t="s">
        <v>455</v>
      </c>
      <c r="C1" s="615"/>
      <c r="D1" s="615"/>
      <c r="E1" s="615"/>
      <c r="F1" s="615"/>
      <c r="G1" s="615"/>
      <c r="H1" s="615"/>
      <c r="I1" s="615"/>
      <c r="J1" s="615"/>
      <c r="K1" s="429"/>
    </row>
    <row r="2" spans="1:11" s="430" customFormat="1" ht="30" customHeight="1" x14ac:dyDescent="0.25">
      <c r="A2" s="784"/>
      <c r="B2" s="615" t="s">
        <v>139</v>
      </c>
      <c r="C2" s="615"/>
      <c r="D2" s="615"/>
      <c r="E2" s="615"/>
      <c r="F2" s="615"/>
      <c r="G2" s="615"/>
      <c r="H2" s="615"/>
      <c r="I2" s="615"/>
      <c r="J2" s="615"/>
      <c r="K2" s="429"/>
    </row>
    <row r="3" spans="1:11" s="430" customFormat="1" ht="30" customHeight="1" x14ac:dyDescent="0.25">
      <c r="A3" s="784"/>
      <c r="B3" s="615" t="s">
        <v>389</v>
      </c>
      <c r="C3" s="615"/>
      <c r="D3" s="615"/>
      <c r="E3" s="615"/>
      <c r="F3" s="615"/>
      <c r="G3" s="615"/>
      <c r="H3" s="615"/>
      <c r="I3" s="615"/>
      <c r="J3" s="615"/>
      <c r="K3" s="429"/>
    </row>
    <row r="4" spans="1:11" s="430" customFormat="1" ht="30" customHeight="1" x14ac:dyDescent="0.25">
      <c r="A4" s="784"/>
      <c r="B4" s="615" t="s">
        <v>452</v>
      </c>
      <c r="C4" s="615"/>
      <c r="D4" s="615"/>
      <c r="E4" s="615"/>
      <c r="F4" s="615"/>
      <c r="G4" s="785" t="s">
        <v>447</v>
      </c>
      <c r="H4" s="785"/>
      <c r="I4" s="785"/>
      <c r="J4" s="785"/>
      <c r="K4" s="429"/>
    </row>
    <row r="5" spans="1:11" s="430" customFormat="1" ht="30" customHeight="1" x14ac:dyDescent="0.25">
      <c r="A5" s="431"/>
      <c r="B5" s="298"/>
      <c r="C5" s="298"/>
      <c r="D5" s="298"/>
      <c r="E5" s="298"/>
      <c r="F5" s="298"/>
      <c r="G5" s="298"/>
      <c r="H5" s="298"/>
      <c r="I5" s="432"/>
      <c r="K5" s="429"/>
    </row>
    <row r="6" spans="1:11" s="430" customFormat="1" ht="57.75" customHeight="1" x14ac:dyDescent="0.25">
      <c r="A6" s="301" t="s">
        <v>401</v>
      </c>
      <c r="B6" s="617" t="s">
        <v>556</v>
      </c>
      <c r="C6" s="617"/>
      <c r="D6" s="617"/>
      <c r="E6" s="300"/>
      <c r="F6" s="298"/>
      <c r="G6" s="298"/>
      <c r="H6" s="298"/>
      <c r="I6" s="432"/>
      <c r="K6" s="429"/>
    </row>
    <row r="7" spans="1:11" s="430" customFormat="1" ht="30" customHeight="1" x14ac:dyDescent="0.25">
      <c r="A7" s="302" t="s">
        <v>0</v>
      </c>
      <c r="B7" s="617" t="s">
        <v>448</v>
      </c>
      <c r="C7" s="617"/>
      <c r="D7" s="617"/>
      <c r="E7" s="300"/>
      <c r="F7" s="298"/>
      <c r="G7" s="298"/>
      <c r="H7" s="298"/>
      <c r="I7" s="432"/>
      <c r="K7" s="429"/>
    </row>
    <row r="8" spans="1:11" s="430" customFormat="1" ht="30" customHeight="1" x14ac:dyDescent="0.25">
      <c r="A8" s="302" t="s">
        <v>316</v>
      </c>
      <c r="B8" s="617" t="s">
        <v>442</v>
      </c>
      <c r="C8" s="617"/>
      <c r="D8" s="617"/>
      <c r="E8" s="242"/>
      <c r="F8" s="298"/>
      <c r="G8" s="298"/>
      <c r="H8" s="298"/>
      <c r="I8" s="432"/>
      <c r="K8" s="429"/>
    </row>
    <row r="9" spans="1:11" s="430" customFormat="1" ht="30" customHeight="1" x14ac:dyDescent="0.25">
      <c r="A9" s="302" t="s">
        <v>194</v>
      </c>
      <c r="B9" s="617" t="s">
        <v>450</v>
      </c>
      <c r="C9" s="617"/>
      <c r="D9" s="617"/>
      <c r="E9" s="300"/>
      <c r="F9" s="298"/>
      <c r="G9" s="298"/>
      <c r="H9" s="298"/>
      <c r="I9" s="432"/>
      <c r="K9" s="429"/>
    </row>
    <row r="10" spans="1:11" s="430" customFormat="1" ht="30" customHeight="1" x14ac:dyDescent="0.25">
      <c r="A10" s="302" t="s">
        <v>390</v>
      </c>
      <c r="B10" s="561" t="s">
        <v>557</v>
      </c>
      <c r="C10" s="561"/>
      <c r="D10" s="561"/>
      <c r="E10" s="300"/>
      <c r="F10" s="298"/>
      <c r="G10" s="298"/>
      <c r="H10" s="298"/>
      <c r="I10" s="432"/>
      <c r="K10" s="429"/>
    </row>
    <row r="11" spans="1:11" s="430" customFormat="1" ht="30" customHeight="1" x14ac:dyDescent="0.25">
      <c r="A11" s="433"/>
      <c r="K11" s="429"/>
    </row>
    <row r="12" spans="1:11" s="510" customFormat="1" ht="30" customHeight="1" x14ac:dyDescent="0.25">
      <c r="A12" s="781" t="s">
        <v>453</v>
      </c>
      <c r="B12" s="782"/>
      <c r="C12" s="782"/>
      <c r="D12" s="782"/>
      <c r="E12" s="782"/>
      <c r="F12" s="782"/>
      <c r="G12" s="783"/>
      <c r="H12" s="779" t="s">
        <v>312</v>
      </c>
      <c r="I12" s="780"/>
      <c r="J12" s="780"/>
      <c r="K12" s="509"/>
    </row>
    <row r="13" spans="1:11" s="162" customFormat="1" ht="30" customHeight="1" x14ac:dyDescent="0.25">
      <c r="A13" s="176" t="s">
        <v>317</v>
      </c>
      <c r="B13" s="176" t="s">
        <v>313</v>
      </c>
      <c r="C13" s="176" t="s">
        <v>372</v>
      </c>
      <c r="D13" s="176" t="s">
        <v>314</v>
      </c>
      <c r="E13" s="176" t="s">
        <v>315</v>
      </c>
      <c r="F13" s="176" t="s">
        <v>373</v>
      </c>
      <c r="G13" s="176" t="s">
        <v>374</v>
      </c>
      <c r="H13" s="175" t="s">
        <v>375</v>
      </c>
      <c r="I13" s="175" t="s">
        <v>376</v>
      </c>
      <c r="J13" s="175" t="s">
        <v>377</v>
      </c>
      <c r="K13" s="366"/>
    </row>
    <row r="14" spans="1:11" ht="92.25" customHeight="1" x14ac:dyDescent="0.25">
      <c r="A14" s="436">
        <v>1</v>
      </c>
      <c r="B14" s="367" t="s">
        <v>554</v>
      </c>
      <c r="C14" s="437">
        <v>1</v>
      </c>
      <c r="D14" s="254">
        <v>1</v>
      </c>
      <c r="E14" s="368" t="s">
        <v>594</v>
      </c>
      <c r="F14" s="369">
        <v>1</v>
      </c>
      <c r="G14" s="171">
        <v>43800</v>
      </c>
      <c r="H14" s="369">
        <v>1</v>
      </c>
      <c r="I14" s="171">
        <v>43738</v>
      </c>
      <c r="J14" s="511" t="s">
        <v>593</v>
      </c>
    </row>
    <row r="15" spans="1:11" s="231" customFormat="1" ht="30" customHeight="1" x14ac:dyDescent="0.25">
      <c r="A15" s="623" t="s">
        <v>378</v>
      </c>
      <c r="B15" s="624"/>
      <c r="C15" s="393">
        <f>SUM(C14:C14)</f>
        <v>1</v>
      </c>
      <c r="D15" s="625" t="s">
        <v>119</v>
      </c>
      <c r="E15" s="626"/>
      <c r="F15" s="393">
        <f>SUM(F14:F14)</f>
        <v>1</v>
      </c>
      <c r="G15" s="393"/>
      <c r="H15" s="466">
        <f>+H14</f>
        <v>1</v>
      </c>
      <c r="I15" s="177"/>
      <c r="J15" s="177"/>
      <c r="K15" s="438"/>
    </row>
    <row r="16" spans="1:11" s="434" customFormat="1" ht="30" hidden="1" customHeight="1" x14ac:dyDescent="0.25">
      <c r="A16" s="439"/>
    </row>
    <row r="17" spans="8:8" ht="30" hidden="1" customHeight="1" x14ac:dyDescent="0.25"/>
    <row r="18" spans="8:8" ht="30" hidden="1" customHeight="1" x14ac:dyDescent="0.25"/>
    <row r="19" spans="8:8" ht="30" hidden="1" customHeight="1" x14ac:dyDescent="0.25">
      <c r="H19" s="441"/>
    </row>
  </sheetData>
  <mergeCells count="15">
    <mergeCell ref="A1:A4"/>
    <mergeCell ref="B4:F4"/>
    <mergeCell ref="B1:J1"/>
    <mergeCell ref="B2:J2"/>
    <mergeCell ref="B3:J3"/>
    <mergeCell ref="G4:J4"/>
    <mergeCell ref="H12:J12"/>
    <mergeCell ref="A15:B15"/>
    <mergeCell ref="D15:E15"/>
    <mergeCell ref="B6:D6"/>
    <mergeCell ref="B7:D7"/>
    <mergeCell ref="B8:D8"/>
    <mergeCell ref="B9:D9"/>
    <mergeCell ref="B10:D10"/>
    <mergeCell ref="A12:G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topLeftCell="I10" zoomScale="55" zoomScaleNormal="55" workbookViewId="0">
      <selection activeCell="Y25" sqref="Y25"/>
    </sheetView>
  </sheetViews>
  <sheetFormatPr baseColWidth="10" defaultColWidth="0" defaultRowHeight="15" customHeight="1" zeroHeight="1" x14ac:dyDescent="0.25"/>
  <cols>
    <col min="1" max="1" width="8.5703125" style="7" customWidth="1"/>
    <col min="2" max="2" width="34.85546875" style="7" customWidth="1"/>
    <col min="3" max="3" width="17" style="7" customWidth="1"/>
    <col min="4" max="4" width="34.7109375" style="7" customWidth="1"/>
    <col min="5" max="5" width="25.7109375" style="216" customWidth="1"/>
    <col min="6" max="7" width="25.7109375" style="7" customWidth="1"/>
    <col min="8" max="8" width="25.7109375" style="205" customWidth="1"/>
    <col min="9" max="9" width="25.7109375" style="5" customWidth="1"/>
    <col min="10" max="25" width="25.7109375" style="7" customWidth="1"/>
    <col min="26" max="27" width="15.7109375" style="7" customWidth="1"/>
    <col min="28" max="16384" width="11.42578125" style="7" hidden="1"/>
  </cols>
  <sheetData>
    <row r="1" spans="1:27" s="9" customFormat="1" ht="30" customHeight="1" x14ac:dyDescent="0.25">
      <c r="A1" s="564"/>
      <c r="B1" s="564"/>
      <c r="C1" s="562" t="s">
        <v>138</v>
      </c>
      <c r="D1" s="562"/>
      <c r="E1" s="562"/>
      <c r="F1" s="562"/>
      <c r="G1" s="562"/>
      <c r="H1" s="562"/>
      <c r="I1" s="562"/>
      <c r="J1" s="562"/>
      <c r="K1" s="562"/>
      <c r="L1" s="562"/>
      <c r="M1" s="562"/>
      <c r="N1" s="562"/>
      <c r="O1" s="562"/>
      <c r="P1" s="562"/>
      <c r="Q1" s="562"/>
      <c r="R1" s="562"/>
      <c r="S1" s="562"/>
      <c r="T1" s="562"/>
      <c r="U1" s="562"/>
      <c r="V1" s="562"/>
      <c r="W1" s="562"/>
      <c r="X1" s="562"/>
      <c r="Y1" s="562"/>
      <c r="Z1" s="562"/>
      <c r="AA1" s="562"/>
    </row>
    <row r="2" spans="1:27" s="9" customFormat="1" ht="30" customHeight="1" x14ac:dyDescent="0.25">
      <c r="A2" s="564"/>
      <c r="B2" s="564"/>
      <c r="C2" s="562" t="s">
        <v>139</v>
      </c>
      <c r="D2" s="562"/>
      <c r="E2" s="562"/>
      <c r="F2" s="562"/>
      <c r="G2" s="562"/>
      <c r="H2" s="562"/>
      <c r="I2" s="562"/>
      <c r="J2" s="562"/>
      <c r="K2" s="562"/>
      <c r="L2" s="562"/>
      <c r="M2" s="562"/>
      <c r="N2" s="562"/>
      <c r="O2" s="562"/>
      <c r="P2" s="562"/>
      <c r="Q2" s="562"/>
      <c r="R2" s="562"/>
      <c r="S2" s="562"/>
      <c r="T2" s="562"/>
      <c r="U2" s="562"/>
      <c r="V2" s="562"/>
      <c r="W2" s="562"/>
      <c r="X2" s="562"/>
      <c r="Y2" s="562"/>
      <c r="Z2" s="562"/>
      <c r="AA2" s="562"/>
    </row>
    <row r="3" spans="1:27" s="9" customFormat="1" ht="30" customHeight="1" x14ac:dyDescent="0.25">
      <c r="A3" s="564"/>
      <c r="B3" s="564"/>
      <c r="C3" s="562" t="s">
        <v>388</v>
      </c>
      <c r="D3" s="562"/>
      <c r="E3" s="562"/>
      <c r="F3" s="562"/>
      <c r="G3" s="562"/>
      <c r="H3" s="562"/>
      <c r="I3" s="562"/>
      <c r="J3" s="562"/>
      <c r="K3" s="562"/>
      <c r="L3" s="562"/>
      <c r="M3" s="562"/>
      <c r="N3" s="562"/>
      <c r="O3" s="562"/>
      <c r="P3" s="562"/>
      <c r="Q3" s="562"/>
      <c r="R3" s="562"/>
      <c r="S3" s="562"/>
      <c r="T3" s="562"/>
      <c r="U3" s="562"/>
      <c r="V3" s="562"/>
      <c r="W3" s="562"/>
      <c r="X3" s="562"/>
      <c r="Y3" s="562"/>
      <c r="Z3" s="562"/>
      <c r="AA3" s="562"/>
    </row>
    <row r="4" spans="1:27" s="9" customFormat="1" ht="30" customHeight="1" x14ac:dyDescent="0.25">
      <c r="A4" s="564"/>
      <c r="B4" s="564"/>
      <c r="C4" s="565" t="s">
        <v>195</v>
      </c>
      <c r="D4" s="565"/>
      <c r="E4" s="565"/>
      <c r="F4" s="565"/>
      <c r="G4" s="565"/>
      <c r="H4" s="565"/>
      <c r="I4" s="565"/>
      <c r="J4" s="565"/>
      <c r="K4" s="565"/>
      <c r="L4" s="565"/>
      <c r="M4" s="565"/>
      <c r="N4" s="565"/>
      <c r="O4" s="565"/>
      <c r="P4" s="565"/>
      <c r="Q4" s="565"/>
      <c r="R4" s="565"/>
      <c r="S4" s="565"/>
      <c r="T4" s="565"/>
      <c r="U4" s="565"/>
      <c r="V4" s="565"/>
      <c r="W4" s="565"/>
      <c r="X4" s="565"/>
      <c r="Y4" s="565"/>
      <c r="Z4" s="565"/>
      <c r="AA4" s="565"/>
    </row>
    <row r="5" spans="1:27" s="9" customFormat="1" ht="30" customHeight="1" x14ac:dyDescent="0.25">
      <c r="A5" s="256"/>
      <c r="B5" s="256"/>
      <c r="C5" s="257"/>
      <c r="D5" s="257"/>
      <c r="E5" s="257"/>
      <c r="F5" s="257"/>
      <c r="G5" s="257"/>
      <c r="H5" s="257"/>
      <c r="I5" s="257"/>
      <c r="J5" s="257"/>
      <c r="K5" s="257"/>
      <c r="L5" s="257"/>
      <c r="M5" s="257"/>
      <c r="N5" s="257"/>
      <c r="O5" s="257"/>
      <c r="P5" s="257"/>
      <c r="Q5" s="257"/>
      <c r="R5" s="257"/>
      <c r="S5" s="257"/>
      <c r="T5" s="257"/>
      <c r="U5" s="257"/>
      <c r="V5" s="257"/>
      <c r="W5" s="257"/>
      <c r="X5" s="257"/>
      <c r="Y5" s="257"/>
      <c r="Z5" s="257"/>
      <c r="AA5" s="257"/>
    </row>
    <row r="6" spans="1:27" s="5" customFormat="1" ht="41.25" customHeight="1" x14ac:dyDescent="0.25">
      <c r="A6" s="562" t="s">
        <v>488</v>
      </c>
      <c r="B6" s="562"/>
      <c r="C6" s="562" t="s">
        <v>320</v>
      </c>
      <c r="D6" s="562"/>
      <c r="E6" s="562"/>
      <c r="F6" s="258"/>
      <c r="G6" s="258"/>
      <c r="H6" s="258"/>
      <c r="I6" s="258"/>
      <c r="J6" s="258"/>
      <c r="K6" s="258"/>
      <c r="L6" s="258"/>
      <c r="M6" s="259"/>
      <c r="N6" s="259"/>
      <c r="O6" s="259"/>
      <c r="P6" s="259"/>
      <c r="Q6" s="259"/>
      <c r="R6" s="259"/>
      <c r="S6" s="259"/>
      <c r="T6" s="259"/>
      <c r="U6" s="259"/>
      <c r="V6" s="259"/>
      <c r="W6" s="259"/>
      <c r="X6" s="259"/>
      <c r="Y6" s="259"/>
      <c r="Z6" s="259"/>
      <c r="AA6" s="259"/>
    </row>
    <row r="7" spans="1:27" ht="41.25" customHeight="1" x14ac:dyDescent="0.25">
      <c r="A7" s="562" t="s">
        <v>0</v>
      </c>
      <c r="B7" s="562"/>
      <c r="C7" s="562" t="s">
        <v>457</v>
      </c>
      <c r="D7" s="562"/>
      <c r="E7" s="562"/>
      <c r="F7" s="259"/>
      <c r="G7" s="259"/>
      <c r="H7" s="260"/>
      <c r="I7" s="259"/>
      <c r="J7" s="259"/>
      <c r="K7" s="259"/>
      <c r="L7" s="259"/>
      <c r="M7" s="259"/>
      <c r="N7" s="259"/>
      <c r="O7" s="259"/>
      <c r="P7" s="259"/>
      <c r="Q7" s="259"/>
      <c r="R7" s="259"/>
      <c r="S7" s="259"/>
      <c r="T7" s="259"/>
      <c r="U7" s="259"/>
      <c r="V7" s="259"/>
      <c r="W7" s="259"/>
      <c r="X7" s="259"/>
      <c r="Y7" s="259"/>
      <c r="Z7" s="259"/>
      <c r="AA7" s="259"/>
    </row>
    <row r="8" spans="1:27" ht="30" customHeight="1" x14ac:dyDescent="0.25">
      <c r="A8" s="561" t="s">
        <v>193</v>
      </c>
      <c r="B8" s="561"/>
      <c r="C8" s="562" t="s">
        <v>442</v>
      </c>
      <c r="D8" s="562"/>
      <c r="E8" s="562"/>
      <c r="F8" s="259"/>
      <c r="G8" s="259"/>
      <c r="H8" s="260"/>
      <c r="I8" s="259"/>
      <c r="J8" s="259"/>
      <c r="K8" s="259"/>
      <c r="L8" s="259"/>
      <c r="M8" s="259"/>
      <c r="N8" s="259"/>
      <c r="O8" s="259"/>
      <c r="P8" s="259"/>
      <c r="Q8" s="259"/>
      <c r="R8" s="259"/>
      <c r="S8" s="259"/>
      <c r="T8" s="259"/>
      <c r="U8" s="259"/>
      <c r="V8" s="259"/>
      <c r="W8" s="259"/>
      <c r="X8" s="259"/>
      <c r="Y8" s="259"/>
      <c r="Z8" s="259"/>
      <c r="AA8" s="259"/>
    </row>
    <row r="9" spans="1:27" ht="30" customHeight="1" x14ac:dyDescent="0.25">
      <c r="A9" s="561" t="s">
        <v>194</v>
      </c>
      <c r="B9" s="561"/>
      <c r="C9" s="562" t="s">
        <v>443</v>
      </c>
      <c r="D9" s="562"/>
      <c r="E9" s="562"/>
      <c r="F9" s="259"/>
      <c r="G9" s="259"/>
      <c r="H9" s="260"/>
      <c r="I9" s="259"/>
      <c r="J9" s="259"/>
      <c r="K9" s="259"/>
      <c r="L9" s="259"/>
      <c r="M9" s="259"/>
      <c r="N9" s="261"/>
      <c r="O9" s="261"/>
      <c r="P9" s="261"/>
      <c r="Q9" s="261"/>
      <c r="R9" s="261"/>
      <c r="S9" s="261"/>
      <c r="T9" s="261"/>
      <c r="U9" s="261"/>
      <c r="V9" s="261"/>
      <c r="W9" s="261"/>
      <c r="X9" s="261"/>
      <c r="Y9" s="259"/>
      <c r="Z9" s="259"/>
      <c r="AA9" s="259"/>
    </row>
    <row r="10" spans="1:27" s="206" customFormat="1" ht="30" customHeight="1" x14ac:dyDescent="0.2">
      <c r="A10" s="262"/>
      <c r="B10" s="263"/>
      <c r="C10" s="263"/>
      <c r="D10" s="263"/>
      <c r="E10" s="264"/>
      <c r="F10" s="464"/>
      <c r="G10" s="464"/>
      <c r="H10" s="464"/>
      <c r="I10" s="464"/>
      <c r="J10" s="464"/>
      <c r="K10" s="265"/>
      <c r="L10" s="265"/>
      <c r="M10" s="265"/>
      <c r="N10" s="265"/>
      <c r="O10" s="265"/>
      <c r="P10" s="265"/>
      <c r="Q10" s="265"/>
      <c r="R10" s="265"/>
      <c r="S10" s="265"/>
      <c r="T10" s="265"/>
      <c r="U10" s="265"/>
      <c r="V10" s="265"/>
      <c r="W10" s="265"/>
      <c r="X10" s="265"/>
      <c r="Y10" s="266"/>
      <c r="Z10" s="265"/>
      <c r="AA10" s="265"/>
    </row>
    <row r="11" spans="1:27" s="207" customFormat="1" ht="36.75" customHeight="1" x14ac:dyDescent="0.2">
      <c r="A11" s="563" t="s">
        <v>489</v>
      </c>
      <c r="B11" s="563"/>
      <c r="C11" s="563"/>
      <c r="D11" s="563"/>
      <c r="E11" s="563"/>
      <c r="F11" s="563"/>
      <c r="G11" s="563"/>
      <c r="H11" s="563"/>
      <c r="I11" s="563"/>
      <c r="J11" s="563"/>
      <c r="K11" s="563"/>
      <c r="L11" s="563"/>
      <c r="M11" s="563" t="s">
        <v>507</v>
      </c>
      <c r="N11" s="563"/>
      <c r="O11" s="563"/>
      <c r="P11" s="563"/>
      <c r="Q11" s="563"/>
      <c r="R11" s="563"/>
      <c r="S11" s="563"/>
      <c r="T11" s="563"/>
      <c r="U11" s="563"/>
      <c r="V11" s="563"/>
      <c r="W11" s="563"/>
      <c r="X11" s="563"/>
      <c r="Y11" s="563"/>
      <c r="Z11" s="563" t="s">
        <v>490</v>
      </c>
      <c r="AA11" s="563"/>
    </row>
    <row r="12" spans="1:27" s="207" customFormat="1" ht="38.25" customHeight="1" x14ac:dyDescent="0.2">
      <c r="A12" s="372" t="s">
        <v>122</v>
      </c>
      <c r="B12" s="372" t="s">
        <v>491</v>
      </c>
      <c r="C12" s="372" t="s">
        <v>492</v>
      </c>
      <c r="D12" s="372" t="s">
        <v>493</v>
      </c>
      <c r="E12" s="372" t="s">
        <v>199</v>
      </c>
      <c r="F12" s="372" t="s">
        <v>494</v>
      </c>
      <c r="G12" s="372" t="s">
        <v>495</v>
      </c>
      <c r="H12" s="372" t="s">
        <v>496</v>
      </c>
      <c r="I12" s="394" t="s">
        <v>497</v>
      </c>
      <c r="J12" s="372" t="s">
        <v>498</v>
      </c>
      <c r="K12" s="372" t="s">
        <v>499</v>
      </c>
      <c r="L12" s="372" t="s">
        <v>500</v>
      </c>
      <c r="M12" s="372" t="s">
        <v>135</v>
      </c>
      <c r="N12" s="372" t="s">
        <v>131</v>
      </c>
      <c r="O12" s="372" t="s">
        <v>132</v>
      </c>
      <c r="P12" s="372" t="s">
        <v>133</v>
      </c>
      <c r="Q12" s="372" t="s">
        <v>134</v>
      </c>
      <c r="R12" s="372" t="s">
        <v>112</v>
      </c>
      <c r="S12" s="372" t="s">
        <v>113</v>
      </c>
      <c r="T12" s="372" t="s">
        <v>114</v>
      </c>
      <c r="U12" s="372" t="s">
        <v>115</v>
      </c>
      <c r="V12" s="372" t="s">
        <v>116</v>
      </c>
      <c r="W12" s="372" t="s">
        <v>117</v>
      </c>
      <c r="X12" s="372" t="s">
        <v>118</v>
      </c>
      <c r="Y12" s="372" t="s">
        <v>501</v>
      </c>
      <c r="Z12" s="372" t="s">
        <v>107</v>
      </c>
      <c r="AA12" s="372" t="s">
        <v>108</v>
      </c>
    </row>
    <row r="13" spans="1:27" s="208" customFormat="1" ht="36" customHeight="1" x14ac:dyDescent="0.2">
      <c r="A13" s="552">
        <v>11</v>
      </c>
      <c r="B13" s="560" t="s">
        <v>321</v>
      </c>
      <c r="C13" s="549" t="s">
        <v>232</v>
      </c>
      <c r="D13" s="280" t="s">
        <v>502</v>
      </c>
      <c r="E13" s="279">
        <f t="shared" ref="E13:E28" si="0">+SUM(F13:J13)</f>
        <v>1</v>
      </c>
      <c r="F13" s="233">
        <v>0.1</v>
      </c>
      <c r="G13" s="233">
        <v>0.3</v>
      </c>
      <c r="H13" s="233">
        <v>0.3</v>
      </c>
      <c r="I13" s="488">
        <v>0.27</v>
      </c>
      <c r="J13" s="488">
        <v>0.03</v>
      </c>
      <c r="K13" s="380" t="s">
        <v>155</v>
      </c>
      <c r="L13" s="380" t="s">
        <v>155</v>
      </c>
      <c r="M13" s="286">
        <f>'Sección 1. Metas - Magnitud'!L14</f>
        <v>0</v>
      </c>
      <c r="N13" s="286">
        <f>'Sección 1. Metas - Magnitud'!M14</f>
        <v>9.1005521651557047E-3</v>
      </c>
      <c r="O13" s="286">
        <f>'Sección 1. Metas - Magnitud'!N14</f>
        <v>0.17613749582228239</v>
      </c>
      <c r="P13" s="286">
        <f>'Sección 1. Metas - Magnitud'!O14</f>
        <v>3.1178361329461481E-2</v>
      </c>
      <c r="Q13" s="286">
        <f>'Sección 1. Metas - Magnitud'!P14</f>
        <v>1.781620647397799E-2</v>
      </c>
      <c r="R13" s="286">
        <f>'Sección 1. Metas - Magnitud'!Q14</f>
        <v>3.5767384209122476E-2</v>
      </c>
      <c r="S13" s="286">
        <f>'Sección 1. Metas - Magnitud'!R14</f>
        <v>0</v>
      </c>
      <c r="T13" s="286">
        <f>'Sección 1. Metas - Magnitud'!S14</f>
        <v>0</v>
      </c>
      <c r="U13" s="286">
        <f>'Sección 1. Metas - Magnitud'!T14</f>
        <v>0</v>
      </c>
      <c r="V13" s="286">
        <f>'Sección 1. Metas - Magnitud'!U14</f>
        <v>0</v>
      </c>
      <c r="W13" s="286">
        <f>'Sección 1. Metas - Magnitud'!V14</f>
        <v>0</v>
      </c>
      <c r="X13" s="286">
        <f>'Sección 1. Metas - Magnitud'!W14</f>
        <v>0</v>
      </c>
      <c r="Y13" s="493">
        <f t="shared" ref="Y13:Y37" si="1">+SUM(M13:X13)</f>
        <v>0.27</v>
      </c>
      <c r="Z13" s="217">
        <f>IFERROR(+Y13/I13,"N/A")</f>
        <v>1</v>
      </c>
      <c r="AA13" s="217">
        <f t="shared" ref="AA13:AA30" si="2">(SUM(F13,G13,H13,Y13)/E13)</f>
        <v>0.97</v>
      </c>
    </row>
    <row r="14" spans="1:27" s="209" customFormat="1" ht="36" customHeight="1" x14ac:dyDescent="0.2">
      <c r="A14" s="552"/>
      <c r="B14" s="560"/>
      <c r="C14" s="549"/>
      <c r="D14" s="281" t="s">
        <v>503</v>
      </c>
      <c r="E14" s="268">
        <v>2745913828</v>
      </c>
      <c r="F14" s="269">
        <v>834921928</v>
      </c>
      <c r="G14" s="269">
        <v>278460000</v>
      </c>
      <c r="H14" s="270">
        <v>892710002</v>
      </c>
      <c r="I14" s="381">
        <v>333654714</v>
      </c>
      <c r="J14" s="269">
        <v>211800000</v>
      </c>
      <c r="K14" s="382" t="s">
        <v>155</v>
      </c>
      <c r="L14" s="382" t="s">
        <v>155</v>
      </c>
      <c r="M14" s="271">
        <v>22739848</v>
      </c>
      <c r="N14" s="271">
        <v>26302570</v>
      </c>
      <c r="O14" s="271">
        <v>42253787</v>
      </c>
      <c r="P14" s="271">
        <v>155067631</v>
      </c>
      <c r="Q14" s="271">
        <v>57491878</v>
      </c>
      <c r="R14" s="271">
        <v>29799000</v>
      </c>
      <c r="S14" s="271">
        <v>0</v>
      </c>
      <c r="T14" s="271">
        <v>0</v>
      </c>
      <c r="U14" s="271">
        <v>0</v>
      </c>
      <c r="V14" s="271">
        <v>0</v>
      </c>
      <c r="W14" s="271">
        <v>0</v>
      </c>
      <c r="X14" s="271">
        <v>0</v>
      </c>
      <c r="Y14" s="282">
        <f t="shared" si="1"/>
        <v>333654714</v>
      </c>
      <c r="Z14" s="253">
        <f t="shared" ref="Z14:Z36" si="3">IFERROR(+Y14/I14,"N/A")</f>
        <v>1</v>
      </c>
      <c r="AA14" s="217">
        <f t="shared" si="2"/>
        <v>0.85208305524436867</v>
      </c>
    </row>
    <row r="15" spans="1:27" s="209" customFormat="1" ht="36" customHeight="1" x14ac:dyDescent="0.2">
      <c r="A15" s="552"/>
      <c r="B15" s="560"/>
      <c r="C15" s="549"/>
      <c r="D15" s="283" t="s">
        <v>504</v>
      </c>
      <c r="E15" s="268">
        <f>+SUM(F15:H15,L15)</f>
        <v>901272955</v>
      </c>
      <c r="F15" s="268">
        <v>0</v>
      </c>
      <c r="G15" s="268">
        <v>656947640</v>
      </c>
      <c r="H15" s="272">
        <v>99891999</v>
      </c>
      <c r="I15" s="268">
        <v>181318183</v>
      </c>
      <c r="J15" s="268">
        <v>0</v>
      </c>
      <c r="K15" s="382">
        <f>24744600+12140267</f>
        <v>36884867</v>
      </c>
      <c r="L15" s="382">
        <f>+I15-K15</f>
        <v>144433316</v>
      </c>
      <c r="M15" s="271">
        <v>0</v>
      </c>
      <c r="N15" s="271">
        <v>9105200</v>
      </c>
      <c r="O15" s="271">
        <v>4552600</v>
      </c>
      <c r="P15" s="271">
        <v>0</v>
      </c>
      <c r="Q15" s="271">
        <v>130775516</v>
      </c>
      <c r="R15" s="271">
        <v>0</v>
      </c>
      <c r="S15" s="271">
        <v>0</v>
      </c>
      <c r="T15" s="271">
        <v>0</v>
      </c>
      <c r="U15" s="271">
        <v>0</v>
      </c>
      <c r="V15" s="271">
        <v>0</v>
      </c>
      <c r="W15" s="271">
        <v>0</v>
      </c>
      <c r="X15" s="271">
        <v>0</v>
      </c>
      <c r="Y15" s="282">
        <f t="shared" si="1"/>
        <v>144433316</v>
      </c>
      <c r="Z15" s="253">
        <f>Y15/L15</f>
        <v>1</v>
      </c>
      <c r="AA15" s="217">
        <f t="shared" si="2"/>
        <v>1</v>
      </c>
    </row>
    <row r="16" spans="1:27" s="208" customFormat="1" ht="36" customHeight="1" x14ac:dyDescent="0.2">
      <c r="A16" s="552">
        <v>12</v>
      </c>
      <c r="B16" s="560" t="s">
        <v>468</v>
      </c>
      <c r="C16" s="549" t="s">
        <v>232</v>
      </c>
      <c r="D16" s="280" t="s">
        <v>502</v>
      </c>
      <c r="E16" s="277">
        <f t="shared" si="0"/>
        <v>1</v>
      </c>
      <c r="F16" s="217">
        <v>0.05</v>
      </c>
      <c r="G16" s="217">
        <v>0.3</v>
      </c>
      <c r="H16" s="217">
        <v>0.3</v>
      </c>
      <c r="I16" s="276">
        <v>0.34</v>
      </c>
      <c r="J16" s="276">
        <v>0.01</v>
      </c>
      <c r="K16" s="383" t="s">
        <v>155</v>
      </c>
      <c r="L16" s="383" t="s">
        <v>155</v>
      </c>
      <c r="M16" s="287">
        <f>'Sección 1. Metas - Magnitud'!L17</f>
        <v>0</v>
      </c>
      <c r="N16" s="287">
        <f>'Sección 1. Metas - Magnitud'!M17</f>
        <v>0</v>
      </c>
      <c r="O16" s="287">
        <f>'Sección 1. Metas - Magnitud'!N17</f>
        <v>5.6666666666666698E-2</v>
      </c>
      <c r="P16" s="287">
        <f>'Sección 1. Metas - Magnitud'!O17</f>
        <v>0</v>
      </c>
      <c r="Q16" s="287">
        <f>'Sección 1. Metas - Magnitud'!P17</f>
        <v>0</v>
      </c>
      <c r="R16" s="287">
        <f>'Sección 1. Metas - Magnitud'!Q17</f>
        <v>0</v>
      </c>
      <c r="S16" s="287">
        <f>'Sección 1. Metas - Magnitud'!R17</f>
        <v>0</v>
      </c>
      <c r="T16" s="287">
        <f>'Sección 1. Metas - Magnitud'!S17</f>
        <v>0</v>
      </c>
      <c r="U16" s="287">
        <f>'Sección 1. Metas - Magnitud'!T17</f>
        <v>0</v>
      </c>
      <c r="V16" s="287">
        <f>'Sección 1. Metas - Magnitud'!U17</f>
        <v>0</v>
      </c>
      <c r="W16" s="287">
        <f>'Sección 1. Metas - Magnitud'!V17</f>
        <v>0</v>
      </c>
      <c r="X16" s="287">
        <f>'Sección 1. Metas - Magnitud'!W17</f>
        <v>0.2833</v>
      </c>
      <c r="Y16" s="284">
        <f t="shared" si="1"/>
        <v>0.33996666666666669</v>
      </c>
      <c r="Z16" s="217">
        <f t="shared" si="3"/>
        <v>0.9999019607843137</v>
      </c>
      <c r="AA16" s="217">
        <f t="shared" si="2"/>
        <v>0.98996666666666666</v>
      </c>
    </row>
    <row r="17" spans="1:27" s="209" customFormat="1" ht="36" customHeight="1" x14ac:dyDescent="0.2">
      <c r="A17" s="552"/>
      <c r="B17" s="560"/>
      <c r="C17" s="549"/>
      <c r="D17" s="281" t="s">
        <v>503</v>
      </c>
      <c r="E17" s="268">
        <v>4209374846</v>
      </c>
      <c r="F17" s="269">
        <v>32961312</v>
      </c>
      <c r="G17" s="269">
        <v>707181789</v>
      </c>
      <c r="H17" s="270">
        <v>569946000</v>
      </c>
      <c r="I17" s="381">
        <v>863372793</v>
      </c>
      <c r="J17" s="269">
        <v>1965650000</v>
      </c>
      <c r="K17" s="382" t="s">
        <v>155</v>
      </c>
      <c r="L17" s="382" t="s">
        <v>155</v>
      </c>
      <c r="M17" s="271">
        <v>0</v>
      </c>
      <c r="N17" s="271">
        <v>0</v>
      </c>
      <c r="O17" s="271">
        <v>8652000</v>
      </c>
      <c r="P17" s="271">
        <v>0</v>
      </c>
      <c r="Q17" s="271">
        <v>0</v>
      </c>
      <c r="R17" s="271">
        <v>0</v>
      </c>
      <c r="S17" s="271">
        <v>0</v>
      </c>
      <c r="T17" s="271">
        <v>0</v>
      </c>
      <c r="U17" s="271">
        <v>0</v>
      </c>
      <c r="V17" s="271"/>
      <c r="W17" s="271">
        <v>-7786800</v>
      </c>
      <c r="X17" s="271">
        <v>862507593</v>
      </c>
      <c r="Y17" s="282">
        <f t="shared" si="1"/>
        <v>863372793</v>
      </c>
      <c r="Z17" s="253">
        <f t="shared" si="3"/>
        <v>1</v>
      </c>
      <c r="AA17" s="217">
        <f t="shared" si="2"/>
        <v>0.51633840499269235</v>
      </c>
    </row>
    <row r="18" spans="1:27" s="209" customFormat="1" ht="36" customHeight="1" x14ac:dyDescent="0.2">
      <c r="A18" s="552"/>
      <c r="B18" s="560"/>
      <c r="C18" s="549"/>
      <c r="D18" s="283" t="s">
        <v>504</v>
      </c>
      <c r="E18" s="268">
        <f>+SUM(F18:H18,L18)</f>
        <v>481213708</v>
      </c>
      <c r="F18" s="268">
        <v>0</v>
      </c>
      <c r="G18" s="268">
        <v>22687979</v>
      </c>
      <c r="H18" s="272">
        <v>418511062</v>
      </c>
      <c r="I18" s="268">
        <v>40014667</v>
      </c>
      <c r="J18" s="268">
        <v>0</v>
      </c>
      <c r="K18" s="382">
        <v>0</v>
      </c>
      <c r="L18" s="382">
        <f>+I18-K18</f>
        <v>40014667</v>
      </c>
      <c r="M18" s="271">
        <v>0</v>
      </c>
      <c r="N18" s="271">
        <v>5000000</v>
      </c>
      <c r="O18" s="271">
        <v>5000000</v>
      </c>
      <c r="P18" s="271">
        <v>8443543</v>
      </c>
      <c r="Q18" s="271">
        <v>2166667</v>
      </c>
      <c r="R18" s="271">
        <v>1429428</v>
      </c>
      <c r="S18" s="271">
        <v>0</v>
      </c>
      <c r="T18" s="271">
        <v>0</v>
      </c>
      <c r="U18" s="271">
        <v>0</v>
      </c>
      <c r="V18" s="271">
        <v>0</v>
      </c>
      <c r="W18" s="271">
        <v>0</v>
      </c>
      <c r="X18" s="271">
        <v>0</v>
      </c>
      <c r="Y18" s="282">
        <f t="shared" si="1"/>
        <v>22039638</v>
      </c>
      <c r="Z18" s="253">
        <f>Y18/L18</f>
        <v>0.55078898944729437</v>
      </c>
      <c r="AA18" s="217">
        <f t="shared" si="2"/>
        <v>0.9626464734874095</v>
      </c>
    </row>
    <row r="19" spans="1:27" s="208" customFormat="1" ht="36" customHeight="1" x14ac:dyDescent="0.2">
      <c r="A19" s="552">
        <v>13</v>
      </c>
      <c r="B19" s="560" t="s">
        <v>336</v>
      </c>
      <c r="C19" s="549" t="s">
        <v>232</v>
      </c>
      <c r="D19" s="280" t="s">
        <v>502</v>
      </c>
      <c r="E19" s="277">
        <f t="shared" si="0"/>
        <v>1</v>
      </c>
      <c r="F19" s="217">
        <v>0.1</v>
      </c>
      <c r="G19" s="217">
        <v>0.3</v>
      </c>
      <c r="H19" s="217">
        <v>0.28000000000000003</v>
      </c>
      <c r="I19" s="276">
        <v>0.31</v>
      </c>
      <c r="J19" s="276">
        <v>0.01</v>
      </c>
      <c r="K19" s="383" t="s">
        <v>155</v>
      </c>
      <c r="L19" s="383" t="s">
        <v>155</v>
      </c>
      <c r="M19" s="287">
        <f>'Sección 1. Metas - Magnitud'!L20</f>
        <v>0</v>
      </c>
      <c r="N19" s="451">
        <f>'Sección 1. Metas - Magnitud'!M20</f>
        <v>1.6196554463371326E-2</v>
      </c>
      <c r="O19" s="451">
        <f>'Sección 1. Metas - Magnitud'!N20</f>
        <v>6.6754911776377573E-3</v>
      </c>
      <c r="P19" s="451">
        <f>'Sección 1. Metas - Magnitud'!O20</f>
        <v>2.736021405736172E-3</v>
      </c>
      <c r="Q19" s="287">
        <f>'Sección 1. Metas - Magnitud'!P20</f>
        <v>0</v>
      </c>
      <c r="R19" s="451">
        <f>'Sección 1. Metas - Magnitud'!Q20</f>
        <v>9.7878212778371842E-3</v>
      </c>
      <c r="S19" s="451">
        <f>'Sección 1. Metas - Magnitud'!R20</f>
        <v>0</v>
      </c>
      <c r="T19" s="287">
        <f>'Sección 1. Metas - Magnitud'!S20</f>
        <v>0</v>
      </c>
      <c r="U19" s="451">
        <f>'Sección 1. Metas - Magnitud'!T20</f>
        <v>1.329805188716084E-2</v>
      </c>
      <c r="V19" s="287">
        <f>'Sección 1. Metas - Magnitud'!U20</f>
        <v>0.24011360884427346</v>
      </c>
      <c r="W19" s="287">
        <f>'Sección 1. Metas - Magnitud'!V20</f>
        <v>0</v>
      </c>
      <c r="X19" s="287">
        <f>'Sección 1. Metas - Magnitud'!W20</f>
        <v>2.119245094398331E-2</v>
      </c>
      <c r="Y19" s="452">
        <f t="shared" si="1"/>
        <v>0.31000000000000005</v>
      </c>
      <c r="Z19" s="217">
        <f t="shared" si="3"/>
        <v>1.0000000000000002</v>
      </c>
      <c r="AA19" s="217">
        <f t="shared" si="2"/>
        <v>0.9900000000000001</v>
      </c>
    </row>
    <row r="20" spans="1:27" s="209" customFormat="1" ht="36" customHeight="1" x14ac:dyDescent="0.2">
      <c r="A20" s="552"/>
      <c r="B20" s="560"/>
      <c r="C20" s="549"/>
      <c r="D20" s="281" t="s">
        <v>503</v>
      </c>
      <c r="E20" s="268">
        <v>17220631312</v>
      </c>
      <c r="F20" s="269">
        <v>2365278425</v>
      </c>
      <c r="G20" s="269">
        <v>1866653649</v>
      </c>
      <c r="H20" s="270">
        <v>1293622000</v>
      </c>
      <c r="I20" s="381">
        <v>7343180853</v>
      </c>
      <c r="J20" s="269">
        <v>2600425000</v>
      </c>
      <c r="K20" s="382" t="s">
        <v>155</v>
      </c>
      <c r="L20" s="382" t="s">
        <v>155</v>
      </c>
      <c r="M20" s="271">
        <v>0</v>
      </c>
      <c r="N20" s="271">
        <v>383658802</v>
      </c>
      <c r="O20" s="271">
        <v>158126900</v>
      </c>
      <c r="P20" s="271">
        <v>64810000</v>
      </c>
      <c r="Q20" s="271">
        <v>0</v>
      </c>
      <c r="R20" s="271">
        <v>231850780</v>
      </c>
      <c r="S20" s="271">
        <v>0</v>
      </c>
      <c r="T20" s="271">
        <v>0</v>
      </c>
      <c r="U20" s="271">
        <v>315000000</v>
      </c>
      <c r="V20" s="271">
        <v>5687734371</v>
      </c>
      <c r="W20" s="271">
        <v>0</v>
      </c>
      <c r="X20" s="271">
        <v>502000000</v>
      </c>
      <c r="Y20" s="282">
        <f t="shared" si="1"/>
        <v>7343180853</v>
      </c>
      <c r="Z20" s="253">
        <f t="shared" si="3"/>
        <v>1</v>
      </c>
      <c r="AA20" s="217">
        <f t="shared" si="2"/>
        <v>0.74728589758684216</v>
      </c>
    </row>
    <row r="21" spans="1:27" s="209" customFormat="1" ht="36" customHeight="1" x14ac:dyDescent="0.2">
      <c r="A21" s="552"/>
      <c r="B21" s="560"/>
      <c r="C21" s="549"/>
      <c r="D21" s="283" t="s">
        <v>504</v>
      </c>
      <c r="E21" s="268">
        <f>+SUM(F21:H21,L21)</f>
        <v>3268858739</v>
      </c>
      <c r="F21" s="268">
        <v>0</v>
      </c>
      <c r="G21" s="268">
        <v>2167286502</v>
      </c>
      <c r="H21" s="272">
        <v>888017337</v>
      </c>
      <c r="I21" s="268">
        <v>213554900</v>
      </c>
      <c r="J21" s="268">
        <v>0</v>
      </c>
      <c r="K21" s="382">
        <v>0</v>
      </c>
      <c r="L21" s="382">
        <f>+I21-K21</f>
        <v>213554900</v>
      </c>
      <c r="M21" s="271">
        <v>0</v>
      </c>
      <c r="N21" s="271">
        <v>25610880</v>
      </c>
      <c r="O21" s="271">
        <v>158733492</v>
      </c>
      <c r="P21" s="271">
        <v>22773024</v>
      </c>
      <c r="Q21" s="271">
        <v>6437504</v>
      </c>
      <c r="R21" s="271">
        <v>0</v>
      </c>
      <c r="S21" s="271">
        <v>0</v>
      </c>
      <c r="T21" s="271">
        <v>0</v>
      </c>
      <c r="U21" s="271">
        <v>0</v>
      </c>
      <c r="V21" s="271">
        <v>0</v>
      </c>
      <c r="W21" s="271">
        <v>0</v>
      </c>
      <c r="X21" s="271">
        <v>0</v>
      </c>
      <c r="Y21" s="282">
        <f t="shared" si="1"/>
        <v>213554900</v>
      </c>
      <c r="Z21" s="253">
        <f>Y21/L21</f>
        <v>1</v>
      </c>
      <c r="AA21" s="217">
        <f t="shared" si="2"/>
        <v>1</v>
      </c>
    </row>
    <row r="22" spans="1:27" s="208" customFormat="1" ht="36" customHeight="1" x14ac:dyDescent="0.2">
      <c r="A22" s="552">
        <v>14</v>
      </c>
      <c r="B22" s="560" t="s">
        <v>340</v>
      </c>
      <c r="C22" s="549" t="s">
        <v>232</v>
      </c>
      <c r="D22" s="280" t="s">
        <v>502</v>
      </c>
      <c r="E22" s="277">
        <f t="shared" si="0"/>
        <v>0.8</v>
      </c>
      <c r="F22" s="217">
        <v>0.05</v>
      </c>
      <c r="G22" s="217">
        <v>0.3</v>
      </c>
      <c r="H22" s="217">
        <v>0.2</v>
      </c>
      <c r="I22" s="276">
        <v>0.24</v>
      </c>
      <c r="J22" s="276">
        <v>0.01</v>
      </c>
      <c r="K22" s="383" t="s">
        <v>155</v>
      </c>
      <c r="L22" s="383" t="s">
        <v>155</v>
      </c>
      <c r="M22" s="287">
        <f>'Sección 1. Metas - Magnitud'!L23</f>
        <v>0</v>
      </c>
      <c r="N22" s="287">
        <f>'Sección 1. Metas - Magnitud'!M23</f>
        <v>0</v>
      </c>
      <c r="O22" s="287">
        <f>'Sección 1. Metas - Magnitud'!N23</f>
        <v>1.2E-2</v>
      </c>
      <c r="P22" s="287">
        <f>'Sección 1. Metas - Magnitud'!O23</f>
        <v>9.5999999999999992E-3</v>
      </c>
      <c r="Q22" s="287">
        <f>'Sección 1. Metas - Magnitud'!P23</f>
        <v>8.8499999999999995E-2</v>
      </c>
      <c r="R22" s="287">
        <f>'Sección 1. Metas - Magnitud'!Q23</f>
        <v>0</v>
      </c>
      <c r="S22" s="287">
        <f>'Sección 1. Metas - Magnitud'!R23</f>
        <v>5.141579425611182E-2</v>
      </c>
      <c r="T22" s="287">
        <f>'Sección 1. Metas - Magnitud'!S23</f>
        <v>0</v>
      </c>
      <c r="U22" s="287">
        <f>'Sección 1. Metas - Magnitud'!T23</f>
        <v>1.4078195581558669E-2</v>
      </c>
      <c r="V22" s="287">
        <f>'Sección 1. Metas - Magnitud'!U23</f>
        <v>0</v>
      </c>
      <c r="W22" s="287">
        <f>'Sección 1. Metas - Magnitud'!V23</f>
        <v>0</v>
      </c>
      <c r="X22" s="287">
        <f>'Sección 1. Metas - Magnitud'!W23</f>
        <v>6.4399999999999999E-2</v>
      </c>
      <c r="Y22" s="284">
        <f t="shared" si="1"/>
        <v>0.23999398983767051</v>
      </c>
      <c r="Z22" s="217">
        <f t="shared" si="3"/>
        <v>0.99997495765696054</v>
      </c>
      <c r="AA22" s="217">
        <f t="shared" si="2"/>
        <v>0.98749248729708816</v>
      </c>
    </row>
    <row r="23" spans="1:27" s="209" customFormat="1" ht="36" customHeight="1" x14ac:dyDescent="0.2">
      <c r="A23" s="552"/>
      <c r="B23" s="560"/>
      <c r="C23" s="549"/>
      <c r="D23" s="281" t="s">
        <v>503</v>
      </c>
      <c r="E23" s="268">
        <v>3711132454</v>
      </c>
      <c r="F23" s="269">
        <v>9000000</v>
      </c>
      <c r="G23" s="269">
        <v>981200000</v>
      </c>
      <c r="H23" s="270">
        <v>704008000</v>
      </c>
      <c r="I23" s="381">
        <v>1139153787</v>
      </c>
      <c r="J23" s="269">
        <v>1089800000</v>
      </c>
      <c r="K23" s="382" t="s">
        <v>155</v>
      </c>
      <c r="L23" s="382" t="s">
        <v>155</v>
      </c>
      <c r="M23" s="271">
        <v>0</v>
      </c>
      <c r="N23" s="271">
        <v>0</v>
      </c>
      <c r="O23" s="271">
        <v>86520000</v>
      </c>
      <c r="P23" s="271">
        <v>87700000</v>
      </c>
      <c r="Q23" s="271">
        <v>352540671</v>
      </c>
      <c r="R23" s="271">
        <v>0</v>
      </c>
      <c r="S23" s="271">
        <v>263530891</v>
      </c>
      <c r="T23" s="271">
        <v>40498200</v>
      </c>
      <c r="U23" s="271">
        <v>32706026</v>
      </c>
      <c r="V23" s="271">
        <v>0</v>
      </c>
      <c r="W23" s="271">
        <v>-16003167</v>
      </c>
      <c r="X23" s="271">
        <v>291661166</v>
      </c>
      <c r="Y23" s="282">
        <f t="shared" si="1"/>
        <v>1139153787</v>
      </c>
      <c r="Z23" s="253">
        <f t="shared" si="3"/>
        <v>1</v>
      </c>
      <c r="AA23" s="217">
        <f t="shared" si="2"/>
        <v>0.76347633023609673</v>
      </c>
    </row>
    <row r="24" spans="1:27" s="209" customFormat="1" ht="36" customHeight="1" x14ac:dyDescent="0.2">
      <c r="A24" s="552"/>
      <c r="B24" s="560"/>
      <c r="C24" s="549"/>
      <c r="D24" s="283" t="s">
        <v>504</v>
      </c>
      <c r="E24" s="268">
        <f>+SUM(F24:H24,L24)</f>
        <v>1196532480</v>
      </c>
      <c r="F24" s="268">
        <v>0</v>
      </c>
      <c r="G24" s="268">
        <v>6750000</v>
      </c>
      <c r="H24" s="272">
        <v>631078480</v>
      </c>
      <c r="I24" s="268">
        <v>558704000</v>
      </c>
      <c r="J24" s="268">
        <v>0</v>
      </c>
      <c r="K24" s="382">
        <v>0</v>
      </c>
      <c r="L24" s="382">
        <f>+I24-K24</f>
        <v>558704000</v>
      </c>
      <c r="M24" s="271">
        <v>0</v>
      </c>
      <c r="N24" s="271">
        <v>21306000</v>
      </c>
      <c r="O24" s="271">
        <v>195867371</v>
      </c>
      <c r="P24" s="271">
        <v>13751333</v>
      </c>
      <c r="Q24" s="271">
        <v>214968580</v>
      </c>
      <c r="R24" s="271">
        <v>112810716</v>
      </c>
      <c r="S24" s="271">
        <v>0</v>
      </c>
      <c r="T24" s="271">
        <v>0</v>
      </c>
      <c r="U24" s="271">
        <v>0</v>
      </c>
      <c r="V24" s="271">
        <v>0</v>
      </c>
      <c r="W24" s="271">
        <v>0</v>
      </c>
      <c r="X24" s="271">
        <v>0</v>
      </c>
      <c r="Y24" s="282">
        <f t="shared" si="1"/>
        <v>558704000</v>
      </c>
      <c r="Z24" s="253">
        <f>Y24/L24</f>
        <v>1</v>
      </c>
      <c r="AA24" s="217">
        <f t="shared" si="2"/>
        <v>1</v>
      </c>
    </row>
    <row r="25" spans="1:27" s="208" customFormat="1" ht="36" customHeight="1" x14ac:dyDescent="0.2">
      <c r="A25" s="552">
        <v>15</v>
      </c>
      <c r="B25" s="560" t="s">
        <v>344</v>
      </c>
      <c r="C25" s="549" t="s">
        <v>232</v>
      </c>
      <c r="D25" s="280" t="s">
        <v>502</v>
      </c>
      <c r="E25" s="277">
        <f t="shared" si="0"/>
        <v>0.8</v>
      </c>
      <c r="F25" s="217">
        <v>0.05</v>
      </c>
      <c r="G25" s="276">
        <v>0.3</v>
      </c>
      <c r="H25" s="217">
        <v>0.2</v>
      </c>
      <c r="I25" s="276">
        <v>0.24</v>
      </c>
      <c r="J25" s="276">
        <v>0.01</v>
      </c>
      <c r="K25" s="383" t="s">
        <v>155</v>
      </c>
      <c r="L25" s="383" t="s">
        <v>155</v>
      </c>
      <c r="M25" s="287">
        <f>'Sección 1. Metas - Magnitud'!L26</f>
        <v>0</v>
      </c>
      <c r="N25" s="287">
        <f>'Sección 1. Metas - Magnitud'!M26</f>
        <v>0</v>
      </c>
      <c r="O25" s="287">
        <f>'Sección 1. Metas - Magnitud'!N26</f>
        <v>1.0439754318254597E-3</v>
      </c>
      <c r="P25" s="287">
        <f>'Sección 1. Metas - Magnitud'!O26</f>
        <v>1.2E-2</v>
      </c>
      <c r="Q25" s="287">
        <f>'Sección 1. Metas - Magnitud'!P26</f>
        <v>0</v>
      </c>
      <c r="R25" s="287">
        <f>'Sección 1. Metas - Magnitud'!Q26</f>
        <v>6.1609387494353338E-2</v>
      </c>
      <c r="S25" s="287">
        <f>'Sección 1. Metas - Magnitud'!R26</f>
        <v>6.2503880703825765E-3</v>
      </c>
      <c r="T25" s="287">
        <f>'Sección 1. Metas - Magnitud'!S26</f>
        <v>1.4896249003438635E-2</v>
      </c>
      <c r="U25" s="287">
        <f>'Sección 1. Metas - Magnitud'!T26</f>
        <v>0</v>
      </c>
      <c r="V25" s="287">
        <f>'Sección 1. Metas - Magnitud'!U26</f>
        <v>0</v>
      </c>
      <c r="W25" s="287">
        <f>'Sección 1. Metas - Magnitud'!V26</f>
        <v>0.1158</v>
      </c>
      <c r="X25" s="287">
        <f>'Sección 1. Metas - Magnitud'!W26</f>
        <v>2.81E-2</v>
      </c>
      <c r="Y25" s="452">
        <f t="shared" si="1"/>
        <v>0.23970000000000002</v>
      </c>
      <c r="Z25" s="217">
        <f t="shared" si="3"/>
        <v>0.99875000000000014</v>
      </c>
      <c r="AA25" s="217">
        <f t="shared" si="2"/>
        <v>0.98712500000000003</v>
      </c>
    </row>
    <row r="26" spans="1:27" s="209" customFormat="1" ht="36" customHeight="1" x14ac:dyDescent="0.2">
      <c r="A26" s="552"/>
      <c r="B26" s="560"/>
      <c r="C26" s="549"/>
      <c r="D26" s="281" t="s">
        <v>503</v>
      </c>
      <c r="E26" s="268">
        <v>18184096732</v>
      </c>
      <c r="F26" s="269">
        <v>1868212983</v>
      </c>
      <c r="G26" s="269">
        <v>4666767129</v>
      </c>
      <c r="H26" s="270">
        <v>2152959453</v>
      </c>
      <c r="I26" s="381">
        <v>2972559405</v>
      </c>
      <c r="J26" s="269">
        <v>6795400000</v>
      </c>
      <c r="K26" s="382" t="s">
        <v>155</v>
      </c>
      <c r="L26" s="382" t="s">
        <v>155</v>
      </c>
      <c r="M26" s="271">
        <v>0</v>
      </c>
      <c r="N26" s="271">
        <v>0</v>
      </c>
      <c r="O26" s="271">
        <v>11491368</v>
      </c>
      <c r="P26" s="271">
        <v>109650000</v>
      </c>
      <c r="Q26" s="271">
        <v>0</v>
      </c>
      <c r="R26" s="271">
        <v>514165822</v>
      </c>
      <c r="S26" s="271">
        <v>68800000</v>
      </c>
      <c r="T26" s="271">
        <v>0</v>
      </c>
      <c r="U26" s="271">
        <v>350000000</v>
      </c>
      <c r="V26" s="271">
        <v>0</v>
      </c>
      <c r="W26" s="271">
        <v>1322609272</v>
      </c>
      <c r="X26" s="271">
        <v>196563391</v>
      </c>
      <c r="Y26" s="282">
        <f t="shared" si="1"/>
        <v>2573279853</v>
      </c>
      <c r="Z26" s="253">
        <f t="shared" si="3"/>
        <v>0.86567819256079759</v>
      </c>
      <c r="AA26" s="217">
        <f t="shared" si="2"/>
        <v>0.61928945847404882</v>
      </c>
    </row>
    <row r="27" spans="1:27" s="209" customFormat="1" ht="36" customHeight="1" x14ac:dyDescent="0.2">
      <c r="A27" s="552"/>
      <c r="B27" s="560"/>
      <c r="C27" s="549"/>
      <c r="D27" s="283" t="s">
        <v>504</v>
      </c>
      <c r="E27" s="268">
        <f>+SUM(F27:H27,L27)</f>
        <v>6201812025</v>
      </c>
      <c r="F27" s="268">
        <v>0</v>
      </c>
      <c r="G27" s="268">
        <v>1834846316</v>
      </c>
      <c r="H27" s="272">
        <v>4094587091</v>
      </c>
      <c r="I27" s="268">
        <v>279842959</v>
      </c>
      <c r="J27" s="268">
        <v>0</v>
      </c>
      <c r="K27" s="382">
        <v>7464341</v>
      </c>
      <c r="L27" s="382">
        <f>+I27-K27</f>
        <v>272378618</v>
      </c>
      <c r="M27" s="271">
        <v>0</v>
      </c>
      <c r="N27" s="271">
        <v>141526504</v>
      </c>
      <c r="O27" s="271">
        <v>105154775</v>
      </c>
      <c r="P27" s="271">
        <v>21824193</v>
      </c>
      <c r="Q27" s="271">
        <v>3873146</v>
      </c>
      <c r="R27" s="271">
        <v>0</v>
      </c>
      <c r="S27" s="271">
        <v>0</v>
      </c>
      <c r="T27" s="271">
        <v>0</v>
      </c>
      <c r="U27" s="271">
        <v>0</v>
      </c>
      <c r="V27" s="271">
        <v>0</v>
      </c>
      <c r="W27" s="271">
        <v>0</v>
      </c>
      <c r="X27" s="271">
        <v>0</v>
      </c>
      <c r="Y27" s="282">
        <f t="shared" si="1"/>
        <v>272378618</v>
      </c>
      <c r="Z27" s="253">
        <f>Y27/L27</f>
        <v>1</v>
      </c>
      <c r="AA27" s="217">
        <f t="shared" si="2"/>
        <v>1</v>
      </c>
    </row>
    <row r="28" spans="1:27" s="208" customFormat="1" ht="36" customHeight="1" x14ac:dyDescent="0.2">
      <c r="A28" s="552">
        <v>16</v>
      </c>
      <c r="B28" s="560" t="s">
        <v>348</v>
      </c>
      <c r="C28" s="549" t="s">
        <v>232</v>
      </c>
      <c r="D28" s="280" t="s">
        <v>502</v>
      </c>
      <c r="E28" s="279">
        <f t="shared" si="0"/>
        <v>4</v>
      </c>
      <c r="F28" s="233">
        <v>0</v>
      </c>
      <c r="G28" s="233">
        <v>1</v>
      </c>
      <c r="H28" s="233">
        <v>1</v>
      </c>
      <c r="I28" s="465">
        <v>2</v>
      </c>
      <c r="J28" s="465">
        <v>0</v>
      </c>
      <c r="K28" s="380" t="s">
        <v>155</v>
      </c>
      <c r="L28" s="380" t="s">
        <v>155</v>
      </c>
      <c r="M28" s="286">
        <f>'Sección 1. Metas - Magnitud'!L29</f>
        <v>0</v>
      </c>
      <c r="N28" s="286">
        <f>'Sección 1. Metas - Magnitud'!M29</f>
        <v>0</v>
      </c>
      <c r="O28" s="286">
        <f>'Sección 1. Metas - Magnitud'!N29</f>
        <v>0</v>
      </c>
      <c r="P28" s="286">
        <f>'Sección 1. Metas - Magnitud'!O29</f>
        <v>0</v>
      </c>
      <c r="Q28" s="286">
        <f>'Sección 1. Metas - Magnitud'!P29</f>
        <v>0</v>
      </c>
      <c r="R28" s="286">
        <f>'Sección 1. Metas - Magnitud'!Q29</f>
        <v>0</v>
      </c>
      <c r="S28" s="286">
        <f>'Sección 1. Metas - Magnitud'!R29</f>
        <v>0</v>
      </c>
      <c r="T28" s="286">
        <f>'Sección 1. Metas - Magnitud'!S29</f>
        <v>0</v>
      </c>
      <c r="U28" s="286">
        <f>'Sección 1. Metas - Magnitud'!T29</f>
        <v>1.4</v>
      </c>
      <c r="V28" s="286">
        <f>'Sección 1. Metas - Magnitud'!U29</f>
        <v>0</v>
      </c>
      <c r="W28" s="286">
        <f>'Sección 1. Metas - Magnitud'!V29</f>
        <v>0</v>
      </c>
      <c r="X28" s="286">
        <f>'Sección 1. Metas - Magnitud'!W29</f>
        <v>0.6</v>
      </c>
      <c r="Y28" s="285">
        <f t="shared" si="1"/>
        <v>2</v>
      </c>
      <c r="Z28" s="217">
        <f t="shared" si="3"/>
        <v>1</v>
      </c>
      <c r="AA28" s="217">
        <f t="shared" si="2"/>
        <v>1</v>
      </c>
    </row>
    <row r="29" spans="1:27" s="209" customFormat="1" ht="36" customHeight="1" x14ac:dyDescent="0.2">
      <c r="A29" s="552"/>
      <c r="B29" s="560"/>
      <c r="C29" s="549"/>
      <c r="D29" s="281" t="s">
        <v>503</v>
      </c>
      <c r="E29" s="268">
        <v>588822327</v>
      </c>
      <c r="F29" s="269">
        <v>0</v>
      </c>
      <c r="G29" s="269">
        <v>195741327</v>
      </c>
      <c r="H29" s="270">
        <v>200081000</v>
      </c>
      <c r="I29" s="269">
        <v>193000000</v>
      </c>
      <c r="J29" s="269">
        <v>0</v>
      </c>
      <c r="K29" s="382" t="s">
        <v>155</v>
      </c>
      <c r="L29" s="382" t="s">
        <v>155</v>
      </c>
      <c r="M29" s="271">
        <v>0</v>
      </c>
      <c r="N29" s="271">
        <v>0</v>
      </c>
      <c r="O29" s="271">
        <v>0</v>
      </c>
      <c r="P29" s="271">
        <v>0</v>
      </c>
      <c r="Q29" s="271">
        <v>0</v>
      </c>
      <c r="R29" s="271">
        <v>0</v>
      </c>
      <c r="S29" s="271">
        <v>0</v>
      </c>
      <c r="T29" s="271">
        <v>0</v>
      </c>
      <c r="U29" s="271">
        <v>193000000</v>
      </c>
      <c r="V29" s="271">
        <v>0</v>
      </c>
      <c r="W29" s="271">
        <v>0</v>
      </c>
      <c r="X29" s="271">
        <v>0</v>
      </c>
      <c r="Y29" s="282">
        <f t="shared" si="1"/>
        <v>193000000</v>
      </c>
      <c r="Z29" s="253">
        <f t="shared" si="3"/>
        <v>1</v>
      </c>
      <c r="AA29" s="217">
        <f t="shared" si="2"/>
        <v>1</v>
      </c>
    </row>
    <row r="30" spans="1:27" s="209" customFormat="1" ht="36" customHeight="1" x14ac:dyDescent="0.2">
      <c r="A30" s="552"/>
      <c r="B30" s="560"/>
      <c r="C30" s="549"/>
      <c r="D30" s="283" t="s">
        <v>504</v>
      </c>
      <c r="E30" s="268">
        <f>+SUM(F30:H30,L30)</f>
        <v>376031211</v>
      </c>
      <c r="F30" s="268">
        <v>0</v>
      </c>
      <c r="G30" s="268">
        <v>0</v>
      </c>
      <c r="H30" s="272">
        <v>185954261</v>
      </c>
      <c r="I30" s="268">
        <v>190076950</v>
      </c>
      <c r="J30" s="268">
        <v>0</v>
      </c>
      <c r="K30" s="382">
        <v>0</v>
      </c>
      <c r="L30" s="382">
        <f>+I30-K30</f>
        <v>190076950</v>
      </c>
      <c r="M30" s="271">
        <v>0</v>
      </c>
      <c r="N30" s="271">
        <v>0</v>
      </c>
      <c r="O30" s="271">
        <v>60024300</v>
      </c>
      <c r="P30" s="271">
        <v>0</v>
      </c>
      <c r="Q30" s="271">
        <v>0</v>
      </c>
      <c r="R30" s="271">
        <v>130052650</v>
      </c>
      <c r="S30" s="271">
        <v>0</v>
      </c>
      <c r="T30" s="271">
        <v>0</v>
      </c>
      <c r="U30" s="271">
        <v>0</v>
      </c>
      <c r="V30" s="271">
        <v>0</v>
      </c>
      <c r="W30" s="271">
        <v>0</v>
      </c>
      <c r="X30" s="271">
        <v>0</v>
      </c>
      <c r="Y30" s="282">
        <f t="shared" si="1"/>
        <v>190076950</v>
      </c>
      <c r="Z30" s="253">
        <f>Y30/L30</f>
        <v>1</v>
      </c>
      <c r="AA30" s="217">
        <f t="shared" si="2"/>
        <v>1</v>
      </c>
    </row>
    <row r="31" spans="1:27" s="208" customFormat="1" ht="36" customHeight="1" x14ac:dyDescent="0.2">
      <c r="A31" s="552">
        <v>17</v>
      </c>
      <c r="B31" s="560" t="s">
        <v>356</v>
      </c>
      <c r="C31" s="549" t="s">
        <v>465</v>
      </c>
      <c r="D31" s="280" t="s">
        <v>502</v>
      </c>
      <c r="E31" s="277">
        <f>+SUM(F31:J31)/5</f>
        <v>1</v>
      </c>
      <c r="F31" s="217">
        <v>1</v>
      </c>
      <c r="G31" s="217">
        <v>1</v>
      </c>
      <c r="H31" s="217">
        <v>1</v>
      </c>
      <c r="I31" s="276">
        <v>1</v>
      </c>
      <c r="J31" s="276">
        <v>1</v>
      </c>
      <c r="K31" s="383" t="s">
        <v>155</v>
      </c>
      <c r="L31" s="383" t="s">
        <v>155</v>
      </c>
      <c r="M31" s="287">
        <f>'Sección 1. Metas - Magnitud'!L32</f>
        <v>0</v>
      </c>
      <c r="N31" s="287">
        <f>'Sección 1. Metas - Magnitud'!M32</f>
        <v>0</v>
      </c>
      <c r="O31" s="287">
        <f>'Sección 1. Metas - Magnitud'!N32</f>
        <v>0</v>
      </c>
      <c r="P31" s="287">
        <f>'Sección 1. Metas - Magnitud'!O32</f>
        <v>0</v>
      </c>
      <c r="Q31" s="287">
        <f>'Sección 1. Metas - Magnitud'!P32</f>
        <v>0.05</v>
      </c>
      <c r="R31" s="287">
        <f>'Sección 1. Metas - Magnitud'!Q32</f>
        <v>0.52</v>
      </c>
      <c r="S31" s="287">
        <f>'Sección 1. Metas - Magnitud'!R32</f>
        <v>0</v>
      </c>
      <c r="T31" s="287">
        <f>'Sección 1. Metas - Magnitud'!S32</f>
        <v>0</v>
      </c>
      <c r="U31" s="287">
        <f>'Sección 1. Metas - Magnitud'!T32</f>
        <v>0</v>
      </c>
      <c r="V31" s="287">
        <f>'Sección 1. Metas - Magnitud'!U32</f>
        <v>0</v>
      </c>
      <c r="W31" s="287">
        <f>'Sección 1. Metas - Magnitud'!V32</f>
        <v>0</v>
      </c>
      <c r="X31" s="287">
        <f>'Sección 1. Metas - Magnitud'!W32</f>
        <v>0.43</v>
      </c>
      <c r="Y31" s="284">
        <f t="shared" si="1"/>
        <v>1</v>
      </c>
      <c r="Z31" s="217">
        <f t="shared" si="3"/>
        <v>1</v>
      </c>
      <c r="AA31" s="217">
        <f>(AVERAGE(F31,G31,H31,Y31,0))/E31</f>
        <v>0.8</v>
      </c>
    </row>
    <row r="32" spans="1:27" s="209" customFormat="1" ht="36" customHeight="1" x14ac:dyDescent="0.2">
      <c r="A32" s="552"/>
      <c r="B32" s="560"/>
      <c r="C32" s="549"/>
      <c r="D32" s="281" t="s">
        <v>503</v>
      </c>
      <c r="E32" s="268">
        <v>4538043559</v>
      </c>
      <c r="F32" s="269">
        <v>381201802</v>
      </c>
      <c r="G32" s="269">
        <v>519876376</v>
      </c>
      <c r="H32" s="270">
        <v>977322788</v>
      </c>
      <c r="I32" s="381">
        <v>1696646448</v>
      </c>
      <c r="J32" s="269">
        <v>791000000</v>
      </c>
      <c r="K32" s="382" t="s">
        <v>155</v>
      </c>
      <c r="L32" s="382" t="s">
        <v>155</v>
      </c>
      <c r="M32" s="271">
        <v>0</v>
      </c>
      <c r="N32" s="271">
        <v>0</v>
      </c>
      <c r="O32" s="271">
        <v>0</v>
      </c>
      <c r="P32" s="271">
        <v>0</v>
      </c>
      <c r="Q32" s="271">
        <v>74756663</v>
      </c>
      <c r="R32" s="271">
        <v>783339282</v>
      </c>
      <c r="S32" s="271">
        <v>0</v>
      </c>
      <c r="T32" s="271">
        <v>0</v>
      </c>
      <c r="U32" s="271">
        <v>0</v>
      </c>
      <c r="V32" s="271">
        <v>0</v>
      </c>
      <c r="W32" s="271">
        <v>0</v>
      </c>
      <c r="X32" s="271">
        <v>838550503</v>
      </c>
      <c r="Y32" s="282">
        <f t="shared" si="1"/>
        <v>1696646448</v>
      </c>
      <c r="Z32" s="253">
        <f t="shared" si="3"/>
        <v>1</v>
      </c>
      <c r="AA32" s="217">
        <f>(SUM(F32,G32,H32,Y32)/E32)</f>
        <v>0.78779486523655029</v>
      </c>
    </row>
    <row r="33" spans="1:27" s="209" customFormat="1" ht="36" customHeight="1" x14ac:dyDescent="0.2">
      <c r="A33" s="552"/>
      <c r="B33" s="560"/>
      <c r="C33" s="549"/>
      <c r="D33" s="283" t="s">
        <v>504</v>
      </c>
      <c r="E33" s="268">
        <f>+SUM(F33:H33,L33)</f>
        <v>812143839</v>
      </c>
      <c r="F33" s="268">
        <v>0</v>
      </c>
      <c r="G33" s="268">
        <v>381201802</v>
      </c>
      <c r="H33" s="272">
        <v>14098000</v>
      </c>
      <c r="I33" s="268">
        <v>417863050</v>
      </c>
      <c r="J33" s="268">
        <v>0</v>
      </c>
      <c r="K33" s="382">
        <v>1019013</v>
      </c>
      <c r="L33" s="382">
        <f>+I33-K33</f>
        <v>416844037</v>
      </c>
      <c r="M33" s="271">
        <v>0</v>
      </c>
      <c r="N33" s="271">
        <v>43267892</v>
      </c>
      <c r="O33" s="271">
        <v>7642600</v>
      </c>
      <c r="P33" s="271">
        <v>81832268</v>
      </c>
      <c r="Q33" s="271">
        <v>57702546</v>
      </c>
      <c r="R33" s="271">
        <v>0</v>
      </c>
      <c r="S33" s="271">
        <v>92358573</v>
      </c>
      <c r="T33" s="271">
        <v>35625292</v>
      </c>
      <c r="U33" s="271">
        <v>0</v>
      </c>
      <c r="V33" s="271">
        <v>98414866</v>
      </c>
      <c r="W33" s="271">
        <v>0</v>
      </c>
      <c r="X33" s="271">
        <v>0</v>
      </c>
      <c r="Y33" s="282">
        <f t="shared" si="1"/>
        <v>416844037</v>
      </c>
      <c r="Z33" s="253">
        <f>Y33/L33</f>
        <v>1</v>
      </c>
      <c r="AA33" s="217">
        <f>(SUM(F33,G33,H33,Y33)/E33)</f>
        <v>1</v>
      </c>
    </row>
    <row r="34" spans="1:27" s="208" customFormat="1" ht="36" customHeight="1" x14ac:dyDescent="0.2">
      <c r="A34" s="552">
        <v>18</v>
      </c>
      <c r="B34" s="560" t="s">
        <v>553</v>
      </c>
      <c r="C34" s="549" t="s">
        <v>465</v>
      </c>
      <c r="D34" s="280" t="s">
        <v>502</v>
      </c>
      <c r="E34" s="277">
        <v>1</v>
      </c>
      <c r="F34" s="217">
        <v>0</v>
      </c>
      <c r="G34" s="217">
        <v>0</v>
      </c>
      <c r="H34" s="217">
        <v>0</v>
      </c>
      <c r="I34" s="276">
        <v>1</v>
      </c>
      <c r="J34" s="276">
        <v>0</v>
      </c>
      <c r="K34" s="383" t="s">
        <v>155</v>
      </c>
      <c r="L34" s="383" t="s">
        <v>155</v>
      </c>
      <c r="M34" s="287">
        <f>'Sección 1. Metas - Magnitud'!L35</f>
        <v>0</v>
      </c>
      <c r="N34" s="287">
        <f>'Sección 1. Metas - Magnitud'!M35</f>
        <v>0</v>
      </c>
      <c r="O34" s="287">
        <f>'Sección 1. Metas - Magnitud'!N35</f>
        <v>0</v>
      </c>
      <c r="P34" s="287">
        <f>'Sección 1. Metas - Magnitud'!O35</f>
        <v>0</v>
      </c>
      <c r="Q34" s="287">
        <f>'Sección 1. Metas - Magnitud'!P35</f>
        <v>0</v>
      </c>
      <c r="R34" s="287">
        <f>'Sección 1. Metas - Magnitud'!Q35</f>
        <v>0</v>
      </c>
      <c r="S34" s="287">
        <f>'Sección 1. Metas - Magnitud'!R35</f>
        <v>0</v>
      </c>
      <c r="T34" s="287">
        <f>'Sección 1. Metas - Magnitud'!S35</f>
        <v>0</v>
      </c>
      <c r="U34" s="287">
        <f>'Sección 1. Metas - Magnitud'!T35</f>
        <v>1</v>
      </c>
      <c r="V34" s="287">
        <f>'Sección 1. Metas - Magnitud'!U35</f>
        <v>0</v>
      </c>
      <c r="W34" s="287">
        <f>'Sección 1. Metas - Magnitud'!V35</f>
        <v>0</v>
      </c>
      <c r="X34" s="287">
        <f>'Sección 1. Metas - Magnitud'!W35</f>
        <v>0</v>
      </c>
      <c r="Y34" s="284">
        <f t="shared" si="1"/>
        <v>1</v>
      </c>
      <c r="Z34" s="217">
        <f>IFERROR(+Y34/I34,"N/A")</f>
        <v>1</v>
      </c>
      <c r="AA34" s="217">
        <f>Y34/E34</f>
        <v>1</v>
      </c>
    </row>
    <row r="35" spans="1:27" s="209" customFormat="1" ht="36" customHeight="1" x14ac:dyDescent="0.2">
      <c r="A35" s="552"/>
      <c r="B35" s="560"/>
      <c r="C35" s="549"/>
      <c r="D35" s="281" t="s">
        <v>503</v>
      </c>
      <c r="E35" s="268">
        <v>76167689</v>
      </c>
      <c r="F35" s="269">
        <v>0</v>
      </c>
      <c r="G35" s="269">
        <v>0</v>
      </c>
      <c r="H35" s="270">
        <v>0</v>
      </c>
      <c r="I35" s="381">
        <v>76167689</v>
      </c>
      <c r="J35" s="269">
        <v>0</v>
      </c>
      <c r="K35" s="382" t="s">
        <v>155</v>
      </c>
      <c r="L35" s="382" t="s">
        <v>155</v>
      </c>
      <c r="M35" s="271">
        <v>0</v>
      </c>
      <c r="N35" s="271">
        <v>0</v>
      </c>
      <c r="O35" s="271">
        <v>0</v>
      </c>
      <c r="P35" s="271">
        <v>0</v>
      </c>
      <c r="Q35" s="271">
        <v>0</v>
      </c>
      <c r="R35" s="271">
        <v>0</v>
      </c>
      <c r="S35" s="271">
        <v>0</v>
      </c>
      <c r="T35" s="271">
        <v>0</v>
      </c>
      <c r="U35" s="271">
        <v>76167689</v>
      </c>
      <c r="V35" s="271">
        <v>0</v>
      </c>
      <c r="W35" s="271">
        <v>0</v>
      </c>
      <c r="X35" s="271">
        <v>0</v>
      </c>
      <c r="Y35" s="282">
        <f t="shared" si="1"/>
        <v>76167689</v>
      </c>
      <c r="Z35" s="253">
        <f>IFERROR(+Y35/I35,"N/A")</f>
        <v>1</v>
      </c>
      <c r="AA35" s="217">
        <f>Y35/E35</f>
        <v>1</v>
      </c>
    </row>
    <row r="36" spans="1:27" s="208" customFormat="1" ht="36" customHeight="1" x14ac:dyDescent="0.2">
      <c r="A36" s="267"/>
      <c r="B36" s="267"/>
      <c r="C36" s="267"/>
      <c r="D36" s="210" t="s">
        <v>505</v>
      </c>
      <c r="E36" s="384">
        <f t="shared" ref="E36:J36" si="4">+E14+E17+E20+E23+E26+E29+E32+E35</f>
        <v>51274182747</v>
      </c>
      <c r="F36" s="384">
        <f t="shared" si="4"/>
        <v>5491576450</v>
      </c>
      <c r="G36" s="384">
        <f t="shared" si="4"/>
        <v>9215880270</v>
      </c>
      <c r="H36" s="384">
        <f t="shared" si="4"/>
        <v>6790649243</v>
      </c>
      <c r="I36" s="384">
        <f t="shared" si="4"/>
        <v>14617735689</v>
      </c>
      <c r="J36" s="384">
        <f t="shared" si="4"/>
        <v>13454075000</v>
      </c>
      <c r="K36" s="273" t="s">
        <v>155</v>
      </c>
      <c r="L36" s="273" t="s">
        <v>155</v>
      </c>
      <c r="M36" s="384">
        <f>+M14+M17+M20+M23+M26+M29+M32+M35</f>
        <v>22739848</v>
      </c>
      <c r="N36" s="384">
        <f t="shared" ref="N36:X36" si="5">+N14+N17+N20+N23+N26+N29+N32+N35</f>
        <v>409961372</v>
      </c>
      <c r="O36" s="384">
        <f t="shared" si="5"/>
        <v>307044055</v>
      </c>
      <c r="P36" s="384">
        <f t="shared" si="5"/>
        <v>417227631</v>
      </c>
      <c r="Q36" s="384">
        <f t="shared" si="5"/>
        <v>484789212</v>
      </c>
      <c r="R36" s="384">
        <f t="shared" si="5"/>
        <v>1559154884</v>
      </c>
      <c r="S36" s="384">
        <f t="shared" si="5"/>
        <v>332330891</v>
      </c>
      <c r="T36" s="384">
        <f t="shared" si="5"/>
        <v>40498200</v>
      </c>
      <c r="U36" s="384">
        <f t="shared" si="5"/>
        <v>966873715</v>
      </c>
      <c r="V36" s="384">
        <f t="shared" si="5"/>
        <v>5687734371</v>
      </c>
      <c r="W36" s="384">
        <f t="shared" si="5"/>
        <v>1298819305</v>
      </c>
      <c r="X36" s="384">
        <f t="shared" si="5"/>
        <v>2691282653</v>
      </c>
      <c r="Y36" s="274">
        <f t="shared" si="1"/>
        <v>14218456137</v>
      </c>
      <c r="Z36" s="278">
        <f t="shared" si="3"/>
        <v>0.97268526668597088</v>
      </c>
      <c r="AA36" s="278">
        <f>IFERROR((F36+G36+H36+Y36)/E36,"N/A")</f>
        <v>0.69657984167655485</v>
      </c>
    </row>
    <row r="37" spans="1:27" s="208" customFormat="1" ht="36" customHeight="1" x14ac:dyDescent="0.2">
      <c r="A37" s="267"/>
      <c r="B37" s="267"/>
      <c r="C37" s="267"/>
      <c r="D37" s="210" t="s">
        <v>506</v>
      </c>
      <c r="E37" s="384">
        <f t="shared" ref="E37:X37" si="6">+E15+E18+E21+E24+E27+E30+E33</f>
        <v>13237864957</v>
      </c>
      <c r="F37" s="384">
        <f t="shared" si="6"/>
        <v>0</v>
      </c>
      <c r="G37" s="384">
        <f t="shared" si="6"/>
        <v>5069720239</v>
      </c>
      <c r="H37" s="384">
        <f t="shared" si="6"/>
        <v>6332138230</v>
      </c>
      <c r="I37" s="384">
        <f t="shared" si="6"/>
        <v>1881374709</v>
      </c>
      <c r="J37" s="384">
        <f t="shared" si="6"/>
        <v>0</v>
      </c>
      <c r="K37" s="275">
        <f t="shared" si="6"/>
        <v>45368221</v>
      </c>
      <c r="L37" s="275">
        <f t="shared" si="6"/>
        <v>1836006488</v>
      </c>
      <c r="M37" s="384">
        <f t="shared" si="6"/>
        <v>0</v>
      </c>
      <c r="N37" s="384">
        <f t="shared" si="6"/>
        <v>245816476</v>
      </c>
      <c r="O37" s="384">
        <f t="shared" si="6"/>
        <v>536975138</v>
      </c>
      <c r="P37" s="384">
        <f t="shared" si="6"/>
        <v>148624361</v>
      </c>
      <c r="Q37" s="384">
        <f t="shared" si="6"/>
        <v>415923959</v>
      </c>
      <c r="R37" s="384">
        <f t="shared" si="6"/>
        <v>244292794</v>
      </c>
      <c r="S37" s="384">
        <f t="shared" si="6"/>
        <v>92358573</v>
      </c>
      <c r="T37" s="384">
        <f t="shared" si="6"/>
        <v>35625292</v>
      </c>
      <c r="U37" s="384">
        <f t="shared" si="6"/>
        <v>0</v>
      </c>
      <c r="V37" s="384">
        <f t="shared" si="6"/>
        <v>98414866</v>
      </c>
      <c r="W37" s="384">
        <f t="shared" si="6"/>
        <v>0</v>
      </c>
      <c r="X37" s="384">
        <f t="shared" si="6"/>
        <v>0</v>
      </c>
      <c r="Y37" s="274">
        <f t="shared" si="1"/>
        <v>1818031459</v>
      </c>
      <c r="Z37" s="278">
        <f>Y37/L37</f>
        <v>0.99020971379051026</v>
      </c>
      <c r="AA37" s="278">
        <f>(SUM(F37,G37,H37,Y37)/E37)</f>
        <v>0.99864215044809812</v>
      </c>
    </row>
    <row r="38" spans="1:27" s="208" customFormat="1" ht="14.25" hidden="1" x14ac:dyDescent="0.2">
      <c r="A38" s="211"/>
      <c r="B38" s="211"/>
      <c r="C38" s="211"/>
      <c r="D38" s="211"/>
      <c r="E38" s="212"/>
      <c r="F38" s="212"/>
      <c r="G38" s="212"/>
      <c r="H38" s="213"/>
      <c r="I38" s="214"/>
      <c r="J38" s="212"/>
      <c r="K38" s="212"/>
      <c r="L38" s="212"/>
      <c r="M38" s="212"/>
      <c r="N38" s="212"/>
      <c r="O38" s="212"/>
      <c r="P38" s="212"/>
      <c r="Q38" s="212"/>
      <c r="R38" s="212"/>
      <c r="S38" s="212"/>
      <c r="T38" s="212"/>
      <c r="U38" s="212"/>
      <c r="V38" s="212"/>
      <c r="W38" s="212"/>
      <c r="X38" s="212"/>
      <c r="Y38" s="212"/>
      <c r="Z38" s="215"/>
      <c r="AA38" s="215"/>
    </row>
    <row r="39" spans="1:27" ht="15" hidden="1" customHeight="1" x14ac:dyDescent="0.25"/>
    <row r="40" spans="1:27" ht="15" hidden="1" customHeight="1" x14ac:dyDescent="0.45">
      <c r="G40" s="222"/>
      <c r="H40" s="222"/>
      <c r="I40" s="216"/>
    </row>
    <row r="41" spans="1:27" ht="15" hidden="1" customHeight="1" x14ac:dyDescent="0.45">
      <c r="G41" s="222"/>
      <c r="H41" s="222"/>
      <c r="I41" s="216"/>
      <c r="J41" s="221"/>
    </row>
    <row r="42" spans="1:27" ht="39.75" hidden="1" customHeight="1" x14ac:dyDescent="0.45">
      <c r="G42" s="222"/>
      <c r="H42" s="222"/>
      <c r="I42" s="216"/>
      <c r="J42" s="221"/>
    </row>
    <row r="43" spans="1:27" ht="15" hidden="1" customHeight="1" x14ac:dyDescent="0.45">
      <c r="G43" s="222"/>
      <c r="H43" s="222"/>
      <c r="I43" s="216"/>
      <c r="J43" s="221"/>
    </row>
    <row r="44" spans="1:27" ht="15" hidden="1" customHeight="1" x14ac:dyDescent="0.45">
      <c r="G44" s="222"/>
      <c r="H44" s="222"/>
      <c r="I44" s="216"/>
      <c r="J44" s="221"/>
    </row>
    <row r="45" spans="1:27" ht="15" hidden="1" customHeight="1" x14ac:dyDescent="0.45">
      <c r="G45" s="222"/>
      <c r="H45" s="222"/>
      <c r="I45" s="216"/>
      <c r="J45" s="221"/>
    </row>
    <row r="46" spans="1:27" ht="27.75" hidden="1" customHeight="1" x14ac:dyDescent="0.45">
      <c r="G46" s="222"/>
      <c r="H46" s="222"/>
      <c r="I46" s="216"/>
      <c r="J46" s="221"/>
    </row>
    <row r="47" spans="1:27" ht="15" hidden="1" customHeight="1" x14ac:dyDescent="0.45">
      <c r="G47" s="222"/>
      <c r="H47" s="222"/>
      <c r="I47" s="216"/>
      <c r="J47" s="221"/>
    </row>
    <row r="48" spans="1:27" ht="15" hidden="1" customHeight="1" x14ac:dyDescent="0.45">
      <c r="G48" s="222"/>
      <c r="H48" s="222"/>
      <c r="I48" s="216"/>
      <c r="J48" s="221"/>
    </row>
  </sheetData>
  <sheetProtection autoFilter="0" pivotTables="0"/>
  <autoFilter ref="A12:AA37"/>
  <mergeCells count="40">
    <mergeCell ref="A34:A35"/>
    <mergeCell ref="B34:B35"/>
    <mergeCell ref="C34:C35"/>
    <mergeCell ref="C1:AA1"/>
    <mergeCell ref="C2:AA2"/>
    <mergeCell ref="C3:AA3"/>
    <mergeCell ref="C4:AA4"/>
    <mergeCell ref="A25:A27"/>
    <mergeCell ref="B25:B27"/>
    <mergeCell ref="C25:C27"/>
    <mergeCell ref="A19:A21"/>
    <mergeCell ref="B19:B21"/>
    <mergeCell ref="C19:C21"/>
    <mergeCell ref="A22:A24"/>
    <mergeCell ref="B22:B24"/>
    <mergeCell ref="C22:C24"/>
    <mergeCell ref="Z11:AA11"/>
    <mergeCell ref="A13:A15"/>
    <mergeCell ref="B13:B15"/>
    <mergeCell ref="C13:C15"/>
    <mergeCell ref="A16:A18"/>
    <mergeCell ref="B16:B18"/>
    <mergeCell ref="C16:C18"/>
    <mergeCell ref="M11:Y11"/>
    <mergeCell ref="A9:B9"/>
    <mergeCell ref="C9:E9"/>
    <mergeCell ref="A11:L11"/>
    <mergeCell ref="A1:B4"/>
    <mergeCell ref="A6:B6"/>
    <mergeCell ref="C6:E6"/>
    <mergeCell ref="A7:B7"/>
    <mergeCell ref="C7:E7"/>
    <mergeCell ref="A8:B8"/>
    <mergeCell ref="C8:E8"/>
    <mergeCell ref="A28:A30"/>
    <mergeCell ref="B28:B30"/>
    <mergeCell ref="C28:C30"/>
    <mergeCell ref="A31:A33"/>
    <mergeCell ref="B31:B33"/>
    <mergeCell ref="C31:C33"/>
  </mergeCells>
  <printOptions horizontalCentered="1"/>
  <pageMargins left="0.31496062992125984" right="0.31496062992125984" top="0.74803149606299213" bottom="0.74803149606299213" header="0.31496062992125984" footer="0.31496062992125984"/>
  <pageSetup scale="44" orientation="portrait" r:id="rId1"/>
  <headerFooter>
    <oddFooter>&amp;L&amp;"Arial,Normal"&amp;7PE01-PR01-F01&amp;C&amp;"Arial,Normal"&amp;7Versión Impresa no controlada, verificar su vigencia en el listado Maestro de Documentos&amp;RPag &amp;P de  &amp;N</oddFooter>
  </headerFooter>
  <ignoredErrors>
    <ignoredError sqref="AA17 AA20 AA23 AA26 AA29"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selection activeCell="AF12" sqref="AF12"/>
    </sheetView>
  </sheetViews>
  <sheetFormatPr baseColWidth="10" defaultColWidth="11.42578125" defaultRowHeight="12.75" x14ac:dyDescent="0.2"/>
  <cols>
    <col min="1" max="1" width="65.28515625" style="3" bestFit="1" customWidth="1"/>
    <col min="2" max="2" width="11.42578125" style="3"/>
    <col min="3" max="3" width="63.42578125" style="15" customWidth="1"/>
    <col min="4" max="4" width="11.42578125" style="15"/>
    <col min="5" max="5" width="11.42578125" style="16"/>
    <col min="6" max="6" width="18.85546875" style="16" customWidth="1"/>
    <col min="7" max="7" width="11.42578125" style="3" customWidth="1"/>
    <col min="8" max="11" width="20.7109375" style="3" customWidth="1"/>
    <col min="12" max="12" width="11.42578125" style="3"/>
    <col min="13" max="16" width="11.42578125" style="3" hidden="1" customWidth="1"/>
    <col min="17" max="17" width="15.85546875" style="3" hidden="1" customWidth="1"/>
    <col min="18" max="20" width="11.42578125" style="3" hidden="1" customWidth="1"/>
    <col min="21" max="22" width="0" style="3" hidden="1" customWidth="1"/>
    <col min="23" max="16384" width="11.42578125" style="3"/>
  </cols>
  <sheetData>
    <row r="1" spans="1:20" ht="37.5" customHeight="1" x14ac:dyDescent="0.2">
      <c r="A1" s="193" t="s">
        <v>397</v>
      </c>
      <c r="C1" s="193" t="s">
        <v>10</v>
      </c>
      <c r="E1" s="193" t="s">
        <v>32</v>
      </c>
      <c r="F1" s="193" t="s">
        <v>9</v>
      </c>
      <c r="H1" s="788" t="s">
        <v>379</v>
      </c>
      <c r="I1" s="788"/>
      <c r="J1" s="788"/>
      <c r="K1" s="788"/>
      <c r="L1" s="789" t="s">
        <v>33</v>
      </c>
      <c r="M1" s="790"/>
      <c r="N1" s="790"/>
      <c r="O1" s="790"/>
      <c r="P1" s="4"/>
      <c r="Q1" s="791" t="s">
        <v>169</v>
      </c>
      <c r="R1" s="791"/>
      <c r="S1" s="791"/>
      <c r="T1" s="791"/>
    </row>
    <row r="2" spans="1:20" ht="21" customHeight="1" thickBot="1" x14ac:dyDescent="0.25">
      <c r="A2" s="77" t="s">
        <v>398</v>
      </c>
      <c r="C2" s="19" t="s">
        <v>34</v>
      </c>
      <c r="E2" s="21">
        <v>1</v>
      </c>
      <c r="F2" s="21" t="s">
        <v>35</v>
      </c>
      <c r="H2" s="792" t="s">
        <v>175</v>
      </c>
      <c r="I2" s="793"/>
      <c r="J2" s="793"/>
      <c r="K2" s="794"/>
      <c r="M2" s="78">
        <v>2012</v>
      </c>
      <c r="N2" s="78"/>
      <c r="O2" s="78"/>
      <c r="P2" s="79"/>
      <c r="Q2" s="193"/>
      <c r="R2" s="80" t="s">
        <v>39</v>
      </c>
      <c r="S2" s="80" t="s">
        <v>40</v>
      </c>
      <c r="T2" s="80" t="s">
        <v>41</v>
      </c>
    </row>
    <row r="3" spans="1:20" ht="19.5" customHeight="1" x14ac:dyDescent="0.2">
      <c r="A3" s="81" t="s">
        <v>399</v>
      </c>
      <c r="C3" s="19" t="s">
        <v>37</v>
      </c>
      <c r="E3" s="21">
        <v>2</v>
      </c>
      <c r="F3" s="21" t="s">
        <v>38</v>
      </c>
      <c r="H3" s="795" t="s">
        <v>36</v>
      </c>
      <c r="I3" s="82">
        <v>2017</v>
      </c>
      <c r="J3" s="83"/>
      <c r="K3" s="84"/>
      <c r="M3" s="85" t="s">
        <v>39</v>
      </c>
      <c r="N3" s="85" t="s">
        <v>40</v>
      </c>
      <c r="O3" s="85" t="s">
        <v>41</v>
      </c>
      <c r="P3" s="79"/>
      <c r="Q3" s="86" t="s">
        <v>44</v>
      </c>
      <c r="R3" s="87">
        <v>479830</v>
      </c>
      <c r="S3" s="87">
        <v>222331</v>
      </c>
      <c r="T3" s="87">
        <v>257499</v>
      </c>
    </row>
    <row r="4" spans="1:20" ht="15.75" customHeight="1" x14ac:dyDescent="0.2">
      <c r="A4" s="12" t="s">
        <v>400</v>
      </c>
      <c r="C4" s="19" t="s">
        <v>42</v>
      </c>
      <c r="E4" s="21">
        <v>3</v>
      </c>
      <c r="F4" s="21" t="s">
        <v>43</v>
      </c>
      <c r="H4" s="796"/>
      <c r="I4" s="88" t="s">
        <v>39</v>
      </c>
      <c r="J4" s="89" t="s">
        <v>40</v>
      </c>
      <c r="K4" s="90" t="s">
        <v>41</v>
      </c>
      <c r="M4" s="87">
        <v>7571345</v>
      </c>
      <c r="N4" s="87">
        <v>3653868</v>
      </c>
      <c r="O4" s="87">
        <v>3917477</v>
      </c>
      <c r="P4" s="79"/>
      <c r="Q4" s="86" t="s">
        <v>47</v>
      </c>
      <c r="R4" s="87">
        <v>135160</v>
      </c>
      <c r="S4" s="87">
        <v>62795</v>
      </c>
      <c r="T4" s="87">
        <v>72365</v>
      </c>
    </row>
    <row r="5" spans="1:20" x14ac:dyDescent="0.2">
      <c r="C5" s="19" t="s">
        <v>45</v>
      </c>
      <c r="E5" s="21">
        <v>4</v>
      </c>
      <c r="F5" s="21" t="s">
        <v>46</v>
      </c>
      <c r="H5" s="92" t="s">
        <v>176</v>
      </c>
      <c r="I5" s="93"/>
      <c r="J5" s="94"/>
      <c r="K5" s="95"/>
      <c r="M5" s="96">
        <v>120482</v>
      </c>
      <c r="N5" s="96">
        <v>61704</v>
      </c>
      <c r="O5" s="96">
        <v>58778</v>
      </c>
      <c r="P5" s="79"/>
      <c r="Q5" s="86" t="s">
        <v>50</v>
      </c>
      <c r="R5" s="87">
        <v>109955</v>
      </c>
      <c r="S5" s="87">
        <v>55153</v>
      </c>
      <c r="T5" s="87">
        <v>54802</v>
      </c>
    </row>
    <row r="6" spans="1:20" x14ac:dyDescent="0.2">
      <c r="A6" s="11" t="s">
        <v>173</v>
      </c>
      <c r="C6" s="19" t="s">
        <v>48</v>
      </c>
      <c r="E6" s="21">
        <v>5</v>
      </c>
      <c r="F6" s="21" t="s">
        <v>49</v>
      </c>
      <c r="H6" s="179" t="s">
        <v>39</v>
      </c>
      <c r="I6" s="180">
        <v>8080734</v>
      </c>
      <c r="J6" s="180">
        <v>3912910</v>
      </c>
      <c r="K6" s="180">
        <v>4167824</v>
      </c>
      <c r="M6" s="96">
        <v>120064</v>
      </c>
      <c r="N6" s="96">
        <v>61454</v>
      </c>
      <c r="O6" s="96">
        <v>58610</v>
      </c>
      <c r="P6" s="79"/>
      <c r="Q6" s="86" t="s">
        <v>53</v>
      </c>
      <c r="R6" s="87">
        <v>409257</v>
      </c>
      <c r="S6" s="87">
        <v>199566</v>
      </c>
      <c r="T6" s="87">
        <v>209691</v>
      </c>
    </row>
    <row r="7" spans="1:20" ht="12.75" customHeight="1" x14ac:dyDescent="0.2">
      <c r="A7" s="12" t="s">
        <v>157</v>
      </c>
      <c r="C7" s="19" t="s">
        <v>51</v>
      </c>
      <c r="E7" s="21">
        <v>6</v>
      </c>
      <c r="F7" s="21" t="s">
        <v>52</v>
      </c>
      <c r="H7" s="181" t="s">
        <v>177</v>
      </c>
      <c r="I7" s="182">
        <v>607390</v>
      </c>
      <c r="J7" s="182">
        <v>312062</v>
      </c>
      <c r="K7" s="182">
        <v>295328</v>
      </c>
      <c r="M7" s="96">
        <v>119780</v>
      </c>
      <c r="N7" s="96">
        <v>61272</v>
      </c>
      <c r="O7" s="96">
        <v>58508</v>
      </c>
      <c r="P7" s="79"/>
      <c r="Q7" s="86" t="s">
        <v>55</v>
      </c>
      <c r="R7" s="87">
        <v>400686</v>
      </c>
      <c r="S7" s="87">
        <v>197911</v>
      </c>
      <c r="T7" s="87">
        <v>202775</v>
      </c>
    </row>
    <row r="8" spans="1:20" ht="14.25" customHeight="1" x14ac:dyDescent="0.2">
      <c r="A8" s="12" t="s">
        <v>158</v>
      </c>
      <c r="C8" s="19" t="s">
        <v>91</v>
      </c>
      <c r="E8" s="21">
        <v>7</v>
      </c>
      <c r="F8" s="21" t="s">
        <v>54</v>
      </c>
      <c r="H8" s="181" t="s">
        <v>178</v>
      </c>
      <c r="I8" s="182">
        <v>601914</v>
      </c>
      <c r="J8" s="182">
        <v>308936</v>
      </c>
      <c r="K8" s="182">
        <v>292978</v>
      </c>
      <c r="M8" s="96">
        <v>119273</v>
      </c>
      <c r="N8" s="96">
        <v>61064</v>
      </c>
      <c r="O8" s="96">
        <v>58209</v>
      </c>
      <c r="P8" s="79"/>
      <c r="Q8" s="86" t="s">
        <v>57</v>
      </c>
      <c r="R8" s="87">
        <v>201593</v>
      </c>
      <c r="S8" s="87">
        <v>99557</v>
      </c>
      <c r="T8" s="87">
        <v>102036</v>
      </c>
    </row>
    <row r="9" spans="1:20" ht="15.75" customHeight="1" x14ac:dyDescent="0.2">
      <c r="A9" s="12" t="s">
        <v>159</v>
      </c>
      <c r="C9" s="193" t="s">
        <v>7</v>
      </c>
      <c r="E9" s="21">
        <v>8</v>
      </c>
      <c r="F9" s="21" t="s">
        <v>56</v>
      </c>
      <c r="H9" s="181" t="s">
        <v>179</v>
      </c>
      <c r="I9" s="182">
        <v>602967</v>
      </c>
      <c r="J9" s="182">
        <v>308654</v>
      </c>
      <c r="K9" s="182">
        <v>294313</v>
      </c>
      <c r="M9" s="96">
        <v>118935</v>
      </c>
      <c r="N9" s="96">
        <v>60931</v>
      </c>
      <c r="O9" s="96">
        <v>58004</v>
      </c>
      <c r="P9" s="79"/>
      <c r="Q9" s="86" t="s">
        <v>59</v>
      </c>
      <c r="R9" s="87">
        <v>597522</v>
      </c>
      <c r="S9" s="87">
        <v>292176</v>
      </c>
      <c r="T9" s="87">
        <v>305346</v>
      </c>
    </row>
    <row r="10" spans="1:20" x14ac:dyDescent="0.2">
      <c r="A10" s="12" t="s">
        <v>160</v>
      </c>
      <c r="C10" s="19" t="s">
        <v>62</v>
      </c>
      <c r="E10" s="21">
        <v>9</v>
      </c>
      <c r="F10" s="21" t="s">
        <v>58</v>
      </c>
      <c r="H10" s="181" t="s">
        <v>180</v>
      </c>
      <c r="I10" s="182">
        <v>632370</v>
      </c>
      <c r="J10" s="182">
        <v>321173</v>
      </c>
      <c r="K10" s="182">
        <v>311197</v>
      </c>
      <c r="M10" s="96">
        <v>118833</v>
      </c>
      <c r="N10" s="96">
        <v>60903</v>
      </c>
      <c r="O10" s="96">
        <v>57930</v>
      </c>
      <c r="P10" s="79"/>
      <c r="Q10" s="86" t="s">
        <v>61</v>
      </c>
      <c r="R10" s="87">
        <v>1030623</v>
      </c>
      <c r="S10" s="87">
        <v>502287</v>
      </c>
      <c r="T10" s="87">
        <v>528336</v>
      </c>
    </row>
    <row r="11" spans="1:20" x14ac:dyDescent="0.2">
      <c r="A11" s="12" t="s">
        <v>161</v>
      </c>
      <c r="C11" s="19" t="s">
        <v>65</v>
      </c>
      <c r="E11" s="21">
        <v>10</v>
      </c>
      <c r="F11" s="21" t="s">
        <v>60</v>
      </c>
      <c r="H11" s="181" t="s">
        <v>181</v>
      </c>
      <c r="I11" s="182">
        <v>672749</v>
      </c>
      <c r="J11" s="182">
        <v>339928</v>
      </c>
      <c r="K11" s="182">
        <v>332821</v>
      </c>
      <c r="M11" s="96">
        <v>118730</v>
      </c>
      <c r="N11" s="96">
        <v>60874</v>
      </c>
      <c r="O11" s="96">
        <v>57856</v>
      </c>
      <c r="P11" s="79"/>
      <c r="Q11" s="86" t="s">
        <v>64</v>
      </c>
      <c r="R11" s="87">
        <v>353859</v>
      </c>
      <c r="S11" s="87">
        <v>167533</v>
      </c>
      <c r="T11" s="87">
        <v>186326</v>
      </c>
    </row>
    <row r="12" spans="1:20" x14ac:dyDescent="0.2">
      <c r="A12" s="12" t="s">
        <v>162</v>
      </c>
      <c r="C12" s="19" t="s">
        <v>67</v>
      </c>
      <c r="E12" s="21">
        <v>11</v>
      </c>
      <c r="F12" s="21" t="s">
        <v>63</v>
      </c>
      <c r="H12" s="181" t="s">
        <v>182</v>
      </c>
      <c r="I12" s="182">
        <v>650902</v>
      </c>
      <c r="J12" s="182">
        <v>329064</v>
      </c>
      <c r="K12" s="182">
        <v>321838</v>
      </c>
      <c r="M12" s="96">
        <v>118696</v>
      </c>
      <c r="N12" s="96">
        <v>60878</v>
      </c>
      <c r="O12" s="96">
        <v>57818</v>
      </c>
      <c r="P12" s="79"/>
      <c r="Q12" s="86" t="s">
        <v>66</v>
      </c>
      <c r="R12" s="87">
        <v>851299</v>
      </c>
      <c r="S12" s="87">
        <v>406597</v>
      </c>
      <c r="T12" s="87">
        <v>444702</v>
      </c>
    </row>
    <row r="13" spans="1:20" x14ac:dyDescent="0.2">
      <c r="A13" s="12" t="s">
        <v>163</v>
      </c>
      <c r="C13" s="19" t="s">
        <v>69</v>
      </c>
      <c r="E13" s="21">
        <v>12</v>
      </c>
      <c r="F13" s="21" t="s">
        <v>12</v>
      </c>
      <c r="H13" s="181" t="s">
        <v>183</v>
      </c>
      <c r="I13" s="182">
        <v>651442</v>
      </c>
      <c r="J13" s="182">
        <v>316050</v>
      </c>
      <c r="K13" s="182">
        <v>335392</v>
      </c>
      <c r="M13" s="96">
        <v>119101</v>
      </c>
      <c r="N13" s="96">
        <v>61076</v>
      </c>
      <c r="O13" s="96">
        <v>58025</v>
      </c>
      <c r="P13" s="79"/>
      <c r="Q13" s="86" t="s">
        <v>68</v>
      </c>
      <c r="R13" s="87">
        <v>1094488</v>
      </c>
      <c r="S13" s="87">
        <v>518960</v>
      </c>
      <c r="T13" s="87">
        <v>575528</v>
      </c>
    </row>
    <row r="14" spans="1:20" x14ac:dyDescent="0.2">
      <c r="A14" s="12" t="s">
        <v>164</v>
      </c>
      <c r="C14" s="19" t="s">
        <v>71</v>
      </c>
      <c r="E14" s="21">
        <v>13</v>
      </c>
      <c r="F14" s="21" t="s">
        <v>14</v>
      </c>
      <c r="H14" s="181" t="s">
        <v>184</v>
      </c>
      <c r="I14" s="182">
        <v>640060</v>
      </c>
      <c r="J14" s="182">
        <v>303971</v>
      </c>
      <c r="K14" s="182">
        <v>336089</v>
      </c>
      <c r="M14" s="96">
        <v>119856</v>
      </c>
      <c r="N14" s="96">
        <v>61418</v>
      </c>
      <c r="O14" s="96">
        <v>58438</v>
      </c>
      <c r="P14" s="79"/>
      <c r="Q14" s="86" t="s">
        <v>70</v>
      </c>
      <c r="R14" s="87">
        <v>234948</v>
      </c>
      <c r="S14" s="87">
        <v>112703</v>
      </c>
      <c r="T14" s="87">
        <v>122245</v>
      </c>
    </row>
    <row r="15" spans="1:20" x14ac:dyDescent="0.2">
      <c r="A15" s="12" t="s">
        <v>165</v>
      </c>
      <c r="C15" s="19" t="s">
        <v>73</v>
      </c>
      <c r="E15" s="21">
        <v>14</v>
      </c>
      <c r="F15" s="21" t="s">
        <v>16</v>
      </c>
      <c r="H15" s="181" t="s">
        <v>185</v>
      </c>
      <c r="I15" s="182">
        <v>563389</v>
      </c>
      <c r="J15" s="182">
        <v>268367</v>
      </c>
      <c r="K15" s="182">
        <v>295022</v>
      </c>
      <c r="M15" s="96">
        <v>121019</v>
      </c>
      <c r="N15" s="96">
        <v>61921</v>
      </c>
      <c r="O15" s="96">
        <v>59098</v>
      </c>
      <c r="P15" s="79"/>
      <c r="Q15" s="86" t="s">
        <v>72</v>
      </c>
      <c r="R15" s="87">
        <v>147933</v>
      </c>
      <c r="S15" s="87">
        <v>68544</v>
      </c>
      <c r="T15" s="87">
        <v>79389</v>
      </c>
    </row>
    <row r="16" spans="1:20" x14ac:dyDescent="0.2">
      <c r="A16" s="12" t="s">
        <v>166</v>
      </c>
      <c r="C16" s="19" t="s">
        <v>75</v>
      </c>
      <c r="E16" s="21">
        <v>15</v>
      </c>
      <c r="F16" s="21" t="s">
        <v>18</v>
      </c>
      <c r="H16" s="181" t="s">
        <v>186</v>
      </c>
      <c r="I16" s="182">
        <v>519261</v>
      </c>
      <c r="J16" s="182">
        <v>244556</v>
      </c>
      <c r="K16" s="182">
        <v>274705</v>
      </c>
      <c r="M16" s="96">
        <v>122272</v>
      </c>
      <c r="N16" s="96">
        <v>62471</v>
      </c>
      <c r="O16" s="96">
        <v>59801</v>
      </c>
      <c r="P16" s="79"/>
      <c r="Q16" s="86" t="s">
        <v>74</v>
      </c>
      <c r="R16" s="87">
        <v>98209</v>
      </c>
      <c r="S16" s="87">
        <v>49277</v>
      </c>
      <c r="T16" s="87">
        <v>48932</v>
      </c>
    </row>
    <row r="17" spans="1:20" x14ac:dyDescent="0.2">
      <c r="A17" s="13" t="s">
        <v>167</v>
      </c>
      <c r="C17" s="19" t="s">
        <v>78</v>
      </c>
      <c r="E17" s="21">
        <v>16</v>
      </c>
      <c r="F17" s="21" t="s">
        <v>20</v>
      </c>
      <c r="H17" s="181" t="s">
        <v>187</v>
      </c>
      <c r="I17" s="182">
        <v>503389</v>
      </c>
      <c r="J17" s="182">
        <v>233302</v>
      </c>
      <c r="K17" s="182">
        <v>270087</v>
      </c>
      <c r="M17" s="96">
        <v>123722</v>
      </c>
      <c r="N17" s="96">
        <v>63080</v>
      </c>
      <c r="O17" s="96">
        <v>60642</v>
      </c>
      <c r="P17" s="79"/>
      <c r="Q17" s="86" t="s">
        <v>77</v>
      </c>
      <c r="R17" s="87">
        <v>108457</v>
      </c>
      <c r="S17" s="87">
        <v>52580</v>
      </c>
      <c r="T17" s="87">
        <v>55877</v>
      </c>
    </row>
    <row r="18" spans="1:20" ht="33.75" customHeight="1" x14ac:dyDescent="0.2">
      <c r="A18" s="14" t="s">
        <v>245</v>
      </c>
      <c r="C18" s="19" t="s">
        <v>80</v>
      </c>
      <c r="E18" s="21">
        <v>17</v>
      </c>
      <c r="F18" s="21" t="s">
        <v>76</v>
      </c>
      <c r="H18" s="181" t="s">
        <v>188</v>
      </c>
      <c r="I18" s="182">
        <v>439872</v>
      </c>
      <c r="J18" s="182">
        <v>200142</v>
      </c>
      <c r="K18" s="182">
        <v>239730</v>
      </c>
      <c r="M18" s="96">
        <v>125124</v>
      </c>
      <c r="N18" s="96">
        <v>63639</v>
      </c>
      <c r="O18" s="96">
        <v>61485</v>
      </c>
      <c r="P18" s="79"/>
      <c r="Q18" s="86" t="s">
        <v>79</v>
      </c>
      <c r="R18" s="87">
        <v>258212</v>
      </c>
      <c r="S18" s="87">
        <v>125944</v>
      </c>
      <c r="T18" s="87">
        <v>132268</v>
      </c>
    </row>
    <row r="19" spans="1:20" ht="33.75" customHeight="1" x14ac:dyDescent="0.2">
      <c r="A19" s="14" t="s">
        <v>247</v>
      </c>
      <c r="C19" s="19" t="s">
        <v>82</v>
      </c>
      <c r="E19" s="21">
        <v>18</v>
      </c>
      <c r="F19" s="21" t="s">
        <v>22</v>
      </c>
      <c r="H19" s="181" t="s">
        <v>189</v>
      </c>
      <c r="I19" s="182">
        <v>341916</v>
      </c>
      <c r="J19" s="182">
        <v>152813</v>
      </c>
      <c r="K19" s="182">
        <v>189103</v>
      </c>
      <c r="M19" s="96">
        <v>126598</v>
      </c>
      <c r="N19" s="96">
        <v>64282</v>
      </c>
      <c r="O19" s="96">
        <v>62316</v>
      </c>
      <c r="P19" s="79"/>
      <c r="Q19" s="86" t="s">
        <v>81</v>
      </c>
      <c r="R19" s="87">
        <v>24160</v>
      </c>
      <c r="S19" s="87">
        <v>12726</v>
      </c>
      <c r="T19" s="87">
        <v>11434</v>
      </c>
    </row>
    <row r="20" spans="1:20" ht="33.75" customHeight="1" x14ac:dyDescent="0.2">
      <c r="A20" s="14" t="s">
        <v>249</v>
      </c>
      <c r="C20" s="19" t="s">
        <v>84</v>
      </c>
      <c r="E20" s="21">
        <v>19</v>
      </c>
      <c r="F20" s="21" t="s">
        <v>24</v>
      </c>
      <c r="H20" s="181" t="s">
        <v>190</v>
      </c>
      <c r="I20" s="182">
        <v>253646</v>
      </c>
      <c r="J20" s="182">
        <v>111646</v>
      </c>
      <c r="K20" s="182">
        <v>142000</v>
      </c>
      <c r="M20" s="96">
        <v>128143</v>
      </c>
      <c r="N20" s="96">
        <v>65043</v>
      </c>
      <c r="O20" s="96">
        <v>63100</v>
      </c>
      <c r="P20" s="79"/>
      <c r="Q20" s="86" t="s">
        <v>83</v>
      </c>
      <c r="R20" s="87">
        <v>377272</v>
      </c>
      <c r="S20" s="87">
        <v>184951</v>
      </c>
      <c r="T20" s="87">
        <v>192321</v>
      </c>
    </row>
    <row r="21" spans="1:20" ht="33.75" customHeight="1" x14ac:dyDescent="0.2">
      <c r="A21" s="14" t="s">
        <v>252</v>
      </c>
      <c r="C21" s="19" t="s">
        <v>13</v>
      </c>
      <c r="E21" s="21">
        <v>20</v>
      </c>
      <c r="F21" s="21" t="s">
        <v>26</v>
      </c>
      <c r="H21" s="181" t="s">
        <v>191</v>
      </c>
      <c r="I21" s="182">
        <v>177853</v>
      </c>
      <c r="J21" s="182">
        <v>76747</v>
      </c>
      <c r="K21" s="182">
        <v>101106</v>
      </c>
      <c r="M21" s="96">
        <v>129625</v>
      </c>
      <c r="N21" s="96">
        <v>65820</v>
      </c>
      <c r="O21" s="96">
        <v>63805</v>
      </c>
      <c r="P21" s="79"/>
      <c r="Q21" s="86" t="s">
        <v>85</v>
      </c>
      <c r="R21" s="87">
        <v>651586</v>
      </c>
      <c r="S21" s="87">
        <v>319009</v>
      </c>
      <c r="T21" s="87">
        <v>332577</v>
      </c>
    </row>
    <row r="22" spans="1:20" ht="33.75" customHeight="1" x14ac:dyDescent="0.2">
      <c r="A22" s="14" t="s">
        <v>402</v>
      </c>
      <c r="C22" s="19" t="s">
        <v>15</v>
      </c>
      <c r="E22" s="21">
        <v>55</v>
      </c>
      <c r="F22" s="21" t="s">
        <v>28</v>
      </c>
      <c r="H22" s="181" t="s">
        <v>192</v>
      </c>
      <c r="I22" s="182">
        <v>113108</v>
      </c>
      <c r="J22" s="182">
        <v>45521</v>
      </c>
      <c r="K22" s="182">
        <v>67587</v>
      </c>
      <c r="M22" s="96">
        <v>131107</v>
      </c>
      <c r="N22" s="96">
        <v>66558</v>
      </c>
      <c r="O22" s="96">
        <v>64549</v>
      </c>
      <c r="P22" s="79"/>
      <c r="Q22" s="86" t="s">
        <v>86</v>
      </c>
      <c r="R22" s="87">
        <v>6296</v>
      </c>
      <c r="S22" s="87">
        <v>3268</v>
      </c>
      <c r="T22" s="87">
        <v>3028</v>
      </c>
    </row>
    <row r="23" spans="1:20" ht="33.75" customHeight="1" x14ac:dyDescent="0.2">
      <c r="A23" s="14" t="s">
        <v>256</v>
      </c>
      <c r="C23" s="20" t="s">
        <v>17</v>
      </c>
      <c r="E23" s="21">
        <v>66</v>
      </c>
      <c r="F23" s="21" t="s">
        <v>30</v>
      </c>
      <c r="H23" s="181" t="s">
        <v>99</v>
      </c>
      <c r="I23" s="182">
        <v>108506</v>
      </c>
      <c r="J23" s="182">
        <v>39978</v>
      </c>
      <c r="K23" s="182">
        <v>68528</v>
      </c>
      <c r="M23" s="96">
        <v>132790</v>
      </c>
      <c r="N23" s="96">
        <v>67353</v>
      </c>
      <c r="O23" s="96">
        <v>65437</v>
      </c>
      <c r="P23" s="79"/>
      <c r="Q23" s="91" t="s">
        <v>39</v>
      </c>
      <c r="R23" s="105">
        <f>SUM(R3:R22)</f>
        <v>7571345</v>
      </c>
      <c r="S23" s="105">
        <f>SUM(S3:S22)</f>
        <v>3653868</v>
      </c>
      <c r="T23" s="105">
        <f>SUM(T3:T22)</f>
        <v>3917477</v>
      </c>
    </row>
    <row r="24" spans="1:20" ht="33.75" customHeight="1" thickBot="1" x14ac:dyDescent="0.25">
      <c r="A24" s="14" t="s">
        <v>258</v>
      </c>
      <c r="C24" s="19" t="s">
        <v>19</v>
      </c>
      <c r="E24" s="21">
        <v>77</v>
      </c>
      <c r="F24" s="21" t="s">
        <v>87</v>
      </c>
      <c r="M24" s="96">
        <v>133340</v>
      </c>
      <c r="N24" s="96">
        <v>67602</v>
      </c>
      <c r="O24" s="96">
        <v>65738</v>
      </c>
      <c r="P24" s="79"/>
    </row>
    <row r="25" spans="1:20" ht="33.75" customHeight="1" x14ac:dyDescent="0.2">
      <c r="A25" s="14" t="s">
        <v>260</v>
      </c>
      <c r="C25" s="19" t="s">
        <v>21</v>
      </c>
      <c r="E25" s="21">
        <v>88</v>
      </c>
      <c r="F25" s="21" t="s">
        <v>88</v>
      </c>
      <c r="M25" s="96">
        <v>132165</v>
      </c>
      <c r="N25" s="96">
        <v>67024</v>
      </c>
      <c r="O25" s="96">
        <v>65141</v>
      </c>
      <c r="P25" s="79"/>
      <c r="Q25" s="797" t="s">
        <v>174</v>
      </c>
      <c r="R25" s="798"/>
      <c r="S25" s="798"/>
      <c r="T25" s="799"/>
    </row>
    <row r="26" spans="1:20" ht="15" customHeight="1" thickBot="1" x14ac:dyDescent="0.25">
      <c r="A26" s="13" t="s">
        <v>305</v>
      </c>
      <c r="C26" s="19" t="s">
        <v>90</v>
      </c>
      <c r="E26" s="21">
        <v>98</v>
      </c>
      <c r="F26" s="21" t="s">
        <v>89</v>
      </c>
      <c r="M26" s="96">
        <v>129957</v>
      </c>
      <c r="N26" s="96">
        <v>65924</v>
      </c>
      <c r="O26" s="96">
        <v>64033</v>
      </c>
      <c r="P26" s="79"/>
      <c r="Q26" s="792" t="s">
        <v>175</v>
      </c>
      <c r="R26" s="793"/>
      <c r="S26" s="793"/>
      <c r="T26" s="794"/>
    </row>
    <row r="27" spans="1:20" s="106" customFormat="1" ht="26.25" customHeight="1" x14ac:dyDescent="0.2">
      <c r="A27" s="194" t="s">
        <v>403</v>
      </c>
      <c r="C27" s="107" t="s">
        <v>23</v>
      </c>
      <c r="D27" s="108"/>
      <c r="E27" s="109"/>
      <c r="F27" s="109"/>
      <c r="M27" s="110">
        <v>127797</v>
      </c>
      <c r="N27" s="110">
        <v>64838</v>
      </c>
      <c r="O27" s="110">
        <v>62959</v>
      </c>
      <c r="P27" s="111"/>
      <c r="Q27" s="786" t="s">
        <v>36</v>
      </c>
      <c r="R27" s="112">
        <v>2015</v>
      </c>
      <c r="S27" s="113"/>
      <c r="T27" s="114"/>
    </row>
    <row r="28" spans="1:20" s="106" customFormat="1" ht="26.25" customHeight="1" x14ac:dyDescent="0.2">
      <c r="A28" s="194" t="s">
        <v>404</v>
      </c>
      <c r="C28" s="107" t="s">
        <v>25</v>
      </c>
      <c r="D28" s="108"/>
      <c r="E28" s="115"/>
      <c r="F28" s="115"/>
      <c r="M28" s="110">
        <v>125232</v>
      </c>
      <c r="N28" s="110">
        <v>63602</v>
      </c>
      <c r="O28" s="110">
        <v>61630</v>
      </c>
      <c r="P28" s="111"/>
      <c r="Q28" s="787"/>
      <c r="R28" s="116" t="s">
        <v>39</v>
      </c>
      <c r="S28" s="117" t="s">
        <v>40</v>
      </c>
      <c r="T28" s="118" t="s">
        <v>41</v>
      </c>
    </row>
    <row r="29" spans="1:20" s="106" customFormat="1" ht="44.25" customHeight="1" x14ac:dyDescent="0.2">
      <c r="A29" s="194" t="s">
        <v>405</v>
      </c>
      <c r="C29" s="107" t="s">
        <v>27</v>
      </c>
      <c r="D29" s="108"/>
      <c r="E29" s="115"/>
      <c r="F29" s="115"/>
      <c r="M29" s="110">
        <v>124055</v>
      </c>
      <c r="N29" s="110">
        <v>62761</v>
      </c>
      <c r="O29" s="110">
        <v>61294</v>
      </c>
      <c r="P29" s="111"/>
      <c r="Q29" s="119" t="s">
        <v>176</v>
      </c>
      <c r="R29" s="120"/>
      <c r="S29" s="121"/>
      <c r="T29" s="122"/>
    </row>
    <row r="30" spans="1:20" s="106" customFormat="1" ht="26.25" customHeight="1" x14ac:dyDescent="0.2">
      <c r="A30" s="194" t="s">
        <v>406</v>
      </c>
      <c r="C30" s="107" t="s">
        <v>29</v>
      </c>
      <c r="D30" s="108"/>
      <c r="E30" s="115"/>
      <c r="F30" s="115"/>
      <c r="M30" s="110">
        <v>125190</v>
      </c>
      <c r="N30" s="110">
        <v>62619</v>
      </c>
      <c r="O30" s="110">
        <v>62571</v>
      </c>
      <c r="P30" s="111"/>
      <c r="Q30" s="123" t="s">
        <v>39</v>
      </c>
      <c r="R30" s="124">
        <v>7878783</v>
      </c>
      <c r="S30" s="125">
        <v>3810013</v>
      </c>
      <c r="T30" s="126">
        <v>4068770</v>
      </c>
    </row>
    <row r="31" spans="1:20" s="106" customFormat="1" ht="26.25" customHeight="1" x14ac:dyDescent="0.2">
      <c r="A31" s="13" t="s">
        <v>407</v>
      </c>
      <c r="C31" s="107" t="s">
        <v>31</v>
      </c>
      <c r="D31" s="108"/>
      <c r="E31" s="115"/>
      <c r="F31" s="115"/>
      <c r="M31" s="110">
        <v>127692</v>
      </c>
      <c r="N31" s="110">
        <v>62895</v>
      </c>
      <c r="O31" s="110">
        <v>64797</v>
      </c>
      <c r="P31" s="111"/>
      <c r="Q31" s="127" t="s">
        <v>177</v>
      </c>
      <c r="R31" s="128">
        <v>603230</v>
      </c>
      <c r="S31" s="129">
        <v>309432</v>
      </c>
      <c r="T31" s="130">
        <v>293798</v>
      </c>
    </row>
    <row r="32" spans="1:20" ht="14.25" customHeight="1" x14ac:dyDescent="0.2">
      <c r="A32" s="195" t="s">
        <v>408</v>
      </c>
      <c r="C32" s="19" t="s">
        <v>96</v>
      </c>
      <c r="M32" s="96">
        <v>129742</v>
      </c>
      <c r="N32" s="96">
        <v>62993</v>
      </c>
      <c r="O32" s="96">
        <v>66749</v>
      </c>
      <c r="P32" s="79"/>
      <c r="Q32" s="97" t="s">
        <v>178</v>
      </c>
      <c r="R32" s="98">
        <v>598182</v>
      </c>
      <c r="S32" s="99">
        <v>306434</v>
      </c>
      <c r="T32" s="100">
        <v>291748</v>
      </c>
    </row>
    <row r="33" spans="1:20" x14ac:dyDescent="0.2">
      <c r="A33" s="195" t="s">
        <v>409</v>
      </c>
      <c r="C33" s="193" t="s">
        <v>8</v>
      </c>
      <c r="M33" s="96">
        <v>131768</v>
      </c>
      <c r="N33" s="96">
        <v>63030</v>
      </c>
      <c r="O33" s="96">
        <v>68738</v>
      </c>
      <c r="P33" s="79"/>
      <c r="Q33" s="97" t="s">
        <v>179</v>
      </c>
      <c r="R33" s="98">
        <v>605068</v>
      </c>
      <c r="S33" s="99">
        <v>309819</v>
      </c>
      <c r="T33" s="100">
        <v>295249</v>
      </c>
    </row>
    <row r="34" spans="1:20" ht="25.5" x14ac:dyDescent="0.2">
      <c r="A34" s="195" t="s">
        <v>410</v>
      </c>
      <c r="C34" s="19" t="s">
        <v>91</v>
      </c>
      <c r="M34" s="96">
        <v>132712</v>
      </c>
      <c r="N34" s="96">
        <v>62862</v>
      </c>
      <c r="O34" s="96">
        <v>69850</v>
      </c>
      <c r="P34" s="79"/>
      <c r="Q34" s="97" t="s">
        <v>180</v>
      </c>
      <c r="R34" s="98">
        <v>642476</v>
      </c>
      <c r="S34" s="99">
        <v>325752</v>
      </c>
      <c r="T34" s="100">
        <v>316724</v>
      </c>
    </row>
    <row r="35" spans="1:20" x14ac:dyDescent="0.2">
      <c r="A35" s="195" t="s">
        <v>411</v>
      </c>
      <c r="C35" s="19" t="s">
        <v>92</v>
      </c>
      <c r="M35" s="96">
        <v>131882</v>
      </c>
      <c r="N35" s="96">
        <v>62354</v>
      </c>
      <c r="O35" s="96">
        <v>69528</v>
      </c>
      <c r="P35" s="79"/>
      <c r="Q35" s="97" t="s">
        <v>181</v>
      </c>
      <c r="R35" s="98">
        <v>669960</v>
      </c>
      <c r="S35" s="99">
        <v>338888</v>
      </c>
      <c r="T35" s="100">
        <v>331072</v>
      </c>
    </row>
    <row r="36" spans="1:20" ht="25.5" x14ac:dyDescent="0.2">
      <c r="A36" s="195" t="s">
        <v>412</v>
      </c>
      <c r="C36" s="19" t="s">
        <v>93</v>
      </c>
      <c r="M36" s="96">
        <v>129823</v>
      </c>
      <c r="N36" s="96">
        <v>61588</v>
      </c>
      <c r="O36" s="96">
        <v>68235</v>
      </c>
      <c r="P36" s="79"/>
      <c r="Q36" s="97" t="s">
        <v>182</v>
      </c>
      <c r="R36" s="98">
        <v>635633</v>
      </c>
      <c r="S36" s="99">
        <v>319048</v>
      </c>
      <c r="T36" s="100">
        <v>316585</v>
      </c>
    </row>
    <row r="37" spans="1:20" ht="25.5" x14ac:dyDescent="0.2">
      <c r="A37" s="195" t="s">
        <v>413</v>
      </c>
      <c r="C37" s="19" t="s">
        <v>94</v>
      </c>
      <c r="D37" s="17"/>
      <c r="M37" s="96">
        <v>127922</v>
      </c>
      <c r="N37" s="96">
        <v>60850</v>
      </c>
      <c r="O37" s="96">
        <v>67072</v>
      </c>
      <c r="P37" s="79"/>
      <c r="Q37" s="97" t="s">
        <v>183</v>
      </c>
      <c r="R37" s="98">
        <v>657874</v>
      </c>
      <c r="S37" s="99">
        <v>313458</v>
      </c>
      <c r="T37" s="100">
        <v>344416</v>
      </c>
    </row>
    <row r="38" spans="1:20" x14ac:dyDescent="0.2">
      <c r="A38" s="193" t="s">
        <v>414</v>
      </c>
      <c r="C38" s="19" t="s">
        <v>95</v>
      </c>
      <c r="D38" s="18"/>
      <c r="M38" s="96">
        <v>126082</v>
      </c>
      <c r="N38" s="96">
        <v>60165</v>
      </c>
      <c r="O38" s="96">
        <v>65917</v>
      </c>
      <c r="P38" s="79"/>
      <c r="Q38" s="97" t="s">
        <v>184</v>
      </c>
      <c r="R38" s="98">
        <v>614779</v>
      </c>
      <c r="S38" s="99">
        <v>293158</v>
      </c>
      <c r="T38" s="100">
        <v>321621</v>
      </c>
    </row>
    <row r="39" spans="1:20" x14ac:dyDescent="0.2">
      <c r="A39" s="77" t="s">
        <v>415</v>
      </c>
      <c r="C39" s="19" t="s">
        <v>97</v>
      </c>
      <c r="D39" s="18"/>
      <c r="M39" s="96">
        <v>123600</v>
      </c>
      <c r="N39" s="96">
        <v>59117</v>
      </c>
      <c r="O39" s="96">
        <v>64483</v>
      </c>
      <c r="P39" s="79"/>
      <c r="Q39" s="97" t="s">
        <v>185</v>
      </c>
      <c r="R39" s="98">
        <v>536343</v>
      </c>
      <c r="S39" s="99">
        <v>254902</v>
      </c>
      <c r="T39" s="100">
        <v>281441</v>
      </c>
    </row>
    <row r="40" spans="1:20" x14ac:dyDescent="0.2">
      <c r="A40" s="81" t="s">
        <v>416</v>
      </c>
      <c r="C40" s="19" t="s">
        <v>98</v>
      </c>
      <c r="D40" s="18"/>
      <c r="M40" s="96">
        <v>120324</v>
      </c>
      <c r="N40" s="96">
        <v>57551</v>
      </c>
      <c r="O40" s="96">
        <v>62773</v>
      </c>
      <c r="P40" s="79"/>
      <c r="Q40" s="97" t="s">
        <v>186</v>
      </c>
      <c r="R40" s="98">
        <v>516837</v>
      </c>
      <c r="S40" s="99">
        <v>242123</v>
      </c>
      <c r="T40" s="100">
        <v>274714</v>
      </c>
    </row>
    <row r="41" spans="1:20" x14ac:dyDescent="0.2">
      <c r="A41" s="12" t="s">
        <v>417</v>
      </c>
      <c r="M41" s="96">
        <v>116606</v>
      </c>
      <c r="N41" s="96">
        <v>55686</v>
      </c>
      <c r="O41" s="96">
        <v>60920</v>
      </c>
      <c r="P41" s="79"/>
      <c r="Q41" s="97" t="s">
        <v>187</v>
      </c>
      <c r="R41" s="98">
        <v>489703</v>
      </c>
      <c r="S41" s="99">
        <v>225926</v>
      </c>
      <c r="T41" s="100">
        <v>263777</v>
      </c>
    </row>
    <row r="42" spans="1:20" x14ac:dyDescent="0.2">
      <c r="A42" s="12" t="s">
        <v>418</v>
      </c>
      <c r="M42" s="96">
        <v>112852</v>
      </c>
      <c r="N42" s="96">
        <v>53849</v>
      </c>
      <c r="O42" s="96">
        <v>59003</v>
      </c>
      <c r="P42" s="79"/>
      <c r="Q42" s="97" t="s">
        <v>188</v>
      </c>
      <c r="R42" s="98">
        <v>406084</v>
      </c>
      <c r="S42" s="99">
        <v>183930</v>
      </c>
      <c r="T42" s="100">
        <v>222154</v>
      </c>
    </row>
    <row r="43" spans="1:20" x14ac:dyDescent="0.2">
      <c r="A43" s="12" t="s">
        <v>419</v>
      </c>
      <c r="M43" s="96">
        <v>108852</v>
      </c>
      <c r="N43" s="96">
        <v>51919</v>
      </c>
      <c r="O43" s="96">
        <v>56933</v>
      </c>
      <c r="P43" s="79"/>
      <c r="Q43" s="97" t="s">
        <v>189</v>
      </c>
      <c r="R43" s="98">
        <v>309925</v>
      </c>
      <c r="S43" s="99">
        <v>138521</v>
      </c>
      <c r="T43" s="100">
        <v>171404</v>
      </c>
    </row>
    <row r="44" spans="1:20" x14ac:dyDescent="0.2">
      <c r="A44" s="193" t="s">
        <v>420</v>
      </c>
      <c r="M44" s="96">
        <v>105945</v>
      </c>
      <c r="N44" s="96">
        <v>50470</v>
      </c>
      <c r="O44" s="96">
        <v>55475</v>
      </c>
      <c r="P44" s="79"/>
      <c r="Q44" s="97" t="s">
        <v>190</v>
      </c>
      <c r="R44" s="98">
        <v>230197</v>
      </c>
      <c r="S44" s="99">
        <v>101631</v>
      </c>
      <c r="T44" s="100">
        <v>128566</v>
      </c>
    </row>
    <row r="45" spans="1:20" ht="15" x14ac:dyDescent="0.25">
      <c r="A45" s="196" t="s">
        <v>421</v>
      </c>
      <c r="M45" s="96">
        <v>104800</v>
      </c>
      <c r="N45" s="96">
        <v>49806</v>
      </c>
      <c r="O45" s="96">
        <v>54994</v>
      </c>
      <c r="P45" s="79"/>
      <c r="Q45" s="97" t="s">
        <v>191</v>
      </c>
      <c r="R45" s="98">
        <v>158670</v>
      </c>
      <c r="S45" s="99">
        <v>68583</v>
      </c>
      <c r="T45" s="100">
        <v>90087</v>
      </c>
    </row>
    <row r="46" spans="1:20" ht="15" x14ac:dyDescent="0.25">
      <c r="A46" s="196" t="s">
        <v>422</v>
      </c>
      <c r="M46" s="96">
        <v>104794</v>
      </c>
      <c r="N46" s="96">
        <v>49648</v>
      </c>
      <c r="O46" s="96">
        <v>55146</v>
      </c>
      <c r="P46" s="79"/>
      <c r="Q46" s="97" t="s">
        <v>192</v>
      </c>
      <c r="R46" s="98">
        <v>103406</v>
      </c>
      <c r="S46" s="99">
        <v>41392</v>
      </c>
      <c r="T46" s="100">
        <v>62014</v>
      </c>
    </row>
    <row r="47" spans="1:20" ht="15.75" thickBot="1" x14ac:dyDescent="0.3">
      <c r="A47" s="196" t="s">
        <v>423</v>
      </c>
      <c r="M47" s="96">
        <v>104561</v>
      </c>
      <c r="N47" s="96">
        <v>49381</v>
      </c>
      <c r="O47" s="96">
        <v>55180</v>
      </c>
      <c r="P47" s="79"/>
      <c r="Q47" s="101" t="s">
        <v>99</v>
      </c>
      <c r="R47" s="102">
        <v>100416</v>
      </c>
      <c r="S47" s="103">
        <v>37016</v>
      </c>
      <c r="T47" s="104">
        <v>63400</v>
      </c>
    </row>
    <row r="48" spans="1:20" ht="15" x14ac:dyDescent="0.25">
      <c r="A48" s="196" t="s">
        <v>424</v>
      </c>
      <c r="M48" s="96">
        <v>104278</v>
      </c>
      <c r="N48" s="96">
        <v>49084</v>
      </c>
      <c r="O48" s="96">
        <v>55194</v>
      </c>
      <c r="P48" s="79"/>
      <c r="Q48" s="79"/>
      <c r="R48" s="79"/>
      <c r="S48" s="79"/>
      <c r="T48" s="79"/>
    </row>
    <row r="49" spans="1:20" ht="15" x14ac:dyDescent="0.25">
      <c r="A49" s="196" t="s">
        <v>425</v>
      </c>
      <c r="M49" s="96">
        <v>103962</v>
      </c>
      <c r="N49" s="96">
        <v>48778</v>
      </c>
      <c r="O49" s="96">
        <v>55184</v>
      </c>
      <c r="P49" s="79"/>
      <c r="Q49" s="79"/>
      <c r="R49" s="79"/>
      <c r="S49" s="79"/>
      <c r="T49" s="79"/>
    </row>
    <row r="50" spans="1:20" ht="15" x14ac:dyDescent="0.25">
      <c r="A50" s="196" t="s">
        <v>426</v>
      </c>
      <c r="M50" s="96">
        <v>103448</v>
      </c>
      <c r="N50" s="96">
        <v>48396</v>
      </c>
      <c r="O50" s="96">
        <v>55052</v>
      </c>
      <c r="P50" s="79"/>
      <c r="Q50" s="79"/>
      <c r="R50" s="79"/>
      <c r="S50" s="79"/>
      <c r="T50" s="79"/>
    </row>
    <row r="51" spans="1:20" ht="15" x14ac:dyDescent="0.25">
      <c r="A51" s="196" t="s">
        <v>427</v>
      </c>
      <c r="M51" s="96">
        <v>102715</v>
      </c>
      <c r="N51" s="96">
        <v>47923</v>
      </c>
      <c r="O51" s="96">
        <v>54792</v>
      </c>
      <c r="P51" s="79"/>
      <c r="Q51" s="79"/>
      <c r="R51" s="79"/>
      <c r="S51" s="79"/>
      <c r="T51" s="79"/>
    </row>
    <row r="52" spans="1:20" ht="15" x14ac:dyDescent="0.25">
      <c r="A52" s="196" t="s">
        <v>428</v>
      </c>
      <c r="M52" s="96">
        <v>101971</v>
      </c>
      <c r="N52" s="96">
        <v>47444</v>
      </c>
      <c r="O52" s="96">
        <v>54527</v>
      </c>
      <c r="P52" s="79"/>
      <c r="Q52" s="79"/>
      <c r="R52" s="79"/>
      <c r="S52" s="79"/>
      <c r="T52" s="79"/>
    </row>
    <row r="53" spans="1:20" ht="15" x14ac:dyDescent="0.25">
      <c r="A53" s="196" t="s">
        <v>429</v>
      </c>
      <c r="M53" s="96">
        <v>101260</v>
      </c>
      <c r="N53" s="96">
        <v>46986</v>
      </c>
      <c r="O53" s="96">
        <v>54274</v>
      </c>
      <c r="P53" s="79"/>
      <c r="Q53" s="79"/>
      <c r="R53" s="79"/>
      <c r="S53" s="79"/>
      <c r="T53" s="79"/>
    </row>
    <row r="54" spans="1:20" ht="15" x14ac:dyDescent="0.25">
      <c r="A54" s="196" t="s">
        <v>430</v>
      </c>
      <c r="M54" s="96">
        <v>99728</v>
      </c>
      <c r="N54" s="96">
        <v>46141</v>
      </c>
      <c r="O54" s="96">
        <v>53587</v>
      </c>
      <c r="P54" s="79"/>
      <c r="Q54" s="79"/>
      <c r="R54" s="79"/>
      <c r="S54" s="79"/>
      <c r="T54" s="79"/>
    </row>
    <row r="55" spans="1:20" x14ac:dyDescent="0.2">
      <c r="A55" s="193" t="s">
        <v>380</v>
      </c>
      <c r="M55" s="96">
        <v>97001</v>
      </c>
      <c r="N55" s="96">
        <v>44730</v>
      </c>
      <c r="O55" s="96">
        <v>52271</v>
      </c>
      <c r="P55" s="79"/>
      <c r="Q55" s="79"/>
      <c r="R55" s="79"/>
      <c r="S55" s="79"/>
      <c r="T55" s="79"/>
    </row>
    <row r="56" spans="1:20" ht="75" x14ac:dyDescent="0.25">
      <c r="A56" s="183" t="s">
        <v>381</v>
      </c>
      <c r="M56" s="96">
        <v>93445</v>
      </c>
      <c r="N56" s="96">
        <v>42931</v>
      </c>
      <c r="O56" s="96">
        <v>50514</v>
      </c>
      <c r="P56" s="79"/>
      <c r="Q56" s="79"/>
      <c r="R56" s="79"/>
      <c r="S56" s="79"/>
      <c r="T56" s="79"/>
    </row>
    <row r="57" spans="1:20" ht="45" x14ac:dyDescent="0.25">
      <c r="A57" s="172" t="s">
        <v>382</v>
      </c>
      <c r="M57" s="96">
        <v>89853</v>
      </c>
      <c r="N57" s="96">
        <v>41126</v>
      </c>
      <c r="O57" s="96">
        <v>48727</v>
      </c>
      <c r="P57" s="79"/>
      <c r="Q57" s="79"/>
      <c r="R57" s="79"/>
      <c r="S57" s="79"/>
      <c r="T57" s="79"/>
    </row>
    <row r="58" spans="1:20" ht="30" x14ac:dyDescent="0.25">
      <c r="A58" s="172" t="s">
        <v>383</v>
      </c>
      <c r="M58" s="96">
        <v>86123</v>
      </c>
      <c r="N58" s="96">
        <v>39261</v>
      </c>
      <c r="O58" s="96">
        <v>46862</v>
      </c>
      <c r="P58" s="79"/>
      <c r="Q58" s="79"/>
      <c r="R58" s="79"/>
      <c r="S58" s="79"/>
      <c r="T58" s="79"/>
    </row>
    <row r="59" spans="1:20" ht="60" x14ac:dyDescent="0.25">
      <c r="A59" s="172" t="s">
        <v>384</v>
      </c>
      <c r="M59" s="96">
        <v>82296</v>
      </c>
      <c r="N59" s="96">
        <v>37385</v>
      </c>
      <c r="O59" s="96">
        <v>44911</v>
      </c>
      <c r="P59" s="79"/>
      <c r="Q59" s="79"/>
      <c r="R59" s="79"/>
      <c r="S59" s="79"/>
      <c r="T59" s="79"/>
    </row>
    <row r="60" spans="1:20" ht="30" x14ac:dyDescent="0.25">
      <c r="A60" s="172" t="s">
        <v>385</v>
      </c>
      <c r="M60" s="96">
        <v>78491</v>
      </c>
      <c r="N60" s="96">
        <v>35569</v>
      </c>
      <c r="O60" s="96">
        <v>42922</v>
      </c>
      <c r="P60" s="79"/>
      <c r="Q60" s="79"/>
      <c r="R60" s="79"/>
      <c r="S60" s="79"/>
      <c r="T60" s="79"/>
    </row>
    <row r="61" spans="1:20" ht="30" x14ac:dyDescent="0.25">
      <c r="A61" s="172" t="s">
        <v>386</v>
      </c>
      <c r="M61" s="96">
        <v>74708</v>
      </c>
      <c r="N61" s="96">
        <v>33799</v>
      </c>
      <c r="O61" s="96">
        <v>40909</v>
      </c>
      <c r="P61" s="79"/>
      <c r="Q61" s="79"/>
      <c r="R61" s="79"/>
      <c r="S61" s="79"/>
      <c r="T61" s="79"/>
    </row>
    <row r="62" spans="1:20" ht="45" x14ac:dyDescent="0.25">
      <c r="A62" s="172" t="s">
        <v>387</v>
      </c>
      <c r="M62" s="96">
        <v>70811</v>
      </c>
      <c r="N62" s="96">
        <v>31979</v>
      </c>
      <c r="O62" s="96">
        <v>38832</v>
      </c>
      <c r="P62" s="79"/>
      <c r="Q62" s="79"/>
      <c r="R62" s="79"/>
      <c r="S62" s="79"/>
      <c r="T62" s="79"/>
    </row>
    <row r="63" spans="1:20" x14ac:dyDescent="0.2">
      <c r="M63" s="96">
        <v>66807</v>
      </c>
      <c r="N63" s="96">
        <v>30117</v>
      </c>
      <c r="O63" s="96">
        <v>36690</v>
      </c>
      <c r="P63" s="79"/>
      <c r="Q63" s="79"/>
      <c r="R63" s="79"/>
      <c r="S63" s="79"/>
      <c r="T63" s="79"/>
    </row>
    <row r="64" spans="1:20" x14ac:dyDescent="0.2">
      <c r="M64" s="96">
        <v>63071</v>
      </c>
      <c r="N64" s="96">
        <v>28387</v>
      </c>
      <c r="O64" s="96">
        <v>34684</v>
      </c>
      <c r="P64" s="79"/>
      <c r="Q64" s="79"/>
      <c r="R64" s="79"/>
      <c r="S64" s="79"/>
      <c r="T64" s="79"/>
    </row>
    <row r="65" spans="13:20" x14ac:dyDescent="0.2">
      <c r="M65" s="96">
        <v>59761</v>
      </c>
      <c r="N65" s="96">
        <v>26856</v>
      </c>
      <c r="O65" s="96">
        <v>32905</v>
      </c>
      <c r="P65" s="79"/>
      <c r="Q65" s="79"/>
      <c r="R65" s="79"/>
      <c r="S65" s="79"/>
      <c r="T65" s="79"/>
    </row>
    <row r="66" spans="13:20" x14ac:dyDescent="0.2">
      <c r="M66" s="96">
        <v>56749</v>
      </c>
      <c r="N66" s="96">
        <v>25466</v>
      </c>
      <c r="O66" s="96">
        <v>31283</v>
      </c>
      <c r="P66" s="79"/>
      <c r="Q66" s="79"/>
      <c r="R66" s="79"/>
      <c r="S66" s="79"/>
      <c r="T66" s="79"/>
    </row>
    <row r="67" spans="13:20" x14ac:dyDescent="0.2">
      <c r="M67" s="96">
        <v>53748</v>
      </c>
      <c r="N67" s="96">
        <v>24086</v>
      </c>
      <c r="O67" s="96">
        <v>29662</v>
      </c>
      <c r="P67" s="79"/>
      <c r="Q67" s="79"/>
      <c r="R67" s="79"/>
      <c r="S67" s="79"/>
      <c r="T67" s="79"/>
    </row>
    <row r="68" spans="13:20" x14ac:dyDescent="0.2">
      <c r="M68" s="96">
        <v>50833</v>
      </c>
      <c r="N68" s="96">
        <v>22745</v>
      </c>
      <c r="O68" s="96">
        <v>28088</v>
      </c>
      <c r="P68" s="79"/>
      <c r="Q68" s="79"/>
      <c r="R68" s="79"/>
      <c r="S68" s="79"/>
      <c r="T68" s="79"/>
    </row>
    <row r="69" spans="13:20" x14ac:dyDescent="0.2">
      <c r="M69" s="96">
        <v>47916</v>
      </c>
      <c r="N69" s="96">
        <v>21407</v>
      </c>
      <c r="O69" s="96">
        <v>26509</v>
      </c>
      <c r="P69" s="79"/>
      <c r="Q69" s="79"/>
      <c r="R69" s="79"/>
      <c r="S69" s="79"/>
      <c r="T69" s="79"/>
    </row>
    <row r="70" spans="13:20" x14ac:dyDescent="0.2">
      <c r="M70" s="96">
        <v>44929</v>
      </c>
      <c r="N70" s="96">
        <v>20042</v>
      </c>
      <c r="O70" s="96">
        <v>24887</v>
      </c>
      <c r="P70" s="79"/>
      <c r="Q70" s="79"/>
      <c r="R70" s="79"/>
      <c r="S70" s="79"/>
      <c r="T70" s="79"/>
    </row>
    <row r="71" spans="13:20" x14ac:dyDescent="0.2">
      <c r="M71" s="96">
        <v>41939</v>
      </c>
      <c r="N71" s="96">
        <v>18676</v>
      </c>
      <c r="O71" s="96">
        <v>23263</v>
      </c>
      <c r="P71" s="79"/>
      <c r="Q71" s="79"/>
      <c r="R71" s="79"/>
      <c r="S71" s="79"/>
      <c r="T71" s="79"/>
    </row>
    <row r="72" spans="13:20" x14ac:dyDescent="0.2">
      <c r="M72" s="96">
        <v>39086</v>
      </c>
      <c r="N72" s="96">
        <v>17369</v>
      </c>
      <c r="O72" s="96">
        <v>21717</v>
      </c>
      <c r="P72" s="79"/>
      <c r="Q72" s="79"/>
      <c r="R72" s="79"/>
      <c r="S72" s="79"/>
      <c r="T72" s="79"/>
    </row>
    <row r="73" spans="13:20" x14ac:dyDescent="0.2">
      <c r="M73" s="96">
        <v>36348</v>
      </c>
      <c r="N73" s="96">
        <v>16117</v>
      </c>
      <c r="O73" s="96">
        <v>20231</v>
      </c>
      <c r="P73" s="79"/>
      <c r="Q73" s="79"/>
      <c r="R73" s="79"/>
      <c r="S73" s="79"/>
      <c r="T73" s="79"/>
    </row>
    <row r="74" spans="13:20" x14ac:dyDescent="0.2">
      <c r="M74" s="96">
        <v>33755</v>
      </c>
      <c r="N74" s="96">
        <v>14898</v>
      </c>
      <c r="O74" s="96">
        <v>18857</v>
      </c>
      <c r="P74" s="79"/>
      <c r="Q74" s="79"/>
      <c r="R74" s="79"/>
      <c r="S74" s="79"/>
      <c r="T74" s="79"/>
    </row>
    <row r="75" spans="13:20" x14ac:dyDescent="0.2">
      <c r="M75" s="96">
        <v>31333</v>
      </c>
      <c r="N75" s="96">
        <v>13708</v>
      </c>
      <c r="O75" s="96">
        <v>17625</v>
      </c>
      <c r="P75" s="79"/>
      <c r="Q75" s="79"/>
      <c r="R75" s="79"/>
      <c r="S75" s="79"/>
      <c r="T75" s="79"/>
    </row>
    <row r="76" spans="13:20" x14ac:dyDescent="0.2">
      <c r="M76" s="96">
        <v>28832</v>
      </c>
      <c r="N76" s="96">
        <v>12440</v>
      </c>
      <c r="O76" s="96">
        <v>16392</v>
      </c>
      <c r="P76" s="79"/>
      <c r="Q76" s="79"/>
      <c r="R76" s="79"/>
      <c r="S76" s="79"/>
      <c r="T76" s="79"/>
    </row>
    <row r="77" spans="13:20" x14ac:dyDescent="0.2">
      <c r="M77" s="96">
        <v>26662</v>
      </c>
      <c r="N77" s="96">
        <v>11342</v>
      </c>
      <c r="O77" s="96">
        <v>15320</v>
      </c>
      <c r="P77" s="79"/>
      <c r="Q77" s="79"/>
      <c r="R77" s="79"/>
      <c r="S77" s="79"/>
      <c r="T77" s="79"/>
    </row>
    <row r="78" spans="13:20" x14ac:dyDescent="0.2">
      <c r="M78" s="96">
        <v>24625</v>
      </c>
      <c r="N78" s="96">
        <v>10306</v>
      </c>
      <c r="O78" s="96">
        <v>14319</v>
      </c>
      <c r="P78" s="79"/>
      <c r="Q78" s="79"/>
      <c r="R78" s="79"/>
      <c r="S78" s="79"/>
      <c r="T78" s="79"/>
    </row>
    <row r="79" spans="13:20" x14ac:dyDescent="0.2">
      <c r="M79" s="96">
        <v>22734</v>
      </c>
      <c r="N79" s="96">
        <v>9334</v>
      </c>
      <c r="O79" s="96">
        <v>13400</v>
      </c>
      <c r="P79" s="79"/>
      <c r="Q79" s="79"/>
      <c r="R79" s="79"/>
      <c r="S79" s="79"/>
      <c r="T79" s="79"/>
    </row>
    <row r="80" spans="13:20" x14ac:dyDescent="0.2">
      <c r="M80" s="96">
        <v>20994</v>
      </c>
      <c r="N80" s="96">
        <v>8432</v>
      </c>
      <c r="O80" s="96">
        <v>12562</v>
      </c>
      <c r="P80" s="79"/>
      <c r="Q80" s="79"/>
      <c r="R80" s="79"/>
      <c r="S80" s="79"/>
      <c r="T80" s="79"/>
    </row>
    <row r="81" spans="13:20" x14ac:dyDescent="0.2">
      <c r="M81" s="96">
        <v>19408</v>
      </c>
      <c r="N81" s="96">
        <v>7603</v>
      </c>
      <c r="O81" s="96">
        <v>11805</v>
      </c>
      <c r="P81" s="79"/>
      <c r="Q81" s="79"/>
      <c r="R81" s="79"/>
      <c r="S81" s="79"/>
      <c r="T81" s="79"/>
    </row>
    <row r="82" spans="13:20" x14ac:dyDescent="0.2">
      <c r="M82" s="96">
        <v>17988</v>
      </c>
      <c r="N82" s="96">
        <v>7002</v>
      </c>
      <c r="O82" s="96">
        <v>10986</v>
      </c>
      <c r="P82" s="79"/>
      <c r="Q82" s="79"/>
      <c r="R82" s="79"/>
      <c r="S82" s="79"/>
      <c r="T82" s="79"/>
    </row>
    <row r="83" spans="13:20" x14ac:dyDescent="0.2">
      <c r="M83" s="96">
        <v>16675</v>
      </c>
      <c r="N83" s="96">
        <v>6510</v>
      </c>
      <c r="O83" s="96">
        <v>10165</v>
      </c>
      <c r="P83" s="79"/>
      <c r="Q83" s="79"/>
      <c r="R83" s="79"/>
      <c r="S83" s="79"/>
      <c r="T83" s="79"/>
    </row>
    <row r="84" spans="13:20" x14ac:dyDescent="0.2">
      <c r="M84" s="96">
        <v>15472</v>
      </c>
      <c r="N84" s="96">
        <v>6134</v>
      </c>
      <c r="O84" s="96">
        <v>9338</v>
      </c>
      <c r="P84" s="79"/>
      <c r="Q84" s="79"/>
      <c r="R84" s="79"/>
      <c r="S84" s="79"/>
      <c r="T84" s="79"/>
    </row>
    <row r="85" spans="13:20" x14ac:dyDescent="0.2">
      <c r="M85" s="86">
        <v>89747</v>
      </c>
      <c r="N85" s="86">
        <v>33084</v>
      </c>
      <c r="O85" s="86">
        <v>56663</v>
      </c>
      <c r="P85" s="79"/>
      <c r="Q85" s="79"/>
      <c r="R85" s="79"/>
      <c r="S85" s="79"/>
      <c r="T85" s="79"/>
    </row>
  </sheetData>
  <mergeCells count="8">
    <mergeCell ref="Q27:Q28"/>
    <mergeCell ref="H1:K1"/>
    <mergeCell ref="L1:O1"/>
    <mergeCell ref="Q1:T1"/>
    <mergeCell ref="H2:K2"/>
    <mergeCell ref="H3:H4"/>
    <mergeCell ref="Q25:T25"/>
    <mergeCell ref="Q26:T26"/>
  </mergeCells>
  <dataValidations disablePrompts="1" count="1">
    <dataValidation type="list" allowBlank="1" showInputMessage="1" showErrorMessage="1" sqref="A10">
      <formula1>$A$13:$A$41</formula1>
    </dataValidation>
  </dataValidations>
  <pageMargins left="0.75" right="0.75" top="1" bottom="1"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S64"/>
  <sheetViews>
    <sheetView zoomScale="85" zoomScaleNormal="85" workbookViewId="0">
      <selection activeCell="AF12" sqref="AF12"/>
    </sheetView>
  </sheetViews>
  <sheetFormatPr baseColWidth="10" defaultColWidth="11.42578125" defaultRowHeight="12.75" x14ac:dyDescent="0.2"/>
  <cols>
    <col min="1" max="1" width="22" style="1" customWidth="1"/>
    <col min="2" max="2" width="9.28515625" style="1" customWidth="1"/>
    <col min="3" max="3" width="22.42578125" style="1" customWidth="1"/>
    <col min="4" max="6" width="20.28515625" style="1" customWidth="1"/>
    <col min="7" max="7" width="16.5703125" style="1" customWidth="1"/>
    <col min="8" max="8" width="16.28515625" style="1" customWidth="1"/>
    <col min="9" max="9" width="11.85546875" style="1" customWidth="1"/>
    <col min="10" max="10" width="16" style="1" customWidth="1"/>
    <col min="11" max="11" width="12" style="1" customWidth="1"/>
    <col min="12" max="12" width="15.85546875" style="1" customWidth="1"/>
    <col min="13" max="13" width="12" style="1" customWidth="1"/>
    <col min="14" max="14" width="15.28515625" style="1" customWidth="1"/>
    <col min="15" max="15" width="11.7109375" style="1" customWidth="1"/>
    <col min="16" max="16" width="8.7109375" style="2" customWidth="1"/>
    <col min="17" max="17" width="9.5703125" style="2" customWidth="1"/>
    <col min="18" max="18" width="15.28515625" style="2" customWidth="1"/>
    <col min="19" max="19" width="13.28515625" style="1" customWidth="1"/>
    <col min="20" max="16384" width="11.42578125" style="1"/>
  </cols>
  <sheetData>
    <row r="1" spans="1:19" s="9" customFormat="1" ht="39.75" customHeight="1" x14ac:dyDescent="0.25">
      <c r="A1" s="821"/>
      <c r="B1" s="579" t="s">
        <v>138</v>
      </c>
      <c r="C1" s="579"/>
      <c r="D1" s="579"/>
      <c r="E1" s="579"/>
      <c r="F1" s="579"/>
      <c r="G1" s="579"/>
      <c r="H1" s="579"/>
      <c r="I1" s="579"/>
      <c r="J1" s="579"/>
      <c r="K1" s="579"/>
      <c r="L1" s="579"/>
      <c r="M1" s="579"/>
      <c r="N1" s="579"/>
      <c r="O1" s="579"/>
      <c r="P1" s="579"/>
      <c r="Q1" s="579"/>
      <c r="R1" s="812"/>
      <c r="S1" s="812"/>
    </row>
    <row r="2" spans="1:19" s="9" customFormat="1" ht="40.5" customHeight="1" x14ac:dyDescent="0.25">
      <c r="A2" s="821"/>
      <c r="B2" s="579" t="s">
        <v>139</v>
      </c>
      <c r="C2" s="579"/>
      <c r="D2" s="579"/>
      <c r="E2" s="579"/>
      <c r="F2" s="579"/>
      <c r="G2" s="579"/>
      <c r="H2" s="579"/>
      <c r="I2" s="579"/>
      <c r="J2" s="579"/>
      <c r="K2" s="579"/>
      <c r="L2" s="579"/>
      <c r="M2" s="579"/>
      <c r="N2" s="579"/>
      <c r="O2" s="579"/>
      <c r="P2" s="579"/>
      <c r="Q2" s="579"/>
      <c r="R2" s="812"/>
      <c r="S2" s="812"/>
    </row>
    <row r="3" spans="1:19" s="9" customFormat="1" ht="42.75" customHeight="1" x14ac:dyDescent="0.25">
      <c r="A3" s="821"/>
      <c r="B3" s="579" t="s">
        <v>140</v>
      </c>
      <c r="C3" s="579"/>
      <c r="D3" s="579"/>
      <c r="E3" s="579"/>
      <c r="F3" s="579"/>
      <c r="G3" s="579"/>
      <c r="H3" s="579"/>
      <c r="I3" s="579"/>
      <c r="J3" s="579"/>
      <c r="K3" s="579"/>
      <c r="L3" s="579"/>
      <c r="M3" s="579"/>
      <c r="N3" s="579"/>
      <c r="O3" s="579"/>
      <c r="P3" s="579"/>
      <c r="Q3" s="579"/>
      <c r="R3" s="812"/>
      <c r="S3" s="812"/>
    </row>
    <row r="4" spans="1:19" s="9" customFormat="1" ht="33.75" customHeight="1" x14ac:dyDescent="0.25">
      <c r="A4" s="821"/>
      <c r="B4" s="830" t="s">
        <v>195</v>
      </c>
      <c r="C4" s="830"/>
      <c r="D4" s="830"/>
      <c r="E4" s="830"/>
      <c r="F4" s="830"/>
      <c r="G4" s="830"/>
      <c r="H4" s="830"/>
      <c r="I4" s="830"/>
      <c r="J4" s="830"/>
      <c r="K4" s="830"/>
      <c r="L4" s="830"/>
      <c r="M4" s="830"/>
      <c r="N4" s="543" t="s">
        <v>371</v>
      </c>
      <c r="O4" s="544"/>
      <c r="P4" s="544"/>
      <c r="Q4" s="551"/>
      <c r="R4" s="812"/>
      <c r="S4" s="812"/>
    </row>
    <row r="5" spans="1:19" ht="12" customHeight="1" x14ac:dyDescent="0.2">
      <c r="A5" s="10"/>
      <c r="B5" s="8"/>
      <c r="C5" s="8"/>
      <c r="D5" s="8"/>
      <c r="E5" s="8"/>
      <c r="F5" s="8"/>
      <c r="G5" s="8"/>
      <c r="H5" s="8"/>
      <c r="I5" s="8"/>
      <c r="J5" s="8"/>
      <c r="K5" s="8"/>
      <c r="L5" s="8"/>
      <c r="M5" s="8"/>
      <c r="N5" s="8"/>
      <c r="O5" s="8"/>
    </row>
    <row r="6" spans="1:19" ht="31.5" customHeight="1" x14ac:dyDescent="0.2">
      <c r="A6" s="72" t="s">
        <v>201</v>
      </c>
      <c r="B6" s="828"/>
      <c r="C6" s="828"/>
      <c r="D6" s="73"/>
      <c r="E6" s="73"/>
      <c r="F6" s="73"/>
      <c r="G6" s="73"/>
      <c r="H6" s="73"/>
      <c r="I6" s="73"/>
      <c r="J6" s="73"/>
      <c r="K6" s="73"/>
      <c r="L6" s="73"/>
      <c r="M6" s="73"/>
      <c r="N6" s="73"/>
      <c r="O6" s="73"/>
      <c r="P6" s="74"/>
      <c r="Q6" s="74"/>
      <c r="R6" s="74"/>
      <c r="S6" s="75"/>
    </row>
    <row r="7" spans="1:19" s="25" customFormat="1" ht="31.5" customHeight="1" x14ac:dyDescent="0.2">
      <c r="A7" s="72" t="s">
        <v>2</v>
      </c>
      <c r="B7" s="822"/>
      <c r="C7" s="822"/>
      <c r="D7" s="76"/>
      <c r="E7" s="76"/>
      <c r="F7" s="76"/>
      <c r="G7" s="76"/>
      <c r="H7" s="76"/>
      <c r="I7" s="76"/>
      <c r="J7" s="76"/>
      <c r="K7" s="76"/>
      <c r="L7" s="76"/>
      <c r="M7" s="76"/>
      <c r="N7" s="76"/>
      <c r="O7" s="76"/>
      <c r="P7" s="24"/>
      <c r="Q7" s="24"/>
      <c r="R7" s="24"/>
    </row>
    <row r="8" spans="1:19" s="25" customFormat="1" ht="31.5" customHeight="1" x14ac:dyDescent="0.2">
      <c r="A8" s="72" t="s">
        <v>207</v>
      </c>
      <c r="B8" s="822"/>
      <c r="C8" s="822"/>
      <c r="D8" s="76"/>
      <c r="E8" s="76"/>
      <c r="F8" s="76"/>
      <c r="G8" s="76"/>
      <c r="H8" s="76"/>
      <c r="I8" s="76"/>
      <c r="J8" s="76"/>
      <c r="K8" s="76"/>
      <c r="L8" s="76"/>
      <c r="M8" s="76"/>
      <c r="N8" s="76"/>
      <c r="O8" s="76"/>
      <c r="P8" s="24"/>
      <c r="Q8" s="24"/>
      <c r="R8" s="24"/>
    </row>
    <row r="9" spans="1:19" s="25" customFormat="1" ht="12" x14ac:dyDescent="0.2">
      <c r="P9" s="24"/>
      <c r="Q9" s="24"/>
      <c r="R9" s="24"/>
    </row>
    <row r="10" spans="1:19" s="25" customFormat="1" ht="27.75" customHeight="1" x14ac:dyDescent="0.2">
      <c r="A10" s="837" t="s">
        <v>208</v>
      </c>
      <c r="B10" s="837" t="s">
        <v>5</v>
      </c>
      <c r="C10" s="837"/>
      <c r="D10" s="838" t="s">
        <v>213</v>
      </c>
      <c r="E10" s="838"/>
      <c r="F10" s="838"/>
      <c r="G10" s="838"/>
      <c r="H10" s="811" t="s">
        <v>220</v>
      </c>
      <c r="I10" s="811"/>
      <c r="J10" s="811"/>
      <c r="K10" s="811"/>
      <c r="L10" s="811" t="s">
        <v>137</v>
      </c>
      <c r="M10" s="811"/>
      <c r="N10" s="811"/>
      <c r="O10" s="811"/>
      <c r="P10" s="811" t="s">
        <v>149</v>
      </c>
      <c r="Q10" s="811"/>
      <c r="R10" s="811"/>
      <c r="S10" s="811"/>
    </row>
    <row r="11" spans="1:19" s="25" customFormat="1" ht="33.75" customHeight="1" x14ac:dyDescent="0.2">
      <c r="A11" s="837"/>
      <c r="B11" s="133" t="s">
        <v>148</v>
      </c>
      <c r="C11" s="133" t="s">
        <v>6</v>
      </c>
      <c r="D11" s="133" t="s">
        <v>1</v>
      </c>
      <c r="E11" s="133" t="s">
        <v>216</v>
      </c>
      <c r="F11" s="133" t="s">
        <v>121</v>
      </c>
      <c r="G11" s="133" t="s">
        <v>217</v>
      </c>
      <c r="H11" s="133" t="s">
        <v>1</v>
      </c>
      <c r="I11" s="133" t="s">
        <v>216</v>
      </c>
      <c r="J11" s="133" t="s">
        <v>121</v>
      </c>
      <c r="K11" s="133" t="s">
        <v>217</v>
      </c>
      <c r="L11" s="133" t="s">
        <v>1</v>
      </c>
      <c r="M11" s="133" t="s">
        <v>218</v>
      </c>
      <c r="N11" s="133" t="s">
        <v>121</v>
      </c>
      <c r="O11" s="133" t="s">
        <v>217</v>
      </c>
      <c r="P11" s="138" t="s">
        <v>152</v>
      </c>
      <c r="Q11" s="138" t="s">
        <v>150</v>
      </c>
      <c r="R11" s="138" t="s">
        <v>151</v>
      </c>
      <c r="S11" s="138" t="s">
        <v>125</v>
      </c>
    </row>
    <row r="12" spans="1:19" s="25" customFormat="1" ht="10.5" customHeight="1" x14ac:dyDescent="0.2">
      <c r="A12" s="829" t="s">
        <v>143</v>
      </c>
      <c r="B12" s="143">
        <v>1</v>
      </c>
      <c r="C12" s="144" t="s">
        <v>35</v>
      </c>
      <c r="D12" s="802" t="s">
        <v>219</v>
      </c>
      <c r="E12" s="803"/>
      <c r="F12" s="803"/>
      <c r="G12" s="804"/>
      <c r="H12" s="801" t="s">
        <v>142</v>
      </c>
      <c r="I12" s="801"/>
      <c r="J12" s="801"/>
      <c r="K12" s="801"/>
      <c r="L12" s="817" t="s">
        <v>144</v>
      </c>
      <c r="M12" s="817"/>
      <c r="N12" s="817"/>
      <c r="O12" s="817"/>
      <c r="P12" s="800" t="s">
        <v>145</v>
      </c>
      <c r="Q12" s="800" t="s">
        <v>146</v>
      </c>
      <c r="R12" s="800" t="s">
        <v>147</v>
      </c>
      <c r="S12" s="800" t="s">
        <v>168</v>
      </c>
    </row>
    <row r="13" spans="1:19" s="25" customFormat="1" ht="10.5" customHeight="1" x14ac:dyDescent="0.2">
      <c r="A13" s="829"/>
      <c r="B13" s="143">
        <v>2</v>
      </c>
      <c r="C13" s="144" t="s">
        <v>38</v>
      </c>
      <c r="D13" s="805"/>
      <c r="E13" s="806"/>
      <c r="F13" s="806"/>
      <c r="G13" s="807"/>
      <c r="H13" s="801"/>
      <c r="I13" s="801"/>
      <c r="J13" s="801"/>
      <c r="K13" s="801"/>
      <c r="L13" s="817"/>
      <c r="M13" s="817"/>
      <c r="N13" s="817"/>
      <c r="O13" s="817"/>
      <c r="P13" s="800"/>
      <c r="Q13" s="800"/>
      <c r="R13" s="800"/>
      <c r="S13" s="800"/>
    </row>
    <row r="14" spans="1:19" s="25" customFormat="1" ht="10.5" customHeight="1" x14ac:dyDescent="0.2">
      <c r="A14" s="829"/>
      <c r="B14" s="143">
        <v>3</v>
      </c>
      <c r="C14" s="144" t="s">
        <v>43</v>
      </c>
      <c r="D14" s="805"/>
      <c r="E14" s="806"/>
      <c r="F14" s="806"/>
      <c r="G14" s="807"/>
      <c r="H14" s="801"/>
      <c r="I14" s="801"/>
      <c r="J14" s="801"/>
      <c r="K14" s="801"/>
      <c r="L14" s="817"/>
      <c r="M14" s="817"/>
      <c r="N14" s="817"/>
      <c r="O14" s="817"/>
      <c r="P14" s="800"/>
      <c r="Q14" s="800"/>
      <c r="R14" s="800"/>
      <c r="S14" s="800"/>
    </row>
    <row r="15" spans="1:19" s="25" customFormat="1" ht="10.5" customHeight="1" x14ac:dyDescent="0.2">
      <c r="A15" s="829"/>
      <c r="B15" s="143">
        <v>4</v>
      </c>
      <c r="C15" s="144" t="s">
        <v>46</v>
      </c>
      <c r="D15" s="805"/>
      <c r="E15" s="806"/>
      <c r="F15" s="806"/>
      <c r="G15" s="807"/>
      <c r="H15" s="801"/>
      <c r="I15" s="801"/>
      <c r="J15" s="801"/>
      <c r="K15" s="801"/>
      <c r="L15" s="817"/>
      <c r="M15" s="817"/>
      <c r="N15" s="817"/>
      <c r="O15" s="817"/>
      <c r="P15" s="800"/>
      <c r="Q15" s="800"/>
      <c r="R15" s="800"/>
      <c r="S15" s="800"/>
    </row>
    <row r="16" spans="1:19" s="25" customFormat="1" ht="10.5" customHeight="1" x14ac:dyDescent="0.2">
      <c r="A16" s="829"/>
      <c r="B16" s="143">
        <v>5</v>
      </c>
      <c r="C16" s="144" t="s">
        <v>49</v>
      </c>
      <c r="D16" s="805"/>
      <c r="E16" s="806"/>
      <c r="F16" s="806"/>
      <c r="G16" s="807"/>
      <c r="H16" s="801"/>
      <c r="I16" s="801"/>
      <c r="J16" s="801"/>
      <c r="K16" s="801"/>
      <c r="L16" s="817"/>
      <c r="M16" s="817"/>
      <c r="N16" s="817"/>
      <c r="O16" s="817"/>
      <c r="P16" s="800"/>
      <c r="Q16" s="800"/>
      <c r="R16" s="800"/>
      <c r="S16" s="800"/>
    </row>
    <row r="17" spans="1:19" s="25" customFormat="1" ht="10.5" customHeight="1" x14ac:dyDescent="0.2">
      <c r="A17" s="829"/>
      <c r="B17" s="143">
        <v>6</v>
      </c>
      <c r="C17" s="144" t="s">
        <v>52</v>
      </c>
      <c r="D17" s="805"/>
      <c r="E17" s="806"/>
      <c r="F17" s="806"/>
      <c r="G17" s="807"/>
      <c r="H17" s="801"/>
      <c r="I17" s="801"/>
      <c r="J17" s="801"/>
      <c r="K17" s="801"/>
      <c r="L17" s="817"/>
      <c r="M17" s="817"/>
      <c r="N17" s="817"/>
      <c r="O17" s="817"/>
      <c r="P17" s="800"/>
      <c r="Q17" s="800"/>
      <c r="R17" s="800"/>
      <c r="S17" s="800"/>
    </row>
    <row r="18" spans="1:19" s="25" customFormat="1" ht="10.5" customHeight="1" x14ac:dyDescent="0.2">
      <c r="A18" s="829"/>
      <c r="B18" s="143">
        <v>7</v>
      </c>
      <c r="C18" s="144" t="s">
        <v>54</v>
      </c>
      <c r="D18" s="805"/>
      <c r="E18" s="806"/>
      <c r="F18" s="806"/>
      <c r="G18" s="807"/>
      <c r="H18" s="801"/>
      <c r="I18" s="801"/>
      <c r="J18" s="801"/>
      <c r="K18" s="801"/>
      <c r="L18" s="817"/>
      <c r="M18" s="817"/>
      <c r="N18" s="817"/>
      <c r="O18" s="817"/>
      <c r="P18" s="800"/>
      <c r="Q18" s="800"/>
      <c r="R18" s="800"/>
      <c r="S18" s="800"/>
    </row>
    <row r="19" spans="1:19" s="25" customFormat="1" ht="10.5" customHeight="1" x14ac:dyDescent="0.2">
      <c r="A19" s="829"/>
      <c r="B19" s="143">
        <v>8</v>
      </c>
      <c r="C19" s="144" t="s">
        <v>56</v>
      </c>
      <c r="D19" s="805"/>
      <c r="E19" s="806"/>
      <c r="F19" s="806"/>
      <c r="G19" s="807"/>
      <c r="H19" s="801"/>
      <c r="I19" s="801"/>
      <c r="J19" s="801"/>
      <c r="K19" s="801"/>
      <c r="L19" s="817"/>
      <c r="M19" s="817"/>
      <c r="N19" s="817"/>
      <c r="O19" s="817"/>
      <c r="P19" s="800"/>
      <c r="Q19" s="800"/>
      <c r="R19" s="800"/>
      <c r="S19" s="800"/>
    </row>
    <row r="20" spans="1:19" s="25" customFormat="1" ht="10.5" customHeight="1" x14ac:dyDescent="0.2">
      <c r="A20" s="829"/>
      <c r="B20" s="143">
        <v>9</v>
      </c>
      <c r="C20" s="144" t="s">
        <v>58</v>
      </c>
      <c r="D20" s="805"/>
      <c r="E20" s="806"/>
      <c r="F20" s="806"/>
      <c r="G20" s="807"/>
      <c r="H20" s="801"/>
      <c r="I20" s="801"/>
      <c r="J20" s="801"/>
      <c r="K20" s="801"/>
      <c r="L20" s="817"/>
      <c r="M20" s="817"/>
      <c r="N20" s="817"/>
      <c r="O20" s="817"/>
      <c r="P20" s="800"/>
      <c r="Q20" s="800"/>
      <c r="R20" s="800"/>
      <c r="S20" s="800"/>
    </row>
    <row r="21" spans="1:19" s="25" customFormat="1" ht="10.5" customHeight="1" x14ac:dyDescent="0.2">
      <c r="A21" s="829"/>
      <c r="B21" s="143">
        <v>10</v>
      </c>
      <c r="C21" s="144" t="s">
        <v>60</v>
      </c>
      <c r="D21" s="805"/>
      <c r="E21" s="806"/>
      <c r="F21" s="806"/>
      <c r="G21" s="807"/>
      <c r="H21" s="801"/>
      <c r="I21" s="801"/>
      <c r="J21" s="801"/>
      <c r="K21" s="801"/>
      <c r="L21" s="817"/>
      <c r="M21" s="817"/>
      <c r="N21" s="817"/>
      <c r="O21" s="817"/>
      <c r="P21" s="800"/>
      <c r="Q21" s="800"/>
      <c r="R21" s="800"/>
      <c r="S21" s="800"/>
    </row>
    <row r="22" spans="1:19" s="25" customFormat="1" ht="10.5" customHeight="1" x14ac:dyDescent="0.2">
      <c r="A22" s="829"/>
      <c r="B22" s="143">
        <v>11</v>
      </c>
      <c r="C22" s="144" t="s">
        <v>63</v>
      </c>
      <c r="D22" s="805"/>
      <c r="E22" s="806"/>
      <c r="F22" s="806"/>
      <c r="G22" s="807"/>
      <c r="H22" s="801"/>
      <c r="I22" s="801"/>
      <c r="J22" s="801"/>
      <c r="K22" s="801"/>
      <c r="L22" s="817"/>
      <c r="M22" s="817"/>
      <c r="N22" s="817"/>
      <c r="O22" s="817"/>
      <c r="P22" s="800"/>
      <c r="Q22" s="800"/>
      <c r="R22" s="800"/>
      <c r="S22" s="800"/>
    </row>
    <row r="23" spans="1:19" s="25" customFormat="1" ht="10.5" customHeight="1" x14ac:dyDescent="0.2">
      <c r="A23" s="829"/>
      <c r="B23" s="143">
        <v>12</v>
      </c>
      <c r="C23" s="144" t="s">
        <v>12</v>
      </c>
      <c r="D23" s="805"/>
      <c r="E23" s="806"/>
      <c r="F23" s="806"/>
      <c r="G23" s="807"/>
      <c r="H23" s="801"/>
      <c r="I23" s="801"/>
      <c r="J23" s="801"/>
      <c r="K23" s="801"/>
      <c r="L23" s="817"/>
      <c r="M23" s="817"/>
      <c r="N23" s="817"/>
      <c r="O23" s="817"/>
      <c r="P23" s="800"/>
      <c r="Q23" s="800"/>
      <c r="R23" s="800"/>
      <c r="S23" s="800"/>
    </row>
    <row r="24" spans="1:19" s="25" customFormat="1" ht="10.5" customHeight="1" x14ac:dyDescent="0.2">
      <c r="A24" s="829"/>
      <c r="B24" s="143">
        <v>13</v>
      </c>
      <c r="C24" s="144" t="s">
        <v>14</v>
      </c>
      <c r="D24" s="805"/>
      <c r="E24" s="806"/>
      <c r="F24" s="806"/>
      <c r="G24" s="807"/>
      <c r="H24" s="801"/>
      <c r="I24" s="801"/>
      <c r="J24" s="801"/>
      <c r="K24" s="801"/>
      <c r="L24" s="817"/>
      <c r="M24" s="817"/>
      <c r="N24" s="817"/>
      <c r="O24" s="817"/>
      <c r="P24" s="800"/>
      <c r="Q24" s="800"/>
      <c r="R24" s="800"/>
      <c r="S24" s="800"/>
    </row>
    <row r="25" spans="1:19" s="25" customFormat="1" ht="10.5" customHeight="1" x14ac:dyDescent="0.2">
      <c r="A25" s="829"/>
      <c r="B25" s="143">
        <v>14</v>
      </c>
      <c r="C25" s="144" t="s">
        <v>16</v>
      </c>
      <c r="D25" s="805"/>
      <c r="E25" s="806"/>
      <c r="F25" s="806"/>
      <c r="G25" s="807"/>
      <c r="H25" s="801"/>
      <c r="I25" s="801"/>
      <c r="J25" s="801"/>
      <c r="K25" s="801"/>
      <c r="L25" s="817"/>
      <c r="M25" s="817"/>
      <c r="N25" s="817"/>
      <c r="O25" s="817"/>
      <c r="P25" s="800"/>
      <c r="Q25" s="800"/>
      <c r="R25" s="800"/>
      <c r="S25" s="800"/>
    </row>
    <row r="26" spans="1:19" s="25" customFormat="1" ht="10.5" customHeight="1" x14ac:dyDescent="0.2">
      <c r="A26" s="829"/>
      <c r="B26" s="143">
        <v>15</v>
      </c>
      <c r="C26" s="144" t="s">
        <v>18</v>
      </c>
      <c r="D26" s="805"/>
      <c r="E26" s="806"/>
      <c r="F26" s="806"/>
      <c r="G26" s="807"/>
      <c r="H26" s="801"/>
      <c r="I26" s="801"/>
      <c r="J26" s="801"/>
      <c r="K26" s="801"/>
      <c r="L26" s="817"/>
      <c r="M26" s="817"/>
      <c r="N26" s="817"/>
      <c r="O26" s="817"/>
      <c r="P26" s="800"/>
      <c r="Q26" s="800"/>
      <c r="R26" s="800"/>
      <c r="S26" s="800"/>
    </row>
    <row r="27" spans="1:19" s="25" customFormat="1" ht="10.5" customHeight="1" x14ac:dyDescent="0.2">
      <c r="A27" s="829"/>
      <c r="B27" s="143">
        <v>16</v>
      </c>
      <c r="C27" s="144" t="s">
        <v>20</v>
      </c>
      <c r="D27" s="805"/>
      <c r="E27" s="806"/>
      <c r="F27" s="806"/>
      <c r="G27" s="807"/>
      <c r="H27" s="801"/>
      <c r="I27" s="801"/>
      <c r="J27" s="801"/>
      <c r="K27" s="801"/>
      <c r="L27" s="817"/>
      <c r="M27" s="817"/>
      <c r="N27" s="817"/>
      <c r="O27" s="817"/>
      <c r="P27" s="800"/>
      <c r="Q27" s="800"/>
      <c r="R27" s="800"/>
      <c r="S27" s="800"/>
    </row>
    <row r="28" spans="1:19" s="25" customFormat="1" ht="10.5" customHeight="1" x14ac:dyDescent="0.2">
      <c r="A28" s="829"/>
      <c r="B28" s="143">
        <v>17</v>
      </c>
      <c r="C28" s="144" t="s">
        <v>76</v>
      </c>
      <c r="D28" s="805"/>
      <c r="E28" s="806"/>
      <c r="F28" s="806"/>
      <c r="G28" s="807"/>
      <c r="H28" s="801"/>
      <c r="I28" s="801"/>
      <c r="J28" s="801"/>
      <c r="K28" s="801"/>
      <c r="L28" s="817"/>
      <c r="M28" s="817"/>
      <c r="N28" s="817"/>
      <c r="O28" s="817"/>
      <c r="P28" s="800"/>
      <c r="Q28" s="800"/>
      <c r="R28" s="800"/>
      <c r="S28" s="800"/>
    </row>
    <row r="29" spans="1:19" s="25" customFormat="1" ht="10.5" customHeight="1" x14ac:dyDescent="0.2">
      <c r="A29" s="829"/>
      <c r="B29" s="143">
        <v>18</v>
      </c>
      <c r="C29" s="144" t="s">
        <v>22</v>
      </c>
      <c r="D29" s="805"/>
      <c r="E29" s="806"/>
      <c r="F29" s="806"/>
      <c r="G29" s="807"/>
      <c r="H29" s="801"/>
      <c r="I29" s="801"/>
      <c r="J29" s="801"/>
      <c r="K29" s="801"/>
      <c r="L29" s="817"/>
      <c r="M29" s="817"/>
      <c r="N29" s="817"/>
      <c r="O29" s="817"/>
      <c r="P29" s="800"/>
      <c r="Q29" s="800"/>
      <c r="R29" s="800"/>
      <c r="S29" s="800"/>
    </row>
    <row r="30" spans="1:19" s="25" customFormat="1" ht="10.5" customHeight="1" x14ac:dyDescent="0.2">
      <c r="A30" s="829"/>
      <c r="B30" s="143">
        <v>19</v>
      </c>
      <c r="C30" s="144" t="s">
        <v>24</v>
      </c>
      <c r="D30" s="805"/>
      <c r="E30" s="806"/>
      <c r="F30" s="806"/>
      <c r="G30" s="807"/>
      <c r="H30" s="801"/>
      <c r="I30" s="801"/>
      <c r="J30" s="801"/>
      <c r="K30" s="801"/>
      <c r="L30" s="817"/>
      <c r="M30" s="817"/>
      <c r="N30" s="817"/>
      <c r="O30" s="817"/>
      <c r="P30" s="800"/>
      <c r="Q30" s="800"/>
      <c r="R30" s="800"/>
      <c r="S30" s="800"/>
    </row>
    <row r="31" spans="1:19" s="25" customFormat="1" ht="10.5" customHeight="1" x14ac:dyDescent="0.2">
      <c r="A31" s="829"/>
      <c r="B31" s="143">
        <v>20</v>
      </c>
      <c r="C31" s="144" t="s">
        <v>26</v>
      </c>
      <c r="D31" s="805"/>
      <c r="E31" s="806"/>
      <c r="F31" s="806"/>
      <c r="G31" s="807"/>
      <c r="H31" s="801"/>
      <c r="I31" s="801"/>
      <c r="J31" s="801"/>
      <c r="K31" s="801"/>
      <c r="L31" s="817"/>
      <c r="M31" s="817"/>
      <c r="N31" s="817"/>
      <c r="O31" s="817"/>
      <c r="P31" s="800"/>
      <c r="Q31" s="800"/>
      <c r="R31" s="800"/>
      <c r="S31" s="800"/>
    </row>
    <row r="32" spans="1:19" s="25" customFormat="1" ht="10.5" customHeight="1" x14ac:dyDescent="0.2">
      <c r="A32" s="829"/>
      <c r="B32" s="143">
        <v>21</v>
      </c>
      <c r="C32" s="144" t="s">
        <v>28</v>
      </c>
      <c r="D32" s="805"/>
      <c r="E32" s="806"/>
      <c r="F32" s="806"/>
      <c r="G32" s="807"/>
      <c r="H32" s="801"/>
      <c r="I32" s="801"/>
      <c r="J32" s="801"/>
      <c r="K32" s="801"/>
      <c r="L32" s="817"/>
      <c r="M32" s="817"/>
      <c r="N32" s="817"/>
      <c r="O32" s="817"/>
      <c r="P32" s="800"/>
      <c r="Q32" s="800"/>
      <c r="R32" s="800"/>
      <c r="S32" s="800"/>
    </row>
    <row r="33" spans="1:19" s="24" customFormat="1" ht="10.5" customHeight="1" x14ac:dyDescent="0.2">
      <c r="A33" s="829"/>
      <c r="B33" s="143">
        <v>22</v>
      </c>
      <c r="C33" s="144" t="s">
        <v>30</v>
      </c>
      <c r="D33" s="805"/>
      <c r="E33" s="806"/>
      <c r="F33" s="806"/>
      <c r="G33" s="807"/>
      <c r="H33" s="801"/>
      <c r="I33" s="801"/>
      <c r="J33" s="801"/>
      <c r="K33" s="801"/>
      <c r="L33" s="817"/>
      <c r="M33" s="817"/>
      <c r="N33" s="817"/>
      <c r="O33" s="817"/>
      <c r="P33" s="800"/>
      <c r="Q33" s="800"/>
      <c r="R33" s="800"/>
      <c r="S33" s="800"/>
    </row>
    <row r="34" spans="1:19" s="24" customFormat="1" ht="10.5" customHeight="1" x14ac:dyDescent="0.2">
      <c r="A34" s="829"/>
      <c r="B34" s="143">
        <v>23</v>
      </c>
      <c r="C34" s="144" t="s">
        <v>87</v>
      </c>
      <c r="D34" s="805"/>
      <c r="E34" s="806"/>
      <c r="F34" s="806"/>
      <c r="G34" s="807"/>
      <c r="H34" s="801"/>
      <c r="I34" s="801"/>
      <c r="J34" s="801"/>
      <c r="K34" s="801"/>
      <c r="L34" s="817"/>
      <c r="M34" s="817"/>
      <c r="N34" s="817"/>
      <c r="O34" s="817"/>
      <c r="P34" s="800"/>
      <c r="Q34" s="800"/>
      <c r="R34" s="800"/>
      <c r="S34" s="800"/>
    </row>
    <row r="35" spans="1:19" s="24" customFormat="1" ht="10.5" customHeight="1" x14ac:dyDescent="0.2">
      <c r="A35" s="829"/>
      <c r="B35" s="143">
        <v>24</v>
      </c>
      <c r="C35" s="144" t="s">
        <v>88</v>
      </c>
      <c r="D35" s="805"/>
      <c r="E35" s="806"/>
      <c r="F35" s="806"/>
      <c r="G35" s="807"/>
      <c r="H35" s="801"/>
      <c r="I35" s="801"/>
      <c r="J35" s="801"/>
      <c r="K35" s="801"/>
      <c r="L35" s="817"/>
      <c r="M35" s="817"/>
      <c r="N35" s="817"/>
      <c r="O35" s="817"/>
      <c r="P35" s="800"/>
      <c r="Q35" s="800"/>
      <c r="R35" s="800"/>
      <c r="S35" s="800"/>
    </row>
    <row r="36" spans="1:19" s="24" customFormat="1" ht="10.5" customHeight="1" x14ac:dyDescent="0.2">
      <c r="A36" s="829"/>
      <c r="B36" s="143">
        <v>25</v>
      </c>
      <c r="C36" s="144" t="s">
        <v>89</v>
      </c>
      <c r="D36" s="808"/>
      <c r="E36" s="809"/>
      <c r="F36" s="809"/>
      <c r="G36" s="810"/>
      <c r="H36" s="801"/>
      <c r="I36" s="801"/>
      <c r="J36" s="801"/>
      <c r="K36" s="801"/>
      <c r="L36" s="817"/>
      <c r="M36" s="817"/>
      <c r="N36" s="817"/>
      <c r="O36" s="817"/>
      <c r="P36" s="800"/>
      <c r="Q36" s="800"/>
      <c r="R36" s="800"/>
      <c r="S36" s="800"/>
    </row>
    <row r="37" spans="1:19" s="24" customFormat="1" ht="15.75" customHeight="1" x14ac:dyDescent="0.2">
      <c r="A37" s="829"/>
      <c r="B37" s="813" t="s">
        <v>119</v>
      </c>
      <c r="C37" s="813"/>
      <c r="D37" s="818" t="s">
        <v>119</v>
      </c>
      <c r="E37" s="819"/>
      <c r="F37" s="819"/>
      <c r="G37" s="820"/>
      <c r="H37" s="831" t="s">
        <v>119</v>
      </c>
      <c r="I37" s="832"/>
      <c r="J37" s="832"/>
      <c r="K37" s="833"/>
      <c r="L37" s="834" t="s">
        <v>119</v>
      </c>
      <c r="M37" s="835"/>
      <c r="N37" s="835"/>
      <c r="O37" s="836"/>
      <c r="P37" s="139"/>
      <c r="Q37" s="140"/>
      <c r="R37" s="141"/>
      <c r="S37" s="142"/>
    </row>
    <row r="38" spans="1:19" s="24" customFormat="1" ht="32.25" customHeight="1" x14ac:dyDescent="0.2">
      <c r="A38" s="823" t="s">
        <v>11</v>
      </c>
      <c r="B38" s="26">
        <v>1</v>
      </c>
      <c r="C38" s="27" t="s">
        <v>35</v>
      </c>
      <c r="D38" s="28"/>
      <c r="E38" s="134"/>
      <c r="F38" s="29"/>
      <c r="G38" s="30"/>
      <c r="H38" s="31"/>
      <c r="I38" s="32"/>
      <c r="J38" s="32"/>
      <c r="K38" s="33"/>
      <c r="L38" s="34"/>
      <c r="M38" s="34"/>
      <c r="N38" s="34"/>
      <c r="O38" s="34"/>
      <c r="P38" s="35"/>
      <c r="Q38" s="36"/>
      <c r="R38" s="37"/>
      <c r="S38" s="38"/>
    </row>
    <row r="39" spans="1:19" s="24" customFormat="1" ht="32.25" customHeight="1" x14ac:dyDescent="0.2">
      <c r="A39" s="823"/>
      <c r="B39" s="26">
        <v>2</v>
      </c>
      <c r="C39" s="39" t="s">
        <v>38</v>
      </c>
      <c r="D39" s="28"/>
      <c r="E39" s="134"/>
      <c r="F39" s="29"/>
      <c r="G39" s="30"/>
      <c r="H39" s="40"/>
      <c r="I39" s="41"/>
      <c r="J39" s="41"/>
      <c r="K39" s="42"/>
      <c r="L39" s="43"/>
      <c r="M39" s="43"/>
      <c r="N39" s="43"/>
      <c r="O39" s="43"/>
      <c r="P39" s="44"/>
      <c r="Q39" s="36"/>
      <c r="R39" s="37"/>
      <c r="S39" s="38"/>
    </row>
    <row r="40" spans="1:19" s="24" customFormat="1" ht="32.25" customHeight="1" x14ac:dyDescent="0.2">
      <c r="A40" s="823"/>
      <c r="B40" s="45">
        <v>3</v>
      </c>
      <c r="C40" s="39" t="s">
        <v>43</v>
      </c>
      <c r="D40" s="28"/>
      <c r="E40" s="134"/>
      <c r="F40" s="29"/>
      <c r="G40" s="30"/>
      <c r="H40" s="40"/>
      <c r="I40" s="41"/>
      <c r="J40" s="41"/>
      <c r="K40" s="42"/>
      <c r="L40" s="43"/>
      <c r="M40" s="43"/>
      <c r="N40" s="43"/>
      <c r="O40" s="43"/>
      <c r="P40" s="44"/>
      <c r="Q40" s="36"/>
      <c r="R40" s="37"/>
      <c r="S40" s="38"/>
    </row>
    <row r="41" spans="1:19" s="24" customFormat="1" ht="32.25" customHeight="1" x14ac:dyDescent="0.2">
      <c r="A41" s="823"/>
      <c r="B41" s="26">
        <v>4</v>
      </c>
      <c r="C41" s="39" t="s">
        <v>46</v>
      </c>
      <c r="D41" s="28"/>
      <c r="E41" s="134"/>
      <c r="F41" s="29"/>
      <c r="G41" s="30"/>
      <c r="H41" s="40"/>
      <c r="I41" s="41"/>
      <c r="J41" s="41"/>
      <c r="K41" s="42"/>
      <c r="L41" s="43"/>
      <c r="M41" s="43"/>
      <c r="N41" s="43"/>
      <c r="O41" s="43"/>
      <c r="P41" s="44"/>
      <c r="Q41" s="36"/>
      <c r="R41" s="37"/>
      <c r="S41" s="38"/>
    </row>
    <row r="42" spans="1:19" s="24" customFormat="1" ht="32.25" customHeight="1" x14ac:dyDescent="0.2">
      <c r="A42" s="823"/>
      <c r="B42" s="26">
        <v>5</v>
      </c>
      <c r="C42" s="39" t="s">
        <v>49</v>
      </c>
      <c r="D42" s="28"/>
      <c r="E42" s="134"/>
      <c r="F42" s="29"/>
      <c r="G42" s="30"/>
      <c r="H42" s="40"/>
      <c r="I42" s="41"/>
      <c r="J42" s="41"/>
      <c r="K42" s="42"/>
      <c r="L42" s="43"/>
      <c r="M42" s="43"/>
      <c r="N42" s="43"/>
      <c r="O42" s="43"/>
      <c r="P42" s="44"/>
      <c r="Q42" s="36"/>
      <c r="R42" s="37"/>
      <c r="S42" s="38"/>
    </row>
    <row r="43" spans="1:19" s="24" customFormat="1" ht="32.25" customHeight="1" x14ac:dyDescent="0.2">
      <c r="A43" s="823"/>
      <c r="B43" s="45">
        <v>6</v>
      </c>
      <c r="C43" s="39" t="s">
        <v>52</v>
      </c>
      <c r="D43" s="28"/>
      <c r="E43" s="134"/>
      <c r="F43" s="29"/>
      <c r="G43" s="30"/>
      <c r="H43" s="40"/>
      <c r="I43" s="41"/>
      <c r="J43" s="41"/>
      <c r="K43" s="42"/>
      <c r="L43" s="43"/>
      <c r="M43" s="43"/>
      <c r="N43" s="43"/>
      <c r="O43" s="43"/>
      <c r="P43" s="44"/>
      <c r="Q43" s="36"/>
      <c r="R43" s="37"/>
      <c r="S43" s="38"/>
    </row>
    <row r="44" spans="1:19" s="24" customFormat="1" ht="32.25" customHeight="1" x14ac:dyDescent="0.2">
      <c r="A44" s="823"/>
      <c r="B44" s="26">
        <v>7</v>
      </c>
      <c r="C44" s="39" t="s">
        <v>54</v>
      </c>
      <c r="D44" s="28"/>
      <c r="E44" s="134"/>
      <c r="F44" s="29"/>
      <c r="G44" s="30"/>
      <c r="H44" s="40"/>
      <c r="I44" s="41"/>
      <c r="J44" s="41"/>
      <c r="K44" s="42"/>
      <c r="L44" s="43"/>
      <c r="M44" s="43"/>
      <c r="N44" s="43"/>
      <c r="O44" s="43"/>
      <c r="P44" s="44"/>
      <c r="Q44" s="36"/>
      <c r="R44" s="37"/>
      <c r="S44" s="38"/>
    </row>
    <row r="45" spans="1:19" s="24" customFormat="1" ht="32.25" customHeight="1" x14ac:dyDescent="0.2">
      <c r="A45" s="823"/>
      <c r="B45" s="26">
        <v>8</v>
      </c>
      <c r="C45" s="39" t="s">
        <v>56</v>
      </c>
      <c r="D45" s="28"/>
      <c r="E45" s="134"/>
      <c r="F45" s="29"/>
      <c r="G45" s="30"/>
      <c r="H45" s="40"/>
      <c r="I45" s="41"/>
      <c r="J45" s="41"/>
      <c r="K45" s="42"/>
      <c r="L45" s="43"/>
      <c r="M45" s="43"/>
      <c r="N45" s="43"/>
      <c r="O45" s="43"/>
      <c r="P45" s="44"/>
      <c r="Q45" s="36"/>
      <c r="R45" s="37"/>
      <c r="S45" s="38"/>
    </row>
    <row r="46" spans="1:19" s="24" customFormat="1" ht="32.25" customHeight="1" x14ac:dyDescent="0.2">
      <c r="A46" s="823"/>
      <c r="B46" s="45">
        <v>9</v>
      </c>
      <c r="C46" s="39" t="s">
        <v>58</v>
      </c>
      <c r="D46" s="28"/>
      <c r="E46" s="134"/>
      <c r="F46" s="29"/>
      <c r="G46" s="30"/>
      <c r="H46" s="40"/>
      <c r="I46" s="41"/>
      <c r="J46" s="41"/>
      <c r="K46" s="42"/>
      <c r="L46" s="43"/>
      <c r="M46" s="43"/>
      <c r="N46" s="43"/>
      <c r="O46" s="43"/>
      <c r="P46" s="44"/>
      <c r="Q46" s="36"/>
      <c r="R46" s="37"/>
      <c r="S46" s="38"/>
    </row>
    <row r="47" spans="1:19" s="24" customFormat="1" ht="32.25" customHeight="1" x14ac:dyDescent="0.2">
      <c r="A47" s="823"/>
      <c r="B47" s="26">
        <v>10</v>
      </c>
      <c r="C47" s="39" t="s">
        <v>60</v>
      </c>
      <c r="D47" s="28"/>
      <c r="E47" s="134"/>
      <c r="F47" s="29"/>
      <c r="G47" s="30"/>
      <c r="H47" s="40"/>
      <c r="I47" s="41"/>
      <c r="J47" s="41"/>
      <c r="K47" s="42"/>
      <c r="L47" s="43"/>
      <c r="M47" s="43"/>
      <c r="N47" s="43"/>
      <c r="O47" s="43"/>
      <c r="P47" s="44"/>
      <c r="Q47" s="36"/>
      <c r="R47" s="37"/>
      <c r="S47" s="38"/>
    </row>
    <row r="48" spans="1:19" s="24" customFormat="1" ht="32.25" customHeight="1" x14ac:dyDescent="0.2">
      <c r="A48" s="824"/>
      <c r="B48" s="26">
        <v>11</v>
      </c>
      <c r="C48" s="39" t="s">
        <v>63</v>
      </c>
      <c r="D48" s="46"/>
      <c r="E48" s="135"/>
      <c r="F48" s="47"/>
      <c r="G48" s="48"/>
      <c r="H48" s="40"/>
      <c r="I48" s="41"/>
      <c r="J48" s="41"/>
      <c r="K48" s="42"/>
      <c r="L48" s="43"/>
      <c r="M48" s="43"/>
      <c r="N48" s="43"/>
      <c r="O48" s="43"/>
      <c r="P48" s="44"/>
      <c r="Q48" s="49"/>
      <c r="R48" s="50"/>
      <c r="S48" s="51"/>
    </row>
    <row r="49" spans="1:19" s="24" customFormat="1" ht="32.25" customHeight="1" x14ac:dyDescent="0.2">
      <c r="A49" s="824"/>
      <c r="B49" s="45">
        <v>12</v>
      </c>
      <c r="C49" s="39" t="s">
        <v>12</v>
      </c>
      <c r="D49" s="46"/>
      <c r="E49" s="135"/>
      <c r="F49" s="47"/>
      <c r="G49" s="48"/>
      <c r="H49" s="40"/>
      <c r="I49" s="41"/>
      <c r="J49" s="41"/>
      <c r="K49" s="42"/>
      <c r="L49" s="43"/>
      <c r="M49" s="43"/>
      <c r="N49" s="43"/>
      <c r="O49" s="43"/>
      <c r="P49" s="44"/>
      <c r="Q49" s="49"/>
      <c r="R49" s="50"/>
      <c r="S49" s="51"/>
    </row>
    <row r="50" spans="1:19" s="24" customFormat="1" ht="32.25" customHeight="1" x14ac:dyDescent="0.2">
      <c r="A50" s="824"/>
      <c r="B50" s="26">
        <v>13</v>
      </c>
      <c r="C50" s="39" t="s">
        <v>14</v>
      </c>
      <c r="D50" s="46"/>
      <c r="E50" s="135"/>
      <c r="F50" s="47"/>
      <c r="G50" s="48"/>
      <c r="H50" s="40"/>
      <c r="I50" s="41"/>
      <c r="J50" s="41"/>
      <c r="K50" s="42"/>
      <c r="L50" s="43"/>
      <c r="M50" s="43"/>
      <c r="N50" s="43"/>
      <c r="O50" s="43"/>
      <c r="P50" s="44"/>
      <c r="Q50" s="49"/>
      <c r="R50" s="50"/>
      <c r="S50" s="51"/>
    </row>
    <row r="51" spans="1:19" s="24" customFormat="1" ht="32.25" customHeight="1" x14ac:dyDescent="0.2">
      <c r="A51" s="824"/>
      <c r="B51" s="26">
        <v>14</v>
      </c>
      <c r="C51" s="39" t="s">
        <v>16</v>
      </c>
      <c r="D51" s="46"/>
      <c r="E51" s="135"/>
      <c r="F51" s="47"/>
      <c r="G51" s="48"/>
      <c r="H51" s="40"/>
      <c r="I51" s="41"/>
      <c r="J51" s="41"/>
      <c r="K51" s="42"/>
      <c r="L51" s="43"/>
      <c r="M51" s="43"/>
      <c r="N51" s="43"/>
      <c r="O51" s="43"/>
      <c r="P51" s="44"/>
      <c r="Q51" s="49"/>
      <c r="R51" s="50"/>
      <c r="S51" s="51"/>
    </row>
    <row r="52" spans="1:19" s="24" customFormat="1" ht="32.25" customHeight="1" x14ac:dyDescent="0.2">
      <c r="A52" s="824"/>
      <c r="B52" s="26">
        <v>15</v>
      </c>
      <c r="C52" s="39" t="s">
        <v>18</v>
      </c>
      <c r="D52" s="46"/>
      <c r="E52" s="135"/>
      <c r="F52" s="47"/>
      <c r="G52" s="48"/>
      <c r="H52" s="40"/>
      <c r="I52" s="41"/>
      <c r="J52" s="41"/>
      <c r="K52" s="42"/>
      <c r="L52" s="43"/>
      <c r="M52" s="43"/>
      <c r="N52" s="43"/>
      <c r="O52" s="43"/>
      <c r="P52" s="44"/>
      <c r="Q52" s="49"/>
      <c r="R52" s="50"/>
      <c r="S52" s="51"/>
    </row>
    <row r="53" spans="1:19" s="25" customFormat="1" ht="32.25" customHeight="1" x14ac:dyDescent="0.2">
      <c r="A53" s="824"/>
      <c r="B53" s="45">
        <v>16</v>
      </c>
      <c r="C53" s="39" t="s">
        <v>20</v>
      </c>
      <c r="D53" s="46"/>
      <c r="E53" s="135"/>
      <c r="F53" s="47"/>
      <c r="G53" s="48"/>
      <c r="H53" s="40"/>
      <c r="I53" s="41"/>
      <c r="J53" s="41"/>
      <c r="K53" s="42"/>
      <c r="L53" s="43"/>
      <c r="M53" s="43"/>
      <c r="N53" s="43"/>
      <c r="O53" s="43"/>
      <c r="P53" s="44"/>
      <c r="Q53" s="49"/>
      <c r="R53" s="50"/>
      <c r="S53" s="51"/>
    </row>
    <row r="54" spans="1:19" s="24" customFormat="1" ht="32.25" customHeight="1" x14ac:dyDescent="0.2">
      <c r="A54" s="824"/>
      <c r="B54" s="26">
        <v>17</v>
      </c>
      <c r="C54" s="39" t="s">
        <v>76</v>
      </c>
      <c r="D54" s="46"/>
      <c r="E54" s="135"/>
      <c r="F54" s="47"/>
      <c r="G54" s="48"/>
      <c r="H54" s="40"/>
      <c r="I54" s="41"/>
      <c r="J54" s="41"/>
      <c r="K54" s="42"/>
      <c r="L54" s="43"/>
      <c r="M54" s="43"/>
      <c r="N54" s="43"/>
      <c r="O54" s="43"/>
      <c r="P54" s="44"/>
      <c r="Q54" s="49"/>
      <c r="R54" s="50"/>
      <c r="S54" s="51"/>
    </row>
    <row r="55" spans="1:19" s="25" customFormat="1" ht="32.25" customHeight="1" x14ac:dyDescent="0.2">
      <c r="A55" s="824"/>
      <c r="B55" s="26">
        <v>18</v>
      </c>
      <c r="C55" s="39" t="s">
        <v>22</v>
      </c>
      <c r="D55" s="46"/>
      <c r="E55" s="135"/>
      <c r="F55" s="47"/>
      <c r="G55" s="48"/>
      <c r="H55" s="40"/>
      <c r="I55" s="41"/>
      <c r="J55" s="41"/>
      <c r="K55" s="42"/>
      <c r="L55" s="43"/>
      <c r="M55" s="43"/>
      <c r="N55" s="43"/>
      <c r="O55" s="43"/>
      <c r="P55" s="44"/>
      <c r="Q55" s="49"/>
      <c r="R55" s="50"/>
      <c r="S55" s="51"/>
    </row>
    <row r="56" spans="1:19" s="25" customFormat="1" ht="32.25" customHeight="1" x14ac:dyDescent="0.2">
      <c r="A56" s="824"/>
      <c r="B56" s="26">
        <v>19</v>
      </c>
      <c r="C56" s="39" t="s">
        <v>24</v>
      </c>
      <c r="D56" s="46"/>
      <c r="E56" s="135"/>
      <c r="F56" s="47"/>
      <c r="G56" s="48"/>
      <c r="H56" s="40"/>
      <c r="I56" s="41"/>
      <c r="J56" s="41"/>
      <c r="K56" s="42"/>
      <c r="L56" s="43"/>
      <c r="M56" s="43"/>
      <c r="N56" s="43"/>
      <c r="O56" s="43"/>
      <c r="P56" s="44"/>
      <c r="Q56" s="49"/>
      <c r="R56" s="50"/>
      <c r="S56" s="51"/>
    </row>
    <row r="57" spans="1:19" s="25" customFormat="1" ht="32.25" customHeight="1" x14ac:dyDescent="0.2">
      <c r="A57" s="824"/>
      <c r="B57" s="45">
        <v>20</v>
      </c>
      <c r="C57" s="39" t="s">
        <v>26</v>
      </c>
      <c r="D57" s="46"/>
      <c r="E57" s="135"/>
      <c r="F57" s="47"/>
      <c r="G57" s="48"/>
      <c r="H57" s="40"/>
      <c r="I57" s="41"/>
      <c r="J57" s="41"/>
      <c r="K57" s="42"/>
      <c r="L57" s="43"/>
      <c r="M57" s="43"/>
      <c r="N57" s="43"/>
      <c r="O57" s="43"/>
      <c r="P57" s="44"/>
      <c r="Q57" s="49"/>
      <c r="R57" s="50"/>
      <c r="S57" s="51"/>
    </row>
    <row r="58" spans="1:19" s="25" customFormat="1" ht="32.25" customHeight="1" x14ac:dyDescent="0.2">
      <c r="A58" s="824"/>
      <c r="B58" s="26">
        <v>21</v>
      </c>
      <c r="C58" s="39" t="s">
        <v>28</v>
      </c>
      <c r="D58" s="46"/>
      <c r="E58" s="135"/>
      <c r="F58" s="47"/>
      <c r="G58" s="48"/>
      <c r="H58" s="40"/>
      <c r="I58" s="41"/>
      <c r="J58" s="41"/>
      <c r="K58" s="42"/>
      <c r="L58" s="43"/>
      <c r="M58" s="43"/>
      <c r="N58" s="43"/>
      <c r="O58" s="43"/>
      <c r="P58" s="44"/>
      <c r="Q58" s="49"/>
      <c r="R58" s="50"/>
      <c r="S58" s="51"/>
    </row>
    <row r="59" spans="1:19" s="25" customFormat="1" ht="32.25" customHeight="1" x14ac:dyDescent="0.2">
      <c r="A59" s="824"/>
      <c r="B59" s="26">
        <v>22</v>
      </c>
      <c r="C59" s="39" t="s">
        <v>30</v>
      </c>
      <c r="D59" s="46"/>
      <c r="E59" s="135"/>
      <c r="F59" s="47"/>
      <c r="G59" s="48"/>
      <c r="H59" s="40"/>
      <c r="I59" s="41"/>
      <c r="J59" s="41"/>
      <c r="K59" s="42"/>
      <c r="L59" s="43"/>
      <c r="M59" s="43"/>
      <c r="N59" s="43"/>
      <c r="O59" s="43"/>
      <c r="P59" s="44"/>
      <c r="Q59" s="49"/>
      <c r="R59" s="50"/>
      <c r="S59" s="51"/>
    </row>
    <row r="60" spans="1:19" s="25" customFormat="1" ht="32.25" customHeight="1" x14ac:dyDescent="0.2">
      <c r="A60" s="824"/>
      <c r="B60" s="26">
        <v>23</v>
      </c>
      <c r="C60" s="39" t="s">
        <v>87</v>
      </c>
      <c r="D60" s="46"/>
      <c r="E60" s="135"/>
      <c r="F60" s="47"/>
      <c r="G60" s="48"/>
      <c r="H60" s="40"/>
      <c r="I60" s="41"/>
      <c r="J60" s="41"/>
      <c r="K60" s="42"/>
      <c r="L60" s="43"/>
      <c r="M60" s="43"/>
      <c r="N60" s="43"/>
      <c r="O60" s="43"/>
      <c r="P60" s="44"/>
      <c r="Q60" s="49"/>
      <c r="R60" s="50"/>
      <c r="S60" s="51"/>
    </row>
    <row r="61" spans="1:19" s="25" customFormat="1" ht="32.25" customHeight="1" x14ac:dyDescent="0.2">
      <c r="A61" s="824"/>
      <c r="B61" s="45">
        <v>24</v>
      </c>
      <c r="C61" s="39" t="s">
        <v>88</v>
      </c>
      <c r="D61" s="46"/>
      <c r="E61" s="135"/>
      <c r="F61" s="47"/>
      <c r="G61" s="48"/>
      <c r="H61" s="40"/>
      <c r="I61" s="41"/>
      <c r="J61" s="41"/>
      <c r="K61" s="42"/>
      <c r="L61" s="43"/>
      <c r="M61" s="43"/>
      <c r="N61" s="43"/>
      <c r="O61" s="43"/>
      <c r="P61" s="44"/>
      <c r="Q61" s="49"/>
      <c r="R61" s="50"/>
      <c r="S61" s="51"/>
    </row>
    <row r="62" spans="1:19" s="25" customFormat="1" ht="32.25" customHeight="1" thickBot="1" x14ac:dyDescent="0.25">
      <c r="A62" s="824"/>
      <c r="B62" s="52">
        <v>25</v>
      </c>
      <c r="C62" s="53" t="s">
        <v>89</v>
      </c>
      <c r="D62" s="54"/>
      <c r="E62" s="136"/>
      <c r="F62" s="55"/>
      <c r="G62" s="56"/>
      <c r="H62" s="57"/>
      <c r="I62" s="58"/>
      <c r="J62" s="58"/>
      <c r="K62" s="59"/>
      <c r="L62" s="43"/>
      <c r="M62" s="43"/>
      <c r="N62" s="43"/>
      <c r="O62" s="43"/>
      <c r="P62" s="60"/>
      <c r="Q62" s="61"/>
      <c r="R62" s="62"/>
      <c r="S62" s="63"/>
    </row>
    <row r="63" spans="1:19" s="25" customFormat="1" ht="32.25" customHeight="1" thickBot="1" x14ac:dyDescent="0.25">
      <c r="A63" s="825"/>
      <c r="B63" s="826" t="s">
        <v>119</v>
      </c>
      <c r="C63" s="827"/>
      <c r="D63" s="64"/>
      <c r="E63" s="137"/>
      <c r="F63" s="65"/>
      <c r="G63" s="66"/>
      <c r="H63" s="67"/>
      <c r="I63" s="68"/>
      <c r="J63" s="68"/>
      <c r="K63" s="69"/>
      <c r="L63" s="70"/>
      <c r="M63" s="70"/>
      <c r="N63" s="70"/>
      <c r="O63" s="70"/>
      <c r="P63" s="814"/>
      <c r="Q63" s="815"/>
      <c r="R63" s="816"/>
      <c r="S63" s="71">
        <f>+SUM(S38:S62)</f>
        <v>0</v>
      </c>
    </row>
    <row r="64" spans="1:19" s="25" customFormat="1" ht="12" x14ac:dyDescent="0.2">
      <c r="P64" s="24"/>
      <c r="Q64" s="24"/>
      <c r="R64" s="24"/>
    </row>
  </sheetData>
  <mergeCells count="31">
    <mergeCell ref="A1:A4"/>
    <mergeCell ref="B7:C7"/>
    <mergeCell ref="B8:C8"/>
    <mergeCell ref="A38:A63"/>
    <mergeCell ref="B63:C63"/>
    <mergeCell ref="B6:C6"/>
    <mergeCell ref="A12:A37"/>
    <mergeCell ref="B3:Q3"/>
    <mergeCell ref="B4:M4"/>
    <mergeCell ref="H37:K37"/>
    <mergeCell ref="L37:O37"/>
    <mergeCell ref="Q12:Q36"/>
    <mergeCell ref="A10:A11"/>
    <mergeCell ref="B10:C10"/>
    <mergeCell ref="P10:S10"/>
    <mergeCell ref="D10:G10"/>
    <mergeCell ref="B37:C37"/>
    <mergeCell ref="P63:R63"/>
    <mergeCell ref="P12:P36"/>
    <mergeCell ref="L12:O36"/>
    <mergeCell ref="D37:G37"/>
    <mergeCell ref="S12:S36"/>
    <mergeCell ref="N4:Q4"/>
    <mergeCell ref="H12:K36"/>
    <mergeCell ref="D12:G36"/>
    <mergeCell ref="H10:K10"/>
    <mergeCell ref="R1:S4"/>
    <mergeCell ref="L10:O10"/>
    <mergeCell ref="B1:Q1"/>
    <mergeCell ref="B2:Q2"/>
    <mergeCell ref="R12:R36"/>
  </mergeCells>
  <conditionalFormatting sqref="I38:J38">
    <cfRule type="expression" dxfId="4" priority="4" stopIfTrue="1">
      <formula>IF(F38&gt;0,1,0)</formula>
    </cfRule>
  </conditionalFormatting>
  <conditionalFormatting sqref="I39:J62">
    <cfRule type="expression" dxfId="3" priority="2" stopIfTrue="1">
      <formula>IF(F39&gt;0,1,0)</formula>
    </cfRule>
  </conditionalFormatting>
  <conditionalFormatting sqref="O38:O62">
    <cfRule type="expression" dxfId="2" priority="29" stopIfTrue="1">
      <formula>IF(H38&gt;0,1,0)</formula>
    </cfRule>
  </conditionalFormatting>
  <conditionalFormatting sqref="M38:N62">
    <cfRule type="expression" dxfId="1" priority="31" stopIfTrue="1">
      <formula>IF(H38&gt;0,1,0)</formula>
    </cfRule>
  </conditionalFormatting>
  <conditionalFormatting sqref="H38:L62">
    <cfRule type="expression" dxfId="0" priority="32" stopIfTrue="1">
      <formula>IF(D38&gt;0,1,0)</formula>
    </cfRule>
  </conditionalFormatting>
  <printOptions horizontalCentered="1" verticalCentered="1"/>
  <pageMargins left="0.78740157480314965" right="0.78740157480314965" top="0.19685039370078741" bottom="0.70866141732283472" header="0.19685039370078741" footer="0.31496062992125984"/>
  <pageSetup scale="62" orientation="landscape" r:id="rId1"/>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F16"/>
  <sheetViews>
    <sheetView zoomScale="55" zoomScaleNormal="55" workbookViewId="0">
      <selection sqref="A1:B4"/>
    </sheetView>
  </sheetViews>
  <sheetFormatPr baseColWidth="10" defaultColWidth="0" defaultRowHeight="15" zeroHeight="1" x14ac:dyDescent="0.25"/>
  <cols>
    <col min="1" max="3" width="16.42578125" style="5" customWidth="1"/>
    <col min="4" max="4" width="16.42578125" style="6" customWidth="1"/>
    <col min="5" max="8" width="16.42578125" style="5" customWidth="1"/>
    <col min="9" max="14" width="15.140625" style="224" customWidth="1"/>
    <col min="15" max="29" width="9" style="5" customWidth="1"/>
    <col min="30" max="32" width="80.7109375" style="5" customWidth="1"/>
    <col min="33" max="16384" width="11.42578125" style="5" hidden="1"/>
  </cols>
  <sheetData>
    <row r="1" spans="1:32" s="9" customFormat="1" ht="30" customHeight="1" x14ac:dyDescent="0.25">
      <c r="A1" s="554"/>
      <c r="B1" s="554"/>
      <c r="C1" s="576" t="s">
        <v>455</v>
      </c>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row>
    <row r="2" spans="1:32" s="9" customFormat="1" ht="30" customHeight="1" x14ac:dyDescent="0.25">
      <c r="A2" s="554"/>
      <c r="B2" s="554"/>
      <c r="C2" s="576" t="s">
        <v>139</v>
      </c>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row>
    <row r="3" spans="1:32" s="9" customFormat="1" ht="30" customHeight="1" x14ac:dyDescent="0.25">
      <c r="A3" s="554"/>
      <c r="B3" s="554"/>
      <c r="C3" s="576" t="s">
        <v>388</v>
      </c>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row>
    <row r="4" spans="1:32" s="9" customFormat="1" ht="30" customHeight="1" x14ac:dyDescent="0.25">
      <c r="A4" s="554"/>
      <c r="B4" s="554"/>
      <c r="C4" s="572" t="s">
        <v>195</v>
      </c>
      <c r="D4" s="572"/>
      <c r="E4" s="572"/>
      <c r="F4" s="572"/>
      <c r="G4" s="572"/>
      <c r="H4" s="572"/>
      <c r="I4" s="572"/>
      <c r="J4" s="572"/>
      <c r="K4" s="572"/>
      <c r="L4" s="572"/>
      <c r="M4" s="572"/>
      <c r="N4" s="572"/>
      <c r="O4" s="572"/>
      <c r="P4" s="572"/>
      <c r="Q4" s="572"/>
      <c r="R4" s="572" t="s">
        <v>456</v>
      </c>
      <c r="S4" s="572"/>
      <c r="T4" s="572"/>
      <c r="U4" s="572"/>
      <c r="V4" s="572"/>
      <c r="W4" s="572"/>
      <c r="X4" s="572"/>
      <c r="Y4" s="572"/>
      <c r="Z4" s="572"/>
      <c r="AA4" s="572"/>
      <c r="AB4" s="572"/>
      <c r="AC4" s="572"/>
      <c r="AD4" s="572"/>
      <c r="AE4" s="572"/>
      <c r="AF4" s="572"/>
    </row>
    <row r="5" spans="1:32" s="243" customFormat="1" ht="30" customHeight="1" x14ac:dyDescent="0.25">
      <c r="D5" s="288"/>
      <c r="I5" s="239"/>
      <c r="J5" s="239"/>
      <c r="K5" s="239"/>
      <c r="L5" s="239"/>
      <c r="M5" s="239"/>
      <c r="N5" s="239"/>
    </row>
    <row r="6" spans="1:32" s="243" customFormat="1" ht="30" customHeight="1" x14ac:dyDescent="0.25">
      <c r="A6" s="574" t="s">
        <v>201</v>
      </c>
      <c r="B6" s="574"/>
      <c r="C6" s="562" t="s">
        <v>360</v>
      </c>
      <c r="D6" s="562"/>
      <c r="E6" s="562"/>
      <c r="F6" s="562"/>
      <c r="G6" s="562"/>
      <c r="I6" s="573"/>
      <c r="J6" s="573"/>
      <c r="K6" s="573"/>
      <c r="L6" s="234"/>
      <c r="M6" s="239"/>
      <c r="N6" s="239"/>
    </row>
    <row r="7" spans="1:32" s="243" customFormat="1" ht="30" customHeight="1" x14ac:dyDescent="0.25">
      <c r="A7" s="574" t="s">
        <v>2</v>
      </c>
      <c r="B7" s="574"/>
      <c r="C7" s="562" t="s">
        <v>361</v>
      </c>
      <c r="D7" s="562"/>
      <c r="E7" s="562"/>
      <c r="F7" s="562"/>
      <c r="G7" s="562"/>
      <c r="I7" s="573"/>
      <c r="J7" s="573"/>
      <c r="K7" s="573"/>
      <c r="L7" s="234"/>
      <c r="M7" s="239"/>
      <c r="N7" s="239"/>
    </row>
    <row r="8" spans="1:32" s="243" customFormat="1" ht="30" customHeight="1" x14ac:dyDescent="0.25">
      <c r="A8" s="575" t="s">
        <v>198</v>
      </c>
      <c r="B8" s="575"/>
      <c r="C8" s="562" t="s">
        <v>362</v>
      </c>
      <c r="D8" s="562"/>
      <c r="E8" s="562"/>
      <c r="F8" s="562"/>
      <c r="G8" s="562"/>
      <c r="I8" s="573"/>
      <c r="J8" s="573"/>
      <c r="K8" s="573"/>
      <c r="L8" s="234"/>
      <c r="M8" s="239"/>
      <c r="N8" s="239"/>
    </row>
    <row r="9" spans="1:32" s="291" customFormat="1" ht="30" customHeight="1" x14ac:dyDescent="0.2">
      <c r="A9" s="289"/>
      <c r="B9" s="289"/>
      <c r="C9" s="289"/>
      <c r="D9" s="289"/>
      <c r="E9" s="290"/>
      <c r="F9" s="290"/>
      <c r="G9" s="290"/>
      <c r="H9" s="290"/>
      <c r="I9" s="290"/>
      <c r="J9" s="290"/>
      <c r="K9" s="290"/>
      <c r="L9" s="290"/>
      <c r="M9" s="290"/>
      <c r="N9" s="290"/>
      <c r="O9" s="290"/>
      <c r="P9" s="290"/>
      <c r="Q9" s="290"/>
      <c r="R9" s="290"/>
      <c r="S9" s="290"/>
      <c r="T9" s="290"/>
      <c r="U9" s="290"/>
      <c r="V9" s="290"/>
      <c r="W9" s="290"/>
      <c r="X9" s="290"/>
      <c r="Y9" s="290"/>
      <c r="Z9" s="290"/>
      <c r="AA9" s="290"/>
      <c r="AB9" s="290"/>
      <c r="AC9" s="290"/>
    </row>
    <row r="10" spans="1:32" s="22" customFormat="1" ht="35.25" customHeight="1" x14ac:dyDescent="0.2">
      <c r="A10" s="566" t="s">
        <v>210</v>
      </c>
      <c r="B10" s="567"/>
      <c r="C10" s="567"/>
      <c r="D10" s="567"/>
      <c r="E10" s="567"/>
      <c r="F10" s="567"/>
      <c r="G10" s="567"/>
      <c r="H10" s="568"/>
      <c r="I10" s="569" t="s">
        <v>205</v>
      </c>
      <c r="J10" s="570"/>
      <c r="K10" s="570"/>
      <c r="L10" s="570"/>
      <c r="M10" s="570"/>
      <c r="N10" s="571"/>
      <c r="O10" s="563" t="s">
        <v>211</v>
      </c>
      <c r="P10" s="563"/>
      <c r="Q10" s="563"/>
      <c r="R10" s="563"/>
      <c r="S10" s="563"/>
      <c r="T10" s="563"/>
      <c r="U10" s="563"/>
      <c r="V10" s="563"/>
      <c r="W10" s="563"/>
      <c r="X10" s="563"/>
      <c r="Y10" s="563"/>
      <c r="Z10" s="563"/>
      <c r="AA10" s="563"/>
      <c r="AB10" s="563"/>
      <c r="AC10" s="563"/>
      <c r="AD10" s="566" t="s">
        <v>120</v>
      </c>
      <c r="AE10" s="567"/>
      <c r="AF10" s="568"/>
    </row>
    <row r="11" spans="1:32" s="22" customFormat="1" ht="49.5" customHeight="1" x14ac:dyDescent="0.2">
      <c r="A11" s="131" t="s">
        <v>204</v>
      </c>
      <c r="B11" s="131" t="s">
        <v>172</v>
      </c>
      <c r="C11" s="131" t="s">
        <v>203</v>
      </c>
      <c r="D11" s="131" t="s">
        <v>202</v>
      </c>
      <c r="E11" s="131" t="s">
        <v>171</v>
      </c>
      <c r="F11" s="131" t="s">
        <v>4</v>
      </c>
      <c r="G11" s="131" t="s">
        <v>3</v>
      </c>
      <c r="H11" s="131" t="s">
        <v>221</v>
      </c>
      <c r="I11" s="132" t="s">
        <v>199</v>
      </c>
      <c r="J11" s="132">
        <v>2016</v>
      </c>
      <c r="K11" s="132">
        <v>2017</v>
      </c>
      <c r="L11" s="132">
        <v>2018</v>
      </c>
      <c r="M11" s="132">
        <v>2019</v>
      </c>
      <c r="N11" s="132">
        <v>2020</v>
      </c>
      <c r="O11" s="132" t="s">
        <v>135</v>
      </c>
      <c r="P11" s="132" t="s">
        <v>131</v>
      </c>
      <c r="Q11" s="132" t="s">
        <v>132</v>
      </c>
      <c r="R11" s="132" t="s">
        <v>133</v>
      </c>
      <c r="S11" s="132" t="s">
        <v>134</v>
      </c>
      <c r="T11" s="132" t="s">
        <v>112</v>
      </c>
      <c r="U11" s="132" t="s">
        <v>113</v>
      </c>
      <c r="V11" s="132" t="s">
        <v>114</v>
      </c>
      <c r="W11" s="132" t="s">
        <v>115</v>
      </c>
      <c r="X11" s="132" t="s">
        <v>116</v>
      </c>
      <c r="Y11" s="132" t="s">
        <v>117</v>
      </c>
      <c r="Z11" s="132" t="s">
        <v>118</v>
      </c>
      <c r="AA11" s="132" t="s">
        <v>206</v>
      </c>
      <c r="AB11" s="145" t="s">
        <v>107</v>
      </c>
      <c r="AC11" s="132" t="s">
        <v>108</v>
      </c>
      <c r="AD11" s="131" t="s">
        <v>109</v>
      </c>
      <c r="AE11" s="131" t="s">
        <v>111</v>
      </c>
      <c r="AF11" s="131" t="s">
        <v>110</v>
      </c>
    </row>
    <row r="12" spans="1:32" s="23" customFormat="1" ht="142.5" customHeight="1" x14ac:dyDescent="0.25">
      <c r="A12" s="148" t="s">
        <v>366</v>
      </c>
      <c r="B12" s="148" t="s">
        <v>367</v>
      </c>
      <c r="C12" s="148">
        <v>259</v>
      </c>
      <c r="D12" s="148" t="s">
        <v>323</v>
      </c>
      <c r="E12" s="148">
        <v>450</v>
      </c>
      <c r="F12" s="169" t="s">
        <v>364</v>
      </c>
      <c r="G12" s="170" t="s">
        <v>307</v>
      </c>
      <c r="H12" s="148" t="s">
        <v>365</v>
      </c>
      <c r="I12" s="170">
        <f>+SUM(J12:N12)</f>
        <v>0.8</v>
      </c>
      <c r="J12" s="147">
        <v>0.05</v>
      </c>
      <c r="K12" s="147">
        <v>0.3</v>
      </c>
      <c r="L12" s="147">
        <v>0.2</v>
      </c>
      <c r="M12" s="147">
        <v>0.24</v>
      </c>
      <c r="N12" s="147">
        <v>0.01</v>
      </c>
      <c r="O12" s="292">
        <f>'15'!B29</f>
        <v>0</v>
      </c>
      <c r="P12" s="292">
        <f>'15'!B30</f>
        <v>0</v>
      </c>
      <c r="Q12" s="292">
        <f>'15'!B31</f>
        <v>1.0439754318254597E-3</v>
      </c>
      <c r="R12" s="292">
        <f>'15'!B32</f>
        <v>1.2E-2</v>
      </c>
      <c r="S12" s="292">
        <f>'15'!B33</f>
        <v>0</v>
      </c>
      <c r="T12" s="292">
        <f>'15'!B34</f>
        <v>6.1609387494353338E-2</v>
      </c>
      <c r="U12" s="292">
        <f>'15'!B35</f>
        <v>6.2503880703825765E-3</v>
      </c>
      <c r="V12" s="292">
        <f>'15'!B36</f>
        <v>1.4896249003438635E-2</v>
      </c>
      <c r="W12" s="292">
        <f>'15'!B37</f>
        <v>0</v>
      </c>
      <c r="X12" s="292">
        <f>'15'!B38</f>
        <v>0</v>
      </c>
      <c r="Y12" s="292">
        <f>'15'!B39</f>
        <v>0.1158</v>
      </c>
      <c r="Z12" s="292">
        <f>'15'!B40</f>
        <v>2.81E-2</v>
      </c>
      <c r="AA12" s="292">
        <f>SUM(O12:Z12)</f>
        <v>0.23970000000000002</v>
      </c>
      <c r="AB12" s="293">
        <f>+AA12/L12</f>
        <v>1.1985000000000001</v>
      </c>
      <c r="AC12" s="293">
        <f>+(J12+K12+L12+AA12)/I12</f>
        <v>0.98712500000000003</v>
      </c>
      <c r="AD12" s="146" t="str">
        <f>+'15'!B48</f>
        <v>La Oficina de Tecnologías de la información y las Comunicaciones se encargó de la modernización de la plataforma tecnológica de la Entidad, y logró  que la infraestructura de TI de  la entidad  se encuentre modernizada en un 80%, esto a través de cuatro diferentes fases de modernización que incluyeron  hardware, software,  y actualización constante de licenciamiento y soporte de ORACLE, permitiendo soportar todos los  proyectos con componente tecnológico vigentes  y los previstos durante la vigencia; de  igual forma  la OTIC se encargó de garantizar que las condiciones de procesamiento, gestión, comunicaciones y seguridad de la  información cumplan con los  lineamientos definidos por Mintic  para la transición oportuna al protocolo   IPV6.</v>
      </c>
      <c r="AE12" s="146" t="str">
        <f>+'15'!B49</f>
        <v>Retraso en la revisión de los documentos del proceso por congestión, por lo que se solicitó modificar la fecha posible de adjudicación del proyecto más relevante de esta meta que es el de la fase IV de renovación tecnológica de la entidad.
No Se contrataron las líneas SGC-265, SGC-266 , SGC-267 "ADQUISICIÓN DE COMPUTADORES DE ESCRITORIO Y PORTÁTILES PARA LA SECRETARÍA DISTRITAL DE MOVILIDAD." devido a que el  término de cotización de 10 días supera la vigencia fiscal del año 2019 de la entidad distrital.</v>
      </c>
      <c r="AF12" s="146" t="str">
        <f>+'15'!B50</f>
        <v>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v>
      </c>
    </row>
    <row r="13" spans="1:32" hidden="1" x14ac:dyDescent="0.25"/>
    <row r="14" spans="1:32" hidden="1" x14ac:dyDescent="0.25">
      <c r="D14" s="5"/>
    </row>
    <row r="15" spans="1:32" hidden="1" x14ac:dyDescent="0.25">
      <c r="D15" s="5"/>
    </row>
    <row r="16" spans="1:32" hidden="1" x14ac:dyDescent="0.25"/>
  </sheetData>
  <sheetProtection autoFilter="0" pivotTables="0"/>
  <mergeCells count="19">
    <mergeCell ref="C2:AF2"/>
    <mergeCell ref="C3:AF3"/>
    <mergeCell ref="R4:AF4"/>
    <mergeCell ref="AD10:AF10"/>
    <mergeCell ref="I10:N10"/>
    <mergeCell ref="A10:H10"/>
    <mergeCell ref="A1:B4"/>
    <mergeCell ref="O10:AC10"/>
    <mergeCell ref="C4:Q4"/>
    <mergeCell ref="C6:G6"/>
    <mergeCell ref="C7:G7"/>
    <mergeCell ref="C8:G8"/>
    <mergeCell ref="I6:I8"/>
    <mergeCell ref="J6:J8"/>
    <mergeCell ref="K6:K8"/>
    <mergeCell ref="A6:B6"/>
    <mergeCell ref="A7:B7"/>
    <mergeCell ref="A8:B8"/>
    <mergeCell ref="C1:AF1"/>
  </mergeCells>
  <phoneticPr fontId="4" type="noConversion"/>
  <conditionalFormatting sqref="O12:Z12">
    <cfRule type="cellIs" dxfId="5" priority="1" operator="greaterThan">
      <formula>0</formula>
    </cfRule>
  </conditionalFormatting>
  <printOptions horizontalCentered="1"/>
  <pageMargins left="0.23622047244094491" right="0.23622047244094491" top="0.74803149606299213" bottom="0.74803149606299213" header="0.31496062992125984" footer="0.31496062992125984"/>
  <pageSetup scale="30" fitToWidth="0" orientation="landscape" r:id="rId1"/>
  <headerFooter>
    <oddFooter>&amp;L&amp;"Arial,Normal"&amp;7PE01-PR01-F01&amp;C&amp;"Arial,Normal"&amp;7Versión Impresa no controlada, verificar su vigencia en el listado Maestro de Documentos&amp;R&amp;"Arial,Normal"Pag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57"/>
  <sheetViews>
    <sheetView view="pageLayout" topLeftCell="A19" zoomScaleNormal="70" workbookViewId="0">
      <selection activeCell="G29" sqref="G29"/>
    </sheetView>
  </sheetViews>
  <sheetFormatPr baseColWidth="10" defaultColWidth="11.42578125" defaultRowHeight="12.75" x14ac:dyDescent="0.2"/>
  <cols>
    <col min="1" max="1" width="25.7109375" style="310" customWidth="1"/>
    <col min="2" max="5" width="20.7109375" style="304" customWidth="1"/>
    <col min="6" max="6" width="20.7109375" style="311" customWidth="1"/>
    <col min="7" max="8" width="20.7109375" style="304" customWidth="1"/>
    <col min="9" max="16384" width="11.42578125" style="304"/>
  </cols>
  <sheetData>
    <row r="1" spans="1:8" ht="30" customHeight="1" x14ac:dyDescent="0.2">
      <c r="A1" s="577"/>
      <c r="B1" s="579" t="s">
        <v>460</v>
      </c>
      <c r="C1" s="579"/>
      <c r="D1" s="579"/>
      <c r="E1" s="579"/>
      <c r="F1" s="579"/>
      <c r="G1" s="579"/>
      <c r="H1" s="579"/>
    </row>
    <row r="2" spans="1:8" ht="30" customHeight="1" x14ac:dyDescent="0.2">
      <c r="A2" s="577"/>
      <c r="B2" s="578" t="s">
        <v>139</v>
      </c>
      <c r="C2" s="578"/>
      <c r="D2" s="578"/>
      <c r="E2" s="578"/>
      <c r="F2" s="578"/>
      <c r="G2" s="578"/>
      <c r="H2" s="578"/>
    </row>
    <row r="3" spans="1:8" ht="30" customHeight="1" x14ac:dyDescent="0.2">
      <c r="A3" s="577"/>
      <c r="B3" s="578" t="s">
        <v>222</v>
      </c>
      <c r="C3" s="578"/>
      <c r="D3" s="578"/>
      <c r="E3" s="578"/>
      <c r="F3" s="578"/>
      <c r="G3" s="578"/>
      <c r="H3" s="578"/>
    </row>
    <row r="4" spans="1:8" ht="30" customHeight="1" x14ac:dyDescent="0.2">
      <c r="A4" s="577"/>
      <c r="B4" s="578" t="s">
        <v>223</v>
      </c>
      <c r="C4" s="578"/>
      <c r="D4" s="578"/>
      <c r="E4" s="578"/>
      <c r="F4" s="576" t="s">
        <v>447</v>
      </c>
      <c r="G4" s="576"/>
      <c r="H4" s="576"/>
    </row>
    <row r="5" spans="1:8" ht="30" customHeight="1" x14ac:dyDescent="0.2">
      <c r="A5" s="580" t="s">
        <v>224</v>
      </c>
      <c r="B5" s="580"/>
      <c r="C5" s="580"/>
      <c r="D5" s="580"/>
      <c r="E5" s="580"/>
      <c r="F5" s="580"/>
      <c r="G5" s="580"/>
      <c r="H5" s="580"/>
    </row>
    <row r="6" spans="1:8" ht="30" customHeight="1" x14ac:dyDescent="0.2">
      <c r="A6" s="581" t="s">
        <v>225</v>
      </c>
      <c r="B6" s="581"/>
      <c r="C6" s="581"/>
      <c r="D6" s="581"/>
      <c r="E6" s="581"/>
      <c r="F6" s="581"/>
      <c r="G6" s="581"/>
      <c r="H6" s="581"/>
    </row>
    <row r="7" spans="1:8" ht="30" customHeight="1" x14ac:dyDescent="0.2">
      <c r="A7" s="582" t="s">
        <v>226</v>
      </c>
      <c r="B7" s="582"/>
      <c r="C7" s="582"/>
      <c r="D7" s="582"/>
      <c r="E7" s="582"/>
      <c r="F7" s="582"/>
      <c r="G7" s="582"/>
      <c r="H7" s="582"/>
    </row>
    <row r="8" spans="1:8" ht="30" customHeight="1" x14ac:dyDescent="0.2">
      <c r="A8" s="513" t="s">
        <v>438</v>
      </c>
      <c r="B8" s="514">
        <v>11</v>
      </c>
      <c r="C8" s="583" t="s">
        <v>439</v>
      </c>
      <c r="D8" s="583"/>
      <c r="E8" s="585" t="s">
        <v>321</v>
      </c>
      <c r="F8" s="585"/>
      <c r="G8" s="585"/>
      <c r="H8" s="585"/>
    </row>
    <row r="9" spans="1:8" ht="30" customHeight="1" x14ac:dyDescent="0.2">
      <c r="A9" s="513" t="s">
        <v>227</v>
      </c>
      <c r="B9" s="514" t="s">
        <v>240</v>
      </c>
      <c r="C9" s="583" t="s">
        <v>228</v>
      </c>
      <c r="D9" s="583"/>
      <c r="E9" s="584" t="s">
        <v>448</v>
      </c>
      <c r="F9" s="584"/>
      <c r="G9" s="305" t="s">
        <v>229</v>
      </c>
      <c r="H9" s="518" t="s">
        <v>240</v>
      </c>
    </row>
    <row r="10" spans="1:8" ht="30" customHeight="1" x14ac:dyDescent="0.2">
      <c r="A10" s="513" t="s">
        <v>230</v>
      </c>
      <c r="B10" s="586" t="s">
        <v>322</v>
      </c>
      <c r="C10" s="586"/>
      <c r="D10" s="586"/>
      <c r="E10" s="586"/>
      <c r="F10" s="305" t="s">
        <v>231</v>
      </c>
      <c r="G10" s="587">
        <v>967</v>
      </c>
      <c r="H10" s="587"/>
    </row>
    <row r="11" spans="1:8" ht="30" customHeight="1" x14ac:dyDescent="0.2">
      <c r="A11" s="513" t="s">
        <v>233</v>
      </c>
      <c r="B11" s="588" t="s">
        <v>464</v>
      </c>
      <c r="C11" s="588"/>
      <c r="D11" s="588"/>
      <c r="E11" s="588"/>
      <c r="F11" s="305" t="s">
        <v>234</v>
      </c>
      <c r="G11" s="589" t="s">
        <v>461</v>
      </c>
      <c r="H11" s="589"/>
    </row>
    <row r="12" spans="1:8" ht="30" customHeight="1" x14ac:dyDescent="0.2">
      <c r="A12" s="513" t="s">
        <v>235</v>
      </c>
      <c r="B12" s="590" t="s">
        <v>256</v>
      </c>
      <c r="C12" s="590"/>
      <c r="D12" s="590"/>
      <c r="E12" s="590"/>
      <c r="F12" s="590"/>
      <c r="G12" s="590"/>
      <c r="H12" s="590"/>
    </row>
    <row r="13" spans="1:8" ht="30" customHeight="1" x14ac:dyDescent="0.2">
      <c r="A13" s="513" t="s">
        <v>236</v>
      </c>
      <c r="B13" s="591" t="s">
        <v>323</v>
      </c>
      <c r="C13" s="591"/>
      <c r="D13" s="591"/>
      <c r="E13" s="591"/>
      <c r="F13" s="591"/>
      <c r="G13" s="591"/>
      <c r="H13" s="591"/>
    </row>
    <row r="14" spans="1:8" ht="30" customHeight="1" x14ac:dyDescent="0.2">
      <c r="A14" s="513" t="s">
        <v>238</v>
      </c>
      <c r="B14" s="584" t="s">
        <v>324</v>
      </c>
      <c r="C14" s="584"/>
      <c r="D14" s="584"/>
      <c r="E14" s="584"/>
      <c r="F14" s="305" t="s">
        <v>239</v>
      </c>
      <c r="G14" s="592" t="s">
        <v>251</v>
      </c>
      <c r="H14" s="592"/>
    </row>
    <row r="15" spans="1:8" ht="30" customHeight="1" x14ac:dyDescent="0.2">
      <c r="A15" s="513" t="s">
        <v>241</v>
      </c>
      <c r="B15" s="593" t="s">
        <v>444</v>
      </c>
      <c r="C15" s="593"/>
      <c r="D15" s="593"/>
      <c r="E15" s="593"/>
      <c r="F15" s="305" t="s">
        <v>242</v>
      </c>
      <c r="G15" s="592" t="s">
        <v>232</v>
      </c>
      <c r="H15" s="592"/>
    </row>
    <row r="16" spans="1:8" ht="30" customHeight="1" x14ac:dyDescent="0.2">
      <c r="A16" s="513" t="s">
        <v>243</v>
      </c>
      <c r="B16" s="584" t="s">
        <v>325</v>
      </c>
      <c r="C16" s="584"/>
      <c r="D16" s="584"/>
      <c r="E16" s="584"/>
      <c r="F16" s="584"/>
      <c r="G16" s="584"/>
      <c r="H16" s="584"/>
    </row>
    <row r="17" spans="1:8" ht="30" customHeight="1" x14ac:dyDescent="0.2">
      <c r="A17" s="513" t="s">
        <v>246</v>
      </c>
      <c r="B17" s="584" t="s">
        <v>326</v>
      </c>
      <c r="C17" s="584"/>
      <c r="D17" s="584"/>
      <c r="E17" s="584"/>
      <c r="F17" s="584"/>
      <c r="G17" s="584"/>
      <c r="H17" s="584"/>
    </row>
    <row r="18" spans="1:8" ht="30" customHeight="1" x14ac:dyDescent="0.2">
      <c r="A18" s="513" t="s">
        <v>248</v>
      </c>
      <c r="B18" s="590" t="s">
        <v>462</v>
      </c>
      <c r="C18" s="590"/>
      <c r="D18" s="590"/>
      <c r="E18" s="590"/>
      <c r="F18" s="590"/>
      <c r="G18" s="590"/>
      <c r="H18" s="590"/>
    </row>
    <row r="19" spans="1:8" ht="30" customHeight="1" x14ac:dyDescent="0.2">
      <c r="A19" s="513" t="s">
        <v>250</v>
      </c>
      <c r="B19" s="594" t="s">
        <v>307</v>
      </c>
      <c r="C19" s="594"/>
      <c r="D19" s="594"/>
      <c r="E19" s="594"/>
      <c r="F19" s="594"/>
      <c r="G19" s="594"/>
      <c r="H19" s="594"/>
    </row>
    <row r="20" spans="1:8" ht="30" customHeight="1" x14ac:dyDescent="0.2">
      <c r="A20" s="583" t="s">
        <v>253</v>
      </c>
      <c r="B20" s="595" t="s">
        <v>254</v>
      </c>
      <c r="C20" s="595"/>
      <c r="D20" s="595"/>
      <c r="E20" s="596" t="s">
        <v>272</v>
      </c>
      <c r="F20" s="596"/>
      <c r="G20" s="596"/>
      <c r="H20" s="596"/>
    </row>
    <row r="21" spans="1:8" ht="30" customHeight="1" x14ac:dyDescent="0.2">
      <c r="A21" s="583"/>
      <c r="B21" s="590" t="s">
        <v>328</v>
      </c>
      <c r="C21" s="590"/>
      <c r="D21" s="590"/>
      <c r="E21" s="590" t="s">
        <v>329</v>
      </c>
      <c r="F21" s="590"/>
      <c r="G21" s="590"/>
      <c r="H21" s="590"/>
    </row>
    <row r="22" spans="1:8" ht="30" customHeight="1" x14ac:dyDescent="0.2">
      <c r="A22" s="513" t="s">
        <v>257</v>
      </c>
      <c r="B22" s="591" t="s">
        <v>327</v>
      </c>
      <c r="C22" s="591"/>
      <c r="D22" s="591"/>
      <c r="E22" s="591" t="s">
        <v>327</v>
      </c>
      <c r="F22" s="591"/>
      <c r="G22" s="591"/>
      <c r="H22" s="591"/>
    </row>
    <row r="23" spans="1:8" ht="30" customHeight="1" x14ac:dyDescent="0.2">
      <c r="A23" s="513" t="s">
        <v>259</v>
      </c>
      <c r="B23" s="590" t="s">
        <v>330</v>
      </c>
      <c r="C23" s="590"/>
      <c r="D23" s="590"/>
      <c r="E23" s="590" t="s">
        <v>331</v>
      </c>
      <c r="F23" s="590"/>
      <c r="G23" s="590"/>
      <c r="H23" s="590"/>
    </row>
    <row r="24" spans="1:8" ht="30" customHeight="1" x14ac:dyDescent="0.2">
      <c r="A24" s="513" t="s">
        <v>261</v>
      </c>
      <c r="B24" s="597">
        <v>43466</v>
      </c>
      <c r="C24" s="584"/>
      <c r="D24" s="584"/>
      <c r="E24" s="305" t="s">
        <v>262</v>
      </c>
      <c r="F24" s="598">
        <f>+'Sección 2. Metas - Presupuesto'!H13</f>
        <v>0.3</v>
      </c>
      <c r="G24" s="598"/>
      <c r="H24" s="598"/>
    </row>
    <row r="25" spans="1:8" ht="30" customHeight="1" x14ac:dyDescent="0.2">
      <c r="A25" s="513" t="s">
        <v>263</v>
      </c>
      <c r="B25" s="597">
        <v>43830</v>
      </c>
      <c r="C25" s="584"/>
      <c r="D25" s="584"/>
      <c r="E25" s="305" t="s">
        <v>264</v>
      </c>
      <c r="F25" s="599">
        <f>+'Sección 2. Metas - Presupuesto'!I13</f>
        <v>0.27</v>
      </c>
      <c r="G25" s="599"/>
      <c r="H25" s="599"/>
    </row>
    <row r="26" spans="1:8" ht="40.5" customHeight="1" x14ac:dyDescent="0.2">
      <c r="A26" s="513" t="s">
        <v>265</v>
      </c>
      <c r="B26" s="592" t="s">
        <v>244</v>
      </c>
      <c r="C26" s="592"/>
      <c r="D26" s="592"/>
      <c r="E26" s="307" t="s">
        <v>266</v>
      </c>
      <c r="F26" s="600"/>
      <c r="G26" s="600"/>
      <c r="H26" s="600"/>
    </row>
    <row r="27" spans="1:8" ht="30" customHeight="1" x14ac:dyDescent="0.2">
      <c r="A27" s="601" t="s">
        <v>267</v>
      </c>
      <c r="B27" s="601"/>
      <c r="C27" s="601"/>
      <c r="D27" s="601"/>
      <c r="E27" s="601"/>
      <c r="F27" s="601"/>
      <c r="G27" s="601"/>
      <c r="H27" s="601"/>
    </row>
    <row r="28" spans="1:8" ht="30" customHeight="1" x14ac:dyDescent="0.2">
      <c r="A28" s="517" t="s">
        <v>268</v>
      </c>
      <c r="B28" s="517" t="s">
        <v>269</v>
      </c>
      <c r="C28" s="517" t="s">
        <v>270</v>
      </c>
      <c r="D28" s="517" t="s">
        <v>271</v>
      </c>
      <c r="E28" s="517" t="s">
        <v>272</v>
      </c>
      <c r="F28" s="308" t="s">
        <v>273</v>
      </c>
      <c r="G28" s="308" t="s">
        <v>274</v>
      </c>
      <c r="H28" s="517" t="s">
        <v>275</v>
      </c>
    </row>
    <row r="29" spans="1:8" ht="20.100000000000001" customHeight="1" x14ac:dyDescent="0.2">
      <c r="A29" s="515" t="s">
        <v>276</v>
      </c>
      <c r="B29" s="377">
        <v>0</v>
      </c>
      <c r="C29" s="312">
        <f>+B29</f>
        <v>0</v>
      </c>
      <c r="D29" s="163">
        <v>0</v>
      </c>
      <c r="E29" s="313">
        <f>+D29</f>
        <v>0</v>
      </c>
      <c r="F29" s="346">
        <f>IFERROR(+B29/D29,)</f>
        <v>0</v>
      </c>
      <c r="G29" s="370">
        <f>IFERROR(+C29/E29,)</f>
        <v>0</v>
      </c>
      <c r="H29" s="371">
        <f>+C29/$F$25</f>
        <v>0</v>
      </c>
    </row>
    <row r="30" spans="1:8" ht="20.100000000000001" customHeight="1" x14ac:dyDescent="0.2">
      <c r="A30" s="515" t="s">
        <v>277</v>
      </c>
      <c r="B30" s="377">
        <f>+ACT_11!H16</f>
        <v>9.1005521651557047E-3</v>
      </c>
      <c r="C30" s="312">
        <f>+C29+B30</f>
        <v>9.1005521651557047E-3</v>
      </c>
      <c r="D30" s="163">
        <f>+ACT_11!F19</f>
        <v>0.17276321429311989</v>
      </c>
      <c r="E30" s="313">
        <f>+D30+E29</f>
        <v>0.17276321429311989</v>
      </c>
      <c r="F30" s="346">
        <f t="shared" ref="F30:F40" si="0">IFERROR(+B30/D30,)</f>
        <v>5.267644621218491E-2</v>
      </c>
      <c r="G30" s="370">
        <f t="shared" ref="G30:G40" si="1">IFERROR(+C30/E30,)</f>
        <v>5.267644621218491E-2</v>
      </c>
      <c r="H30" s="371">
        <f t="shared" ref="H30:H40" si="2">+C30/$F$25</f>
        <v>3.3705748759835938E-2</v>
      </c>
    </row>
    <row r="31" spans="1:8" ht="20.100000000000001" customHeight="1" x14ac:dyDescent="0.2">
      <c r="A31" s="515" t="s">
        <v>278</v>
      </c>
      <c r="B31" s="377">
        <f>+ACT_11!H19+ACT_11!H20</f>
        <v>0.17613749582228239</v>
      </c>
      <c r="C31" s="312">
        <f t="shared" ref="C31:C40" si="3">+C30+B31</f>
        <v>0.18523804798743809</v>
      </c>
      <c r="D31" s="163">
        <f>+ACT_11!F20</f>
        <v>3.3742815291624979E-3</v>
      </c>
      <c r="E31" s="313">
        <f t="shared" ref="E31:E40" si="4">+D31+E30</f>
        <v>0.17613749582228239</v>
      </c>
      <c r="F31" s="346">
        <f t="shared" si="0"/>
        <v>52.199999999999996</v>
      </c>
      <c r="G31" s="370">
        <f t="shared" si="1"/>
        <v>1.0516673188901124</v>
      </c>
      <c r="H31" s="371">
        <f t="shared" si="2"/>
        <v>0.68606684439791876</v>
      </c>
    </row>
    <row r="32" spans="1:8" ht="20.100000000000001" customHeight="1" x14ac:dyDescent="0.2">
      <c r="A32" s="515" t="s">
        <v>279</v>
      </c>
      <c r="B32" s="377">
        <f>+ACT_11!H17</f>
        <v>3.1178361329461481E-2</v>
      </c>
      <c r="C32" s="312">
        <f t="shared" si="3"/>
        <v>0.21641640931689957</v>
      </c>
      <c r="D32" s="163">
        <f>+ACT_11!F17</f>
        <v>3.1178361329461481E-2</v>
      </c>
      <c r="E32" s="313">
        <f t="shared" si="4"/>
        <v>0.20731585715174386</v>
      </c>
      <c r="F32" s="346">
        <f t="shared" si="0"/>
        <v>1</v>
      </c>
      <c r="G32" s="370">
        <f t="shared" si="1"/>
        <v>1.043897038510154</v>
      </c>
      <c r="H32" s="371">
        <f t="shared" si="2"/>
        <v>0.80154225672925761</v>
      </c>
    </row>
    <row r="33" spans="1:8" ht="20.100000000000001" customHeight="1" x14ac:dyDescent="0.2">
      <c r="A33" s="515" t="s">
        <v>280</v>
      </c>
      <c r="B33" s="377">
        <f>+ACT_11!H15</f>
        <v>1.781620647397799E-2</v>
      </c>
      <c r="C33" s="312">
        <f t="shared" si="3"/>
        <v>0.23423261579087756</v>
      </c>
      <c r="D33" s="163">
        <f>+ACT_11!F15</f>
        <v>1.781620647397799E-2</v>
      </c>
      <c r="E33" s="313">
        <f>+D33+E32</f>
        <v>0.22513206362572186</v>
      </c>
      <c r="F33" s="346">
        <f t="shared" si="0"/>
        <v>1</v>
      </c>
      <c r="G33" s="370">
        <f t="shared" si="1"/>
        <v>1.0404231721532353</v>
      </c>
      <c r="H33" s="371">
        <f t="shared" si="2"/>
        <v>0.86752820663287977</v>
      </c>
    </row>
    <row r="34" spans="1:8" ht="20.100000000000001" customHeight="1" x14ac:dyDescent="0.2">
      <c r="A34" s="515" t="s">
        <v>281</v>
      </c>
      <c r="B34" s="377">
        <f>+ACT_11!H18</f>
        <v>3.5767384209122476E-2</v>
      </c>
      <c r="C34" s="312">
        <f t="shared" si="3"/>
        <v>0.27</v>
      </c>
      <c r="D34" s="163">
        <f>+ACT_11!F18</f>
        <v>3.5767384209122476E-2</v>
      </c>
      <c r="E34" s="313">
        <f t="shared" si="4"/>
        <v>0.26089944783484431</v>
      </c>
      <c r="F34" s="346">
        <f>IFERROR(+B34/D34,)</f>
        <v>1</v>
      </c>
      <c r="G34" s="370">
        <f t="shared" si="1"/>
        <v>1.0348814542946698</v>
      </c>
      <c r="H34" s="371">
        <f t="shared" si="2"/>
        <v>1</v>
      </c>
    </row>
    <row r="35" spans="1:8" ht="20.100000000000001" customHeight="1" x14ac:dyDescent="0.2">
      <c r="A35" s="515" t="s">
        <v>282</v>
      </c>
      <c r="B35" s="377">
        <v>0</v>
      </c>
      <c r="C35" s="312">
        <f t="shared" si="3"/>
        <v>0.27</v>
      </c>
      <c r="D35" s="163">
        <v>0</v>
      </c>
      <c r="E35" s="313">
        <f t="shared" si="4"/>
        <v>0.26089944783484431</v>
      </c>
      <c r="F35" s="346">
        <f t="shared" si="0"/>
        <v>0</v>
      </c>
      <c r="G35" s="370">
        <f t="shared" si="1"/>
        <v>1.0348814542946698</v>
      </c>
      <c r="H35" s="371">
        <f t="shared" si="2"/>
        <v>1</v>
      </c>
    </row>
    <row r="36" spans="1:8" ht="20.100000000000001" customHeight="1" x14ac:dyDescent="0.2">
      <c r="A36" s="515" t="s">
        <v>283</v>
      </c>
      <c r="B36" s="377">
        <v>0</v>
      </c>
      <c r="C36" s="312">
        <f t="shared" si="3"/>
        <v>0.27</v>
      </c>
      <c r="D36" s="163">
        <v>0</v>
      </c>
      <c r="E36" s="313">
        <f t="shared" si="4"/>
        <v>0.26089944783484431</v>
      </c>
      <c r="F36" s="346">
        <f t="shared" si="0"/>
        <v>0</v>
      </c>
      <c r="G36" s="370">
        <f t="shared" si="1"/>
        <v>1.0348814542946698</v>
      </c>
      <c r="H36" s="371">
        <f t="shared" si="2"/>
        <v>1</v>
      </c>
    </row>
    <row r="37" spans="1:8" ht="20.100000000000001" customHeight="1" x14ac:dyDescent="0.2">
      <c r="A37" s="515" t="s">
        <v>284</v>
      </c>
      <c r="B37" s="377">
        <v>0</v>
      </c>
      <c r="C37" s="312">
        <f t="shared" si="3"/>
        <v>0.27</v>
      </c>
      <c r="D37" s="163">
        <v>0</v>
      </c>
      <c r="E37" s="313">
        <f t="shared" si="4"/>
        <v>0.26089944783484431</v>
      </c>
      <c r="F37" s="346">
        <f t="shared" si="0"/>
        <v>0</v>
      </c>
      <c r="G37" s="370">
        <f t="shared" si="1"/>
        <v>1.0348814542946698</v>
      </c>
      <c r="H37" s="371">
        <f t="shared" si="2"/>
        <v>1</v>
      </c>
    </row>
    <row r="38" spans="1:8" ht="20.100000000000001" customHeight="1" x14ac:dyDescent="0.2">
      <c r="A38" s="515" t="s">
        <v>285</v>
      </c>
      <c r="B38" s="377">
        <v>0</v>
      </c>
      <c r="C38" s="312">
        <f t="shared" si="3"/>
        <v>0.27</v>
      </c>
      <c r="D38" s="163">
        <v>0</v>
      </c>
      <c r="E38" s="313">
        <f t="shared" si="4"/>
        <v>0.26089944783484431</v>
      </c>
      <c r="F38" s="346">
        <f t="shared" si="0"/>
        <v>0</v>
      </c>
      <c r="G38" s="370">
        <f t="shared" si="1"/>
        <v>1.0348814542946698</v>
      </c>
      <c r="H38" s="371">
        <f t="shared" si="2"/>
        <v>1</v>
      </c>
    </row>
    <row r="39" spans="1:8" ht="20.100000000000001" customHeight="1" x14ac:dyDescent="0.2">
      <c r="A39" s="515" t="s">
        <v>286</v>
      </c>
      <c r="B39" s="377">
        <v>0</v>
      </c>
      <c r="C39" s="312">
        <f t="shared" si="3"/>
        <v>0.27</v>
      </c>
      <c r="D39" s="163">
        <v>0</v>
      </c>
      <c r="E39" s="313">
        <f t="shared" si="4"/>
        <v>0.26089944783484431</v>
      </c>
      <c r="F39" s="346">
        <f t="shared" si="0"/>
        <v>0</v>
      </c>
      <c r="G39" s="370">
        <f t="shared" si="1"/>
        <v>1.0348814542946698</v>
      </c>
      <c r="H39" s="371">
        <f t="shared" si="2"/>
        <v>1</v>
      </c>
    </row>
    <row r="40" spans="1:8" ht="20.100000000000001" customHeight="1" x14ac:dyDescent="0.2">
      <c r="A40" s="515" t="s">
        <v>287</v>
      </c>
      <c r="B40" s="377">
        <v>0</v>
      </c>
      <c r="C40" s="312">
        <f t="shared" si="3"/>
        <v>0.27</v>
      </c>
      <c r="D40" s="163">
        <f>+ACT_11!F16</f>
        <v>9.1005521651557047E-3</v>
      </c>
      <c r="E40" s="313">
        <f t="shared" si="4"/>
        <v>0.27</v>
      </c>
      <c r="F40" s="346">
        <f t="shared" si="0"/>
        <v>0</v>
      </c>
      <c r="G40" s="370">
        <f t="shared" si="1"/>
        <v>1</v>
      </c>
      <c r="H40" s="371">
        <f t="shared" si="2"/>
        <v>1</v>
      </c>
    </row>
    <row r="41" spans="1:8" ht="81.75" customHeight="1" x14ac:dyDescent="0.2">
      <c r="A41" s="516" t="s">
        <v>288</v>
      </c>
      <c r="B41" s="602" t="s">
        <v>574</v>
      </c>
      <c r="C41" s="602"/>
      <c r="D41" s="602"/>
      <c r="E41" s="602"/>
      <c r="F41" s="602"/>
      <c r="G41" s="602"/>
      <c r="H41" s="602"/>
    </row>
    <row r="42" spans="1:8" ht="30" customHeight="1" x14ac:dyDescent="0.2">
      <c r="A42" s="582" t="s">
        <v>289</v>
      </c>
      <c r="B42" s="582"/>
      <c r="C42" s="582"/>
      <c r="D42" s="582"/>
      <c r="E42" s="582"/>
      <c r="F42" s="582"/>
      <c r="G42" s="582"/>
      <c r="H42" s="582"/>
    </row>
    <row r="43" spans="1:8" ht="45" customHeight="1" x14ac:dyDescent="0.2">
      <c r="A43" s="603"/>
      <c r="B43" s="603"/>
      <c r="C43" s="603"/>
      <c r="D43" s="603"/>
      <c r="E43" s="603"/>
      <c r="F43" s="603"/>
      <c r="G43" s="603"/>
      <c r="H43" s="603"/>
    </row>
    <row r="44" spans="1:8" ht="45" customHeight="1" x14ac:dyDescent="0.2">
      <c r="A44" s="603"/>
      <c r="B44" s="603"/>
      <c r="C44" s="603"/>
      <c r="D44" s="603"/>
      <c r="E44" s="603"/>
      <c r="F44" s="603"/>
      <c r="G44" s="603"/>
      <c r="H44" s="603"/>
    </row>
    <row r="45" spans="1:8" ht="45" customHeight="1" x14ac:dyDescent="0.2">
      <c r="A45" s="603"/>
      <c r="B45" s="603"/>
      <c r="C45" s="603"/>
      <c r="D45" s="603"/>
      <c r="E45" s="603"/>
      <c r="F45" s="603"/>
      <c r="G45" s="603"/>
      <c r="H45" s="603"/>
    </row>
    <row r="46" spans="1:8" ht="45" customHeight="1" x14ac:dyDescent="0.2">
      <c r="A46" s="603"/>
      <c r="B46" s="603"/>
      <c r="C46" s="603"/>
      <c r="D46" s="603"/>
      <c r="E46" s="603"/>
      <c r="F46" s="603"/>
      <c r="G46" s="603"/>
      <c r="H46" s="603"/>
    </row>
    <row r="47" spans="1:8" ht="45" customHeight="1" x14ac:dyDescent="0.2">
      <c r="A47" s="603"/>
      <c r="B47" s="603"/>
      <c r="C47" s="603"/>
      <c r="D47" s="603"/>
      <c r="E47" s="603"/>
      <c r="F47" s="603"/>
      <c r="G47" s="603"/>
      <c r="H47" s="603"/>
    </row>
    <row r="48" spans="1:8" ht="409.5" customHeight="1" x14ac:dyDescent="0.2">
      <c r="A48" s="513" t="s">
        <v>290</v>
      </c>
      <c r="B48" s="604" t="s">
        <v>620</v>
      </c>
      <c r="C48" s="604"/>
      <c r="D48" s="604"/>
      <c r="E48" s="604"/>
      <c r="F48" s="604"/>
      <c r="G48" s="604"/>
      <c r="H48" s="604"/>
    </row>
    <row r="49" spans="1:8" ht="30" customHeight="1" x14ac:dyDescent="0.2">
      <c r="A49" s="513" t="s">
        <v>291</v>
      </c>
      <c r="B49" s="605" t="s">
        <v>471</v>
      </c>
      <c r="C49" s="605"/>
      <c r="D49" s="605"/>
      <c r="E49" s="605"/>
      <c r="F49" s="605"/>
      <c r="G49" s="605"/>
      <c r="H49" s="605"/>
    </row>
    <row r="50" spans="1:8" ht="30" customHeight="1" x14ac:dyDescent="0.2">
      <c r="A50" s="516" t="s">
        <v>292</v>
      </c>
      <c r="B50" s="606" t="s">
        <v>432</v>
      </c>
      <c r="C50" s="606"/>
      <c r="D50" s="606"/>
      <c r="E50" s="606"/>
      <c r="F50" s="606"/>
      <c r="G50" s="606"/>
      <c r="H50" s="606"/>
    </row>
    <row r="51" spans="1:8" ht="30" customHeight="1" x14ac:dyDescent="0.2">
      <c r="A51" s="582" t="s">
        <v>293</v>
      </c>
      <c r="B51" s="582"/>
      <c r="C51" s="582"/>
      <c r="D51" s="582"/>
      <c r="E51" s="582"/>
      <c r="F51" s="582"/>
      <c r="G51" s="582"/>
      <c r="H51" s="582"/>
    </row>
    <row r="52" spans="1:8" ht="30" customHeight="1" x14ac:dyDescent="0.2">
      <c r="A52" s="607" t="s">
        <v>294</v>
      </c>
      <c r="B52" s="517" t="s">
        <v>295</v>
      </c>
      <c r="C52" s="608" t="s">
        <v>296</v>
      </c>
      <c r="D52" s="608"/>
      <c r="E52" s="608"/>
      <c r="F52" s="608" t="s">
        <v>297</v>
      </c>
      <c r="G52" s="608"/>
      <c r="H52" s="608"/>
    </row>
    <row r="53" spans="1:8" ht="30" customHeight="1" x14ac:dyDescent="0.2">
      <c r="A53" s="607"/>
      <c r="B53" s="155"/>
      <c r="C53" s="609"/>
      <c r="D53" s="609"/>
      <c r="E53" s="609"/>
      <c r="F53" s="610"/>
      <c r="G53" s="610"/>
      <c r="H53" s="610"/>
    </row>
    <row r="54" spans="1:8" ht="30" customHeight="1" x14ac:dyDescent="0.2">
      <c r="A54" s="516" t="s">
        <v>298</v>
      </c>
      <c r="B54" s="611" t="s">
        <v>449</v>
      </c>
      <c r="C54" s="611"/>
      <c r="D54" s="612" t="s">
        <v>299</v>
      </c>
      <c r="E54" s="612"/>
      <c r="F54" s="611" t="s">
        <v>449</v>
      </c>
      <c r="G54" s="611"/>
      <c r="H54" s="611"/>
    </row>
    <row r="55" spans="1:8" ht="30" customHeight="1" x14ac:dyDescent="0.2">
      <c r="A55" s="516" t="s">
        <v>300</v>
      </c>
      <c r="B55" s="609" t="s">
        <v>566</v>
      </c>
      <c r="C55" s="609"/>
      <c r="D55" s="607" t="s">
        <v>301</v>
      </c>
      <c r="E55" s="607"/>
      <c r="F55" s="613" t="s">
        <v>450</v>
      </c>
      <c r="G55" s="613"/>
      <c r="H55" s="613"/>
    </row>
    <row r="56" spans="1:8" ht="30" customHeight="1" x14ac:dyDescent="0.2">
      <c r="A56" s="516" t="s">
        <v>302</v>
      </c>
      <c r="B56" s="609"/>
      <c r="C56" s="609"/>
      <c r="D56" s="583" t="s">
        <v>303</v>
      </c>
      <c r="E56" s="583"/>
      <c r="F56" s="609"/>
      <c r="G56" s="609"/>
      <c r="H56" s="609"/>
    </row>
    <row r="57" spans="1:8" ht="30" customHeight="1" x14ac:dyDescent="0.2">
      <c r="A57" s="516" t="s">
        <v>304</v>
      </c>
      <c r="B57" s="609"/>
      <c r="C57" s="609"/>
      <c r="D57" s="583"/>
      <c r="E57" s="583"/>
      <c r="F57" s="609"/>
      <c r="G57" s="609"/>
      <c r="H57" s="609"/>
    </row>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count="6">
    <dataValidation type="list" allowBlank="1" showInputMessage="1" showErrorMessage="1" sqref="B9 H9">
      <formula1>#REF!</formula1>
    </dataValidation>
    <dataValidation type="list" allowBlank="1" showInputMessage="1" showErrorMessage="1" sqref="G15:H15">
      <formula1>#REF!</formula1>
    </dataValidation>
    <dataValidation type="list" allowBlank="1" showInputMessage="1" showErrorMessage="1" sqref="G14:H14">
      <formula1>#REF!</formula1>
    </dataValidation>
    <dataValidation type="list" allowBlank="1" showInputMessage="1" showErrorMessage="1" sqref="B11:E11">
      <formula1>#REF!</formula1>
    </dataValidation>
    <dataValidation type="list" allowBlank="1" showInputMessage="1" showErrorMessage="1" sqref="B26:D26">
      <formula1>#REF!</formula1>
    </dataValidation>
    <dataValidation type="list" allowBlank="1" showInputMessage="1" showErrorMessage="1" sqref="B12:H12">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1"/>
  <sheetViews>
    <sheetView topLeftCell="A2" zoomScale="70" zoomScaleNormal="70" workbookViewId="0">
      <selection activeCell="E18" sqref="E18"/>
    </sheetView>
  </sheetViews>
  <sheetFormatPr baseColWidth="10" defaultColWidth="0" defaultRowHeight="15" zeroHeight="1" x14ac:dyDescent="0.25"/>
  <cols>
    <col min="1" max="1" width="21.85546875" style="161" customWidth="1"/>
    <col min="2" max="2" width="34.5703125" customWidth="1"/>
    <col min="3" max="3" width="16.28515625" customWidth="1"/>
    <col min="4" max="4" width="5.85546875" customWidth="1"/>
    <col min="5" max="5" width="47" customWidth="1"/>
    <col min="6" max="6" width="16.140625" style="178" customWidth="1"/>
    <col min="7" max="7" width="16.140625" customWidth="1"/>
    <col min="8" max="8" width="16.28515625" customWidth="1"/>
    <col min="9" max="9" width="15.7109375" customWidth="1"/>
    <col min="10" max="10" width="80.7109375" customWidth="1"/>
    <col min="11" max="106" width="11.5703125" hidden="1" customWidth="1"/>
    <col min="107" max="107" width="11.42578125" hidden="1" customWidth="1"/>
    <col min="108" max="196" width="11.5703125" hidden="1" customWidth="1"/>
    <col min="197" max="198" width="1.42578125" hidden="1" customWidth="1"/>
    <col min="199" max="16384" width="11.5703125" hidden="1"/>
  </cols>
  <sheetData>
    <row r="1" spans="1:12" hidden="1" x14ac:dyDescent="0.25">
      <c r="A1" s="294"/>
      <c r="B1" s="295"/>
      <c r="C1" s="295"/>
      <c r="D1" s="295"/>
      <c r="E1" s="295"/>
      <c r="F1" s="295"/>
      <c r="G1" s="295"/>
      <c r="H1" s="295"/>
      <c r="I1" s="295"/>
      <c r="J1" s="296"/>
    </row>
    <row r="2" spans="1:12" ht="30" customHeight="1" x14ac:dyDescent="0.25">
      <c r="A2" s="614"/>
      <c r="B2" s="615" t="s">
        <v>455</v>
      </c>
      <c r="C2" s="615"/>
      <c r="D2" s="615"/>
      <c r="E2" s="615"/>
      <c r="F2" s="615"/>
      <c r="G2" s="615"/>
      <c r="H2" s="615"/>
      <c r="I2" s="615"/>
      <c r="J2" s="615"/>
    </row>
    <row r="3" spans="1:12" ht="30" customHeight="1" x14ac:dyDescent="0.25">
      <c r="A3" s="614"/>
      <c r="B3" s="615" t="s">
        <v>139</v>
      </c>
      <c r="C3" s="615"/>
      <c r="D3" s="615"/>
      <c r="E3" s="615"/>
      <c r="F3" s="615"/>
      <c r="G3" s="615"/>
      <c r="H3" s="615"/>
      <c r="I3" s="615"/>
      <c r="J3" s="615"/>
    </row>
    <row r="4" spans="1:12" ht="30" customHeight="1" x14ac:dyDescent="0.25">
      <c r="A4" s="614"/>
      <c r="B4" s="615" t="s">
        <v>389</v>
      </c>
      <c r="C4" s="615"/>
      <c r="D4" s="615"/>
      <c r="E4" s="615"/>
      <c r="F4" s="615"/>
      <c r="G4" s="615"/>
      <c r="H4" s="615"/>
      <c r="I4" s="615"/>
      <c r="J4" s="615"/>
    </row>
    <row r="5" spans="1:12" ht="30" customHeight="1" x14ac:dyDescent="0.25">
      <c r="A5" s="614"/>
      <c r="B5" s="615" t="s">
        <v>452</v>
      </c>
      <c r="C5" s="615"/>
      <c r="D5" s="615"/>
      <c r="E5" s="615"/>
      <c r="F5" s="615"/>
      <c r="G5" s="616" t="s">
        <v>447</v>
      </c>
      <c r="H5" s="616"/>
      <c r="I5" s="616"/>
      <c r="J5" s="616"/>
    </row>
    <row r="6" spans="1:12" ht="30" customHeight="1" x14ac:dyDescent="0.25">
      <c r="A6" s="297"/>
      <c r="B6" s="298"/>
      <c r="C6" s="298"/>
      <c r="D6" s="298"/>
      <c r="E6" s="298"/>
      <c r="F6" s="298"/>
      <c r="G6" s="298"/>
      <c r="H6" s="298"/>
      <c r="I6" s="299"/>
      <c r="J6" s="296"/>
    </row>
    <row r="7" spans="1:12" ht="51" customHeight="1" x14ac:dyDescent="0.25">
      <c r="A7" s="301" t="s">
        <v>401</v>
      </c>
      <c r="B7" s="617" t="s">
        <v>320</v>
      </c>
      <c r="C7" s="617"/>
      <c r="D7" s="617"/>
      <c r="E7" s="300"/>
      <c r="F7" s="298"/>
      <c r="G7" s="298"/>
      <c r="H7" s="298"/>
      <c r="I7" s="299"/>
      <c r="J7" s="296"/>
    </row>
    <row r="8" spans="1:12" ht="30" customHeight="1" x14ac:dyDescent="0.25">
      <c r="A8" s="302" t="s">
        <v>0</v>
      </c>
      <c r="B8" s="617" t="s">
        <v>448</v>
      </c>
      <c r="C8" s="617"/>
      <c r="D8" s="617"/>
      <c r="E8" s="300"/>
      <c r="F8" s="298"/>
      <c r="G8" s="298"/>
      <c r="H8" s="298"/>
      <c r="I8" s="299"/>
      <c r="J8" s="295"/>
    </row>
    <row r="9" spans="1:12" ht="30" customHeight="1" x14ac:dyDescent="0.25">
      <c r="A9" s="302" t="s">
        <v>316</v>
      </c>
      <c r="B9" s="617" t="s">
        <v>442</v>
      </c>
      <c r="C9" s="617"/>
      <c r="D9" s="617"/>
      <c r="E9" s="242"/>
      <c r="F9" s="298"/>
      <c r="G9" s="298"/>
      <c r="H9" s="298"/>
      <c r="I9" s="299"/>
      <c r="J9" s="295"/>
    </row>
    <row r="10" spans="1:12" ht="30" customHeight="1" x14ac:dyDescent="0.25">
      <c r="A10" s="302" t="s">
        <v>194</v>
      </c>
      <c r="B10" s="617" t="s">
        <v>443</v>
      </c>
      <c r="C10" s="617"/>
      <c r="D10" s="617"/>
      <c r="E10" s="300"/>
      <c r="F10" s="298"/>
      <c r="G10" s="298"/>
      <c r="H10" s="298"/>
      <c r="I10" s="299"/>
      <c r="J10" s="295"/>
    </row>
    <row r="11" spans="1:12" ht="30" customHeight="1" x14ac:dyDescent="0.25">
      <c r="A11" s="302" t="s">
        <v>390</v>
      </c>
      <c r="B11" s="617" t="s">
        <v>391</v>
      </c>
      <c r="C11" s="617"/>
      <c r="D11" s="617"/>
      <c r="E11" s="300"/>
      <c r="F11" s="298"/>
      <c r="G11" s="298"/>
      <c r="H11" s="298"/>
      <c r="I11" s="299"/>
      <c r="J11" s="295"/>
    </row>
    <row r="12" spans="1:12" ht="30" customHeight="1" x14ac:dyDescent="0.25">
      <c r="A12" s="294"/>
      <c r="B12" s="295"/>
      <c r="C12" s="295"/>
      <c r="D12" s="295"/>
      <c r="E12" s="295"/>
      <c r="F12" s="295"/>
      <c r="G12" s="295"/>
      <c r="H12" s="295"/>
      <c r="I12" s="295"/>
      <c r="J12" s="295"/>
    </row>
    <row r="13" spans="1:12" s="202" customFormat="1" ht="30" customHeight="1" x14ac:dyDescent="0.25">
      <c r="A13" s="620" t="s">
        <v>453</v>
      </c>
      <c r="B13" s="621"/>
      <c r="C13" s="621"/>
      <c r="D13" s="621"/>
      <c r="E13" s="621"/>
      <c r="F13" s="621"/>
      <c r="G13" s="622"/>
      <c r="H13" s="618" t="s">
        <v>312</v>
      </c>
      <c r="I13" s="619"/>
      <c r="J13" s="619"/>
    </row>
    <row r="14" spans="1:12" s="162" customFormat="1" ht="30" customHeight="1" x14ac:dyDescent="0.25">
      <c r="A14" s="176" t="s">
        <v>317</v>
      </c>
      <c r="B14" s="176" t="s">
        <v>313</v>
      </c>
      <c r="C14" s="176" t="s">
        <v>372</v>
      </c>
      <c r="D14" s="176" t="s">
        <v>314</v>
      </c>
      <c r="E14" s="176" t="s">
        <v>315</v>
      </c>
      <c r="F14" s="176" t="s">
        <v>373</v>
      </c>
      <c r="G14" s="176" t="s">
        <v>374</v>
      </c>
      <c r="H14" s="175" t="s">
        <v>375</v>
      </c>
      <c r="I14" s="175" t="s">
        <v>376</v>
      </c>
      <c r="J14" s="175" t="s">
        <v>377</v>
      </c>
    </row>
    <row r="15" spans="1:12" s="231" customFormat="1" ht="50.1" customHeight="1" x14ac:dyDescent="0.25">
      <c r="A15" s="627">
        <v>1</v>
      </c>
      <c r="B15" s="627" t="s">
        <v>332</v>
      </c>
      <c r="C15" s="629">
        <v>0.2</v>
      </c>
      <c r="D15" s="227">
        <v>1</v>
      </c>
      <c r="E15" s="503" t="s">
        <v>487</v>
      </c>
      <c r="F15" s="335">
        <v>1.781620647397799E-2</v>
      </c>
      <c r="G15" s="303">
        <v>43600</v>
      </c>
      <c r="H15" s="335">
        <f>F15</f>
        <v>1.781620647397799E-2</v>
      </c>
      <c r="I15" s="303">
        <v>43615</v>
      </c>
      <c r="J15" s="317" t="s">
        <v>532</v>
      </c>
      <c r="K15" s="231">
        <f>+F15/$F$21</f>
        <v>6.5985949903622179E-2</v>
      </c>
      <c r="L15" s="231">
        <f>0.27*K15</f>
        <v>1.781620647397799E-2</v>
      </c>
    </row>
    <row r="16" spans="1:12" s="231" customFormat="1" ht="50.1" customHeight="1" x14ac:dyDescent="0.25">
      <c r="A16" s="628"/>
      <c r="B16" s="628"/>
      <c r="C16" s="630"/>
      <c r="D16" s="225">
        <v>2</v>
      </c>
      <c r="E16" s="226" t="s">
        <v>459</v>
      </c>
      <c r="F16" s="335">
        <v>9.1005521651557047E-3</v>
      </c>
      <c r="G16" s="303">
        <v>43830</v>
      </c>
      <c r="H16" s="335">
        <f>+F16</f>
        <v>9.1005521651557047E-3</v>
      </c>
      <c r="I16" s="303">
        <v>43516</v>
      </c>
      <c r="J16" s="317" t="s">
        <v>572</v>
      </c>
      <c r="K16" s="231">
        <f t="shared" ref="K16:K20" si="0">+F16/$F$21</f>
        <v>3.3705748759835938E-2</v>
      </c>
      <c r="L16" s="231">
        <f t="shared" ref="L16:L20" si="1">0.27*K16</f>
        <v>9.1005521651557047E-3</v>
      </c>
    </row>
    <row r="17" spans="1:12" s="231" customFormat="1" ht="50.1" customHeight="1" x14ac:dyDescent="0.25">
      <c r="A17" s="628"/>
      <c r="B17" s="628"/>
      <c r="C17" s="630"/>
      <c r="D17" s="225">
        <v>3</v>
      </c>
      <c r="E17" s="503" t="s">
        <v>484</v>
      </c>
      <c r="F17" s="335">
        <v>3.1178361329461481E-2</v>
      </c>
      <c r="G17" s="303">
        <v>43579</v>
      </c>
      <c r="H17" s="335">
        <f>+F17</f>
        <v>3.1178361329461481E-2</v>
      </c>
      <c r="I17" s="303">
        <v>43585</v>
      </c>
      <c r="J17" s="317" t="s">
        <v>533</v>
      </c>
      <c r="K17" s="231">
        <f t="shared" si="0"/>
        <v>0.1154754123313388</v>
      </c>
      <c r="L17" s="231">
        <f t="shared" si="1"/>
        <v>3.1178361329461481E-2</v>
      </c>
    </row>
    <row r="18" spans="1:12" s="231" customFormat="1" ht="50.1" customHeight="1" x14ac:dyDescent="0.25">
      <c r="A18" s="628"/>
      <c r="B18" s="628"/>
      <c r="C18" s="630"/>
      <c r="D18" s="227">
        <v>4</v>
      </c>
      <c r="E18" s="503" t="s">
        <v>530</v>
      </c>
      <c r="F18" s="335">
        <v>3.5767384209122476E-2</v>
      </c>
      <c r="G18" s="303">
        <v>43631</v>
      </c>
      <c r="H18" s="335">
        <f>+F18</f>
        <v>3.5767384209122476E-2</v>
      </c>
      <c r="I18" s="303">
        <v>43646</v>
      </c>
      <c r="J18" s="303" t="s">
        <v>534</v>
      </c>
      <c r="K18" s="231">
        <f t="shared" si="0"/>
        <v>0.13247179336712028</v>
      </c>
      <c r="L18" s="231">
        <f t="shared" si="1"/>
        <v>3.5767384209122476E-2</v>
      </c>
    </row>
    <row r="19" spans="1:12" s="231" customFormat="1" ht="50.1" customHeight="1" x14ac:dyDescent="0.25">
      <c r="A19" s="628"/>
      <c r="B19" s="628"/>
      <c r="C19" s="630"/>
      <c r="D19" s="225">
        <v>5</v>
      </c>
      <c r="E19" s="226" t="s">
        <v>485</v>
      </c>
      <c r="F19" s="335">
        <v>0.17276321429311989</v>
      </c>
      <c r="G19" s="303">
        <v>43524</v>
      </c>
      <c r="H19" s="335">
        <f>F19</f>
        <v>0.17276321429311989</v>
      </c>
      <c r="I19" s="303">
        <v>43539</v>
      </c>
      <c r="J19" s="378" t="s">
        <v>573</v>
      </c>
      <c r="K19" s="231">
        <f t="shared" si="0"/>
        <v>0.63986375664118478</v>
      </c>
      <c r="L19" s="231">
        <f t="shared" si="1"/>
        <v>0.17276321429311989</v>
      </c>
    </row>
    <row r="20" spans="1:12" s="231" customFormat="1" ht="50.1" customHeight="1" x14ac:dyDescent="0.25">
      <c r="A20" s="628"/>
      <c r="B20" s="628"/>
      <c r="C20" s="630"/>
      <c r="D20" s="225">
        <v>6</v>
      </c>
      <c r="E20" s="503" t="s">
        <v>486</v>
      </c>
      <c r="F20" s="335">
        <v>3.3742815291624979E-3</v>
      </c>
      <c r="G20" s="303">
        <v>43533</v>
      </c>
      <c r="H20" s="335">
        <f>+F20</f>
        <v>3.3742815291624979E-3</v>
      </c>
      <c r="I20" s="303">
        <v>43539</v>
      </c>
      <c r="J20" s="318" t="s">
        <v>539</v>
      </c>
      <c r="K20" s="231">
        <f t="shared" si="0"/>
        <v>1.2497338996898139E-2</v>
      </c>
      <c r="L20" s="231">
        <f t="shared" si="1"/>
        <v>3.3742815291624979E-3</v>
      </c>
    </row>
    <row r="21" spans="1:12" s="168" customFormat="1" ht="30" customHeight="1" x14ac:dyDescent="0.25">
      <c r="A21" s="623" t="s">
        <v>378</v>
      </c>
      <c r="B21" s="624"/>
      <c r="C21" s="360">
        <f>SUM(C15:C20)</f>
        <v>0.2</v>
      </c>
      <c r="D21" s="625" t="s">
        <v>119</v>
      </c>
      <c r="E21" s="626"/>
      <c r="F21" s="386">
        <f>SUBTOTAL(9,F15:F20)</f>
        <v>0.27</v>
      </c>
      <c r="G21" s="204"/>
      <c r="H21" s="386">
        <f>SUBTOTAL(9,H15:H20)</f>
        <v>0.27</v>
      </c>
      <c r="I21" s="177"/>
      <c r="J21" s="177"/>
    </row>
  </sheetData>
  <sheetProtection autoFilter="0" pivotTables="0"/>
  <autoFilter ref="A14:J20"/>
  <mergeCells count="18">
    <mergeCell ref="H13:J13"/>
    <mergeCell ref="A13:G13"/>
    <mergeCell ref="A21:B21"/>
    <mergeCell ref="D21:E21"/>
    <mergeCell ref="A15:A20"/>
    <mergeCell ref="B15:B20"/>
    <mergeCell ref="C15:C20"/>
    <mergeCell ref="B7:D7"/>
    <mergeCell ref="B8:D8"/>
    <mergeCell ref="B9:D9"/>
    <mergeCell ref="B10:D10"/>
    <mergeCell ref="B11:D11"/>
    <mergeCell ref="A2:A5"/>
    <mergeCell ref="B5:F5"/>
    <mergeCell ref="B2:J2"/>
    <mergeCell ref="B3:J3"/>
    <mergeCell ref="B4:J4"/>
    <mergeCell ref="G5:J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57"/>
  <sheetViews>
    <sheetView view="pageLayout" topLeftCell="A23" zoomScale="70" zoomScaleNormal="70" zoomScalePageLayoutView="70" workbookViewId="0">
      <selection activeCell="G29" sqref="G29"/>
    </sheetView>
  </sheetViews>
  <sheetFormatPr baseColWidth="10" defaultColWidth="11.42578125" defaultRowHeight="12.75" x14ac:dyDescent="0.2"/>
  <cols>
    <col min="1" max="1" width="25.7109375" style="310" customWidth="1"/>
    <col min="2" max="5" width="20.7109375" style="304" customWidth="1"/>
    <col min="6" max="6" width="20.7109375" style="311" customWidth="1"/>
    <col min="7" max="8" width="20.7109375" style="304" customWidth="1"/>
    <col min="9" max="16384" width="11.42578125" style="304"/>
  </cols>
  <sheetData>
    <row r="1" spans="1:8" ht="30" customHeight="1" x14ac:dyDescent="0.2">
      <c r="A1" s="577"/>
      <c r="B1" s="579" t="s">
        <v>460</v>
      </c>
      <c r="C1" s="579"/>
      <c r="D1" s="579"/>
      <c r="E1" s="579"/>
      <c r="F1" s="579"/>
      <c r="G1" s="579"/>
      <c r="H1" s="579"/>
    </row>
    <row r="2" spans="1:8" ht="30" customHeight="1" x14ac:dyDescent="0.2">
      <c r="A2" s="577"/>
      <c r="B2" s="578" t="s">
        <v>139</v>
      </c>
      <c r="C2" s="578"/>
      <c r="D2" s="578"/>
      <c r="E2" s="578"/>
      <c r="F2" s="578"/>
      <c r="G2" s="578"/>
      <c r="H2" s="578"/>
    </row>
    <row r="3" spans="1:8" ht="30" customHeight="1" x14ac:dyDescent="0.2">
      <c r="A3" s="577"/>
      <c r="B3" s="578" t="s">
        <v>222</v>
      </c>
      <c r="C3" s="578"/>
      <c r="D3" s="578"/>
      <c r="E3" s="578"/>
      <c r="F3" s="578"/>
      <c r="G3" s="578"/>
      <c r="H3" s="578"/>
    </row>
    <row r="4" spans="1:8" ht="30" customHeight="1" x14ac:dyDescent="0.2">
      <c r="A4" s="577"/>
      <c r="B4" s="578" t="s">
        <v>223</v>
      </c>
      <c r="C4" s="578"/>
      <c r="D4" s="578"/>
      <c r="E4" s="578"/>
      <c r="F4" s="576" t="s">
        <v>447</v>
      </c>
      <c r="G4" s="576"/>
      <c r="H4" s="576"/>
    </row>
    <row r="5" spans="1:8" ht="30" customHeight="1" x14ac:dyDescent="0.2">
      <c r="A5" s="580" t="s">
        <v>224</v>
      </c>
      <c r="B5" s="580"/>
      <c r="C5" s="580"/>
      <c r="D5" s="580"/>
      <c r="E5" s="580"/>
      <c r="F5" s="580"/>
      <c r="G5" s="580"/>
      <c r="H5" s="580"/>
    </row>
    <row r="6" spans="1:8" ht="30" customHeight="1" x14ac:dyDescent="0.2">
      <c r="A6" s="581" t="s">
        <v>225</v>
      </c>
      <c r="B6" s="581"/>
      <c r="C6" s="581"/>
      <c r="D6" s="581"/>
      <c r="E6" s="581"/>
      <c r="F6" s="581"/>
      <c r="G6" s="581"/>
      <c r="H6" s="581"/>
    </row>
    <row r="7" spans="1:8" ht="30" customHeight="1" x14ac:dyDescent="0.2">
      <c r="A7" s="582" t="s">
        <v>226</v>
      </c>
      <c r="B7" s="582"/>
      <c r="C7" s="582"/>
      <c r="D7" s="582"/>
      <c r="E7" s="582"/>
      <c r="F7" s="582"/>
      <c r="G7" s="582"/>
      <c r="H7" s="582"/>
    </row>
    <row r="8" spans="1:8" ht="30" customHeight="1" x14ac:dyDescent="0.2">
      <c r="A8" s="513" t="s">
        <v>438</v>
      </c>
      <c r="B8" s="514">
        <v>12</v>
      </c>
      <c r="C8" s="583" t="s">
        <v>439</v>
      </c>
      <c r="D8" s="583"/>
      <c r="E8" s="585" t="s">
        <v>468</v>
      </c>
      <c r="F8" s="585"/>
      <c r="G8" s="585"/>
      <c r="H8" s="585"/>
    </row>
    <row r="9" spans="1:8" ht="30" customHeight="1" x14ac:dyDescent="0.2">
      <c r="A9" s="513" t="s">
        <v>227</v>
      </c>
      <c r="B9" s="514" t="s">
        <v>237</v>
      </c>
      <c r="C9" s="583" t="s">
        <v>228</v>
      </c>
      <c r="D9" s="583"/>
      <c r="E9" s="584" t="s">
        <v>448</v>
      </c>
      <c r="F9" s="584"/>
      <c r="G9" s="305" t="s">
        <v>229</v>
      </c>
      <c r="H9" s="306" t="s">
        <v>240</v>
      </c>
    </row>
    <row r="10" spans="1:8" ht="30" customHeight="1" x14ac:dyDescent="0.2">
      <c r="A10" s="513" t="s">
        <v>230</v>
      </c>
      <c r="B10" s="586" t="s">
        <v>322</v>
      </c>
      <c r="C10" s="586"/>
      <c r="D10" s="586"/>
      <c r="E10" s="586"/>
      <c r="F10" s="305" t="s">
        <v>231</v>
      </c>
      <c r="G10" s="587">
        <v>967</v>
      </c>
      <c r="H10" s="587"/>
    </row>
    <row r="11" spans="1:8" ht="30" customHeight="1" x14ac:dyDescent="0.2">
      <c r="A11" s="513" t="s">
        <v>233</v>
      </c>
      <c r="B11" s="588" t="s">
        <v>464</v>
      </c>
      <c r="C11" s="588"/>
      <c r="D11" s="588"/>
      <c r="E11" s="588"/>
      <c r="F11" s="305" t="s">
        <v>234</v>
      </c>
      <c r="G11" s="589" t="s">
        <v>463</v>
      </c>
      <c r="H11" s="589"/>
    </row>
    <row r="12" spans="1:8" ht="30" customHeight="1" x14ac:dyDescent="0.2">
      <c r="A12" s="513" t="s">
        <v>235</v>
      </c>
      <c r="B12" s="590" t="s">
        <v>256</v>
      </c>
      <c r="C12" s="590"/>
      <c r="D12" s="590"/>
      <c r="E12" s="590"/>
      <c r="F12" s="590"/>
      <c r="G12" s="590"/>
      <c r="H12" s="590"/>
    </row>
    <row r="13" spans="1:8" ht="30" customHeight="1" x14ac:dyDescent="0.2">
      <c r="A13" s="513" t="s">
        <v>236</v>
      </c>
      <c r="B13" s="591" t="s">
        <v>323</v>
      </c>
      <c r="C13" s="591"/>
      <c r="D13" s="591"/>
      <c r="E13" s="591"/>
      <c r="F13" s="591"/>
      <c r="G13" s="591"/>
      <c r="H13" s="591"/>
    </row>
    <row r="14" spans="1:8" ht="30" customHeight="1" x14ac:dyDescent="0.2">
      <c r="A14" s="513" t="s">
        <v>238</v>
      </c>
      <c r="B14" s="584" t="s">
        <v>333</v>
      </c>
      <c r="C14" s="584"/>
      <c r="D14" s="584"/>
      <c r="E14" s="584"/>
      <c r="F14" s="305" t="s">
        <v>239</v>
      </c>
      <c r="G14" s="592" t="s">
        <v>251</v>
      </c>
      <c r="H14" s="592"/>
    </row>
    <row r="15" spans="1:8" ht="30" customHeight="1" x14ac:dyDescent="0.2">
      <c r="A15" s="513" t="s">
        <v>241</v>
      </c>
      <c r="B15" s="631" t="s">
        <v>444</v>
      </c>
      <c r="C15" s="631"/>
      <c r="D15" s="631"/>
      <c r="E15" s="631"/>
      <c r="F15" s="305" t="s">
        <v>242</v>
      </c>
      <c r="G15" s="592" t="s">
        <v>232</v>
      </c>
      <c r="H15" s="592"/>
    </row>
    <row r="16" spans="1:8" ht="30" customHeight="1" x14ac:dyDescent="0.2">
      <c r="A16" s="513" t="s">
        <v>243</v>
      </c>
      <c r="B16" s="585" t="s">
        <v>334</v>
      </c>
      <c r="C16" s="585"/>
      <c r="D16" s="585"/>
      <c r="E16" s="585"/>
      <c r="F16" s="585"/>
      <c r="G16" s="585"/>
      <c r="H16" s="585"/>
    </row>
    <row r="17" spans="1:8" ht="30" customHeight="1" x14ac:dyDescent="0.2">
      <c r="A17" s="513" t="s">
        <v>246</v>
      </c>
      <c r="B17" s="584" t="s">
        <v>335</v>
      </c>
      <c r="C17" s="584"/>
      <c r="D17" s="584"/>
      <c r="E17" s="584"/>
      <c r="F17" s="584"/>
      <c r="G17" s="584"/>
      <c r="H17" s="584"/>
    </row>
    <row r="18" spans="1:8" ht="30" customHeight="1" x14ac:dyDescent="0.2">
      <c r="A18" s="513" t="s">
        <v>248</v>
      </c>
      <c r="B18" s="590" t="s">
        <v>306</v>
      </c>
      <c r="C18" s="590"/>
      <c r="D18" s="590"/>
      <c r="E18" s="590"/>
      <c r="F18" s="590"/>
      <c r="G18" s="590"/>
      <c r="H18" s="590"/>
    </row>
    <row r="19" spans="1:8" ht="30" customHeight="1" x14ac:dyDescent="0.2">
      <c r="A19" s="513" t="s">
        <v>250</v>
      </c>
      <c r="B19" s="594" t="s">
        <v>307</v>
      </c>
      <c r="C19" s="594"/>
      <c r="D19" s="594"/>
      <c r="E19" s="594"/>
      <c r="F19" s="594"/>
      <c r="G19" s="594"/>
      <c r="H19" s="594"/>
    </row>
    <row r="20" spans="1:8" ht="30" customHeight="1" x14ac:dyDescent="0.2">
      <c r="A20" s="583" t="s">
        <v>253</v>
      </c>
      <c r="B20" s="595" t="s">
        <v>254</v>
      </c>
      <c r="C20" s="595"/>
      <c r="D20" s="595"/>
      <c r="E20" s="596" t="s">
        <v>255</v>
      </c>
      <c r="F20" s="596"/>
      <c r="G20" s="596"/>
      <c r="H20" s="596"/>
    </row>
    <row r="21" spans="1:8" ht="30" customHeight="1" x14ac:dyDescent="0.2">
      <c r="A21" s="583"/>
      <c r="B21" s="590" t="s">
        <v>308</v>
      </c>
      <c r="C21" s="590"/>
      <c r="D21" s="590"/>
      <c r="E21" s="590" t="s">
        <v>309</v>
      </c>
      <c r="F21" s="590"/>
      <c r="G21" s="590"/>
      <c r="H21" s="590"/>
    </row>
    <row r="22" spans="1:8" ht="30" customHeight="1" x14ac:dyDescent="0.2">
      <c r="A22" s="513" t="s">
        <v>257</v>
      </c>
      <c r="B22" s="591" t="s">
        <v>307</v>
      </c>
      <c r="C22" s="591"/>
      <c r="D22" s="591"/>
      <c r="E22" s="591" t="s">
        <v>307</v>
      </c>
      <c r="F22" s="591"/>
      <c r="G22" s="591"/>
      <c r="H22" s="591"/>
    </row>
    <row r="23" spans="1:8" ht="30" customHeight="1" x14ac:dyDescent="0.2">
      <c r="A23" s="513" t="s">
        <v>259</v>
      </c>
      <c r="B23" s="590" t="s">
        <v>311</v>
      </c>
      <c r="C23" s="590"/>
      <c r="D23" s="590"/>
      <c r="E23" s="590" t="s">
        <v>310</v>
      </c>
      <c r="F23" s="590"/>
      <c r="G23" s="590"/>
      <c r="H23" s="590"/>
    </row>
    <row r="24" spans="1:8" ht="30" customHeight="1" x14ac:dyDescent="0.2">
      <c r="A24" s="513" t="s">
        <v>261</v>
      </c>
      <c r="B24" s="632">
        <v>43466</v>
      </c>
      <c r="C24" s="584"/>
      <c r="D24" s="584"/>
      <c r="E24" s="305" t="s">
        <v>262</v>
      </c>
      <c r="F24" s="633">
        <f>+'Sección 2. Metas - Presupuesto'!H16</f>
        <v>0.3</v>
      </c>
      <c r="G24" s="633"/>
      <c r="H24" s="633"/>
    </row>
    <row r="25" spans="1:8" ht="30" customHeight="1" x14ac:dyDescent="0.2">
      <c r="A25" s="513" t="s">
        <v>263</v>
      </c>
      <c r="B25" s="632">
        <v>43830</v>
      </c>
      <c r="C25" s="584"/>
      <c r="D25" s="584"/>
      <c r="E25" s="305" t="s">
        <v>264</v>
      </c>
      <c r="F25" s="634">
        <f>+'Sección 2. Metas - Presupuesto'!I16</f>
        <v>0.34</v>
      </c>
      <c r="G25" s="634"/>
      <c r="H25" s="634"/>
    </row>
    <row r="26" spans="1:8" ht="30" customHeight="1" x14ac:dyDescent="0.2">
      <c r="A26" s="513" t="s">
        <v>265</v>
      </c>
      <c r="B26" s="592" t="s">
        <v>244</v>
      </c>
      <c r="C26" s="592"/>
      <c r="D26" s="592"/>
      <c r="E26" s="307" t="s">
        <v>266</v>
      </c>
      <c r="F26" s="635" t="s">
        <v>155</v>
      </c>
      <c r="G26" s="635"/>
      <c r="H26" s="635"/>
    </row>
    <row r="27" spans="1:8" ht="30" customHeight="1" x14ac:dyDescent="0.2">
      <c r="A27" s="582" t="s">
        <v>267</v>
      </c>
      <c r="B27" s="582"/>
      <c r="C27" s="582"/>
      <c r="D27" s="582"/>
      <c r="E27" s="582"/>
      <c r="F27" s="582"/>
      <c r="G27" s="582"/>
      <c r="H27" s="582"/>
    </row>
    <row r="28" spans="1:8" ht="30" customHeight="1" x14ac:dyDescent="0.2">
      <c r="A28" s="517" t="s">
        <v>268</v>
      </c>
      <c r="B28" s="517" t="s">
        <v>269</v>
      </c>
      <c r="C28" s="517" t="s">
        <v>270</v>
      </c>
      <c r="D28" s="517" t="s">
        <v>271</v>
      </c>
      <c r="E28" s="517" t="s">
        <v>272</v>
      </c>
      <c r="F28" s="308" t="s">
        <v>273</v>
      </c>
      <c r="G28" s="308" t="s">
        <v>274</v>
      </c>
      <c r="H28" s="517" t="s">
        <v>275</v>
      </c>
    </row>
    <row r="29" spans="1:8" ht="20.100000000000001" customHeight="1" x14ac:dyDescent="0.2">
      <c r="A29" s="515" t="s">
        <v>276</v>
      </c>
      <c r="B29" s="163">
        <v>0</v>
      </c>
      <c r="C29" s="312">
        <f>+B29</f>
        <v>0</v>
      </c>
      <c r="D29" s="163">
        <v>0</v>
      </c>
      <c r="E29" s="313">
        <f>+D29</f>
        <v>0</v>
      </c>
      <c r="F29" s="314">
        <f>IFERROR(+B29/D29,B29)</f>
        <v>0</v>
      </c>
      <c r="G29" s="315">
        <f>IFERROR(+C29/E29,)</f>
        <v>0</v>
      </c>
      <c r="H29" s="316">
        <f>+C29/$F$25</f>
        <v>0</v>
      </c>
    </row>
    <row r="30" spans="1:8" ht="20.100000000000001" customHeight="1" x14ac:dyDescent="0.2">
      <c r="A30" s="515" t="s">
        <v>277</v>
      </c>
      <c r="B30" s="163">
        <v>0</v>
      </c>
      <c r="C30" s="312">
        <f>+B30+C29</f>
        <v>0</v>
      </c>
      <c r="D30" s="163">
        <v>0</v>
      </c>
      <c r="E30" s="313">
        <f>+D30+E29</f>
        <v>0</v>
      </c>
      <c r="F30" s="314">
        <f t="shared" ref="F30:F40" si="0">IFERROR(+B30/D30,B30)</f>
        <v>0</v>
      </c>
      <c r="G30" s="315">
        <f t="shared" ref="G30:G40" si="1">IFERROR(+C30/E30,)</f>
        <v>0</v>
      </c>
      <c r="H30" s="316">
        <f t="shared" ref="H30:H40" si="2">+C30/$F$25</f>
        <v>0</v>
      </c>
    </row>
    <row r="31" spans="1:8" ht="20.100000000000001" customHeight="1" x14ac:dyDescent="0.2">
      <c r="A31" s="515" t="s">
        <v>278</v>
      </c>
      <c r="B31" s="163">
        <f>+ACT_12!H14</f>
        <v>5.6666666666666698E-2</v>
      </c>
      <c r="C31" s="312">
        <f t="shared" ref="C31:C39" si="3">+B31+C30</f>
        <v>5.6666666666666698E-2</v>
      </c>
      <c r="D31" s="163">
        <f>+ACT_12!F14</f>
        <v>5.6666666666666698E-2</v>
      </c>
      <c r="E31" s="313">
        <f t="shared" ref="E31:E40" si="4">+D31+E30</f>
        <v>5.6666666666666698E-2</v>
      </c>
      <c r="F31" s="314">
        <f t="shared" si="0"/>
        <v>1</v>
      </c>
      <c r="G31" s="315">
        <f t="shared" si="1"/>
        <v>1</v>
      </c>
      <c r="H31" s="316">
        <f t="shared" si="2"/>
        <v>0.16666666666666674</v>
      </c>
    </row>
    <row r="32" spans="1:8" ht="20.100000000000001" customHeight="1" x14ac:dyDescent="0.2">
      <c r="A32" s="515" t="s">
        <v>279</v>
      </c>
      <c r="B32" s="163">
        <v>0</v>
      </c>
      <c r="C32" s="312">
        <f t="shared" si="3"/>
        <v>5.6666666666666698E-2</v>
      </c>
      <c r="D32" s="163">
        <v>0</v>
      </c>
      <c r="E32" s="313">
        <f t="shared" si="4"/>
        <v>5.6666666666666698E-2</v>
      </c>
      <c r="F32" s="314">
        <f t="shared" si="0"/>
        <v>0</v>
      </c>
      <c r="G32" s="315">
        <f t="shared" si="1"/>
        <v>1</v>
      </c>
      <c r="H32" s="316">
        <f t="shared" si="2"/>
        <v>0.16666666666666674</v>
      </c>
    </row>
    <row r="33" spans="1:8" ht="20.100000000000001" customHeight="1" x14ac:dyDescent="0.2">
      <c r="A33" s="515" t="s">
        <v>280</v>
      </c>
      <c r="B33" s="163">
        <v>0</v>
      </c>
      <c r="C33" s="312">
        <f t="shared" si="3"/>
        <v>5.6666666666666698E-2</v>
      </c>
      <c r="D33" s="163">
        <v>0</v>
      </c>
      <c r="E33" s="313">
        <f t="shared" si="4"/>
        <v>5.6666666666666698E-2</v>
      </c>
      <c r="F33" s="314">
        <f t="shared" si="0"/>
        <v>0</v>
      </c>
      <c r="G33" s="315">
        <f t="shared" si="1"/>
        <v>1</v>
      </c>
      <c r="H33" s="316">
        <f t="shared" si="2"/>
        <v>0.16666666666666674</v>
      </c>
    </row>
    <row r="34" spans="1:8" ht="20.100000000000001" customHeight="1" x14ac:dyDescent="0.2">
      <c r="A34" s="515" t="s">
        <v>281</v>
      </c>
      <c r="B34" s="163">
        <v>0</v>
      </c>
      <c r="C34" s="312">
        <f t="shared" si="3"/>
        <v>5.6666666666666698E-2</v>
      </c>
      <c r="D34" s="163">
        <v>0</v>
      </c>
      <c r="E34" s="313">
        <f t="shared" si="4"/>
        <v>5.6666666666666698E-2</v>
      </c>
      <c r="F34" s="314">
        <f t="shared" si="0"/>
        <v>0</v>
      </c>
      <c r="G34" s="315">
        <f t="shared" si="1"/>
        <v>1</v>
      </c>
      <c r="H34" s="316">
        <f t="shared" si="2"/>
        <v>0.16666666666666674</v>
      </c>
    </row>
    <row r="35" spans="1:8" ht="20.100000000000001" customHeight="1" x14ac:dyDescent="0.2">
      <c r="A35" s="515" t="s">
        <v>282</v>
      </c>
      <c r="B35" s="163">
        <v>0</v>
      </c>
      <c r="C35" s="312">
        <f t="shared" si="3"/>
        <v>5.6666666666666698E-2</v>
      </c>
      <c r="D35" s="163">
        <v>0</v>
      </c>
      <c r="E35" s="313">
        <f t="shared" si="4"/>
        <v>5.6666666666666698E-2</v>
      </c>
      <c r="F35" s="314">
        <f t="shared" si="0"/>
        <v>0</v>
      </c>
      <c r="G35" s="315">
        <f t="shared" si="1"/>
        <v>1</v>
      </c>
      <c r="H35" s="316">
        <f t="shared" si="2"/>
        <v>0.16666666666666674</v>
      </c>
    </row>
    <row r="36" spans="1:8" ht="20.100000000000001" customHeight="1" x14ac:dyDescent="0.2">
      <c r="A36" s="515" t="s">
        <v>283</v>
      </c>
      <c r="B36" s="163">
        <v>0</v>
      </c>
      <c r="C36" s="312">
        <f t="shared" si="3"/>
        <v>5.6666666666666698E-2</v>
      </c>
      <c r="D36" s="163">
        <v>0</v>
      </c>
      <c r="E36" s="313">
        <f>+D36+E35</f>
        <v>5.6666666666666698E-2</v>
      </c>
      <c r="F36" s="314">
        <f t="shared" si="0"/>
        <v>0</v>
      </c>
      <c r="G36" s="315">
        <f t="shared" si="1"/>
        <v>1</v>
      </c>
      <c r="H36" s="316">
        <f t="shared" si="2"/>
        <v>0.16666666666666674</v>
      </c>
    </row>
    <row r="37" spans="1:8" ht="20.100000000000001" customHeight="1" x14ac:dyDescent="0.2">
      <c r="A37" s="515" t="s">
        <v>284</v>
      </c>
      <c r="B37" s="163">
        <v>0</v>
      </c>
      <c r="C37" s="312">
        <f t="shared" si="3"/>
        <v>5.6666666666666698E-2</v>
      </c>
      <c r="D37" s="163">
        <f>+ACT_12!F15</f>
        <v>0.21529999999999999</v>
      </c>
      <c r="E37" s="313">
        <f>+D37+E36</f>
        <v>0.27196666666666669</v>
      </c>
      <c r="F37" s="314">
        <f t="shared" si="0"/>
        <v>0</v>
      </c>
      <c r="G37" s="315">
        <f t="shared" si="1"/>
        <v>0.20835886750827318</v>
      </c>
      <c r="H37" s="316">
        <f t="shared" si="2"/>
        <v>0.16666666666666674</v>
      </c>
    </row>
    <row r="38" spans="1:8" ht="20.100000000000001" customHeight="1" x14ac:dyDescent="0.2">
      <c r="A38" s="515" t="s">
        <v>285</v>
      </c>
      <c r="B38" s="163">
        <v>0</v>
      </c>
      <c r="C38" s="312">
        <f t="shared" si="3"/>
        <v>5.6666666666666698E-2</v>
      </c>
      <c r="D38" s="163">
        <v>0</v>
      </c>
      <c r="E38" s="313">
        <f t="shared" si="4"/>
        <v>0.27196666666666669</v>
      </c>
      <c r="F38" s="314">
        <f t="shared" si="0"/>
        <v>0</v>
      </c>
      <c r="G38" s="315">
        <f t="shared" si="1"/>
        <v>0.20835886750827318</v>
      </c>
      <c r="H38" s="316">
        <f t="shared" si="2"/>
        <v>0.16666666666666674</v>
      </c>
    </row>
    <row r="39" spans="1:8" ht="20.100000000000001" customHeight="1" x14ac:dyDescent="0.2">
      <c r="A39" s="515" t="s">
        <v>286</v>
      </c>
      <c r="B39" s="163">
        <v>0</v>
      </c>
      <c r="C39" s="312">
        <f t="shared" si="3"/>
        <v>5.6666666666666698E-2</v>
      </c>
      <c r="D39" s="163">
        <f>+ACT_12!F16</f>
        <v>6.8000000000000005E-2</v>
      </c>
      <c r="E39" s="313">
        <f t="shared" si="4"/>
        <v>0.33996666666666669</v>
      </c>
      <c r="F39" s="314">
        <f t="shared" si="0"/>
        <v>0</v>
      </c>
      <c r="G39" s="315">
        <f t="shared" si="1"/>
        <v>0.16668300813805284</v>
      </c>
      <c r="H39" s="316">
        <f t="shared" si="2"/>
        <v>0.16666666666666674</v>
      </c>
    </row>
    <row r="40" spans="1:8" ht="20.100000000000001" customHeight="1" x14ac:dyDescent="0.2">
      <c r="A40" s="515" t="s">
        <v>287</v>
      </c>
      <c r="B40" s="163">
        <v>0.2833</v>
      </c>
      <c r="C40" s="312">
        <f>+B40+C39</f>
        <v>0.33996666666666669</v>
      </c>
      <c r="D40" s="163">
        <v>0</v>
      </c>
      <c r="E40" s="313">
        <f t="shared" si="4"/>
        <v>0.33996666666666669</v>
      </c>
      <c r="F40" s="314">
        <f t="shared" si="0"/>
        <v>0.2833</v>
      </c>
      <c r="G40" s="315">
        <f t="shared" si="1"/>
        <v>1</v>
      </c>
      <c r="H40" s="316">
        <f t="shared" si="2"/>
        <v>0.9999019607843137</v>
      </c>
    </row>
    <row r="41" spans="1:8" ht="46.5" customHeight="1" x14ac:dyDescent="0.2">
      <c r="A41" s="516" t="s">
        <v>288</v>
      </c>
      <c r="B41" s="602" t="s">
        <v>622</v>
      </c>
      <c r="C41" s="602"/>
      <c r="D41" s="602"/>
      <c r="E41" s="602"/>
      <c r="F41" s="602"/>
      <c r="G41" s="602"/>
      <c r="H41" s="602"/>
    </row>
    <row r="42" spans="1:8" ht="30" customHeight="1" x14ac:dyDescent="0.2">
      <c r="A42" s="582" t="s">
        <v>289</v>
      </c>
      <c r="B42" s="582"/>
      <c r="C42" s="582"/>
      <c r="D42" s="582"/>
      <c r="E42" s="582"/>
      <c r="F42" s="582"/>
      <c r="G42" s="582"/>
      <c r="H42" s="582"/>
    </row>
    <row r="43" spans="1:8" ht="45" customHeight="1" x14ac:dyDescent="0.2">
      <c r="A43" s="603"/>
      <c r="B43" s="603"/>
      <c r="C43" s="603"/>
      <c r="D43" s="603"/>
      <c r="E43" s="603"/>
      <c r="F43" s="603"/>
      <c r="G43" s="603"/>
      <c r="H43" s="603"/>
    </row>
    <row r="44" spans="1:8" ht="45" customHeight="1" x14ac:dyDescent="0.2">
      <c r="A44" s="603"/>
      <c r="B44" s="603"/>
      <c r="C44" s="603"/>
      <c r="D44" s="603"/>
      <c r="E44" s="603"/>
      <c r="F44" s="603"/>
      <c r="G44" s="603"/>
      <c r="H44" s="603"/>
    </row>
    <row r="45" spans="1:8" ht="45" customHeight="1" x14ac:dyDescent="0.2">
      <c r="A45" s="603"/>
      <c r="B45" s="603"/>
      <c r="C45" s="603"/>
      <c r="D45" s="603"/>
      <c r="E45" s="603"/>
      <c r="F45" s="603"/>
      <c r="G45" s="603"/>
      <c r="H45" s="603"/>
    </row>
    <row r="46" spans="1:8" ht="45" customHeight="1" x14ac:dyDescent="0.2">
      <c r="A46" s="603"/>
      <c r="B46" s="603"/>
      <c r="C46" s="603"/>
      <c r="D46" s="603"/>
      <c r="E46" s="603"/>
      <c r="F46" s="603"/>
      <c r="G46" s="603"/>
      <c r="H46" s="603"/>
    </row>
    <row r="47" spans="1:8" ht="45" customHeight="1" x14ac:dyDescent="0.2">
      <c r="A47" s="603"/>
      <c r="B47" s="603"/>
      <c r="C47" s="603"/>
      <c r="D47" s="603"/>
      <c r="E47" s="603"/>
      <c r="F47" s="603"/>
      <c r="G47" s="603"/>
      <c r="H47" s="603"/>
    </row>
    <row r="48" spans="1:8" ht="67.5" customHeight="1" x14ac:dyDescent="0.2">
      <c r="A48" s="513" t="s">
        <v>290</v>
      </c>
      <c r="B48" s="636" t="s">
        <v>621</v>
      </c>
      <c r="C48" s="605"/>
      <c r="D48" s="605"/>
      <c r="E48" s="605"/>
      <c r="F48" s="605"/>
      <c r="G48" s="605"/>
      <c r="H48" s="605"/>
    </row>
    <row r="49" spans="1:8" ht="30" customHeight="1" x14ac:dyDescent="0.2">
      <c r="A49" s="513" t="s">
        <v>291</v>
      </c>
      <c r="B49" s="605" t="s">
        <v>471</v>
      </c>
      <c r="C49" s="605"/>
      <c r="D49" s="605"/>
      <c r="E49" s="605"/>
      <c r="F49" s="605"/>
      <c r="G49" s="605"/>
      <c r="H49" s="605"/>
    </row>
    <row r="50" spans="1:8" ht="78.75" customHeight="1" x14ac:dyDescent="0.2">
      <c r="A50" s="516" t="s">
        <v>292</v>
      </c>
      <c r="B50" s="604" t="s">
        <v>440</v>
      </c>
      <c r="C50" s="606"/>
      <c r="D50" s="606"/>
      <c r="E50" s="606"/>
      <c r="F50" s="606"/>
      <c r="G50" s="606"/>
      <c r="H50" s="606"/>
    </row>
    <row r="51" spans="1:8" ht="30" customHeight="1" x14ac:dyDescent="0.2">
      <c r="A51" s="582" t="s">
        <v>293</v>
      </c>
      <c r="B51" s="582"/>
      <c r="C51" s="582"/>
      <c r="D51" s="582"/>
      <c r="E51" s="582"/>
      <c r="F51" s="582"/>
      <c r="G51" s="582"/>
      <c r="H51" s="582"/>
    </row>
    <row r="52" spans="1:8" ht="30" customHeight="1" x14ac:dyDescent="0.2">
      <c r="A52" s="607" t="s">
        <v>294</v>
      </c>
      <c r="B52" s="517" t="s">
        <v>295</v>
      </c>
      <c r="C52" s="608" t="s">
        <v>296</v>
      </c>
      <c r="D52" s="608"/>
      <c r="E52" s="608"/>
      <c r="F52" s="608" t="s">
        <v>297</v>
      </c>
      <c r="G52" s="608"/>
      <c r="H52" s="608"/>
    </row>
    <row r="53" spans="1:8" ht="30" customHeight="1" x14ac:dyDescent="0.2">
      <c r="A53" s="607"/>
      <c r="B53" s="155"/>
      <c r="C53" s="609"/>
      <c r="D53" s="609"/>
      <c r="E53" s="609"/>
      <c r="F53" s="610"/>
      <c r="G53" s="610"/>
      <c r="H53" s="610"/>
    </row>
    <row r="54" spans="1:8" ht="30" customHeight="1" x14ac:dyDescent="0.2">
      <c r="A54" s="516" t="s">
        <v>298</v>
      </c>
      <c r="B54" s="611" t="s">
        <v>449</v>
      </c>
      <c r="C54" s="611"/>
      <c r="D54" s="612" t="s">
        <v>299</v>
      </c>
      <c r="E54" s="612"/>
      <c r="F54" s="611" t="s">
        <v>449</v>
      </c>
      <c r="G54" s="611"/>
      <c r="H54" s="611"/>
    </row>
    <row r="55" spans="1:8" ht="30" customHeight="1" x14ac:dyDescent="0.2">
      <c r="A55" s="516" t="s">
        <v>300</v>
      </c>
      <c r="B55" s="609" t="s">
        <v>571</v>
      </c>
      <c r="C55" s="609"/>
      <c r="D55" s="607" t="s">
        <v>301</v>
      </c>
      <c r="E55" s="607"/>
      <c r="F55" s="613" t="s">
        <v>450</v>
      </c>
      <c r="G55" s="613"/>
      <c r="H55" s="613"/>
    </row>
    <row r="56" spans="1:8" ht="30" customHeight="1" x14ac:dyDescent="0.2">
      <c r="A56" s="516" t="s">
        <v>302</v>
      </c>
      <c r="B56" s="609"/>
      <c r="C56" s="609"/>
      <c r="D56" s="583" t="s">
        <v>303</v>
      </c>
      <c r="E56" s="583"/>
      <c r="F56" s="609"/>
      <c r="G56" s="609"/>
      <c r="H56" s="609"/>
    </row>
    <row r="57" spans="1:8" ht="30" customHeight="1" x14ac:dyDescent="0.2">
      <c r="A57" s="516" t="s">
        <v>304</v>
      </c>
      <c r="B57" s="609"/>
      <c r="C57" s="609"/>
      <c r="D57" s="583"/>
      <c r="E57" s="583"/>
      <c r="F57" s="609"/>
      <c r="G57" s="609"/>
      <c r="H57" s="609"/>
    </row>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count="5">
    <dataValidation type="list" allowBlank="1" showInputMessage="1" showErrorMessage="1" sqref="B26:D26">
      <formula1>#REF!</formula1>
    </dataValidation>
    <dataValidation type="list" allowBlank="1" showInputMessage="1" showErrorMessage="1" sqref="G14:H14">
      <formula1>#REF!</formula1>
    </dataValidation>
    <dataValidation type="list" allowBlank="1" showInputMessage="1" showErrorMessage="1" sqref="B12:H12">
      <formula1>#REF!</formula1>
    </dataValidation>
    <dataValidation type="list" allowBlank="1" showInputMessage="1" showErrorMessage="1" sqref="G15:H15">
      <formula1>#REF!</formula1>
    </dataValidation>
    <dataValidation type="list" allowBlank="1" showInputMessage="1" showErrorMessage="1" sqref="B9 H9">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'11'!#REF!</xm:f>
          </x14:formula1>
          <xm:sqref>B11:E11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37"/>
  <sheetViews>
    <sheetView zoomScale="70" zoomScaleNormal="70" workbookViewId="0">
      <selection activeCell="G15" sqref="G15"/>
    </sheetView>
  </sheetViews>
  <sheetFormatPr baseColWidth="10" defaultColWidth="0" defaultRowHeight="30" customHeight="1" zeroHeight="1" x14ac:dyDescent="0.25"/>
  <cols>
    <col min="1" max="1" width="21.85546875" style="250" customWidth="1"/>
    <col min="2" max="2" width="34.5703125" style="7" customWidth="1"/>
    <col min="3" max="3" width="16.28515625" style="7" customWidth="1"/>
    <col min="4" max="4" width="5.85546875" style="7" customWidth="1"/>
    <col min="5" max="5" width="47" style="7" customWidth="1"/>
    <col min="6" max="7" width="16.140625" style="7" customWidth="1"/>
    <col min="8" max="8" width="16.28515625" style="7" customWidth="1"/>
    <col min="9" max="9" width="15.7109375" style="7" customWidth="1"/>
    <col min="10" max="10" width="80.7109375" style="7" customWidth="1"/>
    <col min="11" max="106" width="11.5703125" style="7" hidden="1" customWidth="1"/>
    <col min="107" max="107" width="11.42578125" style="7" hidden="1" customWidth="1"/>
    <col min="108" max="196" width="11.5703125" style="7" hidden="1" customWidth="1"/>
    <col min="197" max="197" width="1.42578125" style="7" hidden="1" customWidth="1"/>
    <col min="198" max="16384" width="11.5703125" style="7" hidden="1"/>
  </cols>
  <sheetData>
    <row r="1" spans="1:10" ht="30" customHeight="1" x14ac:dyDescent="0.25">
      <c r="A1" s="637"/>
      <c r="B1" s="638" t="s">
        <v>460</v>
      </c>
      <c r="C1" s="638"/>
      <c r="D1" s="638"/>
      <c r="E1" s="638"/>
      <c r="F1" s="638"/>
      <c r="G1" s="638"/>
      <c r="H1" s="638"/>
      <c r="I1" s="638"/>
      <c r="J1" s="638"/>
    </row>
    <row r="2" spans="1:10" ht="30" customHeight="1" x14ac:dyDescent="0.25">
      <c r="A2" s="637"/>
      <c r="B2" s="638" t="s">
        <v>139</v>
      </c>
      <c r="C2" s="638"/>
      <c r="D2" s="638"/>
      <c r="E2" s="638"/>
      <c r="F2" s="638"/>
      <c r="G2" s="638"/>
      <c r="H2" s="638"/>
      <c r="I2" s="638"/>
      <c r="J2" s="638"/>
    </row>
    <row r="3" spans="1:10" ht="30" customHeight="1" x14ac:dyDescent="0.25">
      <c r="A3" s="637"/>
      <c r="B3" s="638" t="s">
        <v>389</v>
      </c>
      <c r="C3" s="638"/>
      <c r="D3" s="638"/>
      <c r="E3" s="638"/>
      <c r="F3" s="638"/>
      <c r="G3" s="638"/>
      <c r="H3" s="638"/>
      <c r="I3" s="638"/>
      <c r="J3" s="638"/>
    </row>
    <row r="4" spans="1:10" ht="30" customHeight="1" x14ac:dyDescent="0.25">
      <c r="A4" s="637"/>
      <c r="B4" s="638" t="s">
        <v>452</v>
      </c>
      <c r="C4" s="638"/>
      <c r="D4" s="638"/>
      <c r="E4" s="638"/>
      <c r="F4" s="638"/>
      <c r="G4" s="639" t="s">
        <v>447</v>
      </c>
      <c r="H4" s="639"/>
      <c r="I4" s="639"/>
      <c r="J4" s="639"/>
    </row>
    <row r="5" spans="1:10" ht="30" customHeight="1" x14ac:dyDescent="0.25">
      <c r="A5" s="319"/>
      <c r="B5" s="320"/>
      <c r="C5" s="320"/>
      <c r="D5" s="320"/>
      <c r="E5" s="320"/>
      <c r="F5" s="320"/>
      <c r="G5" s="320"/>
      <c r="H5" s="320"/>
      <c r="I5" s="321"/>
      <c r="J5" s="9"/>
    </row>
    <row r="6" spans="1:10" ht="52.5" customHeight="1" x14ac:dyDescent="0.25">
      <c r="A6" s="487" t="s">
        <v>401</v>
      </c>
      <c r="B6" s="617" t="s">
        <v>320</v>
      </c>
      <c r="C6" s="617"/>
      <c r="D6" s="617"/>
      <c r="E6" s="300"/>
      <c r="F6" s="320"/>
      <c r="G6" s="320"/>
      <c r="H6" s="320"/>
      <c r="I6" s="321"/>
      <c r="J6" s="9"/>
    </row>
    <row r="7" spans="1:10" ht="30" customHeight="1" x14ac:dyDescent="0.25">
      <c r="A7" s="487" t="s">
        <v>0</v>
      </c>
      <c r="B7" s="617" t="s">
        <v>448</v>
      </c>
      <c r="C7" s="617"/>
      <c r="D7" s="617"/>
      <c r="E7" s="300"/>
      <c r="F7" s="320"/>
      <c r="G7" s="320"/>
      <c r="H7" s="320"/>
      <c r="I7" s="321"/>
      <c r="J7" s="243"/>
    </row>
    <row r="8" spans="1:10" ht="30" customHeight="1" x14ac:dyDescent="0.25">
      <c r="A8" s="487" t="s">
        <v>316</v>
      </c>
      <c r="B8" s="617" t="s">
        <v>442</v>
      </c>
      <c r="C8" s="617"/>
      <c r="D8" s="617"/>
      <c r="E8" s="242"/>
      <c r="F8" s="320"/>
      <c r="G8" s="320"/>
      <c r="H8" s="320"/>
      <c r="I8" s="321"/>
      <c r="J8" s="243"/>
    </row>
    <row r="9" spans="1:10" ht="30" customHeight="1" x14ac:dyDescent="0.25">
      <c r="A9" s="487" t="s">
        <v>194</v>
      </c>
      <c r="B9" s="617" t="s">
        <v>443</v>
      </c>
      <c r="C9" s="617"/>
      <c r="D9" s="617"/>
      <c r="E9" s="300"/>
      <c r="F9" s="320"/>
      <c r="G9" s="320"/>
      <c r="H9" s="320"/>
      <c r="I9" s="321"/>
      <c r="J9" s="243"/>
    </row>
    <row r="10" spans="1:10" ht="40.5" customHeight="1" x14ac:dyDescent="0.25">
      <c r="A10" s="487" t="s">
        <v>390</v>
      </c>
      <c r="B10" s="617" t="s">
        <v>467</v>
      </c>
      <c r="C10" s="617"/>
      <c r="D10" s="617"/>
      <c r="E10" s="300"/>
      <c r="F10" s="320"/>
      <c r="G10" s="320"/>
      <c r="H10" s="320"/>
      <c r="I10" s="321"/>
      <c r="J10" s="243"/>
    </row>
    <row r="11" spans="1:10" ht="30" customHeight="1" x14ac:dyDescent="0.25">
      <c r="A11" s="245"/>
      <c r="B11" s="243"/>
      <c r="C11" s="243"/>
      <c r="D11" s="243"/>
      <c r="E11" s="243"/>
      <c r="F11" s="243"/>
      <c r="G11" s="243"/>
      <c r="H11" s="243"/>
      <c r="I11" s="243"/>
      <c r="J11" s="243"/>
    </row>
    <row r="12" spans="1:10" ht="30" customHeight="1" x14ac:dyDescent="0.25">
      <c r="A12" s="642" t="s">
        <v>453</v>
      </c>
      <c r="B12" s="643"/>
      <c r="C12" s="643"/>
      <c r="D12" s="643"/>
      <c r="E12" s="643"/>
      <c r="F12" s="643"/>
      <c r="G12" s="644"/>
      <c r="H12" s="640" t="s">
        <v>312</v>
      </c>
      <c r="I12" s="641"/>
      <c r="J12" s="641"/>
    </row>
    <row r="13" spans="1:10" s="324" customFormat="1" ht="30" customHeight="1" x14ac:dyDescent="0.25">
      <c r="A13" s="322" t="s">
        <v>317</v>
      </c>
      <c r="B13" s="322" t="s">
        <v>313</v>
      </c>
      <c r="C13" s="322" t="s">
        <v>372</v>
      </c>
      <c r="D13" s="322" t="s">
        <v>314</v>
      </c>
      <c r="E13" s="322" t="s">
        <v>315</v>
      </c>
      <c r="F13" s="322" t="s">
        <v>373</v>
      </c>
      <c r="G13" s="322" t="s">
        <v>374</v>
      </c>
      <c r="H13" s="323" t="s">
        <v>375</v>
      </c>
      <c r="I13" s="323" t="s">
        <v>376</v>
      </c>
      <c r="J13" s="323" t="s">
        <v>377</v>
      </c>
    </row>
    <row r="14" spans="1:10" s="326" customFormat="1" ht="50.1" customHeight="1" x14ac:dyDescent="0.25">
      <c r="A14" s="358">
        <v>1</v>
      </c>
      <c r="B14" s="358" t="s">
        <v>368</v>
      </c>
      <c r="C14" s="502">
        <f>F14</f>
        <v>5.6666666666666698E-2</v>
      </c>
      <c r="D14" s="325">
        <v>1</v>
      </c>
      <c r="E14" s="445" t="s">
        <v>481</v>
      </c>
      <c r="F14" s="411">
        <v>5.6666666666666698E-2</v>
      </c>
      <c r="G14" s="198">
        <v>43554</v>
      </c>
      <c r="H14" s="411">
        <v>5.6666666666666698E-2</v>
      </c>
      <c r="I14" s="198">
        <v>43554</v>
      </c>
      <c r="J14" s="357" t="s">
        <v>535</v>
      </c>
    </row>
    <row r="15" spans="1:10" s="326" customFormat="1" ht="50.1" customHeight="1" x14ac:dyDescent="0.25">
      <c r="A15" s="480">
        <v>2</v>
      </c>
      <c r="B15" s="485" t="s">
        <v>339</v>
      </c>
      <c r="C15" s="481">
        <f>F15</f>
        <v>0.21529999999999999</v>
      </c>
      <c r="D15" s="325">
        <v>1</v>
      </c>
      <c r="E15" s="445" t="s">
        <v>482</v>
      </c>
      <c r="F15" s="411">
        <v>0.21529999999999999</v>
      </c>
      <c r="G15" s="173">
        <v>43738</v>
      </c>
      <c r="H15" s="411">
        <v>0.21529999999999999</v>
      </c>
      <c r="I15" s="198">
        <v>43818</v>
      </c>
      <c r="J15" s="375" t="s">
        <v>610</v>
      </c>
    </row>
    <row r="16" spans="1:10" s="326" customFormat="1" ht="50.1" customHeight="1" x14ac:dyDescent="0.25">
      <c r="A16" s="478">
        <v>3</v>
      </c>
      <c r="B16" s="486" t="s">
        <v>434</v>
      </c>
      <c r="C16" s="479">
        <f>F16</f>
        <v>6.8000000000000005E-2</v>
      </c>
      <c r="D16" s="328">
        <v>1</v>
      </c>
      <c r="E16" s="446" t="s">
        <v>483</v>
      </c>
      <c r="F16" s="335">
        <v>6.8000000000000005E-2</v>
      </c>
      <c r="G16" s="198">
        <v>43799</v>
      </c>
      <c r="H16" s="335">
        <v>6.8000000000000005E-2</v>
      </c>
      <c r="I16" s="198">
        <v>43812</v>
      </c>
      <c r="J16" s="492" t="s">
        <v>611</v>
      </c>
    </row>
    <row r="17" spans="1:10" s="326" customFormat="1" ht="30" customHeight="1" x14ac:dyDescent="0.25">
      <c r="A17" s="623" t="s">
        <v>378</v>
      </c>
      <c r="B17" s="624"/>
      <c r="C17" s="386">
        <f>SUM(C12:C16)</f>
        <v>0.33996666666666669</v>
      </c>
      <c r="D17" s="625" t="s">
        <v>119</v>
      </c>
      <c r="E17" s="626"/>
      <c r="F17" s="386">
        <f>SUM(F12:F16)</f>
        <v>0.33996666666666669</v>
      </c>
      <c r="G17" s="396"/>
      <c r="H17" s="387">
        <f>SUM(H12:H16)</f>
        <v>0.33996666666666669</v>
      </c>
      <c r="I17" s="323"/>
      <c r="J17" s="323"/>
    </row>
    <row r="18" spans="1:10" ht="30" hidden="1" customHeight="1" x14ac:dyDescent="0.25"/>
    <row r="19" spans="1:10" ht="30" hidden="1" customHeight="1" x14ac:dyDescent="0.25"/>
    <row r="20" spans="1:10" ht="30" hidden="1" customHeight="1" x14ac:dyDescent="0.25"/>
    <row r="21" spans="1:10" ht="30" hidden="1" customHeight="1" x14ac:dyDescent="0.25"/>
    <row r="22" spans="1:10" ht="30" hidden="1" customHeight="1" x14ac:dyDescent="0.25"/>
    <row r="23" spans="1:10" ht="30" hidden="1" customHeight="1" x14ac:dyDescent="0.25"/>
    <row r="24" spans="1:10" ht="30" hidden="1" customHeight="1" x14ac:dyDescent="0.25"/>
    <row r="25" spans="1:10" ht="30" hidden="1" customHeight="1" x14ac:dyDescent="0.25"/>
    <row r="26" spans="1:10" ht="30" hidden="1" customHeight="1" x14ac:dyDescent="0.25"/>
    <row r="27" spans="1:10" ht="30" hidden="1" customHeight="1" x14ac:dyDescent="0.25"/>
    <row r="28" spans="1:10" ht="30" hidden="1" customHeight="1" x14ac:dyDescent="0.25"/>
    <row r="29" spans="1:10" ht="30" hidden="1" customHeight="1" x14ac:dyDescent="0.25"/>
    <row r="30" spans="1:10" ht="30" hidden="1" customHeight="1" x14ac:dyDescent="0.25"/>
    <row r="31" spans="1:10" ht="30" hidden="1" customHeight="1" x14ac:dyDescent="0.25"/>
    <row r="32" spans="1:10" ht="30" hidden="1" customHeight="1" x14ac:dyDescent="0.25"/>
    <row r="33" ht="30" hidden="1" customHeight="1" x14ac:dyDescent="0.25"/>
    <row r="34" ht="30" hidden="1" customHeight="1" x14ac:dyDescent="0.25"/>
    <row r="35" ht="30" hidden="1" customHeight="1" x14ac:dyDescent="0.25"/>
    <row r="36" ht="30" hidden="1" customHeight="1" x14ac:dyDescent="0.25"/>
    <row r="37" ht="30" hidden="1" customHeight="1" x14ac:dyDescent="0.25"/>
  </sheetData>
  <sheetProtection autoFilter="0" pivotTables="0"/>
  <autoFilter ref="A13:J17"/>
  <mergeCells count="15">
    <mergeCell ref="A17:B17"/>
    <mergeCell ref="D17:E17"/>
    <mergeCell ref="H12:J12"/>
    <mergeCell ref="A12:G12"/>
    <mergeCell ref="B6:D6"/>
    <mergeCell ref="B7:D7"/>
    <mergeCell ref="B8:D8"/>
    <mergeCell ref="B9:D9"/>
    <mergeCell ref="B10:D10"/>
    <mergeCell ref="A1:A4"/>
    <mergeCell ref="B4:F4"/>
    <mergeCell ref="B1:J1"/>
    <mergeCell ref="B2:J2"/>
    <mergeCell ref="B3:J3"/>
    <mergeCell ref="G4:J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57"/>
  <sheetViews>
    <sheetView view="pageLayout" topLeftCell="A21" zoomScaleNormal="85" workbookViewId="0">
      <selection activeCell="G29" sqref="G29"/>
    </sheetView>
  </sheetViews>
  <sheetFormatPr baseColWidth="10" defaultColWidth="11.42578125" defaultRowHeight="12.75" x14ac:dyDescent="0.2"/>
  <cols>
    <col min="1" max="1" width="25.42578125" style="150" customWidth="1"/>
    <col min="2" max="5" width="20.7109375" style="151" customWidth="1"/>
    <col min="6" max="6" width="20.7109375" style="152" customWidth="1"/>
    <col min="7" max="8" width="20.7109375" style="151" customWidth="1"/>
    <col min="9" max="24" width="11.42578125" style="151" customWidth="1"/>
    <col min="25" max="16384" width="11.42578125" style="151"/>
  </cols>
  <sheetData>
    <row r="1" spans="1:8" ht="30" customHeight="1" x14ac:dyDescent="0.2">
      <c r="A1" s="645"/>
      <c r="B1" s="647" t="s">
        <v>460</v>
      </c>
      <c r="C1" s="647"/>
      <c r="D1" s="647"/>
      <c r="E1" s="647"/>
      <c r="F1" s="647"/>
      <c r="G1" s="647"/>
      <c r="H1" s="647"/>
    </row>
    <row r="2" spans="1:8" ht="30" customHeight="1" x14ac:dyDescent="0.2">
      <c r="A2" s="645"/>
      <c r="B2" s="646" t="s">
        <v>139</v>
      </c>
      <c r="C2" s="646"/>
      <c r="D2" s="646"/>
      <c r="E2" s="646"/>
      <c r="F2" s="646"/>
      <c r="G2" s="646"/>
      <c r="H2" s="646"/>
    </row>
    <row r="3" spans="1:8" ht="30" customHeight="1" x14ac:dyDescent="0.2">
      <c r="A3" s="645"/>
      <c r="B3" s="646" t="s">
        <v>222</v>
      </c>
      <c r="C3" s="646"/>
      <c r="D3" s="646"/>
      <c r="E3" s="646"/>
      <c r="F3" s="646"/>
      <c r="G3" s="646"/>
      <c r="H3" s="646"/>
    </row>
    <row r="4" spans="1:8" ht="30" customHeight="1" x14ac:dyDescent="0.2">
      <c r="A4" s="645"/>
      <c r="B4" s="646" t="s">
        <v>223</v>
      </c>
      <c r="C4" s="646"/>
      <c r="D4" s="646"/>
      <c r="E4" s="646"/>
      <c r="F4" s="648" t="s">
        <v>447</v>
      </c>
      <c r="G4" s="648"/>
      <c r="H4" s="648"/>
    </row>
    <row r="5" spans="1:8" ht="30" customHeight="1" x14ac:dyDescent="0.2">
      <c r="A5" s="649" t="s">
        <v>224</v>
      </c>
      <c r="B5" s="650"/>
      <c r="C5" s="650"/>
      <c r="D5" s="650"/>
      <c r="E5" s="650"/>
      <c r="F5" s="650"/>
      <c r="G5" s="650"/>
      <c r="H5" s="651"/>
    </row>
    <row r="6" spans="1:8" ht="30" customHeight="1" x14ac:dyDescent="0.2">
      <c r="A6" s="652" t="s">
        <v>225</v>
      </c>
      <c r="B6" s="653"/>
      <c r="C6" s="653"/>
      <c r="D6" s="653"/>
      <c r="E6" s="653"/>
      <c r="F6" s="653"/>
      <c r="G6" s="653"/>
      <c r="H6" s="654"/>
    </row>
    <row r="7" spans="1:8" ht="30" customHeight="1" x14ac:dyDescent="0.2">
      <c r="A7" s="655" t="s">
        <v>226</v>
      </c>
      <c r="B7" s="655"/>
      <c r="C7" s="655"/>
      <c r="D7" s="655"/>
      <c r="E7" s="655"/>
      <c r="F7" s="655"/>
      <c r="G7" s="655"/>
      <c r="H7" s="655"/>
    </row>
    <row r="8" spans="1:8" ht="30" customHeight="1" x14ac:dyDescent="0.2">
      <c r="A8" s="187" t="s">
        <v>438</v>
      </c>
      <c r="B8" s="186">
        <v>13</v>
      </c>
      <c r="C8" s="656" t="s">
        <v>439</v>
      </c>
      <c r="D8" s="656"/>
      <c r="E8" s="658" t="s">
        <v>336</v>
      </c>
      <c r="F8" s="658"/>
      <c r="G8" s="658"/>
      <c r="H8" s="658"/>
    </row>
    <row r="9" spans="1:8" ht="30" customHeight="1" x14ac:dyDescent="0.2">
      <c r="A9" s="187" t="s">
        <v>227</v>
      </c>
      <c r="B9" s="186" t="s">
        <v>240</v>
      </c>
      <c r="C9" s="656" t="s">
        <v>228</v>
      </c>
      <c r="D9" s="656"/>
      <c r="E9" s="657" t="s">
        <v>448</v>
      </c>
      <c r="F9" s="657"/>
      <c r="G9" s="153" t="s">
        <v>229</v>
      </c>
      <c r="H9" s="355" t="s">
        <v>240</v>
      </c>
    </row>
    <row r="10" spans="1:8" ht="30" customHeight="1" x14ac:dyDescent="0.2">
      <c r="A10" s="187" t="s">
        <v>230</v>
      </c>
      <c r="B10" s="659" t="s">
        <v>322</v>
      </c>
      <c r="C10" s="659"/>
      <c r="D10" s="659"/>
      <c r="E10" s="659"/>
      <c r="F10" s="153" t="s">
        <v>231</v>
      </c>
      <c r="G10" s="660">
        <v>967</v>
      </c>
      <c r="H10" s="660"/>
    </row>
    <row r="11" spans="1:8" ht="30" customHeight="1" x14ac:dyDescent="0.2">
      <c r="A11" s="187" t="s">
        <v>233</v>
      </c>
      <c r="B11" s="661" t="s">
        <v>464</v>
      </c>
      <c r="C11" s="661"/>
      <c r="D11" s="661"/>
      <c r="E11" s="661"/>
      <c r="F11" s="153" t="s">
        <v>234</v>
      </c>
      <c r="G11" s="662" t="s">
        <v>461</v>
      </c>
      <c r="H11" s="662"/>
    </row>
    <row r="12" spans="1:8" ht="30" customHeight="1" x14ac:dyDescent="0.2">
      <c r="A12" s="187" t="s">
        <v>235</v>
      </c>
      <c r="B12" s="663" t="s">
        <v>256</v>
      </c>
      <c r="C12" s="663"/>
      <c r="D12" s="663"/>
      <c r="E12" s="663"/>
      <c r="F12" s="663"/>
      <c r="G12" s="663"/>
      <c r="H12" s="663"/>
    </row>
    <row r="13" spans="1:8" ht="30" customHeight="1" x14ac:dyDescent="0.2">
      <c r="A13" s="187" t="s">
        <v>236</v>
      </c>
      <c r="B13" s="664" t="s">
        <v>323</v>
      </c>
      <c r="C13" s="664"/>
      <c r="D13" s="664"/>
      <c r="E13" s="664"/>
      <c r="F13" s="664"/>
      <c r="G13" s="664"/>
      <c r="H13" s="664"/>
    </row>
    <row r="14" spans="1:8" ht="30" customHeight="1" x14ac:dyDescent="0.2">
      <c r="A14" s="187" t="s">
        <v>238</v>
      </c>
      <c r="B14" s="657" t="s">
        <v>337</v>
      </c>
      <c r="C14" s="657"/>
      <c r="D14" s="657"/>
      <c r="E14" s="657"/>
      <c r="F14" s="153" t="s">
        <v>239</v>
      </c>
      <c r="G14" s="665" t="s">
        <v>251</v>
      </c>
      <c r="H14" s="665"/>
    </row>
    <row r="15" spans="1:8" ht="30" customHeight="1" x14ac:dyDescent="0.2">
      <c r="A15" s="187" t="s">
        <v>241</v>
      </c>
      <c r="B15" s="666" t="s">
        <v>444</v>
      </c>
      <c r="C15" s="666"/>
      <c r="D15" s="666"/>
      <c r="E15" s="666"/>
      <c r="F15" s="153" t="s">
        <v>242</v>
      </c>
      <c r="G15" s="665" t="s">
        <v>232</v>
      </c>
      <c r="H15" s="665"/>
    </row>
    <row r="16" spans="1:8" ht="30" customHeight="1" x14ac:dyDescent="0.2">
      <c r="A16" s="187" t="s">
        <v>243</v>
      </c>
      <c r="B16" s="667" t="s">
        <v>338</v>
      </c>
      <c r="C16" s="667"/>
      <c r="D16" s="667"/>
      <c r="E16" s="667"/>
      <c r="F16" s="667"/>
      <c r="G16" s="667"/>
      <c r="H16" s="667"/>
    </row>
    <row r="17" spans="1:8" ht="30" customHeight="1" x14ac:dyDescent="0.2">
      <c r="A17" s="187" t="s">
        <v>246</v>
      </c>
      <c r="B17" s="657" t="s">
        <v>335</v>
      </c>
      <c r="C17" s="657"/>
      <c r="D17" s="657"/>
      <c r="E17" s="657"/>
      <c r="F17" s="657"/>
      <c r="G17" s="657"/>
      <c r="H17" s="657"/>
    </row>
    <row r="18" spans="1:8" ht="30" customHeight="1" x14ac:dyDescent="0.2">
      <c r="A18" s="187" t="s">
        <v>248</v>
      </c>
      <c r="B18" s="668" t="s">
        <v>306</v>
      </c>
      <c r="C18" s="668"/>
      <c r="D18" s="668"/>
      <c r="E18" s="668"/>
      <c r="F18" s="668"/>
      <c r="G18" s="668"/>
      <c r="H18" s="668"/>
    </row>
    <row r="19" spans="1:8" ht="30" customHeight="1" x14ac:dyDescent="0.2">
      <c r="A19" s="187" t="s">
        <v>250</v>
      </c>
      <c r="B19" s="669" t="s">
        <v>307</v>
      </c>
      <c r="C19" s="669"/>
      <c r="D19" s="669"/>
      <c r="E19" s="669"/>
      <c r="F19" s="669"/>
      <c r="G19" s="669"/>
      <c r="H19" s="669"/>
    </row>
    <row r="20" spans="1:8" ht="30" customHeight="1" x14ac:dyDescent="0.2">
      <c r="A20" s="656" t="s">
        <v>253</v>
      </c>
      <c r="B20" s="670" t="s">
        <v>254</v>
      </c>
      <c r="C20" s="670"/>
      <c r="D20" s="670"/>
      <c r="E20" s="671" t="s">
        <v>255</v>
      </c>
      <c r="F20" s="671"/>
      <c r="G20" s="671"/>
      <c r="H20" s="671"/>
    </row>
    <row r="21" spans="1:8" ht="30" customHeight="1" x14ac:dyDescent="0.2">
      <c r="A21" s="656"/>
      <c r="B21" s="590" t="s">
        <v>308</v>
      </c>
      <c r="C21" s="590"/>
      <c r="D21" s="590"/>
      <c r="E21" s="590" t="s">
        <v>309</v>
      </c>
      <c r="F21" s="590"/>
      <c r="G21" s="590"/>
      <c r="H21" s="590"/>
    </row>
    <row r="22" spans="1:8" ht="30" customHeight="1" x14ac:dyDescent="0.2">
      <c r="A22" s="187" t="s">
        <v>257</v>
      </c>
      <c r="B22" s="591" t="s">
        <v>307</v>
      </c>
      <c r="C22" s="591"/>
      <c r="D22" s="591"/>
      <c r="E22" s="591" t="s">
        <v>307</v>
      </c>
      <c r="F22" s="591"/>
      <c r="G22" s="591"/>
      <c r="H22" s="591"/>
    </row>
    <row r="23" spans="1:8" ht="30" customHeight="1" x14ac:dyDescent="0.2">
      <c r="A23" s="187" t="s">
        <v>259</v>
      </c>
      <c r="B23" s="590" t="s">
        <v>311</v>
      </c>
      <c r="C23" s="590"/>
      <c r="D23" s="590"/>
      <c r="E23" s="590" t="s">
        <v>310</v>
      </c>
      <c r="F23" s="590"/>
      <c r="G23" s="590"/>
      <c r="H23" s="590"/>
    </row>
    <row r="24" spans="1:8" ht="30" customHeight="1" x14ac:dyDescent="0.2">
      <c r="A24" s="187" t="s">
        <v>261</v>
      </c>
      <c r="B24" s="672">
        <v>43466</v>
      </c>
      <c r="C24" s="657"/>
      <c r="D24" s="657"/>
      <c r="E24" s="153" t="s">
        <v>262</v>
      </c>
      <c r="F24" s="673">
        <f>+'Sección 2. Metas - Presupuesto'!H17</f>
        <v>569946000</v>
      </c>
      <c r="G24" s="674"/>
      <c r="H24" s="675"/>
    </row>
    <row r="25" spans="1:8" ht="30" customHeight="1" x14ac:dyDescent="0.2">
      <c r="A25" s="187" t="s">
        <v>263</v>
      </c>
      <c r="B25" s="672">
        <v>43830</v>
      </c>
      <c r="C25" s="657"/>
      <c r="D25" s="657"/>
      <c r="E25" s="153" t="s">
        <v>264</v>
      </c>
      <c r="F25" s="676">
        <f>+'Sección 2. Metas - Presupuesto'!I17</f>
        <v>863372793</v>
      </c>
      <c r="G25" s="676"/>
      <c r="H25" s="676"/>
    </row>
    <row r="26" spans="1:8" ht="30" customHeight="1" x14ac:dyDescent="0.2">
      <c r="A26" s="187" t="s">
        <v>265</v>
      </c>
      <c r="B26" s="665" t="s">
        <v>244</v>
      </c>
      <c r="C26" s="665"/>
      <c r="D26" s="665"/>
      <c r="E26" s="166" t="s">
        <v>266</v>
      </c>
      <c r="F26" s="677" t="s">
        <v>155</v>
      </c>
      <c r="G26" s="677"/>
      <c r="H26" s="677"/>
    </row>
    <row r="27" spans="1:8" ht="30" customHeight="1" x14ac:dyDescent="0.2">
      <c r="A27" s="655" t="s">
        <v>267</v>
      </c>
      <c r="B27" s="655"/>
      <c r="C27" s="655"/>
      <c r="D27" s="655"/>
      <c r="E27" s="655"/>
      <c r="F27" s="655"/>
      <c r="G27" s="655"/>
      <c r="H27" s="655"/>
    </row>
    <row r="28" spans="1:8" ht="30" customHeight="1" x14ac:dyDescent="0.2">
      <c r="A28" s="185" t="s">
        <v>268</v>
      </c>
      <c r="B28" s="185" t="s">
        <v>269</v>
      </c>
      <c r="C28" s="185" t="s">
        <v>270</v>
      </c>
      <c r="D28" s="185" t="s">
        <v>271</v>
      </c>
      <c r="E28" s="185" t="s">
        <v>272</v>
      </c>
      <c r="F28" s="154" t="s">
        <v>273</v>
      </c>
      <c r="G28" s="154" t="s">
        <v>274</v>
      </c>
      <c r="H28" s="185" t="s">
        <v>275</v>
      </c>
    </row>
    <row r="29" spans="1:8" ht="20.100000000000001" customHeight="1" x14ac:dyDescent="0.2">
      <c r="A29" s="188" t="s">
        <v>276</v>
      </c>
      <c r="B29" s="163">
        <v>0</v>
      </c>
      <c r="C29" s="157">
        <f>+B29</f>
        <v>0</v>
      </c>
      <c r="D29" s="163">
        <v>0</v>
      </c>
      <c r="E29" s="158">
        <f>+D29</f>
        <v>0</v>
      </c>
      <c r="F29" s="159">
        <f>IFERROR(+B29/D29,)</f>
        <v>0</v>
      </c>
      <c r="G29" s="160">
        <f>IFERROR(+C29/E29,C29)</f>
        <v>0</v>
      </c>
      <c r="H29" s="167">
        <f>+C29/$F$25</f>
        <v>0</v>
      </c>
    </row>
    <row r="30" spans="1:8" ht="20.100000000000001" customHeight="1" x14ac:dyDescent="0.2">
      <c r="A30" s="188" t="s">
        <v>277</v>
      </c>
      <c r="B30" s="163">
        <f>+ACT_13!H19</f>
        <v>1.6196554463371326E-2</v>
      </c>
      <c r="C30" s="157">
        <f>+B30+C29</f>
        <v>1.6196554463371326E-2</v>
      </c>
      <c r="D30" s="163">
        <f>+ACT_13!F19</f>
        <v>1.6196554463371326E-2</v>
      </c>
      <c r="E30" s="158">
        <f>+D30+E29</f>
        <v>1.6196554463371326E-2</v>
      </c>
      <c r="F30" s="159">
        <f t="shared" ref="F30:F40" si="0">IFERROR(+B30/D30,)</f>
        <v>1</v>
      </c>
      <c r="G30" s="160">
        <f t="shared" ref="G30:G40" si="1">IFERROR(+C30/E30,C30)</f>
        <v>1</v>
      </c>
      <c r="H30" s="167">
        <f t="shared" ref="H30:H40" si="2">+C30/$F$25</f>
        <v>1.8759630364413541E-11</v>
      </c>
    </row>
    <row r="31" spans="1:8" ht="20.100000000000001" customHeight="1" x14ac:dyDescent="0.2">
      <c r="A31" s="188" t="s">
        <v>278</v>
      </c>
      <c r="B31" s="163">
        <f>+ACT_13!H14+ACT_13!H16</f>
        <v>6.6754911776377573E-3</v>
      </c>
      <c r="C31" s="157">
        <f t="shared" ref="C31:C40" si="3">+B31+C30</f>
        <v>2.2872045641009083E-2</v>
      </c>
      <c r="D31" s="163">
        <v>0</v>
      </c>
      <c r="E31" s="158">
        <f t="shared" ref="E31:E40" si="4">+D31+E30</f>
        <v>1.6196554463371326E-2</v>
      </c>
      <c r="F31" s="159">
        <f t="shared" si="0"/>
        <v>0</v>
      </c>
      <c r="G31" s="160">
        <f t="shared" si="1"/>
        <v>1.4121550168422827</v>
      </c>
      <c r="H31" s="167">
        <f t="shared" si="2"/>
        <v>2.6491506133213399E-11</v>
      </c>
    </row>
    <row r="32" spans="1:8" ht="20.100000000000001" customHeight="1" x14ac:dyDescent="0.2">
      <c r="A32" s="188" t="s">
        <v>279</v>
      </c>
      <c r="B32" s="163">
        <f>+ACT_13!H15</f>
        <v>2.736021405736172E-3</v>
      </c>
      <c r="C32" s="157">
        <f t="shared" si="3"/>
        <v>2.5608067046745255E-2</v>
      </c>
      <c r="D32" s="163">
        <f>+ACT_13!F14+ACT_13!F15+ACT_13!F16</f>
        <v>9.4115125833739294E-3</v>
      </c>
      <c r="E32" s="158">
        <f t="shared" si="4"/>
        <v>2.5608067046745255E-2</v>
      </c>
      <c r="F32" s="159">
        <f t="shared" si="0"/>
        <v>0.29071006190540916</v>
      </c>
      <c r="G32" s="160">
        <f t="shared" si="1"/>
        <v>1</v>
      </c>
      <c r="H32" s="167">
        <f t="shared" si="2"/>
        <v>2.9660498054106802E-11</v>
      </c>
    </row>
    <row r="33" spans="1:8" ht="20.100000000000001" customHeight="1" x14ac:dyDescent="0.2">
      <c r="A33" s="188" t="s">
        <v>280</v>
      </c>
      <c r="B33" s="163">
        <v>0</v>
      </c>
      <c r="C33" s="157">
        <f t="shared" si="3"/>
        <v>2.5608067046745255E-2</v>
      </c>
      <c r="D33" s="163">
        <v>0</v>
      </c>
      <c r="E33" s="158">
        <f t="shared" si="4"/>
        <v>2.5608067046745255E-2</v>
      </c>
      <c r="F33" s="159">
        <f t="shared" si="0"/>
        <v>0</v>
      </c>
      <c r="G33" s="160">
        <f t="shared" si="1"/>
        <v>1</v>
      </c>
      <c r="H33" s="167">
        <f t="shared" si="2"/>
        <v>2.9660498054106802E-11</v>
      </c>
    </row>
    <row r="34" spans="1:8" ht="20.100000000000001" customHeight="1" x14ac:dyDescent="0.2">
      <c r="A34" s="188" t="s">
        <v>281</v>
      </c>
      <c r="B34" s="163">
        <f>+ACT_13!H17+ACT_13!H20+ACT_13!H21</f>
        <v>9.7878212778371842E-3</v>
      </c>
      <c r="C34" s="157">
        <f t="shared" si="3"/>
        <v>3.5395888324582438E-2</v>
      </c>
      <c r="D34" s="163">
        <f>+ACT_13!F17+ACT_13!F20+ACT_13!F21</f>
        <v>9.7878212778371842E-3</v>
      </c>
      <c r="E34" s="158">
        <f t="shared" si="4"/>
        <v>3.5395888324582438E-2</v>
      </c>
      <c r="F34" s="159">
        <f t="shared" si="0"/>
        <v>1</v>
      </c>
      <c r="G34" s="160">
        <f t="shared" si="1"/>
        <v>1</v>
      </c>
      <c r="H34" s="167">
        <f t="shared" si="2"/>
        <v>4.0997224619032484E-11</v>
      </c>
    </row>
    <row r="35" spans="1:8" ht="20.100000000000001" customHeight="1" x14ac:dyDescent="0.2">
      <c r="A35" s="188" t="s">
        <v>282</v>
      </c>
      <c r="B35" s="163">
        <v>0</v>
      </c>
      <c r="C35" s="157">
        <f t="shared" si="3"/>
        <v>3.5395888324582438E-2</v>
      </c>
      <c r="D35" s="163">
        <v>0</v>
      </c>
      <c r="E35" s="158">
        <f t="shared" si="4"/>
        <v>3.5395888324582438E-2</v>
      </c>
      <c r="F35" s="159">
        <f t="shared" si="0"/>
        <v>0</v>
      </c>
      <c r="G35" s="160">
        <f t="shared" si="1"/>
        <v>1</v>
      </c>
      <c r="H35" s="167">
        <f t="shared" si="2"/>
        <v>4.0997224619032484E-11</v>
      </c>
    </row>
    <row r="36" spans="1:8" ht="20.100000000000001" customHeight="1" x14ac:dyDescent="0.2">
      <c r="A36" s="188" t="s">
        <v>283</v>
      </c>
      <c r="B36" s="163">
        <v>0</v>
      </c>
      <c r="C36" s="157">
        <f t="shared" si="3"/>
        <v>3.5395888324582438E-2</v>
      </c>
      <c r="D36" s="163">
        <f>+ACT_13!F24+ACT_13!F25</f>
        <v>0.24011360884427346</v>
      </c>
      <c r="E36" s="158">
        <f t="shared" si="4"/>
        <v>0.27550949716885592</v>
      </c>
      <c r="F36" s="159">
        <f t="shared" si="0"/>
        <v>0</v>
      </c>
      <c r="G36" s="160">
        <f t="shared" si="1"/>
        <v>0.1284742946733658</v>
      </c>
      <c r="H36" s="167">
        <f t="shared" si="2"/>
        <v>4.0997224619032484E-11</v>
      </c>
    </row>
    <row r="37" spans="1:8" ht="20.100000000000001" customHeight="1" x14ac:dyDescent="0.2">
      <c r="A37" s="188" t="s">
        <v>284</v>
      </c>
      <c r="B37" s="163">
        <f>+ACT_13!H26</f>
        <v>1.329805188716084E-2</v>
      </c>
      <c r="C37" s="157">
        <f t="shared" si="3"/>
        <v>4.8693940211743281E-2</v>
      </c>
      <c r="D37" s="163">
        <f>+ACT_13!F26</f>
        <v>1.329805188716084E-2</v>
      </c>
      <c r="E37" s="158">
        <f t="shared" si="4"/>
        <v>0.28880754905601674</v>
      </c>
      <c r="F37" s="159">
        <f t="shared" si="0"/>
        <v>1</v>
      </c>
      <c r="G37" s="160">
        <f t="shared" si="1"/>
        <v>0.16860341902731452</v>
      </c>
      <c r="H37" s="167">
        <f t="shared" si="2"/>
        <v>5.6399669536196842E-11</v>
      </c>
    </row>
    <row r="38" spans="1:8" ht="20.100000000000001" customHeight="1" x14ac:dyDescent="0.2">
      <c r="A38" s="188" t="s">
        <v>285</v>
      </c>
      <c r="B38" s="163">
        <f>+ACT_13!H24+ACT_13!H25</f>
        <v>0.24011360884427346</v>
      </c>
      <c r="C38" s="157">
        <f t="shared" si="3"/>
        <v>0.28880754905601674</v>
      </c>
      <c r="D38" s="163">
        <f>+ACT_13!F18</f>
        <v>1.6886415094807417E-2</v>
      </c>
      <c r="E38" s="158">
        <f t="shared" si="4"/>
        <v>0.30569396415082417</v>
      </c>
      <c r="F38" s="159">
        <f t="shared" si="0"/>
        <v>14.219335927500001</v>
      </c>
      <c r="G38" s="160">
        <f t="shared" si="1"/>
        <v>0.94476039086438768</v>
      </c>
      <c r="H38" s="167">
        <f t="shared" si="2"/>
        <v>3.3451082938632369E-10</v>
      </c>
    </row>
    <row r="39" spans="1:8" ht="20.100000000000001" customHeight="1" x14ac:dyDescent="0.2">
      <c r="A39" s="188" t="s">
        <v>286</v>
      </c>
      <c r="B39" s="163">
        <v>0</v>
      </c>
      <c r="C39" s="157">
        <f t="shared" si="3"/>
        <v>0.28880754905601674</v>
      </c>
      <c r="D39" s="163">
        <v>0</v>
      </c>
      <c r="E39" s="158">
        <f t="shared" si="4"/>
        <v>0.30569396415082417</v>
      </c>
      <c r="F39" s="159">
        <f t="shared" si="0"/>
        <v>0</v>
      </c>
      <c r="G39" s="160">
        <f t="shared" si="1"/>
        <v>0.94476039086438768</v>
      </c>
      <c r="H39" s="167">
        <f t="shared" si="2"/>
        <v>3.3451082938632369E-10</v>
      </c>
    </row>
    <row r="40" spans="1:8" ht="20.100000000000001" customHeight="1" x14ac:dyDescent="0.2">
      <c r="A40" s="188" t="s">
        <v>287</v>
      </c>
      <c r="B40" s="163">
        <f>+ACT_13!H18+ACT_13!H22+ACT_13!H23</f>
        <v>2.119245094398331E-2</v>
      </c>
      <c r="C40" s="157">
        <f t="shared" si="3"/>
        <v>0.31000000000000005</v>
      </c>
      <c r="D40" s="163">
        <f>+ACT_13!F22+ACT_13!F23</f>
        <v>4.3060358491758908E-3</v>
      </c>
      <c r="E40" s="158">
        <f t="shared" si="4"/>
        <v>0.31000000000000005</v>
      </c>
      <c r="F40" s="159">
        <f t="shared" si="0"/>
        <v>4.9215686274509816</v>
      </c>
      <c r="G40" s="160">
        <f t="shared" si="1"/>
        <v>1</v>
      </c>
      <c r="H40" s="167">
        <f t="shared" si="2"/>
        <v>3.5905694795272525E-10</v>
      </c>
    </row>
    <row r="41" spans="1:8" ht="66.75" customHeight="1" x14ac:dyDescent="0.2">
      <c r="A41" s="191" t="s">
        <v>288</v>
      </c>
      <c r="B41" s="678" t="s">
        <v>619</v>
      </c>
      <c r="C41" s="679"/>
      <c r="D41" s="679"/>
      <c r="E41" s="679"/>
      <c r="F41" s="679"/>
      <c r="G41" s="679"/>
      <c r="H41" s="680"/>
    </row>
    <row r="42" spans="1:8" ht="30" customHeight="1" x14ac:dyDescent="0.2">
      <c r="A42" s="655" t="s">
        <v>289</v>
      </c>
      <c r="B42" s="655"/>
      <c r="C42" s="655"/>
      <c r="D42" s="655"/>
      <c r="E42" s="655"/>
      <c r="F42" s="655"/>
      <c r="G42" s="655"/>
      <c r="H42" s="655"/>
    </row>
    <row r="43" spans="1:8" ht="45" customHeight="1" x14ac:dyDescent="0.2">
      <c r="A43" s="681"/>
      <c r="B43" s="681"/>
      <c r="C43" s="681"/>
      <c r="D43" s="681"/>
      <c r="E43" s="681"/>
      <c r="F43" s="681"/>
      <c r="G43" s="681"/>
      <c r="H43" s="681"/>
    </row>
    <row r="44" spans="1:8" ht="45" customHeight="1" x14ac:dyDescent="0.2">
      <c r="A44" s="681"/>
      <c r="B44" s="681"/>
      <c r="C44" s="681"/>
      <c r="D44" s="681"/>
      <c r="E44" s="681"/>
      <c r="F44" s="681"/>
      <c r="G44" s="681"/>
      <c r="H44" s="681"/>
    </row>
    <row r="45" spans="1:8" ht="45" customHeight="1" x14ac:dyDescent="0.2">
      <c r="A45" s="681"/>
      <c r="B45" s="681"/>
      <c r="C45" s="681"/>
      <c r="D45" s="681"/>
      <c r="E45" s="681"/>
      <c r="F45" s="681"/>
      <c r="G45" s="681"/>
      <c r="H45" s="681"/>
    </row>
    <row r="46" spans="1:8" ht="45" customHeight="1" x14ac:dyDescent="0.2">
      <c r="A46" s="681"/>
      <c r="B46" s="681"/>
      <c r="C46" s="681"/>
      <c r="D46" s="681"/>
      <c r="E46" s="681"/>
      <c r="F46" s="681"/>
      <c r="G46" s="681"/>
      <c r="H46" s="681"/>
    </row>
    <row r="47" spans="1:8" ht="45" customHeight="1" x14ac:dyDescent="0.2">
      <c r="A47" s="681"/>
      <c r="B47" s="681"/>
      <c r="C47" s="681"/>
      <c r="D47" s="681"/>
      <c r="E47" s="681"/>
      <c r="F47" s="681"/>
      <c r="G47" s="681"/>
      <c r="H47" s="681"/>
    </row>
    <row r="48" spans="1:8" ht="135" customHeight="1" x14ac:dyDescent="0.2">
      <c r="A48" s="187" t="s">
        <v>290</v>
      </c>
      <c r="B48" s="636" t="s">
        <v>623</v>
      </c>
      <c r="C48" s="605"/>
      <c r="D48" s="605"/>
      <c r="E48" s="605"/>
      <c r="F48" s="605"/>
      <c r="G48" s="605"/>
      <c r="H48" s="605"/>
    </row>
    <row r="49" spans="1:8" ht="30" customHeight="1" x14ac:dyDescent="0.2">
      <c r="A49" s="187" t="s">
        <v>291</v>
      </c>
      <c r="B49" s="682" t="s">
        <v>477</v>
      </c>
      <c r="C49" s="683"/>
      <c r="D49" s="683"/>
      <c r="E49" s="683"/>
      <c r="F49" s="683"/>
      <c r="G49" s="683"/>
      <c r="H49" s="684"/>
    </row>
    <row r="50" spans="1:8" ht="144.75" customHeight="1" x14ac:dyDescent="0.2">
      <c r="A50" s="189" t="s">
        <v>292</v>
      </c>
      <c r="B50" s="604" t="s">
        <v>441</v>
      </c>
      <c r="C50" s="606"/>
      <c r="D50" s="606"/>
      <c r="E50" s="606"/>
      <c r="F50" s="606"/>
      <c r="G50" s="606"/>
      <c r="H50" s="606"/>
    </row>
    <row r="51" spans="1:8" ht="30" customHeight="1" x14ac:dyDescent="0.2">
      <c r="A51" s="655" t="s">
        <v>293</v>
      </c>
      <c r="B51" s="655"/>
      <c r="C51" s="655"/>
      <c r="D51" s="655"/>
      <c r="E51" s="655"/>
      <c r="F51" s="655"/>
      <c r="G51" s="655"/>
      <c r="H51" s="655"/>
    </row>
    <row r="52" spans="1:8" ht="30" customHeight="1" x14ac:dyDescent="0.2">
      <c r="A52" s="685" t="s">
        <v>294</v>
      </c>
      <c r="B52" s="190" t="s">
        <v>295</v>
      </c>
      <c r="C52" s="686" t="s">
        <v>296</v>
      </c>
      <c r="D52" s="686"/>
      <c r="E52" s="686"/>
      <c r="F52" s="686" t="s">
        <v>297</v>
      </c>
      <c r="G52" s="686"/>
      <c r="H52" s="686"/>
    </row>
    <row r="53" spans="1:8" ht="30" customHeight="1" x14ac:dyDescent="0.2">
      <c r="A53" s="685"/>
      <c r="B53" s="164"/>
      <c r="C53" s="609"/>
      <c r="D53" s="609"/>
      <c r="E53" s="609"/>
      <c r="F53" s="609"/>
      <c r="G53" s="609"/>
      <c r="H53" s="609"/>
    </row>
    <row r="54" spans="1:8" ht="30" customHeight="1" x14ac:dyDescent="0.2">
      <c r="A54" s="189" t="s">
        <v>298</v>
      </c>
      <c r="B54" s="611" t="s">
        <v>449</v>
      </c>
      <c r="C54" s="611"/>
      <c r="D54" s="688" t="s">
        <v>299</v>
      </c>
      <c r="E54" s="688"/>
      <c r="F54" s="611" t="s">
        <v>449</v>
      </c>
      <c r="G54" s="611"/>
      <c r="H54" s="611"/>
    </row>
    <row r="55" spans="1:8" ht="30" customHeight="1" x14ac:dyDescent="0.2">
      <c r="A55" s="189" t="s">
        <v>300</v>
      </c>
      <c r="B55" s="609" t="s">
        <v>566</v>
      </c>
      <c r="C55" s="609"/>
      <c r="D55" s="689" t="s">
        <v>301</v>
      </c>
      <c r="E55" s="689"/>
      <c r="F55" s="690" t="s">
        <v>450</v>
      </c>
      <c r="G55" s="691"/>
      <c r="H55" s="692"/>
    </row>
    <row r="56" spans="1:8" ht="30" customHeight="1" x14ac:dyDescent="0.2">
      <c r="A56" s="189" t="s">
        <v>302</v>
      </c>
      <c r="B56" s="609"/>
      <c r="C56" s="609"/>
      <c r="D56" s="687" t="s">
        <v>303</v>
      </c>
      <c r="E56" s="687"/>
      <c r="F56" s="609"/>
      <c r="G56" s="609"/>
      <c r="H56" s="609"/>
    </row>
    <row r="57" spans="1:8" ht="30" customHeight="1" x14ac:dyDescent="0.2">
      <c r="A57" s="189" t="s">
        <v>304</v>
      </c>
      <c r="B57" s="609"/>
      <c r="C57" s="609"/>
      <c r="D57" s="687"/>
      <c r="E57" s="687"/>
      <c r="F57" s="609"/>
      <c r="G57" s="609"/>
      <c r="H57" s="609"/>
    </row>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2">
    <dataValidation type="list" allowBlank="1" showInputMessage="1" showErrorMessage="1" sqref="B9 H9">
      <formula1>#REF!</formula1>
    </dataValidation>
    <dataValidation type="list" allowBlank="1" showInputMessage="1" showErrorMessage="1" sqref="B26:D26 G14:H15 B12:H12">
      <formula1>#REF!</formula1>
    </dataValidation>
  </dataValidations>
  <pageMargins left="0.70866141732283472" right="0.70866141732283472" top="0.74803149606299213" bottom="0.74803149606299213" header="0.31496062992125984" footer="0.31496062992125984"/>
  <pageSetup scale="52" orientation="portrait" r:id="rId1"/>
  <rowBreaks count="1" manualBreakCount="1">
    <brk id="41" max="7"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'11'!#REF!</xm:f>
          </x14:formula1>
          <xm:sqref>B11:E11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47"/>
  <sheetViews>
    <sheetView zoomScale="70" zoomScaleNormal="70" workbookViewId="0">
      <selection activeCell="E15" sqref="E15"/>
    </sheetView>
  </sheetViews>
  <sheetFormatPr baseColWidth="10" defaultColWidth="0" defaultRowHeight="15" zeroHeight="1" x14ac:dyDescent="0.25"/>
  <cols>
    <col min="1" max="1" width="21.85546875" style="414" customWidth="1"/>
    <col min="2" max="2" width="34.5703125" style="406" customWidth="1"/>
    <col min="3" max="3" width="15.5703125" style="406" customWidth="1"/>
    <col min="4" max="4" width="5.85546875" style="406" customWidth="1"/>
    <col min="5" max="5" width="67.140625" style="406" customWidth="1"/>
    <col min="6" max="6" width="15.5703125" style="406" customWidth="1"/>
    <col min="7" max="7" width="16.140625" style="406" customWidth="1"/>
    <col min="8" max="8" width="16.28515625" style="406" customWidth="1"/>
    <col min="9" max="9" width="15.7109375" style="406" customWidth="1"/>
    <col min="10" max="10" width="80.7109375" style="406" customWidth="1"/>
    <col min="11" max="100" width="11.5703125" style="406" hidden="1" customWidth="1"/>
    <col min="101" max="101" width="11.42578125" style="406" hidden="1" customWidth="1"/>
    <col min="102" max="190" width="11.5703125" style="406" hidden="1" customWidth="1"/>
    <col min="191" max="191" width="1.42578125" style="406" hidden="1" customWidth="1"/>
    <col min="192" max="16384" width="11.5703125" style="406" hidden="1"/>
  </cols>
  <sheetData>
    <row r="1" spans="1:10" ht="30" customHeight="1" x14ac:dyDescent="0.25">
      <c r="A1" s="701"/>
      <c r="B1" s="638" t="s">
        <v>451</v>
      </c>
      <c r="C1" s="638"/>
      <c r="D1" s="638"/>
      <c r="E1" s="638"/>
      <c r="F1" s="638"/>
      <c r="G1" s="638"/>
      <c r="H1" s="638"/>
      <c r="I1" s="638"/>
      <c r="J1" s="638"/>
    </row>
    <row r="2" spans="1:10" ht="30" customHeight="1" x14ac:dyDescent="0.25">
      <c r="A2" s="701"/>
      <c r="B2" s="638" t="s">
        <v>139</v>
      </c>
      <c r="C2" s="638"/>
      <c r="D2" s="638"/>
      <c r="E2" s="638"/>
      <c r="F2" s="638"/>
      <c r="G2" s="638"/>
      <c r="H2" s="638"/>
      <c r="I2" s="638"/>
      <c r="J2" s="638"/>
    </row>
    <row r="3" spans="1:10" ht="30" customHeight="1" x14ac:dyDescent="0.25">
      <c r="A3" s="701"/>
      <c r="B3" s="638" t="s">
        <v>389</v>
      </c>
      <c r="C3" s="638"/>
      <c r="D3" s="638"/>
      <c r="E3" s="638"/>
      <c r="F3" s="638"/>
      <c r="G3" s="638"/>
      <c r="H3" s="638"/>
      <c r="I3" s="638"/>
      <c r="J3" s="638"/>
    </row>
    <row r="4" spans="1:10" ht="30" customHeight="1" x14ac:dyDescent="0.25">
      <c r="A4" s="701"/>
      <c r="B4" s="638" t="s">
        <v>452</v>
      </c>
      <c r="C4" s="638"/>
      <c r="D4" s="638"/>
      <c r="E4" s="638"/>
      <c r="F4" s="638"/>
      <c r="G4" s="702" t="s">
        <v>447</v>
      </c>
      <c r="H4" s="702"/>
      <c r="I4" s="702"/>
      <c r="J4" s="702"/>
    </row>
    <row r="5" spans="1:10" ht="30" customHeight="1" x14ac:dyDescent="0.25">
      <c r="A5" s="407"/>
      <c r="B5" s="320"/>
      <c r="C5" s="320"/>
      <c r="D5" s="320"/>
      <c r="E5" s="320"/>
      <c r="F5" s="320"/>
      <c r="G5" s="320"/>
      <c r="H5" s="320"/>
      <c r="I5" s="408"/>
      <c r="J5" s="409"/>
    </row>
    <row r="6" spans="1:10" ht="45.75" customHeight="1" x14ac:dyDescent="0.25">
      <c r="A6" s="301" t="s">
        <v>401</v>
      </c>
      <c r="B6" s="617" t="s">
        <v>320</v>
      </c>
      <c r="C6" s="617"/>
      <c r="D6" s="617"/>
      <c r="E6" s="300"/>
      <c r="F6" s="320"/>
      <c r="G6" s="320"/>
      <c r="H6" s="320"/>
      <c r="I6" s="408"/>
      <c r="J6" s="409"/>
    </row>
    <row r="7" spans="1:10" ht="30" customHeight="1" x14ac:dyDescent="0.25">
      <c r="A7" s="302" t="s">
        <v>0</v>
      </c>
      <c r="B7" s="617" t="s">
        <v>448</v>
      </c>
      <c r="C7" s="617"/>
      <c r="D7" s="617"/>
      <c r="E7" s="300"/>
      <c r="F7" s="320"/>
      <c r="G7" s="320"/>
      <c r="H7" s="320"/>
      <c r="I7" s="408"/>
      <c r="J7" s="409"/>
    </row>
    <row r="8" spans="1:10" ht="30" customHeight="1" x14ac:dyDescent="0.25">
      <c r="A8" s="302" t="s">
        <v>316</v>
      </c>
      <c r="B8" s="617" t="s">
        <v>442</v>
      </c>
      <c r="C8" s="617"/>
      <c r="D8" s="617"/>
      <c r="E8" s="242"/>
      <c r="F8" s="320"/>
      <c r="G8" s="320"/>
      <c r="H8" s="320"/>
      <c r="I8" s="408"/>
      <c r="J8" s="409"/>
    </row>
    <row r="9" spans="1:10" ht="30" customHeight="1" x14ac:dyDescent="0.25">
      <c r="A9" s="302" t="s">
        <v>194</v>
      </c>
      <c r="B9" s="617" t="s">
        <v>443</v>
      </c>
      <c r="C9" s="617"/>
      <c r="D9" s="617"/>
      <c r="E9" s="300"/>
      <c r="F9" s="320"/>
      <c r="G9" s="320"/>
      <c r="H9" s="320"/>
      <c r="I9" s="408"/>
      <c r="J9" s="409"/>
    </row>
    <row r="10" spans="1:10" ht="55.5" customHeight="1" x14ac:dyDescent="0.25">
      <c r="A10" s="302" t="s">
        <v>390</v>
      </c>
      <c r="B10" s="617" t="s">
        <v>392</v>
      </c>
      <c r="C10" s="617"/>
      <c r="D10" s="617"/>
      <c r="E10" s="300"/>
      <c r="F10" s="320"/>
      <c r="G10" s="320"/>
      <c r="H10" s="320"/>
      <c r="I10" s="408"/>
      <c r="J10" s="409"/>
    </row>
    <row r="11" spans="1:10" ht="30" customHeight="1" x14ac:dyDescent="0.25">
      <c r="A11" s="410"/>
      <c r="B11" s="409"/>
      <c r="C11" s="409"/>
      <c r="D11" s="409"/>
      <c r="E11" s="409"/>
      <c r="F11" s="409"/>
      <c r="G11" s="409"/>
      <c r="H11" s="409"/>
      <c r="I11" s="409"/>
      <c r="J11" s="409"/>
    </row>
    <row r="12" spans="1:10" s="338" customFormat="1" ht="30" customHeight="1" x14ac:dyDescent="0.25">
      <c r="A12" s="711" t="s">
        <v>454</v>
      </c>
      <c r="B12" s="712"/>
      <c r="C12" s="712"/>
      <c r="D12" s="712"/>
      <c r="E12" s="712"/>
      <c r="F12" s="712"/>
      <c r="G12" s="713"/>
      <c r="H12" s="709" t="s">
        <v>312</v>
      </c>
      <c r="I12" s="710"/>
      <c r="J12" s="710"/>
    </row>
    <row r="13" spans="1:10" s="324" customFormat="1" ht="30" customHeight="1" x14ac:dyDescent="0.25">
      <c r="A13" s="322" t="s">
        <v>317</v>
      </c>
      <c r="B13" s="322" t="s">
        <v>313</v>
      </c>
      <c r="C13" s="322" t="s">
        <v>372</v>
      </c>
      <c r="D13" s="322" t="s">
        <v>314</v>
      </c>
      <c r="E13" s="322" t="s">
        <v>315</v>
      </c>
      <c r="F13" s="322" t="s">
        <v>373</v>
      </c>
      <c r="G13" s="322" t="s">
        <v>374</v>
      </c>
      <c r="H13" s="323" t="s">
        <v>375</v>
      </c>
      <c r="I13" s="323" t="s">
        <v>376</v>
      </c>
      <c r="J13" s="323" t="s">
        <v>377</v>
      </c>
    </row>
    <row r="14" spans="1:10" s="338" customFormat="1" ht="50.1" customHeight="1" x14ac:dyDescent="0.25">
      <c r="A14" s="703">
        <v>1</v>
      </c>
      <c r="B14" s="703" t="s">
        <v>369</v>
      </c>
      <c r="C14" s="706">
        <f>F14+F15+F16+F17</f>
        <v>1.2188145817413114E-2</v>
      </c>
      <c r="D14" s="336">
        <v>1</v>
      </c>
      <c r="E14" s="337" t="s">
        <v>515</v>
      </c>
      <c r="F14" s="335">
        <v>3.3934306533958932E-3</v>
      </c>
      <c r="G14" s="198">
        <v>43579</v>
      </c>
      <c r="H14" s="335">
        <v>3.3934306533958932E-3</v>
      </c>
      <c r="I14" s="173">
        <v>43525</v>
      </c>
      <c r="J14" s="448" t="s">
        <v>536</v>
      </c>
    </row>
    <row r="15" spans="1:10" s="338" customFormat="1" ht="50.1" customHeight="1" x14ac:dyDescent="0.25">
      <c r="A15" s="704"/>
      <c r="B15" s="704"/>
      <c r="C15" s="707"/>
      <c r="D15" s="336">
        <v>2</v>
      </c>
      <c r="E15" s="337" t="s">
        <v>513</v>
      </c>
      <c r="F15" s="335">
        <v>2.736021405736172E-3</v>
      </c>
      <c r="G15" s="198">
        <v>43579</v>
      </c>
      <c r="H15" s="335">
        <v>2.736021405736172E-3</v>
      </c>
      <c r="I15" s="198">
        <v>43579</v>
      </c>
      <c r="J15" s="448" t="s">
        <v>537</v>
      </c>
    </row>
    <row r="16" spans="1:10" s="338" customFormat="1" ht="50.1" customHeight="1" x14ac:dyDescent="0.25">
      <c r="A16" s="704"/>
      <c r="B16" s="704"/>
      <c r="C16" s="707"/>
      <c r="D16" s="336">
        <v>3</v>
      </c>
      <c r="E16" s="337" t="s">
        <v>514</v>
      </c>
      <c r="F16" s="335">
        <v>3.2820605242418642E-3</v>
      </c>
      <c r="G16" s="198">
        <v>43579</v>
      </c>
      <c r="H16" s="335">
        <v>3.2820605242418642E-3</v>
      </c>
      <c r="I16" s="173">
        <v>43525</v>
      </c>
      <c r="J16" s="448" t="s">
        <v>538</v>
      </c>
    </row>
    <row r="17" spans="1:10" s="338" customFormat="1" ht="50.1" customHeight="1" x14ac:dyDescent="0.25">
      <c r="A17" s="705"/>
      <c r="B17" s="705"/>
      <c r="C17" s="708"/>
      <c r="D17" s="336">
        <v>4</v>
      </c>
      <c r="E17" s="337" t="s">
        <v>558</v>
      </c>
      <c r="F17" s="335">
        <v>2.7766332340391836E-3</v>
      </c>
      <c r="G17" s="198">
        <v>43646</v>
      </c>
      <c r="H17" s="335">
        <v>2.7766332340391836E-3</v>
      </c>
      <c r="I17" s="198">
        <v>43646</v>
      </c>
      <c r="J17" s="448" t="s">
        <v>570</v>
      </c>
    </row>
    <row r="18" spans="1:10" s="338" customFormat="1" ht="50.1" customHeight="1" x14ac:dyDescent="0.25">
      <c r="A18" s="697">
        <v>2</v>
      </c>
      <c r="B18" s="698" t="s">
        <v>508</v>
      </c>
      <c r="C18" s="700">
        <f>+F18+F19+F20+F21+F22+F23</f>
        <v>4.4400193451152634E-2</v>
      </c>
      <c r="D18" s="388">
        <v>1</v>
      </c>
      <c r="E18" s="447" t="s">
        <v>509</v>
      </c>
      <c r="F18" s="443">
        <v>1.6886415094807417E-2</v>
      </c>
      <c r="G18" s="198">
        <v>43768</v>
      </c>
      <c r="H18" s="443">
        <v>1.6886415094807417E-2</v>
      </c>
      <c r="I18" s="198">
        <v>43818</v>
      </c>
      <c r="J18" s="449" t="s">
        <v>612</v>
      </c>
    </row>
    <row r="19" spans="1:10" s="338" customFormat="1" ht="50.1" customHeight="1" x14ac:dyDescent="0.25">
      <c r="A19" s="697"/>
      <c r="B19" s="698"/>
      <c r="C19" s="700"/>
      <c r="D19" s="336">
        <v>2</v>
      </c>
      <c r="E19" s="329" t="s">
        <v>478</v>
      </c>
      <c r="F19" s="443">
        <v>1.6196554463371326E-2</v>
      </c>
      <c r="G19" s="173">
        <v>43515</v>
      </c>
      <c r="H19" s="443">
        <v>1.6196554463371326E-2</v>
      </c>
      <c r="I19" s="173">
        <v>43515</v>
      </c>
      <c r="J19" s="449" t="s">
        <v>568</v>
      </c>
    </row>
    <row r="20" spans="1:10" s="338" customFormat="1" ht="50.1" customHeight="1" x14ac:dyDescent="0.25">
      <c r="A20" s="697"/>
      <c r="B20" s="698"/>
      <c r="C20" s="700"/>
      <c r="D20" s="388">
        <v>3</v>
      </c>
      <c r="E20" s="329" t="s">
        <v>479</v>
      </c>
      <c r="F20" s="443">
        <v>4.5767993833720714E-3</v>
      </c>
      <c r="G20" s="173">
        <v>43631</v>
      </c>
      <c r="H20" s="443">
        <v>4.5767993833720714E-3</v>
      </c>
      <c r="I20" s="173">
        <v>43631</v>
      </c>
      <c r="J20" s="327" t="s">
        <v>580</v>
      </c>
    </row>
    <row r="21" spans="1:10" s="338" customFormat="1" ht="50.1" customHeight="1" x14ac:dyDescent="0.25">
      <c r="A21" s="697"/>
      <c r="B21" s="698"/>
      <c r="C21" s="700"/>
      <c r="D21" s="336">
        <v>4</v>
      </c>
      <c r="E21" s="329" t="s">
        <v>480</v>
      </c>
      <c r="F21" s="443">
        <v>2.4343886604259288E-3</v>
      </c>
      <c r="G21" s="173">
        <v>43631</v>
      </c>
      <c r="H21" s="443">
        <v>2.4343886604259288E-3</v>
      </c>
      <c r="I21" s="173">
        <v>43631</v>
      </c>
      <c r="J21" s="327" t="s">
        <v>569</v>
      </c>
    </row>
    <row r="22" spans="1:10" s="338" customFormat="1" ht="50.1" customHeight="1" x14ac:dyDescent="0.25">
      <c r="A22" s="697"/>
      <c r="B22" s="698"/>
      <c r="C22" s="700"/>
      <c r="D22" s="468">
        <v>5</v>
      </c>
      <c r="E22" s="329" t="s">
        <v>600</v>
      </c>
      <c r="F22" s="473">
        <v>2.1867907547775604E-3</v>
      </c>
      <c r="G22" s="173">
        <v>43829</v>
      </c>
      <c r="H22" s="443">
        <v>2.1867907547775604E-3</v>
      </c>
      <c r="I22" s="173">
        <v>43816</v>
      </c>
      <c r="J22" s="489" t="s">
        <v>613</v>
      </c>
    </row>
    <row r="23" spans="1:10" s="338" customFormat="1" ht="50.1" customHeight="1" x14ac:dyDescent="0.25">
      <c r="A23" s="697"/>
      <c r="B23" s="698"/>
      <c r="C23" s="700"/>
      <c r="D23" s="468">
        <v>6</v>
      </c>
      <c r="E23" s="472" t="s">
        <v>601</v>
      </c>
      <c r="F23" s="473">
        <v>2.1192450943983308E-3</v>
      </c>
      <c r="G23" s="173">
        <v>43829</v>
      </c>
      <c r="H23" s="443">
        <v>2.1192450943983308E-3</v>
      </c>
      <c r="I23" s="173">
        <v>43816</v>
      </c>
      <c r="J23" s="489" t="s">
        <v>613</v>
      </c>
    </row>
    <row r="24" spans="1:10" s="338" customFormat="1" ht="50.1" customHeight="1" x14ac:dyDescent="0.25">
      <c r="A24" s="697">
        <v>3</v>
      </c>
      <c r="B24" s="699" t="s">
        <v>510</v>
      </c>
      <c r="C24" s="700">
        <f>+F24+F25+F26</f>
        <v>0.25341166073143429</v>
      </c>
      <c r="D24" s="388">
        <v>1</v>
      </c>
      <c r="E24" s="329" t="s">
        <v>511</v>
      </c>
      <c r="F24" s="335">
        <v>0.10665419162052063</v>
      </c>
      <c r="G24" s="173">
        <v>43707</v>
      </c>
      <c r="H24" s="335">
        <v>0.10665419162052063</v>
      </c>
      <c r="I24" s="173">
        <v>43739</v>
      </c>
      <c r="J24" s="490" t="s">
        <v>614</v>
      </c>
    </row>
    <row r="25" spans="1:10" s="338" customFormat="1" ht="50.1" customHeight="1" x14ac:dyDescent="0.25">
      <c r="A25" s="697"/>
      <c r="B25" s="699"/>
      <c r="C25" s="700"/>
      <c r="D25" s="388">
        <v>2</v>
      </c>
      <c r="E25" s="329" t="s">
        <v>512</v>
      </c>
      <c r="F25" s="335">
        <v>0.13345941722375282</v>
      </c>
      <c r="G25" s="173">
        <v>43707</v>
      </c>
      <c r="H25" s="335">
        <v>0.13345941722375282</v>
      </c>
      <c r="I25" s="173">
        <v>43739</v>
      </c>
      <c r="J25" s="490" t="s">
        <v>614</v>
      </c>
    </row>
    <row r="26" spans="1:10" s="338" customFormat="1" ht="50.1" customHeight="1" x14ac:dyDescent="0.25">
      <c r="A26" s="697"/>
      <c r="B26" s="699"/>
      <c r="C26" s="700"/>
      <c r="D26" s="388">
        <v>3</v>
      </c>
      <c r="E26" s="329" t="s">
        <v>578</v>
      </c>
      <c r="F26" s="335">
        <v>1.329805188716084E-2</v>
      </c>
      <c r="G26" s="173">
        <v>43718</v>
      </c>
      <c r="H26" s="335">
        <v>1.329805188716084E-2</v>
      </c>
      <c r="I26" s="173">
        <v>43718</v>
      </c>
      <c r="J26" s="450" t="s">
        <v>579</v>
      </c>
    </row>
    <row r="27" spans="1:10" s="373" customFormat="1" ht="30" customHeight="1" x14ac:dyDescent="0.25">
      <c r="A27" s="695" t="s">
        <v>378</v>
      </c>
      <c r="B27" s="696"/>
      <c r="C27" s="376">
        <f>SUM(C14:C26)</f>
        <v>0.31000000000000005</v>
      </c>
      <c r="D27" s="693" t="s">
        <v>119</v>
      </c>
      <c r="E27" s="694"/>
      <c r="F27" s="330">
        <f>SUBTOTAL(9,F14:F26)</f>
        <v>0.31000000000000005</v>
      </c>
      <c r="G27" s="331"/>
      <c r="H27" s="332">
        <f>SUBTOTAL(9,H14:H26)</f>
        <v>0.31000000000000005</v>
      </c>
      <c r="I27" s="333"/>
      <c r="J27" s="333"/>
    </row>
    <row r="28" spans="1:10" hidden="1" x14ac:dyDescent="0.25"/>
    <row r="29" spans="1:10" hidden="1" x14ac:dyDescent="0.25"/>
    <row r="30" spans="1:10" hidden="1" x14ac:dyDescent="0.25">
      <c r="F30" s="426"/>
      <c r="G30" s="427"/>
    </row>
    <row r="31" spans="1:10" hidden="1" x14ac:dyDescent="0.25">
      <c r="F31" s="426"/>
      <c r="G31" s="427"/>
      <c r="H31" s="427"/>
    </row>
    <row r="32" spans="1:10" hidden="1" x14ac:dyDescent="0.25">
      <c r="F32" s="426"/>
      <c r="G32" s="427"/>
    </row>
    <row r="33" spans="6:7" hidden="1" x14ac:dyDescent="0.25">
      <c r="F33" s="426"/>
      <c r="G33" s="427"/>
    </row>
    <row r="34" spans="6:7" hidden="1" x14ac:dyDescent="0.25">
      <c r="F34" s="426"/>
      <c r="G34" s="427"/>
    </row>
    <row r="35" spans="6:7" hidden="1" x14ac:dyDescent="0.25">
      <c r="F35" s="426"/>
      <c r="G35" s="427"/>
    </row>
    <row r="36" spans="6:7" hidden="1" x14ac:dyDescent="0.25">
      <c r="F36" s="426"/>
      <c r="G36" s="427"/>
    </row>
    <row r="37" spans="6:7" hidden="1" x14ac:dyDescent="0.25">
      <c r="F37" s="426"/>
      <c r="G37" s="427"/>
    </row>
    <row r="38" spans="6:7" hidden="1" x14ac:dyDescent="0.25">
      <c r="F38" s="426"/>
      <c r="G38" s="427"/>
    </row>
    <row r="39" spans="6:7" hidden="1" x14ac:dyDescent="0.25">
      <c r="F39" s="426"/>
      <c r="G39" s="427"/>
    </row>
    <row r="40" spans="6:7" hidden="1" x14ac:dyDescent="0.25">
      <c r="F40" s="426"/>
      <c r="G40" s="427"/>
    </row>
    <row r="41" spans="6:7" hidden="1" x14ac:dyDescent="0.25"/>
    <row r="42" spans="6:7" hidden="1" x14ac:dyDescent="0.25"/>
    <row r="43" spans="6:7" hidden="1" x14ac:dyDescent="0.25"/>
    <row r="44" spans="6:7" hidden="1" x14ac:dyDescent="0.25"/>
    <row r="45" spans="6:7" hidden="1" x14ac:dyDescent="0.25"/>
    <row r="46" spans="6:7" hidden="1" x14ac:dyDescent="0.25"/>
    <row r="47" spans="6:7" hidden="1" x14ac:dyDescent="0.25"/>
  </sheetData>
  <sheetProtection autoFilter="0" pivotTables="0"/>
  <autoFilter ref="A13:GI26"/>
  <mergeCells count="24">
    <mergeCell ref="H12:J12"/>
    <mergeCell ref="B8:D8"/>
    <mergeCell ref="B9:D9"/>
    <mergeCell ref="B10:D10"/>
    <mergeCell ref="A12:G12"/>
    <mergeCell ref="A14:A17"/>
    <mergeCell ref="B14:B17"/>
    <mergeCell ref="C14:C17"/>
    <mergeCell ref="B6:D6"/>
    <mergeCell ref="B7:D7"/>
    <mergeCell ref="A1:A4"/>
    <mergeCell ref="B4:F4"/>
    <mergeCell ref="B1:J1"/>
    <mergeCell ref="B2:J2"/>
    <mergeCell ref="B3:J3"/>
    <mergeCell ref="G4:J4"/>
    <mergeCell ref="D27:E27"/>
    <mergeCell ref="A27:B27"/>
    <mergeCell ref="A18:A23"/>
    <mergeCell ref="B18:B23"/>
    <mergeCell ref="A24:A26"/>
    <mergeCell ref="B24:B26"/>
    <mergeCell ref="C24:C26"/>
    <mergeCell ref="C18:C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17</vt:i4>
      </vt:variant>
    </vt:vector>
  </HeadingPairs>
  <TitlesOfParts>
    <vt:vector size="38" baseType="lpstr">
      <vt:lpstr>Sección 1. Metas - Magnitud</vt:lpstr>
      <vt:lpstr>Sección 2. Metas - Presupuesto</vt:lpstr>
      <vt:lpstr>Sección 3. Metas Producto</vt:lpstr>
      <vt:lpstr>11</vt:lpstr>
      <vt:lpstr>ACT_11</vt:lpstr>
      <vt:lpstr>12</vt:lpstr>
      <vt:lpstr>ACT_12</vt:lpstr>
      <vt:lpstr>13</vt:lpstr>
      <vt:lpstr>ACT_13</vt:lpstr>
      <vt:lpstr>14</vt:lpstr>
      <vt:lpstr>ACT_14</vt:lpstr>
      <vt:lpstr>15</vt:lpstr>
      <vt:lpstr>ACT_15</vt:lpstr>
      <vt:lpstr>16</vt:lpstr>
      <vt:lpstr>ACT_16</vt:lpstr>
      <vt:lpstr>17</vt:lpstr>
      <vt:lpstr>ACT_17</vt:lpstr>
      <vt:lpstr>18</vt:lpstr>
      <vt:lpstr>ACT 18</vt:lpstr>
      <vt:lpstr>Variables</vt:lpstr>
      <vt:lpstr>Sección 4. Territorialización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'Sección 3. Metas Producto'!Área_de_impresión</vt:lpstr>
      <vt:lpstr>'Sección 4. Territorialización'!Área_de_impresión</vt:lpstr>
      <vt:lpstr>'11'!Títulos_a_imprimir</vt:lpstr>
      <vt:lpstr>'12'!Títulos_a_imprimir</vt:lpstr>
      <vt:lpstr>'13'!Títulos_a_imprimir</vt:lpstr>
      <vt:lpstr>'14'!Títulos_a_imprimir</vt:lpstr>
      <vt:lpstr>'15'!Títulos_a_imprimir</vt:lpstr>
      <vt:lpstr>'16'!Títulos_a_imprimir</vt:lpstr>
      <vt:lpstr>'18'!Títulos_a_imprimir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Karime Perez Diaz</dc:creator>
  <cp:lastModifiedBy>Ludin Adriana Galeano Gómez</cp:lastModifiedBy>
  <dcterms:created xsi:type="dcterms:W3CDTF">2019-11-07T21:02:16Z</dcterms:created>
  <dcterms:modified xsi:type="dcterms:W3CDTF">2020-01-21T15:30:23Z</dcterms:modified>
</cp:coreProperties>
</file>