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2. POAS GESTIÓN\6. POAS DIC_2019\Gest_Jurídica\"/>
    </mc:Choice>
  </mc:AlternateContent>
  <bookViews>
    <workbookView xWindow="0" yWindow="0" windowWidth="28800" windowHeight="12330"/>
  </bookViews>
  <sheets>
    <sheet name="Metas_Magnitud" sheetId="3" r:id="rId1"/>
    <sheet name="Anualización" sheetId="4" r:id="rId2"/>
    <sheet name="1_Acompañamiento y conceptos " sheetId="2" r:id="rId3"/>
    <sheet name="Act_1" sheetId="7" r:id="rId4"/>
    <sheet name="2_PAAC" sheetId="8" r:id="rId5"/>
    <sheet name="Act_2" sheetId="9" r:id="rId6"/>
    <sheet name="Variables" sheetId="5" r:id="rId7"/>
  </sheets>
  <externalReferences>
    <externalReference r:id="rId8"/>
    <externalReference r:id="rId9"/>
  </externalReferences>
  <definedNames>
    <definedName name="_xlnm._FilterDatabase" localSheetId="6" hidden="1">Variables!$C$2:$C$8</definedName>
    <definedName name="actividades" localSheetId="4">#REF!</definedName>
    <definedName name="actividades" localSheetId="5">#REF!</definedName>
    <definedName name="ACTIVIDADES">#REF!</definedName>
    <definedName name="_xlnm.Print_Area" localSheetId="2">'1_Acompañamiento y conceptos '!$A$1:$I$67</definedName>
    <definedName name="CONDICION_POBLACIONAL" localSheetId="4">#REF!</definedName>
    <definedName name="CONDICION_POBLACIONAL" localSheetId="3">[1]Variables!$C$1:$C$24</definedName>
    <definedName name="CONDICION_POBLACIONAL" localSheetId="5">[1]Variables!$C$1:$C$24</definedName>
    <definedName name="CONDICION_POBLACIONAL" localSheetId="6">#REF!</definedName>
    <definedName name="CONDICION_POBLACIONAL">[2]Variables!$C$1:$C$24</definedName>
    <definedName name="GRUPO_ETAREO" localSheetId="4">#REF!</definedName>
    <definedName name="GRUPO_ETAREO" localSheetId="3">[1]Variables!$A$1:$A$8</definedName>
    <definedName name="GRUPO_ETAREO" localSheetId="5">[1]Variables!$A$1:$A$8</definedName>
    <definedName name="GRUPO_ETAREO" localSheetId="6">#REF!</definedName>
    <definedName name="GRUPO_ETAREO">[2]Variables!$A$1:$A$8</definedName>
    <definedName name="GRUPO_ETAREOS" localSheetId="4">#REF!</definedName>
    <definedName name="GRUPO_ETAREOS" localSheetId="3">#REF!</definedName>
    <definedName name="GRUPO_ETAREOS" localSheetId="5">#REF!</definedName>
    <definedName name="GRUPO_ETAREOS">#REF!</definedName>
    <definedName name="GRUPO_ETARIO" localSheetId="4">#REF!</definedName>
    <definedName name="GRUPO_ETARIO" localSheetId="3">#REF!</definedName>
    <definedName name="GRUPO_ETARIO" localSheetId="5">#REF!</definedName>
    <definedName name="GRUPO_ETARIO">#REF!</definedName>
    <definedName name="GRUPO_ETNICO" localSheetId="4">#REF!</definedName>
    <definedName name="GRUPO_ETNICO" localSheetId="3">#REF!</definedName>
    <definedName name="GRUPO_ETNICO" localSheetId="5">#REF!</definedName>
    <definedName name="GRUPO_ETNICO">#REF!</definedName>
    <definedName name="GRUPOETNICO" localSheetId="4">#REF!</definedName>
    <definedName name="GRUPOETNICO" localSheetId="3">#REF!</definedName>
    <definedName name="GRUPOETNICO" localSheetId="5">#REF!</definedName>
    <definedName name="GRUPOETNICO">#REF!</definedName>
    <definedName name="GRUPOS_ETNICOS" localSheetId="4">#REF!</definedName>
    <definedName name="GRUPOS_ETNICOS" localSheetId="3">[1]Variables!$H$1:$H$8</definedName>
    <definedName name="GRUPOS_ETNICOS" localSheetId="5">[1]Variables!$H$1:$H$8</definedName>
    <definedName name="GRUPOS_ETNICOS" localSheetId="6">#REF!</definedName>
    <definedName name="GRUPOS_ETNICOS">[2]Variables!$H$1:$H$8</definedName>
    <definedName name="LOCALIDAD" localSheetId="4">#REF!</definedName>
    <definedName name="LOCALIDAD" localSheetId="3">#REF!</definedName>
    <definedName name="LOCALIDAD" localSheetId="5">#REF!</definedName>
    <definedName name="LOCALIDAD">#REF!</definedName>
    <definedName name="LOCALIZACION" localSheetId="4">#REF!</definedName>
    <definedName name="LOCALIZACION" localSheetId="3">#REF!</definedName>
    <definedName name="LOCALIZACION" localSheetId="5">#REF!</definedName>
    <definedName name="LOCALIZACION">#REF!</definedName>
  </definedNames>
  <calcPr calcId="162913"/>
</workbook>
</file>

<file path=xl/calcChain.xml><?xml version="1.0" encoding="utf-8"?>
<calcChain xmlns="http://schemas.openxmlformats.org/spreadsheetml/2006/main">
  <c r="I31" i="7" l="1"/>
  <c r="D41" i="2"/>
  <c r="T13" i="3"/>
  <c r="D39" i="2" l="1"/>
  <c r="D40" i="2"/>
  <c r="I29" i="7"/>
  <c r="I28" i="7"/>
  <c r="I27" i="7" l="1"/>
  <c r="J13" i="3" l="1"/>
  <c r="K13" i="3"/>
  <c r="L13" i="3"/>
  <c r="M13" i="3"/>
  <c r="N13" i="3"/>
  <c r="O13" i="3"/>
  <c r="P13" i="3"/>
  <c r="Q13" i="3"/>
  <c r="J14" i="3"/>
  <c r="K14" i="3"/>
  <c r="L14" i="3"/>
  <c r="M14" i="3"/>
  <c r="N14" i="3"/>
  <c r="O14" i="3"/>
  <c r="P14" i="3"/>
  <c r="Q14" i="3"/>
  <c r="I25" i="7"/>
  <c r="I24" i="7"/>
  <c r="I23" i="7"/>
  <c r="D38" i="2"/>
  <c r="L12" i="4" l="1"/>
  <c r="G41" i="2"/>
  <c r="H30" i="8"/>
  <c r="I30" i="8" s="1"/>
  <c r="D31" i="8"/>
  <c r="D32" i="8" s="1"/>
  <c r="D33" i="8" s="1"/>
  <c r="D34" i="8" s="1"/>
  <c r="D35" i="8" s="1"/>
  <c r="D36" i="8" s="1"/>
  <c r="D37" i="8" s="1"/>
  <c r="D38" i="8" s="1"/>
  <c r="D39" i="8" s="1"/>
  <c r="D40" i="8" s="1"/>
  <c r="D41" i="8" s="1"/>
  <c r="P17" i="3"/>
  <c r="H36" i="2"/>
  <c r="I36" i="2" s="1"/>
  <c r="H37" i="2"/>
  <c r="I37" i="2" s="1"/>
  <c r="H38" i="2"/>
  <c r="I38" i="2" s="1"/>
  <c r="H39" i="2"/>
  <c r="I39" i="2" s="1"/>
  <c r="H40" i="2"/>
  <c r="I40" i="2" s="1"/>
  <c r="H41" i="2"/>
  <c r="I41" i="2" s="1"/>
  <c r="H33" i="2"/>
  <c r="I33" i="2" s="1"/>
  <c r="H34" i="2"/>
  <c r="I34" i="2" s="1"/>
  <c r="D35" i="2"/>
  <c r="H35" i="2" s="1"/>
  <c r="I35" i="2" s="1"/>
  <c r="D32" i="2"/>
  <c r="H32" i="2" s="1"/>
  <c r="I32" i="2" s="1"/>
  <c r="D21" i="9"/>
  <c r="I19" i="7"/>
  <c r="I20" i="7"/>
  <c r="I22" i="7" s="1"/>
  <c r="I21" i="7"/>
  <c r="I15" i="7"/>
  <c r="I18" i="7" s="1"/>
  <c r="I16" i="7"/>
  <c r="I17" i="7"/>
  <c r="I30" i="7"/>
  <c r="I26" i="7"/>
  <c r="D22" i="7"/>
  <c r="G30" i="7"/>
  <c r="D30" i="7"/>
  <c r="G26" i="7"/>
  <c r="D26" i="7"/>
  <c r="G22" i="7"/>
  <c r="G31" i="7" s="1"/>
  <c r="G18" i="7"/>
  <c r="D18" i="7"/>
  <c r="C11" i="9"/>
  <c r="F33" i="2"/>
  <c r="F34" i="2"/>
  <c r="F36" i="2"/>
  <c r="F37" i="2"/>
  <c r="F39" i="2"/>
  <c r="F40" i="2"/>
  <c r="F32" i="2"/>
  <c r="F35" i="2"/>
  <c r="F38" i="2"/>
  <c r="F41" i="2"/>
  <c r="F30" i="2"/>
  <c r="F31" i="2" s="1"/>
  <c r="E16" i="3"/>
  <c r="E13" i="3"/>
  <c r="C7" i="9"/>
  <c r="F30" i="8"/>
  <c r="F31" i="8" s="1"/>
  <c r="F32" i="8" s="1"/>
  <c r="F33" i="8" s="1"/>
  <c r="F34" i="8" s="1"/>
  <c r="F35" i="8" s="1"/>
  <c r="F36" i="8" s="1"/>
  <c r="F37" i="8" s="1"/>
  <c r="F38" i="8" s="1"/>
  <c r="F39" i="8" s="1"/>
  <c r="F40" i="8" s="1"/>
  <c r="F41" i="8" s="1"/>
  <c r="H36" i="8" s="1"/>
  <c r="I36" i="8" s="1"/>
  <c r="D31" i="7"/>
  <c r="D13" i="4"/>
  <c r="C13" i="4"/>
  <c r="B13" i="4"/>
  <c r="U16" i="3"/>
  <c r="S17" i="3"/>
  <c r="R17" i="3"/>
  <c r="Q17" i="3"/>
  <c r="Q18" i="3" s="1"/>
  <c r="O17" i="3"/>
  <c r="N17" i="3"/>
  <c r="M17" i="3"/>
  <c r="L17" i="3"/>
  <c r="K17" i="3"/>
  <c r="J17" i="3"/>
  <c r="I17" i="3"/>
  <c r="H17" i="3"/>
  <c r="T17" i="3" s="1"/>
  <c r="S16" i="3"/>
  <c r="S18" i="3" s="1"/>
  <c r="R16" i="3"/>
  <c r="R18" i="3"/>
  <c r="Q16" i="3"/>
  <c r="P16" i="3"/>
  <c r="O16" i="3"/>
  <c r="O18" i="3" s="1"/>
  <c r="N16" i="3"/>
  <c r="N18" i="3"/>
  <c r="M16" i="3"/>
  <c r="M18" i="3"/>
  <c r="L16" i="3"/>
  <c r="L18" i="3" s="1"/>
  <c r="K16" i="3"/>
  <c r="K18" i="3" s="1"/>
  <c r="J16" i="3"/>
  <c r="J18" i="3" s="1"/>
  <c r="I16" i="3"/>
  <c r="I18" i="3"/>
  <c r="H16" i="3"/>
  <c r="H18" i="3" s="1"/>
  <c r="G17" i="3"/>
  <c r="G16" i="3"/>
  <c r="F16" i="3"/>
  <c r="A16" i="3"/>
  <c r="D12" i="4"/>
  <c r="C12" i="4"/>
  <c r="B12" i="4"/>
  <c r="U13" i="3"/>
  <c r="S14" i="3"/>
  <c r="R14" i="3"/>
  <c r="I14" i="3"/>
  <c r="H14" i="3"/>
  <c r="H15" i="3" s="1"/>
  <c r="S13" i="3"/>
  <c r="S15" i="3" s="1"/>
  <c r="R13" i="3"/>
  <c r="R15" i="3" s="1"/>
  <c r="P15" i="3"/>
  <c r="O15" i="3"/>
  <c r="N15" i="3"/>
  <c r="L15" i="3"/>
  <c r="I13" i="3"/>
  <c r="I15" i="3" s="1"/>
  <c r="H13" i="3"/>
  <c r="G14" i="3"/>
  <c r="G13" i="3"/>
  <c r="F13" i="3"/>
  <c r="Q15" i="3"/>
  <c r="K15" i="3"/>
  <c r="T15" i="3"/>
  <c r="M15" i="3"/>
  <c r="J15" i="3"/>
  <c r="A13" i="3"/>
  <c r="G21" i="9"/>
  <c r="G41" i="8"/>
  <c r="G40" i="8"/>
  <c r="G39" i="8"/>
  <c r="G38" i="8"/>
  <c r="G37" i="8"/>
  <c r="G36" i="8"/>
  <c r="G35" i="8"/>
  <c r="G34" i="8"/>
  <c r="G33" i="8"/>
  <c r="G32" i="8"/>
  <c r="G31" i="8"/>
  <c r="G30" i="8"/>
  <c r="T23" i="5"/>
  <c r="S23" i="5"/>
  <c r="R23" i="5"/>
  <c r="G31" i="2"/>
  <c r="G32" i="2"/>
  <c r="G33" i="2"/>
  <c r="G34" i="2"/>
  <c r="G35" i="2"/>
  <c r="G36" i="2"/>
  <c r="G37" i="2"/>
  <c r="G38" i="2"/>
  <c r="G39" i="2"/>
  <c r="G40" i="2"/>
  <c r="G30" i="2"/>
  <c r="D30" i="2"/>
  <c r="H30" i="2" s="1"/>
  <c r="I30" i="2" s="1"/>
  <c r="D31" i="2"/>
  <c r="H31" i="2" s="1"/>
  <c r="I31" i="2" s="1"/>
  <c r="T16" i="3" l="1"/>
  <c r="P18" i="3"/>
  <c r="T18" i="3"/>
  <c r="L13" i="4" s="1"/>
  <c r="H40" i="8"/>
  <c r="I40" i="8" s="1"/>
  <c r="H33" i="8"/>
  <c r="I33" i="8" s="1"/>
  <c r="H39" i="8"/>
  <c r="I39" i="8" s="1"/>
  <c r="H32" i="8"/>
  <c r="I32" i="8" s="1"/>
  <c r="H41" i="8"/>
  <c r="I41" i="8" s="1"/>
  <c r="H38" i="8"/>
  <c r="I38" i="8" s="1"/>
  <c r="H31" i="8"/>
  <c r="I31" i="8" s="1"/>
  <c r="H34" i="8"/>
  <c r="I34" i="8" s="1"/>
  <c r="H37" i="8"/>
  <c r="I37" i="8" s="1"/>
  <c r="H35" i="8"/>
  <c r="I35" i="8" s="1"/>
</calcChain>
</file>

<file path=xl/sharedStrings.xml><?xml version="1.0" encoding="utf-8"?>
<sst xmlns="http://schemas.openxmlformats.org/spreadsheetml/2006/main" count="676" uniqueCount="414">
  <si>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</si>
  <si>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</si>
  <si>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</si>
  <si>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</si>
  <si>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</si>
  <si>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</si>
  <si>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</si>
  <si>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</si>
  <si>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</si>
  <si>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</si>
  <si>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</si>
  <si>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</si>
  <si>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</si>
  <si>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</si>
  <si>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</si>
  <si>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</si>
  <si>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</si>
  <si>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</si>
  <si>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</si>
  <si>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</si>
  <si>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</si>
  <si>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</si>
  <si>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</si>
  <si>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</si>
  <si>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</si>
  <si>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</si>
  <si>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</si>
  <si>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</si>
  <si>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</si>
  <si>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</si>
  <si>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</si>
  <si>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</si>
  <si>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</si>
  <si>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</si>
  <si>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</si>
  <si>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</si>
  <si>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</si>
  <si>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</si>
  <si>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</si>
  <si>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</si>
  <si>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</si>
  <si>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</si>
  <si>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</si>
  <si>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</si>
  <si>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</si>
  <si>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</si>
  <si>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</si>
  <si>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</si>
  <si>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</si>
  <si>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</si>
  <si>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</si>
  <si>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</si>
  <si>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</si>
  <si>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</si>
  <si>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</si>
  <si>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</si>
  <si>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</si>
  <si>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</si>
  <si>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</si>
  <si>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</si>
  <si>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</si>
  <si>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</si>
  <si>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</si>
  <si>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</si>
  <si>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</si>
  <si>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</si>
  <si>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</si>
  <si>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</si>
  <si>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</si>
  <si>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</si>
  <si>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</si>
  <si>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</si>
  <si>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</si>
  <si>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</si>
  <si>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</si>
  <si>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</si>
  <si>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</si>
  <si>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</si>
  <si>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</si>
  <si>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</si>
  <si>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</si>
  <si>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</si>
  <si>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</si>
  <si>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</si>
  <si>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</si>
  <si>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</si>
  <si>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</si>
  <si>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</si>
  <si>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</si>
  <si>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</si>
  <si>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</si>
  <si>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</si>
  <si>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</si>
  <si>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</si>
  <si>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</si>
  <si>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</si>
  <si>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</si>
  <si>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</si>
  <si>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</si>
  <si>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</si>
  <si>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</si>
  <si>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</si>
  <si>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</si>
  <si>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</si>
  <si>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</si>
  <si>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Formato de programación y seguimiento al Plan Operativo Anual de gestión sin inversión</t>
  </si>
  <si>
    <t>CODIGO: PE01-PR01-F02</t>
  </si>
  <si>
    <t>VERSIÓN: 1.0</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</si>
  <si>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</si>
  <si>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</si>
  <si>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</si>
  <si>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</si>
  <si>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</si>
  <si>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</si>
  <si>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</si>
  <si>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</si>
  <si>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</si>
  <si>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</si>
  <si>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</si>
  <si>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</si>
  <si>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</si>
  <si>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</si>
  <si>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</si>
  <si>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</si>
  <si>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</si>
  <si>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</si>
  <si>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</si>
  <si>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</si>
  <si>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</si>
  <si>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</si>
  <si>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</si>
  <si>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</si>
  <si>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</si>
  <si>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Versión: 1.0</t>
  </si>
  <si>
    <t>SUBSECRETARIA RESPONSABLE:</t>
  </si>
  <si>
    <t>PROGRAMACIÓN CUATRIENIO</t>
  </si>
  <si>
    <t>% CUMPLIMIENTO CUATRIENIO</t>
  </si>
  <si>
    <t>TIPO DE ANUALIZACIÓN</t>
  </si>
  <si>
    <t xml:space="preserve">VARIABLE </t>
  </si>
  <si>
    <t>MAGNITUD CUATRIENIO</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</si>
  <si>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</si>
  <si>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</si>
  <si>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</si>
  <si>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</si>
  <si>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</si>
  <si>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</si>
  <si>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</si>
  <si>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</si>
  <si>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</si>
  <si>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Usaquen</t>
  </si>
  <si>
    <t>DANE-Secretaría Distrital de Planeción SDP : Convenio específico de cooperación técnica No 096-2007</t>
  </si>
  <si>
    <t>Total</t>
  </si>
  <si>
    <t>Hombres</t>
  </si>
  <si>
    <t>Mujeres</t>
  </si>
  <si>
    <t>04- Eje Transversal Nuevo Ordenamiento Territorial</t>
  </si>
  <si>
    <t xml:space="preserve">6 - 13 años Infancia </t>
  </si>
  <si>
    <t>Chapinero</t>
  </si>
  <si>
    <t>Grupos de edad</t>
  </si>
  <si>
    <t>USAQUÉN</t>
  </si>
  <si>
    <t>07- Eje Transversal Gobierno legítimo, fortalecimiento local y eficiencia</t>
  </si>
  <si>
    <t>14 - 17 años Adolescencia</t>
  </si>
  <si>
    <t>Santa Fe</t>
  </si>
  <si>
    <t>CHAPINERO</t>
  </si>
  <si>
    <t>18 - 26 años Juventud</t>
  </si>
  <si>
    <t>San Cristobal</t>
  </si>
  <si>
    <t>total</t>
  </si>
  <si>
    <t>SANTA FE</t>
  </si>
  <si>
    <t>27 - 59 años Adultez</t>
  </si>
  <si>
    <t>Usme</t>
  </si>
  <si>
    <t>SAN CRISTÓBAL</t>
  </si>
  <si>
    <t>Logística de Movilidad</t>
  </si>
  <si>
    <t>60 años o más. Personas Mayores</t>
  </si>
  <si>
    <t>Tunjuelito</t>
  </si>
  <si>
    <t>0-4</t>
  </si>
  <si>
    <t>USME</t>
  </si>
  <si>
    <t>Componente Ambiental</t>
  </si>
  <si>
    <t>Todos los grupos</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</si>
  <si>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</si>
  <si>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</si>
  <si>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</si>
  <si>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</si>
  <si>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</si>
  <si>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</si>
  <si>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</si>
  <si>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</si>
  <si>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</si>
  <si>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</si>
  <si>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</si>
  <si>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</si>
  <si>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</si>
  <si>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</si>
  <si>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</si>
  <si>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</si>
  <si>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</si>
  <si>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</si>
  <si>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</si>
  <si>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</si>
  <si>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</si>
  <si>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</si>
  <si>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</si>
  <si>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</si>
  <si>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</si>
  <si>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</si>
  <si>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</si>
  <si>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</si>
  <si>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</si>
  <si>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</si>
  <si>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</si>
  <si>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</si>
  <si>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</si>
  <si>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</si>
  <si>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</si>
  <si>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</si>
  <si>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</si>
  <si>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</si>
  <si>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</si>
  <si>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</si>
  <si>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</si>
  <si>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</si>
  <si>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</si>
  <si>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</si>
  <si>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</si>
  <si>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</si>
  <si>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</si>
  <si>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</si>
  <si>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Jovenes desescolarizados</t>
  </si>
  <si>
    <t>La Candelaria</t>
  </si>
  <si>
    <t>55-59</t>
  </si>
  <si>
    <t>PTE. ARANDA</t>
  </si>
  <si>
    <t>Jovenes escolarizados</t>
  </si>
  <si>
    <t>Rafael Uribe Uribe</t>
  </si>
  <si>
    <t>60-64</t>
  </si>
  <si>
    <t>CANDELARIA</t>
  </si>
  <si>
    <t>Mujeres gestantes y lactantes</t>
  </si>
  <si>
    <t>Ciudad Bolivar</t>
  </si>
  <si>
    <t>65-69</t>
  </si>
  <si>
    <t>R.URIBE</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</si>
  <si>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</si>
  <si>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</si>
  <si>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</si>
  <si>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</si>
  <si>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</si>
  <si>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</si>
  <si>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</si>
  <si>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</si>
  <si>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</si>
  <si>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Niños, niñas y adolescentes en riesgo social vinculacion temprana al trabajo o acompañamiento</t>
  </si>
  <si>
    <t>Entidad</t>
  </si>
  <si>
    <t>80 Y MÁS</t>
  </si>
  <si>
    <t>Niños, niñas y adolescentes escolarizados</t>
  </si>
  <si>
    <t>Distrital</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</si>
  <si>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</si>
  <si>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</si>
  <si>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</si>
  <si>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</si>
  <si>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</si>
  <si>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</si>
  <si>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</si>
  <si>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</si>
  <si>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</si>
  <si>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</si>
  <si>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</si>
  <si>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</si>
  <si>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</si>
  <si>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</si>
  <si>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</si>
  <si>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</si>
  <si>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</si>
  <si>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</si>
  <si>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</si>
  <si>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</si>
  <si>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</si>
  <si>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</si>
  <si>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</si>
  <si>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</si>
  <si>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</si>
  <si>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</si>
  <si>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</si>
  <si>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PDD</t>
  </si>
  <si>
    <t>Otros Grupos étnicos</t>
  </si>
  <si>
    <t>18 - Mejor Movilidad para Todos</t>
  </si>
  <si>
    <t>Rom</t>
  </si>
  <si>
    <t>29 - Articulación regional y planeación integral del transporte</t>
  </si>
  <si>
    <t>Raizales</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</si>
  <si>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</si>
  <si>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</si>
  <si>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</si>
  <si>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</si>
  <si>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</si>
  <si>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</si>
  <si>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</si>
  <si>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</si>
  <si>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</si>
  <si>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</si>
  <si>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</si>
  <si>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</si>
  <si>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</si>
  <si>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</si>
  <si>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</si>
  <si>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</si>
  <si>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</si>
  <si>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</si>
  <si>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</si>
  <si>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</si>
  <si>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</si>
  <si>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</si>
  <si>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PA05</t>
  </si>
  <si>
    <t>Acompañamientos y Conceptos</t>
  </si>
  <si>
    <t>Enero de 2019</t>
  </si>
  <si>
    <t>Porcentaje</t>
  </si>
  <si>
    <t xml:space="preserve">Diana Marcela Rojas Gualdron </t>
  </si>
  <si>
    <t>Paulo Andres Rincon Garay</t>
  </si>
  <si>
    <t>Carolina Pombo Rivera</t>
  </si>
  <si>
    <r>
      <t>Formato de Anexo de Ac</t>
    </r>
    <r>
      <rPr>
        <b/>
        <sz val="10"/>
        <color indexed="8"/>
        <rFont val="Arial"/>
        <family val="2"/>
      </rPr>
      <t>tividades</t>
    </r>
  </si>
  <si>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</si>
  <si>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</si>
  <si>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</si>
  <si>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</si>
  <si>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</si>
  <si>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</si>
  <si>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</si>
  <si>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</si>
  <si>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</si>
  <si>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</si>
  <si>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</si>
  <si>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</si>
  <si>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</si>
  <si>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</si>
  <si>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</si>
  <si>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Gestionar dentro de los términos establecidos por ley las consultas, conceptos, estudios y actos administrativos que sean puestos a consideración de la dependencia en el primer trimestre</t>
  </si>
  <si>
    <t>Gestionar dentro de los términos establecidos por ley las consultas, conceptos, estudios y actos administrativos que sean puestos a consideración de la dependencia en el segundo trimestre</t>
  </si>
  <si>
    <t>Gestionar dentro de los términos establecidos por ley las consultas, conceptos, estudios y actos administrativos que sean puestos a consideración de la dependencia en el tercer trimestre</t>
  </si>
  <si>
    <t>Gestionar dentro de los términos establecidos por ley las consultas, conceptos, estudios y actos administrativos que sean puestos a consideración de la dependencia en el cuarto trimestre</t>
  </si>
  <si>
    <t>TOTAL MAGNITUD VIGENCIA</t>
  </si>
  <si>
    <t>TOTAL</t>
  </si>
  <si>
    <t>CAROLINA POMBO RIVERA</t>
  </si>
  <si>
    <t>N/A</t>
  </si>
  <si>
    <t xml:space="preserve">SISTEMA INTEGRADO DE GESTION DISTRITAL  BAJO EL ESTÁNDAR MIPG
</t>
  </si>
  <si>
    <t>CÓDIGO: PE01-PR01-F07</t>
  </si>
  <si>
    <t xml:space="preserve">Dirección de Normatividad y Conceptos </t>
  </si>
  <si>
    <t>Gestionar dentro de los términos establecidos por ley el 92% de las consultas, conceptos, estudios y actos administrativos que sean puestos a consideración de la Dirección.</t>
  </si>
  <si>
    <t>Registros administrativos</t>
  </si>
  <si>
    <t>Regular los aspectos normativos del plan de desarrollo distrital y brindar seguridad juridica sobre las diferentes situaciones que son consultadas a la Dirección.</t>
  </si>
  <si>
    <t>Dar respuesta y gestionar  los conceptos solicitados a la Dirección.</t>
  </si>
  <si>
    <t>Realizar el  estudio, control de legalidad  y revisión de Proyectos de Actos administrativos, Decretos, acuerdos y Leyes puestos en conocimiento de la dirección</t>
  </si>
  <si>
    <t>Dar respuesta y gestionar  las consultas o derechos de peticion solicitados a la Dirección.</t>
  </si>
  <si>
    <t>Sección No. 1: PROGRAMACIÓN  VIGENCIA 2019</t>
  </si>
  <si>
    <t>N.A.</t>
  </si>
  <si>
    <t xml:space="preserve"> P.A.A.C</t>
  </si>
  <si>
    <t>Registros Administrativos</t>
  </si>
  <si>
    <t>(Total actividades ejecutadas / Total actividades programadas)*100</t>
  </si>
  <si>
    <t xml:space="preserve">Total actividades ejecutadas </t>
  </si>
  <si>
    <t>Total actividades programadas</t>
  </si>
  <si>
    <t>Cantidad</t>
  </si>
  <si>
    <t>El cumplimiento de las acciones propuestas en el PAAC  genera confianza en los grupos de valor y partes interesadas de la entidad.</t>
  </si>
  <si>
    <t xml:space="preserve">Diana Marcela Rojas </t>
  </si>
  <si>
    <t>Realizar el 100% de las actividades programadas en el Plan Anticorrupción y de Atención al Ciudadano de la vigencia por la Dirección de Normatividad y Conceptos</t>
  </si>
  <si>
    <t xml:space="preserve">Dirección de Normatividad y conceptos </t>
  </si>
  <si>
    <t>Dirección de Normatividad y Conceptos</t>
  </si>
  <si>
    <t xml:space="preserve">Publicar todos los proyectos de actos administrativos de carácter regulatorio, para observaciones en la página web de la entidad </t>
  </si>
  <si>
    <t>Actualizar los actos administrativos de carácter regulatorio en la página web de la entidad</t>
  </si>
  <si>
    <t xml:space="preserve">SEGUIMIENTO PLAN OPERATIVO ANUAL - POA                                         VIGENCIA:2019  </t>
  </si>
  <si>
    <t>Subsecretaría de Gestión Jurídica</t>
  </si>
  <si>
    <t>DIRECCIÓN DE NORMATIVIDAD Y CONCEPTOS</t>
  </si>
  <si>
    <t>SUBSECRETARÍA DE GESTIÓN JURÍDICA</t>
  </si>
  <si>
    <t>N.A</t>
  </si>
  <si>
    <t>MAGNITUD META - Vigencia</t>
  </si>
  <si>
    <t>POA GESTIÓN SIN INVERSIÓN DIRECCIÓN DE NORMATIVIDAD Y CONCEPTOS</t>
  </si>
  <si>
    <t>Gestionar dentro de los términos establecidos por ley el 92% de las solicitudes de  consultas, conceptos y actos administrativos que sean puestos a consideración de la Dirección.</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</si>
  <si>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</si>
  <si>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 xml:space="preserve">Estrategico:4.Ser ejemplo en la rendicion de cuentas a la ciudadania.
Calidad:1.Fortalecer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</si>
  <si>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OBJETIVO ESTRATÉGICO Y DE CALIDAD</t>
  </si>
  <si>
    <t xml:space="preserve">
SISTEMA INTEGRADO DE GESTION DISTRITAL BAJO EL ESTÁNDAR MIPG
</t>
  </si>
  <si>
    <t xml:space="preserve">Corresponde a las actividades realizadas y evidenciadas en el trimestre </t>
  </si>
  <si>
    <t xml:space="preserve">Corresponde al  total de las actividades registradas en cada componente del P.A.A.C. </t>
  </si>
  <si>
    <t>Medir el cumplimiento de los actividades registradas en cada componente del P.A.A.C para la Direccion de Normatividad y conceptos en el P.A.A.C. de la vigencia</t>
  </si>
  <si>
    <t xml:space="preserve">Promedio de los porcentajes de actuaciones gestionadas cada trimestre en lo transcurrido de la vigencia/Porcentaje  total de las actuaciones radicadas en la Dirección relacionadas con las solicitudes de conceptos, actos administrativos, consultas programado </t>
  </si>
  <si>
    <t>Los porcentajes tenidos en cuenta en el promedio se van incorporando a medida que transcurre la vigencia</t>
  </si>
  <si>
    <t>Promedio de los porcentajes de actuaciones gestionadas cada trimestre en lo transcurrido de la vigencia</t>
  </si>
  <si>
    <t xml:space="preserve">Porcentaje  total de las actuaciones radicadas en la Dirección relacionadas con las solicitudes de conceptos, actos administrativos, consultas programado </t>
  </si>
  <si>
    <t>Corresponde al valor de la meta programado para cada trimestre (92%)</t>
  </si>
  <si>
    <t xml:space="preserve">TOTAL </t>
  </si>
  <si>
    <t>El valor que se registra en la casilla avance ponderado hace referencia al % de cumplimiento de la actividad secundaria con relacion a la ponderacion de la actividad ( Informacion que se observa en la Hoja 1 avances y logros).
Entre enero y marzo se gestionó el 41,66% de los procesos recibidos, de 48 procesos recibidos , se gestionaron 20 (Ver casilla avancesy logros Hoja de Vida indicador). En consecuencia, el avance ponderado para la actividad es del 14.16% por cuanto el peso porcentual asigando a la meta por parte del área es del 34%. (100*0,34)</t>
  </si>
  <si>
    <t>El valor que se registra en la casilla avance ponderado hace referencia al % de cumplimiento de la actividad secundaria con relacion a la ponderacion de la actividad ( Informacion que se observa en la Hoja 1 avances y logros).
Entre enero y marzo se gestionó el 89,58% de los procesos recibidos, de  144 procesos recibidos , se gestionaron 129 (Ver casilla avancesy logros Hoja de Vida indicador). En consecuencia, el avance ponderado para la actividad es del 30% por cuanto el peso porcentual asigando a la meta por parte del área es del 33%. (100*0,33)</t>
  </si>
  <si>
    <t>El valor que se registra en la casilla avance ponderado hace referencia al % de cumplimiento de la actividad secundaria con relacion a la ponderacion de la actividad ( Informacion que se observa en la Hoja 1 avances y logros).
Entre enero y marzo se gestionó el 83,96 de los procesos recibidos, de 106 procesos recibidos , se gestionaron 89 (Ver casilla avancesy logros Hoja de Vida indicador). En consecuencia, el avance ponderado para la actividad es del 28% por cuanto el peso porcentual asigando a la meta por parte del área es del 33%. (100*0,33)</t>
  </si>
  <si>
    <t>El valor que se registra en la casilla avance ponderado hace referencia al % de cumplimiento de la actividad secundaria con relacion a la ponderacion de la actividad ( Informacion que se observa en la Hoja 1 avances y logros).
Entre abril  y junio se gestionó el 43,75% de los procesos recibidos, de 16 solicitudes recibidas,se gestionaròn 7 (Ver casilla avancesy logros Hoja de Vida indicador). En consecuencia, el avance ponderado para la actividad es del 15% por cuanto el peso porcentual asigando a la meta por parte del área es del 34%. (100*0,34).
Nota: Adicionalmente de los 7 conceptos tramitados por la Direcciòn en el periodo de reporte, la Direcciòn entre abril y junio gestiono 20  de las 28 solicitudes de conceptos que habian quedado pendientes en el trimestre pasado.</t>
  </si>
  <si>
    <t>El valor que se registra en la casilla avance ponderado hace referencia al % de cumplimiento de la actividad secundaria con relacion a la ponderacion de la actividad ( Informacion que se observa en la Hoja 1 avances y logros).
Entre abril  y junio se gestionó el 78,38% de los procesos recibidos, de 74 solicitudes recibidas,se gestionaròn 58 (Ver casilla avancesy logros Hoja de Vida indicador). En consecuencia, el avance ponderado para la actividad es del 26% por cuanto el peso porcentual asigando a la meta por parte del área es del 33%. (100*0,33).
Nota: Adicionalmente de los 58 actos administrativos tramitados por la Direcciòn en el periodo de reporte, la Direcciòn entre abril y junio gestiono 11 de las 15 solicitudes  que habian quedado pendientes en el trimestre pasado.</t>
  </si>
  <si>
    <t>El valor que se registra en la casilla avance ponderado hace referencia al % de cumplimiento de la actividad secundaria con relacion a la ponderacion de la actividad ( Informacion que se observa en la Hoja 1 avances y logros).
Entre abril  y junio se gestionó el 86,42% de los procesos recibidos, de 81 solicitudes recibidas,se gestionaròn 70 (Ver casilla avancesy logros Hoja de Vida indicador). En consecuencia, el avance ponderado para la actividad es del 29% por cuanto el peso porcentual asigando a la meta por parte del área es del 33%. (100*0,33).
Nota: Adicionalmente de los 70 consultas gestionadas  por la Direcciòn en el periodo de reporte, la Direcciòn entre abril y junio gestiono 13 de las 17 solicitudes  que habian quedado pendientes en el trimestre pasado.</t>
  </si>
  <si>
    <t>Durante el primer y  segundo trimestre la Direcciòn de Normatividad y conceptos ha realizado la  publicaciòn de los actos administrativos de carácter regulatorio para observaciones en la pagina web de la entidad, las evidencias de la gestion realizada se encuentran en la Direcciòn para su consulta.</t>
  </si>
  <si>
    <t>Durante el segundo trimestre y teniendo en cuenta el procedimiento de control de documentos el cual esta a cargo de la Direcciòn la dependencia ha realizado la actualizaciòn de la Matriz de Cumplimiento hoy llamada Normatividad vigente, la cual esta disponible en la pagina web y en la intranet.</t>
  </si>
  <si>
    <t>40.Responsable del Reporte</t>
  </si>
  <si>
    <t>Se cambia de Responsable del reporte teniendo en cuenta que el Dr Paulo Andres Rincon es quien remite la informaciòn sin embargo la responsable de la consolidacion y reporte de los indicadores es Diana Rojas.</t>
  </si>
  <si>
    <t>COMPONENTE 5. ACCESO A LA INFORMACIÓN PÚBLICA
MONITOREO DE ACCESO A LA INFORMACIÓN PÚBLICA</t>
  </si>
  <si>
    <t>COMPONENTE .6 ACTIVIDADES ADICIONALES 
ALISTAMIENTO</t>
  </si>
  <si>
    <t>Medir el cumplimiento de la gestión adelantada frente a las solicitudes radicadas en la dirección con relación a los conceptos,consultas y actos administrativos. el cumplimiento de la meta se alcanzara cada trimestre.
Frente a la forma de medición, se precisa, que por parte del área se determinarón 3 actividades secundarias que se realizan en cada trimestre; teniendo en cuenta el comportamiento de cada una de ellas, el área determinó dar un peso porcentual a cada una así: 
* Dar respuesta y gestionar  los conceptos solicitados a la Dirección:34%
* Realizar el  estudio, control de legalidad  y revisión de Proyectos de Actos administrativos, Decretos, acuerdos y Leyes puestos en conocimiento de la dirección:33%
* Dar respuesta y gestionar  las consultas o derechos de peticion solicitados a la Dirección:33%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</si>
  <si>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Publicar todos los proyectos de actos administrativos de carácter regulatorio, para observaciones en la página web de la entidad. 5,18</t>
  </si>
  <si>
    <t>Actualizar los actos administrativos de carácter regulatorio en la página web de la entidad. 5,19</t>
  </si>
  <si>
    <t>Expedir un acto administrativo por el cual se establezca el mecanismo para la conformación y listado oficial del grupo de Gestores de Integridad de la Secretaría Distrital de Movilidad. 6,4</t>
  </si>
  <si>
    <t>El valor que se registra en la casilla avance ponderado hace referencia al % de cumplimiento de la actividad secundaria con relacion a la ponderacion de la actividad ( Informacion que se observa en la Hoja 1 avances y logros).
Entre Julio-Septiembre se gestionó el 78,95% de los procesos recibidos, de 19 solicitudes recibidas,se gestionaròn 15 (Ver casilla avancesy logros Hoja de Vida indicador). En consecuencia, el avance ponderado para la actividad es del 27% por cuanto el peso porcentual asigando a la meta por parte del área es del 34%. (100*0,34).
Nota: Adicionalmente de los 15 conceptos tramitados por la Direcciòn en el periodo de reporte, la Direcciòn entre Julio y Septiembre  gestiono 17 solicitudes de conceptos que habian quedado pendientes en el trimestre pasado.</t>
  </si>
  <si>
    <t>El valor que se registra en la casilla avance ponderado hace referencia al % de cumplimiento de la actividad secundaria con relacion a la ponderacion de la actividad ( Informacion que se observa en la Hoja 1 avances y logros).
Entre Julio-Septiembre se gestionó el 89,81% de los procesos recibidos, de 108 solicitudes recibidas,se gestionaròn 97 (Ver casilla avancesy logros Hoja de Vida indicador). En consecuencia, el avance ponderado para la actividad es del 30% por cuanto el peso porcentual asigando a la meta por parte del área es del 33%. (100*0,33).
Nota: Adicionalmente de los 97 actos administrativos tramitados por la Direcciòn en el periodo de reporte, la Direcciòn entre Julio-Septiembre  gestiono 19 solicitudes que habian quedado pendientes de los trimestres pasados.</t>
  </si>
  <si>
    <t>El valor que se registra en la casilla avance ponderado hace referencia al % de cumplimiento de la actividad secundaria con relacion a la ponderacion de la actividad ( Informacion que se observa en la Hoja 1 avances y logros).
Entre Julio-Septiembre se gestionó el 91,57% de los procesos recibidos, de 83 solicitudes recibidas,se gestionaròn 76 (Ver casilla avancesy logros Hoja de Vida indicador). En consecuencia, el avance ponderado para la actividad es del 30% por cuanto el peso porcentual asigando a la meta por parte del área es del 33%. (100*0,33).
Nota: Adicionalmente de los 76 consultas gestionadas  por la Direcciòn en el periodo de reporte, la Direcciòn entre julio-Septembre gestiono 15  solicitudes  que habian quedado pendientes por tramitar en el trimestre pasado.</t>
  </si>
  <si>
    <t>COMPONENTE 5. ACCESO A LA INFORMACIÓN PÚBLICA
TRANSPARENCIA ACTIVA</t>
  </si>
  <si>
    <t>Creación del Manual de Datos Personales en la SDM, que incluya los lineamientos de gestión y evaluación de la información.</t>
  </si>
  <si>
    <t>La Direccion de Normatividad y Conceptos Expidio la resoluciòn 308 del 21 de junio de 2019 cumpliendo con la actividad propuesta en el PAAC.</t>
  </si>
  <si>
    <t>El valor que se registra en la casilla avance ponderado hace referencia al % de cumplimiento de la actividad secundaria con relacion a la ponderacion de la actividad ( Informacion que se observa en la Hoja 1 avances y logros).
Entre Octubre-Diciembre se gestionó el 70% de los procesos recibidos, de 10 solicitudes recibidas,se gestionaròn 7 (Ver casilla avancesy logros Hoja de Vida indicador). En consecuencia, el avance ponderado para la actividad es del 23,80% por cuanto el peso porcentual asigando a la meta por parte del área es del 34%. (100*0,34).
Nota: Adicionalmente de los 7 conceptos tramitados por la Direcciòn en el periodo de reporte, la Direcciòn entre octubre y diciembre se gestiono 2 solicitudes de conceptos que habian quedado pendientes en el trimestre pasado.</t>
  </si>
  <si>
    <t>El valor que se registra en la casilla avance ponderado hace referencia al % de cumplimiento de la actividad secundaria con relacion a la ponderacion de la actividad ( Informacion que se observa en la Hoja 1 avances y logros).
Entre octubre-diciembre se gestionó el 96.66% de los procesos recibidos, de 90 solicitudes recibidas,se gestionaròn 87 (Ver casilla avancesy logros Hoja de Vida indicador). En consecuencia, el avance ponderado para la actividad es del 32% por cuanto el peso porcentual asigando a la meta por parte del área es del 33%. (100*0,33).
Nota: Adicionalmente de los 87 actos administrativos tramitados por la Direcciòn en el periodo de reporte, la Direcciòn entre octubre y diciembre  gestiono 11 solicitudes que habian quedado pendientes de los trimestres pasados.</t>
  </si>
  <si>
    <t>El valor que se registra en la casilla avance ponderado hace referencia al % de cumplimiento de la actividad secundaria con relacion a la ponderacion de la actividad ( Informacion que se observa en la Hoja 1 avances y logros).
Entre octubre y diciembre  se gestionó el 93,15% de los procesos recibidos, de 73 solicitudes recibidas,se gestionaròn 68 (Ver casilla avancesy logros Hoja de Vida indicador). En consecuencia, el avance ponderado para la actividad es del 31% por cuanto el peso porcentual asigando a la meta por parte del área es del 33%. (100*0,33).
Nota: Adicionalmente de los 68 consultas gestionadas  por la Direcciòn en el periodo de reporte, la Direcciòn entre octubre-diciembre se  gestiono 6 solicitudes  que habian quedado pendientes por tramitar en el trimestre pasado.</t>
  </si>
  <si>
    <t>Para el  cuarto Trimestre como se observa en la tabla (Seguimiento al Indicador) se presento una disminucion en el cumplimiento de la meta con relacion al trimestre anterior  de lo cual se puede inferir que la Direcciòn no alcanzo a cumplir la meta del 92%  faltandole un 4%,para lo cual  la misma implementara un plan de contingencia para tramitar todas las solcitudes allegadas a la Direcciòn.</t>
  </si>
  <si>
    <t xml:space="preserve">se aporta como evidencia pantalazos de las publicaciones realizadas </t>
  </si>
  <si>
    <t>Se aporta como evidencia Manual de Datos personales publicado en la Intranet y Pagina web de la SDM</t>
  </si>
  <si>
    <t>La Direcciòn de Normatividad y Conceptos al finalizar el cuarto trimestre gestiono todas las actividades cumpliendo el 100%(ver hoja de actividades).</t>
  </si>
  <si>
    <t xml:space="preserve">Al finalizar la vigencia se puede analizar que la Dirección de Normatividad  ha tenido un cumplimiento constante, teniendo en cuenta que se cumplieron todas las actividades del PAAC en las fechas establecidas ( ver hoja de actividades), evidenciando una eficaz gestion por parte de la Dirección,lo anterior ha permitido alcanzar el cumpimiento de la meta para la vigencia. </t>
  </si>
  <si>
    <t>La Dirección de Normatividad y Conceptos  genero estrategias que permiten atender de manera oportuna las diferentes solicitudes puestas en conocimiento de la Dirección.
Durante el cuarto  trimestre se gestionaron:
-7 de 10  Gestionar los conceptos solicitados a la Dirección (70%)
-87 de 90 estudios y revisiones de Proyectos de Actos administrativos, Decretos, acuerdos y Leyes (96.66%)
-68 de 73 consultas o derechos de peticion solicitados a la Dirección  (93,15%)
Total variable 1:86,44%
Analizando la grafica se puede observar que para los ultimos 2 trimestre la Dirección de Normatividad y Conceptos aumento la gestión de las solcitudes radicadas en la Dirección, en especial las solicitudes relaconadas con consultas o derechos de peticion y   Proyectos de Actos administrativos, Decretos, acuerdos y Leyes  aumentando el porcentaje de cumplimiento de la meta, sin embargo la Dirección no cumplio la meta faltandole un 3,45%</t>
  </si>
  <si>
    <t>El retraso fue presentado, teniendo en cuenta que quedaron solicitudes sin respuestas,por que aun se encontraban en terminos para la proyeccion de la misma, sin embargo es importante mencionar que las solicitudes faltante de tramite se le realizarón gestiones de primera instancia.(Revision del tema o solicitud).lo anterior no permitio el cumplimiento de la meta pero se puede evidenciar que la Direccion de Normatividad ha realizado planes de mejora para el cumplimiento al 100% de todas sus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</si>
</sst>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s>
  <fonts count="44"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b/>
      <sz val="11"/>
      <name val="Arial"/>
      <family val="2"/>
    </font>
    <font>
      <sz val="10"/>
      <color theme="1"/>
      <name val="Arial"/>
      <family val="2"/>
    </font>
    <font>
      <b/>
      <sz val="10"/>
      <color theme="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rgb="FFFF0000"/>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b/>
      <sz val="9"/>
      <color indexed="9"/>
      <name val="Arial"/>
      <family val="2"/>
    </font>
    <font>
      <sz val="10"/>
      <color rgb="FF000000"/>
      <name val="Arial"/>
      <family val="2"/>
    </font>
    <font>
      <b/>
      <sz val="10"/>
      <color indexed="9"/>
      <name val="Arial"/>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1"/>
      <color rgb="FF000000"/>
      <name val="Calibri"/>
      <family val="2"/>
    </font>
    <font>
      <u/>
      <sz val="9"/>
      <name val="Arial"/>
      <family val="2"/>
    </font>
    <font>
      <sz val="9"/>
      <name val="Calibri"/>
      <family val="2"/>
    </font>
    <font>
      <sz val="10"/>
      <name val="Calibri"/>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diagonal/>
    </border>
    <border>
      <left style="thin">
        <color indexed="64"/>
      </left>
      <right style="thin">
        <color indexed="64"/>
      </right>
      <top/>
      <bottom/>
      <diagonal/>
    </border>
  </borders>
  <cellStyleXfs count="25">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1" fillId="0" borderId="0"/>
    <xf numFmtId="0" fontId="40" fillId="0" borderId="0"/>
    <xf numFmtId="41" fontId="1" fillId="0" borderId="0" applyFont="0" applyFill="0" applyBorder="0" applyAlignment="0" applyProtection="0"/>
  </cellStyleXfs>
  <cellXfs count="408">
    <xf numFmtId="0" fontId="0" fillId="0" borderId="0" xfId="0"/>
    <xf numFmtId="0" fontId="7" fillId="0" borderId="0" xfId="0" applyFont="1"/>
    <xf numFmtId="0" fontId="8" fillId="0" borderId="0" xfId="0" applyFont="1" applyAlignment="1">
      <alignment horizontal="center"/>
    </xf>
    <xf numFmtId="0" fontId="8" fillId="0" borderId="0" xfId="0" applyFont="1"/>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9" fillId="0" borderId="0" xfId="0" applyFont="1" applyProtection="1"/>
    <xf numFmtId="0" fontId="0" fillId="0" borderId="0" xfId="0" applyProtection="1"/>
    <xf numFmtId="0" fontId="9" fillId="0" borderId="0" xfId="0" applyFont="1" applyAlignment="1" applyProtection="1">
      <alignment horizontal="center"/>
    </xf>
    <xf numFmtId="0" fontId="10" fillId="5" borderId="1" xfId="14" applyFont="1" applyFill="1" applyBorder="1" applyAlignment="1">
      <alignment vertical="center" wrapText="1"/>
    </xf>
    <xf numFmtId="0" fontId="10" fillId="5" borderId="1" xfId="14" applyFont="1" applyFill="1" applyBorder="1" applyAlignment="1">
      <alignment horizontal="center" vertical="center" wrapText="1"/>
    </xf>
    <xf numFmtId="0" fontId="10" fillId="5" borderId="1" xfId="0" applyFont="1" applyFill="1" applyBorder="1" applyAlignment="1">
      <alignment horizontal="center" vertical="center" wrapText="1"/>
    </xf>
    <xf numFmtId="0" fontId="15" fillId="0" borderId="0" xfId="0" applyFont="1" applyFill="1"/>
    <xf numFmtId="0" fontId="15" fillId="0" borderId="0" xfId="0" applyFont="1"/>
    <xf numFmtId="0" fontId="18" fillId="0" borderId="0" xfId="11" applyFont="1" applyFill="1" applyAlignment="1" applyProtection="1">
      <alignment vertical="center" wrapText="1"/>
    </xf>
    <xf numFmtId="0" fontId="18" fillId="0" borderId="0" xfId="11" applyFont="1" applyFill="1" applyAlignment="1" applyProtection="1">
      <alignment vertical="center"/>
    </xf>
    <xf numFmtId="0" fontId="17" fillId="0" borderId="0" xfId="11" applyFont="1" applyFill="1" applyAlignment="1" applyProtection="1">
      <alignment vertical="center"/>
    </xf>
    <xf numFmtId="0" fontId="10" fillId="5" borderId="1" xfId="14" applyFont="1" applyFill="1" applyBorder="1" applyAlignment="1">
      <alignment horizontal="left" vertical="center" wrapText="1"/>
    </xf>
    <xf numFmtId="0" fontId="19" fillId="0" borderId="0" xfId="0" applyFont="1" applyFill="1"/>
    <xf numFmtId="0" fontId="0" fillId="3" borderId="0" xfId="0" applyFill="1" applyBorder="1" applyProtection="1"/>
    <xf numFmtId="0" fontId="21" fillId="3" borderId="0" xfId="0" applyFont="1" applyFill="1" applyBorder="1" applyAlignment="1" applyProtection="1">
      <alignment vertical="center"/>
    </xf>
    <xf numFmtId="0" fontId="21" fillId="3" borderId="0" xfId="0" applyFont="1" applyFill="1" applyBorder="1" applyAlignment="1" applyProtection="1">
      <alignment vertical="center" wrapText="1"/>
    </xf>
    <xf numFmtId="0" fontId="21" fillId="3" borderId="0" xfId="0" applyFont="1" applyFill="1" applyBorder="1" applyAlignment="1" applyProtection="1">
      <alignment horizontal="center" vertical="center" wrapText="1"/>
    </xf>
    <xf numFmtId="169" fontId="21" fillId="3" borderId="0" xfId="0" applyNumberFormat="1" applyFont="1" applyFill="1" applyBorder="1" applyAlignment="1" applyProtection="1">
      <alignment horizontal="center" vertical="center" wrapText="1"/>
    </xf>
    <xf numFmtId="0" fontId="22" fillId="3" borderId="0" xfId="0" applyFont="1" applyFill="1" applyBorder="1" applyAlignment="1" applyProtection="1">
      <alignment vertical="center" wrapText="1"/>
    </xf>
    <xf numFmtId="0" fontId="0" fillId="0" borderId="0" xfId="0" applyFill="1" applyProtection="1"/>
    <xf numFmtId="0" fontId="21" fillId="0" borderId="0" xfId="0" applyFont="1" applyBorder="1" applyAlignment="1" applyProtection="1">
      <alignment horizontal="center" vertical="center" wrapText="1"/>
    </xf>
    <xf numFmtId="0" fontId="21" fillId="0" borderId="0" xfId="0" applyFont="1" applyBorder="1" applyAlignment="1" applyProtection="1">
      <alignment vertical="center" wrapText="1"/>
    </xf>
    <xf numFmtId="0" fontId="22"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2" fillId="0" borderId="20" xfId="0" applyFont="1" applyBorder="1" applyAlignment="1" applyProtection="1">
      <alignment vertical="center" wrapText="1"/>
    </xf>
    <xf numFmtId="0" fontId="15" fillId="0" borderId="0" xfId="0" applyFont="1" applyFill="1" applyProtection="1"/>
    <xf numFmtId="0" fontId="15" fillId="0" borderId="0" xfId="0" applyFont="1" applyFill="1" applyAlignment="1" applyProtection="1">
      <alignment horizontal="center" vertical="center"/>
    </xf>
    <xf numFmtId="0" fontId="6" fillId="7" borderId="11" xfId="11" applyFont="1" applyFill="1" applyBorder="1" applyAlignment="1" applyProtection="1">
      <alignment horizontal="center" vertical="center" wrapText="1"/>
    </xf>
    <xf numFmtId="10" fontId="6" fillId="7" borderId="1" xfId="11" applyNumberFormat="1" applyFont="1" applyFill="1" applyBorder="1" applyAlignment="1" applyProtection="1">
      <alignment horizontal="center" vertical="center" wrapText="1"/>
    </xf>
    <xf numFmtId="0" fontId="23" fillId="0" borderId="0" xfId="0" applyFont="1" applyProtection="1"/>
    <xf numFmtId="0" fontId="27" fillId="3" borderId="0" xfId="0" applyFont="1" applyFill="1" applyBorder="1" applyProtection="1"/>
    <xf numFmtId="0" fontId="27" fillId="0" borderId="0" xfId="0" applyFont="1" applyBorder="1" applyProtection="1"/>
    <xf numFmtId="0" fontId="27" fillId="0" borderId="0" xfId="0" applyFont="1" applyProtection="1"/>
    <xf numFmtId="0" fontId="28" fillId="0" borderId="0" xfId="0" applyFont="1" applyProtection="1"/>
    <xf numFmtId="0" fontId="29" fillId="7" borderId="1" xfId="0" applyFont="1" applyFill="1" applyBorder="1" applyAlignment="1" applyProtection="1">
      <alignment horizontal="center" vertical="center" wrapText="1"/>
    </xf>
    <xf numFmtId="0" fontId="30" fillId="0" borderId="0" xfId="0" applyFont="1" applyProtection="1"/>
    <xf numFmtId="0" fontId="30" fillId="0" borderId="0" xfId="0" applyFont="1" applyAlignment="1" applyProtection="1">
      <alignment horizontal="right" vertical="center"/>
    </xf>
    <xf numFmtId="0" fontId="3" fillId="8" borderId="1" xfId="20" applyFont="1" applyFill="1" applyBorder="1" applyAlignment="1">
      <alignment horizontal="center" vertical="center"/>
    </xf>
    <xf numFmtId="0" fontId="4" fillId="0" borderId="0" xfId="21"/>
    <xf numFmtId="0" fontId="4" fillId="0" borderId="0" xfId="21" applyAlignment="1">
      <alignment vertical="center"/>
    </xf>
    <xf numFmtId="3" fontId="3" fillId="2" borderId="0" xfId="21" applyNumberFormat="1" applyFont="1" applyFill="1" applyBorder="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10" fillId="8" borderId="1" xfId="20" applyFont="1" applyFill="1" applyBorder="1" applyAlignment="1">
      <alignment horizontal="center" vertical="center"/>
    </xf>
    <xf numFmtId="0" fontId="4" fillId="0" borderId="0" xfId="20"/>
    <xf numFmtId="0" fontId="10" fillId="8" borderId="1" xfId="20" applyFont="1" applyFill="1" applyBorder="1" applyAlignment="1">
      <alignment horizontal="center" wrapText="1"/>
    </xf>
    <xf numFmtId="0" fontId="4" fillId="0" borderId="1" xfId="20" applyBorder="1" applyAlignment="1">
      <alignment wrapText="1"/>
    </xf>
    <xf numFmtId="0" fontId="32" fillId="9" borderId="23" xfId="22" applyFont="1" applyFill="1" applyBorder="1" applyAlignment="1">
      <alignment horizontal="center" vertical="center"/>
    </xf>
    <xf numFmtId="0" fontId="32" fillId="9" borderId="24" xfId="22" applyFont="1" applyFill="1" applyBorder="1" applyAlignment="1">
      <alignment horizontal="center" vertical="center"/>
    </xf>
    <xf numFmtId="0" fontId="32" fillId="9" borderId="25" xfId="22" applyFont="1" applyFill="1" applyBorder="1" applyAlignment="1">
      <alignment horizontal="center" vertical="center"/>
    </xf>
    <xf numFmtId="0" fontId="10" fillId="8" borderId="1" xfId="20" applyFont="1" applyFill="1" applyBorder="1" applyAlignment="1">
      <alignment horizontal="center" vertical="center" wrapText="1"/>
    </xf>
    <xf numFmtId="0" fontId="4" fillId="0" borderId="1" xfId="20" applyBorder="1"/>
    <xf numFmtId="3" fontId="10" fillId="0" borderId="1" xfId="20" applyNumberFormat="1" applyFont="1" applyFill="1" applyBorder="1" applyAlignment="1">
      <alignment horizontal="right"/>
    </xf>
    <xf numFmtId="0" fontId="4" fillId="0" borderId="1" xfId="21" applyBorder="1"/>
    <xf numFmtId="0" fontId="32" fillId="9" borderId="27" xfId="22" applyFont="1" applyFill="1" applyBorder="1" applyAlignment="1">
      <alignment horizontal="center" vertical="center" wrapText="1"/>
    </xf>
    <xf numFmtId="0" fontId="32" fillId="9" borderId="28" xfId="22" applyFont="1" applyFill="1" applyBorder="1" applyAlignment="1">
      <alignment horizontal="center" vertical="center" wrapText="1"/>
    </xf>
    <xf numFmtId="0" fontId="32" fillId="9" borderId="29" xfId="22" applyFont="1" applyFill="1" applyBorder="1" applyAlignment="1">
      <alignment horizontal="center" vertical="center" wrapText="1"/>
    </xf>
    <xf numFmtId="0" fontId="10" fillId="10" borderId="30" xfId="22" applyFont="1" applyFill="1" applyBorder="1"/>
    <xf numFmtId="0" fontId="11" fillId="10" borderId="2" xfId="22" applyFont="1" applyFill="1" applyBorder="1" applyAlignment="1">
      <alignment horizontal="center"/>
    </xf>
    <xf numFmtId="0" fontId="11" fillId="10" borderId="0" xfId="22" applyFont="1" applyFill="1" applyBorder="1" applyAlignment="1">
      <alignment horizontal="center"/>
    </xf>
    <xf numFmtId="0" fontId="11" fillId="10" borderId="6" xfId="22" applyFont="1" applyFill="1" applyBorder="1" applyAlignment="1">
      <alignment horizontal="center"/>
    </xf>
    <xf numFmtId="3" fontId="11" fillId="0" borderId="1" xfId="20" applyNumberFormat="1" applyFont="1" applyFill="1" applyBorder="1" applyAlignment="1"/>
    <xf numFmtId="0" fontId="3" fillId="8" borderId="1" xfId="21" applyFont="1" applyFill="1" applyBorder="1" applyAlignment="1">
      <alignment horizontal="center" vertical="center"/>
    </xf>
    <xf numFmtId="0" fontId="10" fillId="3" borderId="1" xfId="22" applyFont="1" applyFill="1" applyBorder="1" applyAlignment="1">
      <alignment horizontal="center"/>
    </xf>
    <xf numFmtId="3" fontId="10" fillId="3" borderId="1" xfId="11" applyNumberFormat="1" applyFont="1" applyFill="1" applyBorder="1" applyAlignment="1">
      <alignment horizontal="right"/>
    </xf>
    <xf numFmtId="0" fontId="11" fillId="3" borderId="1" xfId="22" applyFont="1" applyFill="1" applyBorder="1" applyAlignment="1">
      <alignment horizontal="center"/>
    </xf>
    <xf numFmtId="3" fontId="11" fillId="3" borderId="1" xfId="11" applyNumberFormat="1" applyFont="1" applyFill="1" applyBorder="1" applyAlignment="1"/>
    <xf numFmtId="0" fontId="3" fillId="8" borderId="1" xfId="21" applyFont="1" applyFill="1" applyBorder="1" applyAlignment="1">
      <alignment horizontal="center"/>
    </xf>
    <xf numFmtId="0" fontId="4" fillId="0" borderId="1" xfId="0" applyFont="1" applyBorder="1" applyAlignment="1">
      <alignment vertical="center" wrapText="1"/>
    </xf>
    <xf numFmtId="0" fontId="4" fillId="0" borderId="1" xfId="21" applyBorder="1" applyAlignment="1">
      <alignment vertical="center" wrapText="1"/>
    </xf>
    <xf numFmtId="0" fontId="10" fillId="0" borderId="1" xfId="20" applyFont="1" applyFill="1" applyBorder="1" applyAlignment="1">
      <alignment horizontal="center"/>
    </xf>
    <xf numFmtId="3" fontId="4" fillId="0" borderId="1" xfId="20" applyNumberFormat="1" applyBorder="1"/>
    <xf numFmtId="0" fontId="33" fillId="11" borderId="1" xfId="0" applyFont="1" applyFill="1" applyBorder="1" applyAlignment="1">
      <alignment horizontal="justify" vertical="center" wrapText="1"/>
    </xf>
    <xf numFmtId="0" fontId="4" fillId="0" borderId="0" xfId="21" applyFont="1"/>
    <xf numFmtId="0" fontId="4" fillId="0" borderId="1" xfId="21" applyFont="1" applyBorder="1" applyAlignment="1">
      <alignment vertical="center"/>
    </xf>
    <xf numFmtId="0" fontId="4" fillId="0" borderId="0" xfId="21" applyFont="1" applyAlignment="1">
      <alignment vertical="center"/>
    </xf>
    <xf numFmtId="0" fontId="4" fillId="0" borderId="0" xfId="21" applyFont="1" applyBorder="1" applyAlignment="1">
      <alignment horizontal="center" vertical="center"/>
    </xf>
    <xf numFmtId="3" fontId="4" fillId="0" borderId="1" xfId="20" applyNumberFormat="1" applyFont="1" applyFill="1" applyBorder="1" applyAlignment="1"/>
    <xf numFmtId="0" fontId="4" fillId="0" borderId="0" xfId="20" applyFont="1"/>
    <xf numFmtId="0" fontId="34" fillId="9" borderId="23" xfId="22" applyFont="1" applyFill="1" applyBorder="1" applyAlignment="1">
      <alignment horizontal="centerContinuous" vertical="center"/>
    </xf>
    <xf numFmtId="0" fontId="34" fillId="9" borderId="24" xfId="22" applyFont="1" applyFill="1" applyBorder="1" applyAlignment="1">
      <alignment horizontal="centerContinuous" vertical="center"/>
    </xf>
    <xf numFmtId="0" fontId="34" fillId="9" borderId="25" xfId="22" applyFont="1" applyFill="1" applyBorder="1" applyAlignment="1">
      <alignment horizontal="centerContinuous" vertical="center"/>
    </xf>
    <xf numFmtId="0" fontId="4" fillId="0" borderId="0" xfId="21" applyFont="1" applyAlignment="1">
      <alignment horizontal="center" vertical="center"/>
    </xf>
    <xf numFmtId="0" fontId="34" fillId="9" borderId="27" xfId="22" applyFont="1" applyFill="1" applyBorder="1" applyAlignment="1">
      <alignment horizontal="center" vertical="center" wrapText="1"/>
    </xf>
    <xf numFmtId="0" fontId="34" fillId="9" borderId="28" xfId="22" applyFont="1" applyFill="1" applyBorder="1" applyAlignment="1">
      <alignment horizontal="center" vertical="center" wrapText="1"/>
    </xf>
    <xf numFmtId="0" fontId="34" fillId="9" borderId="29" xfId="22" applyFont="1" applyFill="1" applyBorder="1" applyAlignment="1">
      <alignment horizontal="center" vertical="center" wrapText="1"/>
    </xf>
    <xf numFmtId="0" fontId="3" fillId="10" borderId="30" xfId="22" applyFont="1" applyFill="1" applyBorder="1"/>
    <xf numFmtId="0" fontId="4" fillId="10" borderId="2" xfId="22" applyFont="1" applyFill="1" applyBorder="1" applyAlignment="1">
      <alignment horizontal="center"/>
    </xf>
    <xf numFmtId="0" fontId="4" fillId="10" borderId="0" xfId="22" applyFont="1" applyFill="1" applyBorder="1" applyAlignment="1">
      <alignment horizontal="center"/>
    </xf>
    <xf numFmtId="0" fontId="4" fillId="10" borderId="6" xfId="22" applyFont="1" applyFill="1" applyBorder="1" applyAlignment="1">
      <alignment horizontal="center"/>
    </xf>
    <xf numFmtId="0" fontId="3" fillId="0" borderId="33" xfId="22" applyFont="1" applyFill="1" applyBorder="1" applyAlignment="1">
      <alignment horizontal="center"/>
    </xf>
    <xf numFmtId="3" fontId="3" fillId="0" borderId="27" xfId="22" applyNumberFormat="1" applyFont="1" applyFill="1" applyBorder="1" applyAlignment="1">
      <alignment horizontal="right"/>
    </xf>
    <xf numFmtId="3" fontId="3" fillId="0" borderId="28" xfId="22" applyNumberFormat="1" applyFont="1" applyFill="1" applyBorder="1" applyAlignment="1">
      <alignment horizontal="right"/>
    </xf>
    <xf numFmtId="3" fontId="3" fillId="0" borderId="29" xfId="22" applyNumberFormat="1" applyFont="1" applyFill="1" applyBorder="1" applyAlignment="1">
      <alignment horizontal="right"/>
    </xf>
    <xf numFmtId="0" fontId="4" fillId="0" borderId="33" xfId="22" applyFont="1" applyFill="1" applyBorder="1" applyAlignment="1">
      <alignment horizontal="center"/>
    </xf>
    <xf numFmtId="3" fontId="4" fillId="0" borderId="27" xfId="22" applyNumberFormat="1" applyFont="1" applyFill="1" applyBorder="1" applyAlignment="1"/>
    <xf numFmtId="3" fontId="4" fillId="0" borderId="28" xfId="22" applyNumberFormat="1" applyFont="1" applyFill="1" applyBorder="1" applyAlignment="1"/>
    <xf numFmtId="3" fontId="4" fillId="0" borderId="29" xfId="22" applyNumberFormat="1" applyFont="1" applyFill="1" applyBorder="1" applyAlignment="1"/>
    <xf numFmtId="0" fontId="33" fillId="0" borderId="1" xfId="0" applyFont="1" applyBorder="1" applyAlignment="1">
      <alignment horizontal="justify" vertical="center" wrapText="1"/>
    </xf>
    <xf numFmtId="0" fontId="4" fillId="0" borderId="0" xfId="21" applyAlignment="1">
      <alignment horizontal="center" vertical="center"/>
    </xf>
    <xf numFmtId="0" fontId="11" fillId="0" borderId="33" xfId="22" applyFont="1" applyFill="1" applyBorder="1" applyAlignment="1">
      <alignment horizontal="center"/>
    </xf>
    <xf numFmtId="3" fontId="11" fillId="0" borderId="27" xfId="22" applyNumberFormat="1" applyFont="1" applyFill="1" applyBorder="1" applyAlignment="1"/>
    <xf numFmtId="3" fontId="11" fillId="0" borderId="28" xfId="22" applyNumberFormat="1" applyFont="1" applyFill="1" applyBorder="1" applyAlignment="1"/>
    <xf numFmtId="3" fontId="11" fillId="0" borderId="29" xfId="22" applyNumberFormat="1" applyFont="1" applyFill="1" applyBorder="1" applyAlignment="1"/>
    <xf numFmtId="0" fontId="3" fillId="0" borderId="0" xfId="21" applyFont="1" applyBorder="1" applyAlignment="1">
      <alignment vertical="center"/>
    </xf>
    <xf numFmtId="0" fontId="4" fillId="0" borderId="0" xfId="21" applyBorder="1" applyAlignment="1">
      <alignment vertical="center"/>
    </xf>
    <xf numFmtId="0" fontId="0" fillId="0" borderId="1" xfId="0" applyFont="1" applyBorder="1" applyAlignment="1"/>
    <xf numFmtId="0" fontId="11" fillId="0" borderId="34" xfId="22" applyFont="1" applyFill="1" applyBorder="1" applyAlignment="1">
      <alignment horizontal="center"/>
    </xf>
    <xf numFmtId="3" fontId="11" fillId="0" borderId="35" xfId="22" applyNumberFormat="1" applyFont="1" applyFill="1" applyBorder="1" applyAlignment="1"/>
    <xf numFmtId="3" fontId="11" fillId="0" borderId="36" xfId="22" applyNumberFormat="1" applyFont="1" applyFill="1" applyBorder="1" applyAlignment="1"/>
    <xf numFmtId="3" fontId="11" fillId="0" borderId="37" xfId="22" applyNumberFormat="1" applyFont="1" applyFill="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7" fillId="0" borderId="0" xfId="0" applyFont="1" applyBorder="1" applyAlignment="1" applyProtection="1">
      <alignment horizontal="center"/>
      <protection locked="0"/>
    </xf>
    <xf numFmtId="0" fontId="8" fillId="0" borderId="0" xfId="0" applyFont="1" applyBorder="1" applyAlignment="1" applyProtection="1">
      <alignment horizontal="center" vertical="center" wrapText="1"/>
      <protection locked="0"/>
    </xf>
    <xf numFmtId="0" fontId="36" fillId="0" borderId="0" xfId="0" applyFont="1" applyBorder="1" applyAlignment="1">
      <alignment horizontal="center"/>
    </xf>
    <xf numFmtId="0" fontId="12" fillId="0" borderId="15" xfId="0" applyFont="1" applyBorder="1" applyAlignment="1" applyProtection="1">
      <alignment horizontal="justify"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horizontal="center" vertical="center" wrapText="1"/>
    </xf>
    <xf numFmtId="0" fontId="36" fillId="5" borderId="1"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5"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12" fillId="0" borderId="20" xfId="0" applyFont="1" applyBorder="1" applyAlignment="1" applyProtection="1">
      <alignment horizontal="justify" vertical="center" wrapText="1"/>
    </xf>
    <xf numFmtId="0" fontId="10" fillId="5" borderId="1" xfId="14" applyFont="1" applyFill="1" applyBorder="1" applyAlignment="1">
      <alignment horizontal="center" vertical="center"/>
    </xf>
    <xf numFmtId="0" fontId="10" fillId="5" borderId="1" xfId="14" applyFont="1" applyFill="1" applyBorder="1" applyAlignment="1" applyProtection="1">
      <alignment horizontal="justify" vertical="center" wrapText="1"/>
      <protection locked="0"/>
    </xf>
    <xf numFmtId="0" fontId="10" fillId="5" borderId="1" xfId="14" applyFont="1" applyFill="1" applyBorder="1" applyAlignment="1" applyProtection="1">
      <alignment horizontal="center" vertical="center" wrapText="1"/>
      <protection locked="0"/>
    </xf>
    <xf numFmtId="0" fontId="10" fillId="5" borderId="1" xfId="14" applyFont="1" applyFill="1" applyBorder="1" applyAlignment="1">
      <alignment horizontal="justify" vertical="center" wrapText="1"/>
    </xf>
    <xf numFmtId="0" fontId="10" fillId="5" borderId="1" xfId="14" applyFont="1" applyFill="1" applyBorder="1" applyAlignment="1">
      <alignment vertical="top" wrapText="1"/>
    </xf>
    <xf numFmtId="0" fontId="36" fillId="14" borderId="1" xfId="0" applyFont="1" applyFill="1" applyBorder="1" applyAlignment="1">
      <alignment horizontal="center" vertical="center" wrapText="1"/>
    </xf>
    <xf numFmtId="9" fontId="39" fillId="14" borderId="1" xfId="19" applyFont="1" applyFill="1" applyBorder="1" applyAlignment="1">
      <alignment horizontal="center" vertical="center" wrapText="1"/>
    </xf>
    <xf numFmtId="0" fontId="19" fillId="0" borderId="0" xfId="11" applyFont="1" applyFill="1" applyAlignment="1" applyProtection="1">
      <alignment vertical="center" wrapText="1"/>
    </xf>
    <xf numFmtId="0" fontId="19" fillId="0" borderId="0" xfId="11" applyFont="1" applyFill="1" applyAlignment="1" applyProtection="1">
      <alignment vertical="center"/>
    </xf>
    <xf numFmtId="10" fontId="14" fillId="0" borderId="1" xfId="19" applyNumberFormat="1" applyFont="1" applyBorder="1" applyAlignment="1">
      <alignment horizontal="center" vertical="center" wrapText="1"/>
    </xf>
    <xf numFmtId="10" fontId="13" fillId="0" borderId="1" xfId="19" applyNumberFormat="1" applyFont="1" applyBorder="1" applyAlignment="1">
      <alignment horizontal="center" vertical="center" wrapText="1"/>
    </xf>
    <xf numFmtId="10" fontId="15" fillId="0" borderId="1" xfId="19" applyNumberFormat="1" applyFont="1" applyBorder="1" applyAlignment="1">
      <alignment horizontal="center" vertical="center" wrapText="1"/>
    </xf>
    <xf numFmtId="0" fontId="7" fillId="0" borderId="0" xfId="0" applyFont="1" applyBorder="1" applyAlignment="1" applyProtection="1">
      <alignment horizontal="center" vertical="center"/>
      <protection locked="0"/>
    </xf>
    <xf numFmtId="0" fontId="36" fillId="0" borderId="0" xfId="0" applyFont="1" applyBorder="1" applyAlignment="1">
      <alignment horizontal="center" vertical="center"/>
    </xf>
    <xf numFmtId="0" fontId="7" fillId="0" borderId="1" xfId="0" applyFont="1" applyBorder="1" applyAlignment="1">
      <alignment horizontal="center" vertical="center" wrapText="1"/>
    </xf>
    <xf numFmtId="9" fontId="7" fillId="0" borderId="1" xfId="19" applyFont="1" applyBorder="1" applyAlignment="1">
      <alignment horizontal="center" vertical="center"/>
    </xf>
    <xf numFmtId="0" fontId="7" fillId="0" borderId="9"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Fill="1" applyBorder="1" applyAlignment="1">
      <alignment horizontal="justify" vertical="center" wrapText="1"/>
    </xf>
    <xf numFmtId="17" fontId="7" fillId="0" borderId="1" xfId="0" applyNumberFormat="1" applyFont="1" applyBorder="1" applyAlignment="1">
      <alignment vertical="center"/>
    </xf>
    <xf numFmtId="17" fontId="7" fillId="0" borderId="1" xfId="19" applyNumberFormat="1" applyFont="1" applyBorder="1" applyAlignment="1">
      <alignment horizontal="center" vertical="center"/>
    </xf>
    <xf numFmtId="9" fontId="7" fillId="0" borderId="1" xfId="19" applyFont="1" applyBorder="1" applyAlignment="1">
      <alignment horizontal="center" vertical="center"/>
    </xf>
    <xf numFmtId="41" fontId="23" fillId="3" borderId="1" xfId="24" applyFont="1" applyFill="1" applyBorder="1" applyAlignment="1" applyProtection="1">
      <alignment vertical="center" wrapText="1"/>
      <protection locked="0"/>
    </xf>
    <xf numFmtId="9" fontId="23" fillId="3" borderId="1" xfId="0" applyNumberFormat="1" applyFont="1" applyFill="1" applyBorder="1" applyAlignment="1" applyProtection="1">
      <alignment vertical="center"/>
      <protection locked="0"/>
    </xf>
    <xf numFmtId="0" fontId="30" fillId="3" borderId="1" xfId="0" applyFont="1" applyFill="1" applyBorder="1" applyAlignment="1" applyProtection="1">
      <alignment horizontal="center" vertical="center" wrapText="1"/>
      <protection locked="0"/>
    </xf>
    <xf numFmtId="0" fontId="30" fillId="3" borderId="1" xfId="0" applyFont="1" applyFill="1" applyBorder="1" applyAlignment="1" applyProtection="1">
      <alignment horizontal="justify" vertical="center" wrapText="1"/>
    </xf>
    <xf numFmtId="0" fontId="30" fillId="3" borderId="1" xfId="0" applyFont="1" applyFill="1" applyBorder="1" applyAlignment="1" applyProtection="1">
      <alignment horizontal="center" vertical="center" wrapText="1"/>
    </xf>
    <xf numFmtId="168" fontId="30" fillId="3" borderId="1" xfId="0" applyNumberFormat="1" applyFont="1" applyFill="1" applyBorder="1" applyAlignment="1" applyProtection="1">
      <alignment vertical="center" wrapText="1"/>
    </xf>
    <xf numFmtId="168" fontId="30" fillId="3" borderId="1" xfId="0" applyNumberFormat="1" applyFont="1" applyFill="1" applyBorder="1" applyAlignment="1" applyProtection="1">
      <alignment horizontal="justify" vertical="center" wrapText="1"/>
    </xf>
    <xf numFmtId="0" fontId="30" fillId="3" borderId="1" xfId="0" applyFont="1" applyFill="1" applyBorder="1" applyAlignment="1" applyProtection="1">
      <alignment horizontal="left" vertical="center" wrapText="1"/>
    </xf>
    <xf numFmtId="0" fontId="31" fillId="15" borderId="1" xfId="0" applyFont="1" applyFill="1" applyBorder="1" applyAlignment="1" applyProtection="1">
      <alignment horizontal="center" vertical="center" wrapText="1"/>
    </xf>
    <xf numFmtId="9" fontId="23" fillId="3" borderId="1" xfId="19" applyFont="1" applyFill="1" applyBorder="1" applyAlignment="1" applyProtection="1">
      <alignment vertical="center" wrapText="1"/>
      <protection locked="0"/>
    </xf>
    <xf numFmtId="10" fontId="1" fillId="0" borderId="1" xfId="19" applyNumberFormat="1" applyFont="1" applyBorder="1" applyAlignment="1">
      <alignment horizontal="center" vertical="center"/>
    </xf>
    <xf numFmtId="168" fontId="25" fillId="15" borderId="1" xfId="0" applyNumberFormat="1" applyFont="1" applyFill="1" applyBorder="1" applyAlignment="1" applyProtection="1">
      <alignment vertical="center" wrapText="1"/>
    </xf>
    <xf numFmtId="168" fontId="25" fillId="15" borderId="8" xfId="0" applyNumberFormat="1" applyFont="1" applyFill="1" applyBorder="1" applyAlignment="1" applyProtection="1">
      <alignment vertical="center" wrapText="1"/>
    </xf>
    <xf numFmtId="10" fontId="7" fillId="0" borderId="9"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4" fillId="0" borderId="9" xfId="0" applyFont="1" applyBorder="1" applyAlignment="1">
      <alignment vertical="center" wrapText="1"/>
    </xf>
    <xf numFmtId="10" fontId="13" fillId="2" borderId="1" xfId="19" applyNumberFormat="1" applyFont="1" applyFill="1" applyBorder="1" applyAlignment="1">
      <alignment horizontal="center" vertical="center"/>
    </xf>
    <xf numFmtId="9" fontId="0" fillId="0" borderId="0" xfId="0" applyNumberFormat="1" applyFill="1" applyProtection="1"/>
    <xf numFmtId="10" fontId="36" fillId="5" borderId="1" xfId="19" applyNumberFormat="1" applyFont="1" applyFill="1" applyBorder="1" applyAlignment="1">
      <alignment horizontal="center" vertical="center" wrapText="1"/>
    </xf>
    <xf numFmtId="41" fontId="13" fillId="2" borderId="1" xfId="24" applyFont="1" applyFill="1" applyBorder="1" applyAlignment="1">
      <alignment horizontal="center" vertical="center"/>
    </xf>
    <xf numFmtId="41" fontId="11" fillId="2" borderId="1" xfId="24" applyFont="1" applyFill="1" applyBorder="1" applyAlignment="1">
      <alignment horizontal="center" vertical="center"/>
    </xf>
    <xf numFmtId="0" fontId="11" fillId="0" borderId="1" xfId="14" applyFont="1" applyFill="1" applyBorder="1" applyAlignment="1">
      <alignment horizontal="center" vertical="center"/>
    </xf>
    <xf numFmtId="0" fontId="7" fillId="16" borderId="8" xfId="0" applyFont="1" applyFill="1" applyBorder="1" applyAlignment="1">
      <alignment horizontal="center" vertical="center"/>
    </xf>
    <xf numFmtId="10" fontId="1" fillId="16" borderId="12" xfId="19" applyNumberFormat="1" applyFont="1" applyFill="1" applyBorder="1" applyAlignment="1">
      <alignment horizontal="center" vertical="center"/>
    </xf>
    <xf numFmtId="17" fontId="7" fillId="0" borderId="9" xfId="0" applyNumberFormat="1" applyFont="1" applyFill="1" applyBorder="1" applyAlignment="1">
      <alignment horizontal="justify" wrapText="1"/>
    </xf>
    <xf numFmtId="17" fontId="7" fillId="0" borderId="9" xfId="19" applyNumberFormat="1" applyFont="1" applyBorder="1" applyAlignment="1">
      <alignment horizontal="center" vertical="center"/>
    </xf>
    <xf numFmtId="17" fontId="7" fillId="0" borderId="9" xfId="19" applyNumberFormat="1" applyFont="1" applyFill="1" applyBorder="1" applyAlignment="1">
      <alignment horizontal="center" vertical="center"/>
    </xf>
    <xf numFmtId="10" fontId="7" fillId="16" borderId="1" xfId="0" applyNumberFormat="1" applyFont="1" applyFill="1" applyBorder="1" applyAlignment="1">
      <alignment horizontal="center" vertical="center" wrapText="1"/>
    </xf>
    <xf numFmtId="0" fontId="7" fillId="0" borderId="1" xfId="0" applyFont="1" applyBorder="1" applyAlignment="1">
      <alignment wrapText="1"/>
    </xf>
    <xf numFmtId="17" fontId="7" fillId="0" borderId="1" xfId="0" applyNumberFormat="1" applyFont="1" applyBorder="1" applyAlignment="1">
      <alignment horizontal="center" vertical="center"/>
    </xf>
    <xf numFmtId="14" fontId="11" fillId="2" borderId="1" xfId="14" applyNumberFormat="1" applyFont="1" applyFill="1" applyBorder="1" applyAlignment="1" applyProtection="1">
      <alignment vertical="center" wrapText="1"/>
      <protection locked="0"/>
    </xf>
    <xf numFmtId="0" fontId="7" fillId="0" borderId="1" xfId="0" applyFont="1" applyBorder="1" applyAlignment="1">
      <alignment horizontal="center" vertical="center"/>
    </xf>
    <xf numFmtId="0" fontId="33" fillId="0" borderId="1" xfId="23" applyFont="1" applyBorder="1" applyAlignment="1">
      <alignment horizontal="justify" vertical="center" wrapText="1"/>
    </xf>
    <xf numFmtId="9" fontId="7" fillId="0" borderId="1" xfId="19" applyFont="1" applyBorder="1" applyAlignment="1">
      <alignment horizontal="center" vertical="center"/>
    </xf>
    <xf numFmtId="9" fontId="7" fillId="0" borderId="43" xfId="19" applyFont="1" applyFill="1" applyBorder="1" applyAlignment="1">
      <alignment horizontal="center" vertical="center"/>
    </xf>
    <xf numFmtId="17" fontId="0" fillId="0" borderId="0" xfId="0" applyNumberFormat="1" applyAlignment="1">
      <alignment horizontal="center" vertical="center"/>
    </xf>
    <xf numFmtId="9" fontId="7" fillId="0" borderId="1" xfId="19" applyFont="1" applyBorder="1" applyAlignment="1">
      <alignment horizontal="center" vertical="center"/>
    </xf>
    <xf numFmtId="0" fontId="7" fillId="0" borderId="1" xfId="0" applyFont="1" applyBorder="1" applyAlignment="1">
      <alignment horizontal="center" vertical="center"/>
    </xf>
    <xf numFmtId="0" fontId="33" fillId="0" borderId="1" xfId="23" applyFont="1" applyBorder="1" applyAlignment="1">
      <alignment horizontal="justify" vertical="center" wrapText="1"/>
    </xf>
    <xf numFmtId="9" fontId="7" fillId="0" borderId="1" xfId="19" applyFont="1" applyBorder="1" applyAlignment="1">
      <alignment horizontal="center" vertical="center"/>
    </xf>
    <xf numFmtId="10" fontId="11" fillId="2" borderId="1" xfId="19" applyNumberFormat="1" applyFont="1" applyFill="1" applyBorder="1" applyAlignment="1">
      <alignment horizontal="center" vertical="center"/>
    </xf>
    <xf numFmtId="10" fontId="13" fillId="3" borderId="1" xfId="19" applyNumberFormat="1" applyFont="1" applyFill="1" applyBorder="1" applyAlignment="1" applyProtection="1">
      <alignment horizontal="center" vertical="center" wrapText="1"/>
      <protection locked="0"/>
    </xf>
    <xf numFmtId="10" fontId="11" fillId="3" borderId="1" xfId="19" applyNumberFormat="1" applyFont="1" applyFill="1" applyBorder="1" applyAlignment="1" applyProtection="1">
      <alignment horizontal="center" vertical="center" wrapText="1"/>
      <protection locked="0"/>
    </xf>
    <xf numFmtId="10" fontId="13" fillId="0" borderId="1" xfId="19" applyNumberFormat="1" applyFont="1" applyFill="1" applyBorder="1" applyAlignment="1" applyProtection="1">
      <alignment horizontal="center" vertical="center" wrapText="1"/>
      <protection locked="0"/>
    </xf>
    <xf numFmtId="10" fontId="30" fillId="3" borderId="1" xfId="0" applyNumberFormat="1" applyFont="1" applyFill="1" applyBorder="1" applyAlignment="1" applyProtection="1">
      <alignment horizontal="center" vertical="center" wrapText="1"/>
    </xf>
    <xf numFmtId="9" fontId="30" fillId="3" borderId="1" xfId="0" applyNumberFormat="1" applyFont="1" applyFill="1" applyBorder="1" applyAlignment="1" applyProtection="1">
      <alignment horizontal="center" vertical="center" wrapText="1"/>
    </xf>
    <xf numFmtId="17" fontId="7" fillId="0" borderId="1" xfId="0" applyNumberFormat="1" applyFont="1" applyBorder="1" applyAlignment="1">
      <alignment horizontal="justify" vertical="center" wrapText="1"/>
    </xf>
    <xf numFmtId="0" fontId="7" fillId="0" borderId="1" xfId="0" applyFont="1" applyBorder="1" applyAlignment="1">
      <alignment horizontal="justify" vertical="center" wrapText="1"/>
    </xf>
    <xf numFmtId="0" fontId="13" fillId="0" borderId="1" xfId="19" applyNumberFormat="1" applyFont="1" applyBorder="1" applyAlignment="1">
      <alignment horizontal="center" vertical="center" wrapText="1"/>
    </xf>
    <xf numFmtId="168" fontId="30" fillId="3" borderId="1" xfId="0" applyNumberFormat="1" applyFont="1" applyFill="1" applyBorder="1" applyAlignment="1" applyProtection="1">
      <alignment horizontal="center" vertical="center" wrapText="1"/>
    </xf>
    <xf numFmtId="0" fontId="7" fillId="0" borderId="1" xfId="0" applyFont="1" applyFill="1" applyBorder="1" applyAlignment="1">
      <alignment wrapText="1"/>
    </xf>
    <xf numFmtId="9" fontId="7" fillId="0" borderId="1" xfId="19" applyFont="1" applyBorder="1" applyAlignment="1">
      <alignment horizontal="center" vertical="center" wrapText="1"/>
    </xf>
    <xf numFmtId="9" fontId="7" fillId="0" borderId="1" xfId="19" applyFont="1" applyFill="1" applyBorder="1" applyAlignment="1">
      <alignment horizontal="center" vertical="center"/>
    </xf>
    <xf numFmtId="17" fontId="0" fillId="0" borderId="1" xfId="0" applyNumberFormat="1" applyBorder="1" applyAlignment="1">
      <alignment horizontal="center" vertical="center"/>
    </xf>
    <xf numFmtId="10" fontId="23" fillId="3" borderId="1" xfId="19" applyNumberFormat="1" applyFont="1" applyFill="1" applyBorder="1" applyAlignment="1" applyProtection="1">
      <alignment vertical="center" wrapText="1"/>
      <protection locked="0"/>
    </xf>
    <xf numFmtId="9" fontId="7" fillId="0" borderId="1" xfId="19" applyFont="1" applyBorder="1" applyAlignment="1">
      <alignment horizontal="center" vertical="center"/>
    </xf>
    <xf numFmtId="0" fontId="11" fillId="0" borderId="0" xfId="0" applyFont="1" applyFill="1"/>
    <xf numFmtId="10" fontId="7" fillId="0" borderId="1" xfId="0" applyNumberFormat="1" applyFont="1" applyBorder="1" applyAlignment="1">
      <alignment horizontal="center" vertical="center" wrapText="1"/>
    </xf>
    <xf numFmtId="17" fontId="7" fillId="0" borderId="1" xfId="0" applyNumberFormat="1" applyFont="1" applyBorder="1" applyAlignment="1">
      <alignment vertical="center" wrapText="1"/>
    </xf>
    <xf numFmtId="0" fontId="10" fillId="5" borderId="1" xfId="14" applyFont="1" applyFill="1" applyBorder="1" applyAlignment="1">
      <alignment horizontal="center" vertical="center"/>
    </xf>
    <xf numFmtId="0" fontId="10" fillId="5" borderId="1" xfId="14" applyFont="1" applyFill="1" applyBorder="1" applyAlignment="1">
      <alignment horizontal="center" vertical="center" wrapText="1"/>
    </xf>
    <xf numFmtId="0" fontId="11" fillId="0" borderId="1" xfId="14" applyFont="1" applyFill="1" applyBorder="1" applyAlignment="1">
      <alignment horizontal="center" vertical="center"/>
    </xf>
    <xf numFmtId="0" fontId="10" fillId="5" borderId="1" xfId="14"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Fill="1" applyBorder="1" applyAlignment="1" applyProtection="1">
      <alignment horizontal="center" vertical="center" wrapText="1"/>
      <protection locked="0"/>
    </xf>
    <xf numFmtId="0" fontId="10" fillId="0" borderId="0" xfId="14" applyFont="1" applyFill="1" applyBorder="1" applyAlignment="1" applyProtection="1">
      <alignment horizontal="center" vertical="center"/>
    </xf>
    <xf numFmtId="0" fontId="12" fillId="0" borderId="0" xfId="14" applyFont="1" applyFill="1" applyBorder="1" applyAlignment="1">
      <alignment horizontal="center" vertical="center"/>
    </xf>
    <xf numFmtId="0" fontId="11" fillId="0" borderId="0" xfId="14" applyFont="1" applyFill="1" applyBorder="1" applyAlignment="1">
      <alignment horizontal="center" vertical="top" wrapText="1"/>
    </xf>
    <xf numFmtId="0" fontId="11" fillId="0" borderId="0" xfId="14" applyFont="1" applyFill="1" applyBorder="1" applyAlignment="1">
      <alignment horizontal="center" vertical="center"/>
    </xf>
    <xf numFmtId="1" fontId="10" fillId="0" borderId="0" xfId="5" applyNumberFormat="1" applyFont="1" applyFill="1" applyBorder="1" applyAlignment="1">
      <alignment horizontal="center" vertical="center" wrapText="1"/>
    </xf>
    <xf numFmtId="0" fontId="10" fillId="0" borderId="0" xfId="17" applyNumberFormat="1" applyFont="1" applyFill="1" applyBorder="1" applyAlignment="1">
      <alignment horizontal="center" vertical="center" wrapText="1"/>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wrapText="1"/>
    </xf>
    <xf numFmtId="0" fontId="10" fillId="0" borderId="42" xfId="14" applyFont="1" applyFill="1" applyBorder="1" applyAlignment="1">
      <alignment vertical="center" wrapText="1"/>
    </xf>
    <xf numFmtId="0" fontId="10" fillId="0" borderId="0" xfId="14" applyFont="1" applyFill="1" applyBorder="1" applyAlignment="1">
      <alignment horizontal="center" vertical="center" wrapText="1"/>
    </xf>
    <xf numFmtId="0" fontId="41" fillId="0" borderId="0" xfId="14" applyFont="1" applyFill="1" applyBorder="1" applyAlignment="1">
      <alignment horizontal="center" vertical="center"/>
    </xf>
    <xf numFmtId="9" fontId="10" fillId="0" borderId="0" xfId="17" applyFont="1" applyFill="1" applyBorder="1" applyAlignment="1">
      <alignment horizontal="center" vertical="center"/>
    </xf>
    <xf numFmtId="168" fontId="11" fillId="0" borderId="0" xfId="17" applyNumberFormat="1" applyFont="1" applyFill="1" applyBorder="1" applyAlignment="1">
      <alignment horizontal="center" vertical="top" wrapText="1"/>
    </xf>
    <xf numFmtId="9" fontId="11" fillId="0" borderId="0" xfId="17" applyFont="1" applyFill="1" applyBorder="1" applyAlignment="1">
      <alignment horizontal="center" vertical="top" wrapText="1"/>
    </xf>
    <xf numFmtId="9" fontId="15" fillId="0" borderId="0" xfId="19" applyFont="1" applyFill="1" applyBorder="1" applyAlignment="1">
      <alignment horizontal="center" vertical="center" wrapText="1"/>
    </xf>
    <xf numFmtId="10" fontId="15" fillId="0" borderId="0" xfId="19" applyNumberFormat="1" applyFont="1" applyFill="1" applyBorder="1" applyAlignment="1">
      <alignment horizontal="center" vertical="center" wrapText="1"/>
    </xf>
    <xf numFmtId="9" fontId="15" fillId="0" borderId="0" xfId="19" applyNumberFormat="1" applyFont="1" applyFill="1" applyBorder="1" applyAlignment="1">
      <alignment horizontal="center" vertical="center" wrapText="1"/>
    </xf>
    <xf numFmtId="10" fontId="16" fillId="0" borderId="0" xfId="14" applyNumberFormat="1" applyFont="1" applyFill="1" applyBorder="1" applyAlignment="1" applyProtection="1">
      <alignment horizontal="center" vertical="center" wrapText="1"/>
      <protection locked="0"/>
    </xf>
    <xf numFmtId="0" fontId="16" fillId="0" borderId="0" xfId="14" applyFont="1" applyFill="1" applyBorder="1" applyAlignment="1" applyProtection="1">
      <alignment horizontal="center" vertical="center" wrapText="1"/>
      <protection locked="0"/>
    </xf>
    <xf numFmtId="9" fontId="16" fillId="0" borderId="0" xfId="19" applyFont="1" applyFill="1" applyBorder="1" applyAlignment="1" applyProtection="1">
      <alignment horizontal="center" vertical="center" wrapText="1"/>
      <protection locked="0"/>
    </xf>
    <xf numFmtId="0" fontId="10" fillId="0" borderId="0" xfId="14" applyFont="1" applyFill="1" applyBorder="1" applyAlignment="1">
      <alignment horizontal="center" vertical="center"/>
    </xf>
    <xf numFmtId="0" fontId="1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14" applyFont="1" applyFill="1" applyBorder="1" applyAlignment="1" applyProtection="1">
      <alignment horizontal="center" vertical="center" wrapText="1"/>
      <protection locked="0"/>
    </xf>
    <xf numFmtId="0" fontId="11" fillId="0" borderId="0" xfId="14" applyFont="1" applyFill="1" applyBorder="1" applyAlignment="1" applyProtection="1">
      <alignment horizontal="center" vertical="center"/>
      <protection locked="0"/>
    </xf>
    <xf numFmtId="0" fontId="11" fillId="0" borderId="0" xfId="14" applyFont="1" applyFill="1" applyBorder="1" applyAlignment="1" applyProtection="1">
      <alignment vertical="center" wrapText="1"/>
      <protection locked="0"/>
    </xf>
    <xf numFmtId="0" fontId="15" fillId="0" borderId="0" xfId="0" applyFont="1" applyProtection="1"/>
    <xf numFmtId="0" fontId="15" fillId="0" borderId="0" xfId="0" applyFont="1" applyAlignment="1" applyProtection="1">
      <alignment horizontal="center"/>
    </xf>
    <xf numFmtId="0" fontId="15" fillId="0" borderId="0" xfId="0" applyFont="1" applyFill="1" applyAlignment="1" applyProtection="1">
      <alignment horizontal="center"/>
    </xf>
    <xf numFmtId="0" fontId="10" fillId="2" borderId="0" xfId="14" applyFont="1" applyFill="1" applyAlignment="1">
      <alignment horizontal="center" vertical="center"/>
    </xf>
    <xf numFmtId="0" fontId="11" fillId="2" borderId="0" xfId="14" applyFont="1" applyFill="1" applyAlignment="1">
      <alignment vertical="center"/>
    </xf>
    <xf numFmtId="0" fontId="11" fillId="2" borderId="0" xfId="14" applyFont="1" applyFill="1" applyAlignment="1">
      <alignment vertical="top" wrapText="1"/>
    </xf>
    <xf numFmtId="9" fontId="10" fillId="2" borderId="0" xfId="17" applyFont="1" applyFill="1" applyAlignment="1">
      <alignment vertical="center"/>
    </xf>
    <xf numFmtId="9" fontId="11" fillId="2" borderId="0" xfId="17" applyFont="1" applyFill="1" applyAlignment="1">
      <alignment vertical="center"/>
    </xf>
    <xf numFmtId="0" fontId="11" fillId="0" borderId="0" xfId="14" applyFont="1" applyFill="1" applyAlignment="1">
      <alignment vertical="center"/>
    </xf>
    <xf numFmtId="0" fontId="12" fillId="0" borderId="0" xfId="0" applyFont="1" applyAlignment="1">
      <alignment horizontal="center"/>
    </xf>
    <xf numFmtId="0" fontId="12" fillId="0" borderId="0" xfId="0" applyFont="1"/>
    <xf numFmtId="10" fontId="12" fillId="0" borderId="0" xfId="14" applyNumberFormat="1" applyFont="1" applyFill="1" applyBorder="1" applyAlignment="1">
      <alignment horizontal="center" vertical="center"/>
    </xf>
    <xf numFmtId="0" fontId="25" fillId="3" borderId="1" xfId="11" applyFont="1" applyFill="1" applyBorder="1" applyAlignment="1" applyProtection="1">
      <alignment horizontal="justify" vertical="center" wrapText="1"/>
      <protection locked="0"/>
    </xf>
    <xf numFmtId="0" fontId="0" fillId="3" borderId="13" xfId="0" applyFill="1" applyBorder="1" applyAlignment="1" applyProtection="1">
      <alignment horizontal="center"/>
    </xf>
    <xf numFmtId="0" fontId="0" fillId="3" borderId="14" xfId="0" applyFill="1" applyBorder="1" applyAlignment="1" applyProtection="1">
      <alignment horizontal="center"/>
    </xf>
    <xf numFmtId="0" fontId="0" fillId="3" borderId="2" xfId="0" applyFill="1" applyBorder="1" applyAlignment="1" applyProtection="1">
      <alignment horizontal="center"/>
    </xf>
    <xf numFmtId="0" fontId="0" fillId="3" borderId="6" xfId="0" applyFill="1" applyBorder="1" applyAlignment="1" applyProtection="1">
      <alignment horizontal="center"/>
    </xf>
    <xf numFmtId="0" fontId="0" fillId="3" borderId="18" xfId="0" applyFill="1" applyBorder="1" applyAlignment="1" applyProtection="1">
      <alignment horizontal="center"/>
    </xf>
    <xf numFmtId="0" fontId="0" fillId="3" borderId="19" xfId="0" applyFill="1" applyBorder="1" applyAlignment="1" applyProtection="1">
      <alignment horizontal="center"/>
    </xf>
    <xf numFmtId="10" fontId="23" fillId="3" borderId="1" xfId="19" applyNumberFormat="1" applyFont="1" applyFill="1" applyBorder="1" applyAlignment="1" applyProtection="1">
      <alignment horizontal="justify" vertical="center" wrapText="1"/>
    </xf>
    <xf numFmtId="0" fontId="24" fillId="8" borderId="1" xfId="0" applyFont="1" applyFill="1" applyBorder="1" applyAlignment="1" applyProtection="1">
      <alignment horizontal="justify" vertical="center" wrapText="1"/>
    </xf>
    <xf numFmtId="0" fontId="24" fillId="0" borderId="15" xfId="0" applyFont="1" applyBorder="1" applyAlignment="1" applyProtection="1">
      <alignment horizontal="center" vertical="center" wrapText="1"/>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6" fillId="6" borderId="8"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7" borderId="1" xfId="11" applyFont="1" applyFill="1" applyBorder="1" applyAlignment="1" applyProtection="1">
      <alignment horizontal="center" vertical="center" wrapText="1"/>
    </xf>
    <xf numFmtId="0" fontId="6" fillId="7" borderId="9" xfId="11" applyFont="1" applyFill="1" applyBorder="1" applyAlignment="1" applyProtection="1">
      <alignment horizontal="center" vertical="center" wrapText="1"/>
    </xf>
    <xf numFmtId="0" fontId="6" fillId="7" borderId="12" xfId="11" applyFont="1" applyFill="1" applyBorder="1" applyAlignment="1" applyProtection="1">
      <alignment horizontal="center" vertical="center" wrapText="1"/>
    </xf>
    <xf numFmtId="0" fontId="6" fillId="7" borderId="3" xfId="11" applyFont="1" applyFill="1" applyBorder="1" applyAlignment="1" applyProtection="1">
      <alignment horizontal="center" vertical="center" wrapText="1"/>
    </xf>
    <xf numFmtId="0" fontId="6" fillId="7" borderId="7" xfId="11" applyFont="1" applyFill="1" applyBorder="1" applyAlignment="1" applyProtection="1">
      <alignment horizontal="center" vertical="center" wrapText="1"/>
    </xf>
    <xf numFmtId="0" fontId="6" fillId="7" borderId="10" xfId="11"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justify" vertical="center" wrapText="1"/>
    </xf>
    <xf numFmtId="0" fontId="23" fillId="0" borderId="9" xfId="0" applyFont="1" applyFill="1" applyBorder="1" applyAlignment="1" applyProtection="1">
      <alignment horizontal="justify" vertical="center" wrapText="1"/>
    </xf>
    <xf numFmtId="0" fontId="23" fillId="0" borderId="43" xfId="0" applyFont="1" applyFill="1" applyBorder="1" applyAlignment="1" applyProtection="1">
      <alignment horizontal="justify" vertical="center" wrapText="1"/>
    </xf>
    <xf numFmtId="0" fontId="23" fillId="0" borderId="12" xfId="0"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wrapText="1"/>
    </xf>
    <xf numFmtId="0" fontId="29" fillId="7" borderId="9" xfId="0" applyFont="1" applyFill="1" applyBorder="1" applyAlignment="1" applyProtection="1">
      <alignment horizontal="center" vertical="center" wrapText="1"/>
    </xf>
    <xf numFmtId="0" fontId="29" fillId="7" borderId="12" xfId="0" applyFont="1" applyFill="1" applyBorder="1" applyAlignment="1" applyProtection="1">
      <alignment horizontal="center" vertical="center" wrapText="1"/>
    </xf>
    <xf numFmtId="0" fontId="27" fillId="0" borderId="1" xfId="0" applyFont="1" applyFill="1" applyBorder="1" applyAlignment="1" applyProtection="1">
      <alignment horizontal="center"/>
    </xf>
    <xf numFmtId="0" fontId="28" fillId="0" borderId="1" xfId="0" applyFont="1" applyFill="1" applyBorder="1" applyAlignment="1" applyProtection="1">
      <alignment horizontal="center" vertical="center" wrapText="1"/>
    </xf>
    <xf numFmtId="0" fontId="28" fillId="3" borderId="1" xfId="0" applyFont="1" applyFill="1" applyBorder="1" applyAlignment="1" applyProtection="1">
      <alignment horizontal="center" vertical="center"/>
    </xf>
    <xf numFmtId="0" fontId="28" fillId="0" borderId="15"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9" fillId="6" borderId="1" xfId="0" applyFont="1" applyFill="1" applyBorder="1" applyAlignment="1" applyProtection="1">
      <alignment horizontal="center" vertical="center" wrapText="1"/>
    </xf>
    <xf numFmtId="9" fontId="11" fillId="0" borderId="1" xfId="17" applyFont="1" applyFill="1" applyBorder="1" applyAlignment="1">
      <alignment horizontal="center" vertical="center"/>
    </xf>
    <xf numFmtId="0" fontId="11" fillId="0" borderId="1" xfId="14" applyFont="1" applyFill="1" applyBorder="1" applyAlignment="1">
      <alignment horizontal="center" vertical="center" wrapText="1"/>
    </xf>
    <xf numFmtId="0" fontId="11" fillId="0" borderId="1" xfId="17" applyNumberFormat="1" applyFont="1" applyFill="1" applyBorder="1" applyAlignment="1">
      <alignment horizontal="center" vertical="center" wrapText="1"/>
    </xf>
    <xf numFmtId="1" fontId="11" fillId="0" borderId="1" xfId="5" applyNumberFormat="1" applyFont="1" applyFill="1" applyBorder="1" applyAlignment="1">
      <alignment horizontal="center" vertical="center" wrapText="1"/>
    </xf>
    <xf numFmtId="0" fontId="11" fillId="0" borderId="1" xfId="14" applyFont="1" applyFill="1" applyBorder="1" applyAlignment="1">
      <alignment horizontal="left" vertical="center" wrapText="1"/>
    </xf>
    <xf numFmtId="0" fontId="10" fillId="5" borderId="1" xfId="14" applyFont="1" applyFill="1" applyBorder="1" applyAlignment="1">
      <alignment horizontal="center" vertical="center"/>
    </xf>
    <xf numFmtId="9" fontId="10" fillId="5" borderId="1" xfId="17" applyFont="1" applyFill="1" applyBorder="1" applyAlignment="1">
      <alignment horizontal="center" vertical="center"/>
    </xf>
    <xf numFmtId="0" fontId="10" fillId="5" borderId="1" xfId="14" applyFont="1" applyFill="1" applyBorder="1" applyAlignment="1">
      <alignment horizontal="center" vertical="center" wrapText="1"/>
    </xf>
    <xf numFmtId="0" fontId="11" fillId="0" borderId="1" xfId="14" applyFont="1" applyFill="1" applyBorder="1" applyAlignment="1">
      <alignment horizontal="center" vertical="center"/>
    </xf>
    <xf numFmtId="0" fontId="10" fillId="0" borderId="1" xfId="14" applyFont="1" applyFill="1" applyBorder="1" applyAlignment="1" applyProtection="1">
      <alignment horizontal="center" vertical="center"/>
    </xf>
    <xf numFmtId="0" fontId="12" fillId="0" borderId="1" xfId="14" applyFont="1" applyFill="1" applyBorder="1" applyAlignment="1">
      <alignment horizontal="center" vertical="center"/>
    </xf>
    <xf numFmtId="0" fontId="12" fillId="4" borderId="1" xfId="14" applyFont="1" applyFill="1" applyBorder="1" applyAlignment="1">
      <alignment horizontal="center" vertical="center"/>
    </xf>
    <xf numFmtId="0" fontId="11" fillId="2" borderId="1" xfId="14" applyFont="1" applyFill="1" applyBorder="1" applyAlignment="1" applyProtection="1">
      <alignment horizontal="center" vertical="center" wrapText="1"/>
      <protection locked="0"/>
    </xf>
    <xf numFmtId="0" fontId="10" fillId="5" borderId="1" xfId="14" applyFont="1" applyFill="1" applyBorder="1" applyAlignment="1" applyProtection="1">
      <alignment horizontal="center" vertical="center" wrapText="1"/>
      <protection locked="0"/>
    </xf>
    <xf numFmtId="0" fontId="41" fillId="0" borderId="1" xfId="14"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4" fontId="11" fillId="0" borderId="1" xfId="14" applyNumberFormat="1" applyFont="1" applyFill="1" applyBorder="1" applyAlignment="1">
      <alignment horizontal="center" vertical="center" wrapText="1"/>
    </xf>
    <xf numFmtId="10" fontId="11" fillId="3" borderId="1" xfId="17" applyNumberFormat="1" applyFont="1" applyFill="1" applyBorder="1" applyAlignment="1">
      <alignment horizontal="center" vertical="center" wrapText="1"/>
    </xf>
    <xf numFmtId="9" fontId="11" fillId="0" borderId="1" xfId="17"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1" fillId="2" borderId="1" xfId="14" applyFont="1" applyFill="1" applyBorder="1" applyAlignment="1" applyProtection="1">
      <alignment horizontal="left" vertical="center" wrapText="1"/>
      <protection locked="0"/>
    </xf>
    <xf numFmtId="9" fontId="10" fillId="0" borderId="1" xfId="17" applyFont="1" applyFill="1" applyBorder="1" applyAlignment="1">
      <alignment horizontal="center" vertical="center"/>
    </xf>
    <xf numFmtId="0" fontId="11" fillId="0" borderId="1" xfId="14"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15"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49" fontId="11" fillId="0" borderId="1" xfId="14" applyNumberFormat="1" applyFont="1" applyFill="1" applyBorder="1" applyAlignment="1">
      <alignment horizontal="center" vertical="center"/>
    </xf>
    <xf numFmtId="0" fontId="7" fillId="0" borderId="22" xfId="0" applyFont="1" applyBorder="1" applyAlignment="1" applyProtection="1">
      <alignment horizontal="center"/>
      <protection locked="0"/>
    </xf>
    <xf numFmtId="0" fontId="7" fillId="0" borderId="30"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8"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36" fillId="3" borderId="15" xfId="0" applyFont="1" applyFill="1" applyBorder="1" applyAlignment="1">
      <alignment horizontal="center"/>
    </xf>
    <xf numFmtId="0" fontId="36" fillId="3" borderId="16" xfId="0" applyFont="1" applyFill="1" applyBorder="1" applyAlignment="1">
      <alignment horizontal="center"/>
    </xf>
    <xf numFmtId="0" fontId="36" fillId="3" borderId="17" xfId="0" applyFont="1" applyFill="1" applyBorder="1" applyAlignment="1">
      <alignment horizontal="center"/>
    </xf>
    <xf numFmtId="0" fontId="35" fillId="13" borderId="1" xfId="0" applyFont="1" applyFill="1" applyBorder="1" applyAlignment="1">
      <alignment horizontal="center"/>
    </xf>
    <xf numFmtId="0" fontId="7" fillId="0" borderId="1" xfId="0" applyFont="1" applyBorder="1" applyAlignment="1">
      <alignment horizontal="center" vertical="center"/>
    </xf>
    <xf numFmtId="0" fontId="38" fillId="12" borderId="1" xfId="0" applyFont="1" applyFill="1" applyBorder="1" applyAlignment="1">
      <alignment horizontal="center" vertical="center"/>
    </xf>
    <xf numFmtId="0" fontId="33" fillId="0" borderId="1" xfId="23" applyFont="1" applyBorder="1" applyAlignment="1">
      <alignment horizontal="left" vertical="center" wrapText="1"/>
    </xf>
    <xf numFmtId="0" fontId="33" fillId="0" borderId="39" xfId="0" applyFont="1" applyFill="1" applyBorder="1" applyAlignment="1">
      <alignment horizontal="left" vertical="center" wrapText="1"/>
    </xf>
    <xf numFmtId="0" fontId="43" fillId="0" borderId="40" xfId="0" applyFont="1" applyFill="1" applyBorder="1" applyAlignment="1">
      <alignment horizontal="left"/>
    </xf>
    <xf numFmtId="0" fontId="43" fillId="0" borderId="41" xfId="0" applyFont="1" applyFill="1" applyBorder="1" applyAlignment="1">
      <alignment horizontal="left"/>
    </xf>
    <xf numFmtId="0" fontId="36" fillId="14" borderId="1" xfId="0" applyFont="1" applyFill="1" applyBorder="1" applyAlignment="1">
      <alignment horizontal="center" vertical="center" wrapText="1"/>
    </xf>
    <xf numFmtId="9" fontId="39" fillId="14" borderId="1" xfId="19" applyFont="1" applyFill="1" applyBorder="1" applyAlignment="1">
      <alignment horizontal="center" vertical="center" wrapText="1"/>
    </xf>
    <xf numFmtId="0" fontId="7" fillId="16" borderId="8"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11" fillId="0" borderId="1" xfId="14" applyFont="1" applyFill="1" applyBorder="1" applyAlignment="1" applyProtection="1">
      <alignment horizontal="center" vertical="center" wrapText="1"/>
      <protection locked="0"/>
    </xf>
    <xf numFmtId="0" fontId="10" fillId="5" borderId="1" xfId="14" applyFont="1" applyFill="1" applyBorder="1" applyAlignment="1" applyProtection="1">
      <alignment horizontal="justify" vertical="center" wrapText="1"/>
      <protection locked="0"/>
    </xf>
    <xf numFmtId="0" fontId="11" fillId="0" borderId="1" xfId="14" applyFont="1" applyFill="1" applyBorder="1" applyAlignment="1" applyProtection="1">
      <alignment horizontal="center" vertical="center"/>
      <protection locked="0"/>
    </xf>
    <xf numFmtId="0" fontId="10" fillId="5" borderId="1" xfId="14" applyFont="1" applyFill="1" applyBorder="1" applyAlignment="1" applyProtection="1">
      <alignment horizontal="left" vertical="center" wrapText="1"/>
      <protection locked="0"/>
    </xf>
    <xf numFmtId="0" fontId="10" fillId="5" borderId="1" xfId="14" applyFont="1" applyFill="1" applyBorder="1" applyAlignment="1">
      <alignment horizontal="justify" vertical="center"/>
    </xf>
    <xf numFmtId="0" fontId="15" fillId="0" borderId="1" xfId="14" applyFont="1" applyFill="1" applyBorder="1" applyAlignment="1" applyProtection="1">
      <alignment horizontal="left" vertical="center" wrapText="1"/>
      <protection locked="0"/>
    </xf>
    <xf numFmtId="0" fontId="16" fillId="0" borderId="1" xfId="14"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xf>
    <xf numFmtId="0" fontId="15" fillId="0" borderId="1" xfId="0" applyFont="1" applyFill="1" applyBorder="1" applyAlignment="1">
      <alignment horizontal="justify" vertical="center"/>
    </xf>
    <xf numFmtId="0" fontId="10" fillId="5" borderId="1" xfId="14" applyFont="1" applyFill="1" applyBorder="1" applyAlignment="1">
      <alignment horizontal="justify" vertical="center" wrapText="1"/>
    </xf>
    <xf numFmtId="9" fontId="11" fillId="0" borderId="1" xfId="17" applyNumberFormat="1" applyFont="1" applyFill="1" applyBorder="1" applyAlignment="1">
      <alignment horizontal="center" vertical="center" wrapText="1"/>
    </xf>
    <xf numFmtId="0" fontId="10" fillId="4" borderId="1" xfId="14" applyFont="1" applyFill="1" applyBorder="1" applyAlignment="1">
      <alignment horizontal="center" vertical="center"/>
    </xf>
    <xf numFmtId="0" fontId="10" fillId="5" borderId="1" xfId="14" applyFont="1" applyFill="1" applyBorder="1" applyAlignment="1">
      <alignment horizontal="left" vertical="center" wrapText="1"/>
    </xf>
    <xf numFmtId="0" fontId="42" fillId="0" borderId="1" xfId="0" applyFont="1" applyFill="1" applyBorder="1" applyAlignment="1">
      <alignment horizontal="center"/>
    </xf>
    <xf numFmtId="0" fontId="7"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6" fillId="0" borderId="1" xfId="14" applyFont="1" applyFill="1" applyBorder="1" applyAlignment="1" applyProtection="1">
      <alignment horizontal="center" vertical="center"/>
    </xf>
    <xf numFmtId="0" fontId="5" fillId="0" borderId="1" xfId="14" applyFont="1" applyFill="1" applyBorder="1" applyAlignment="1">
      <alignment horizontal="center" vertical="center"/>
    </xf>
    <xf numFmtId="0" fontId="33" fillId="0" borderId="1" xfId="23" applyFont="1" applyBorder="1" applyAlignment="1">
      <alignment horizontal="justify" vertical="center" wrapText="1"/>
    </xf>
    <xf numFmtId="9" fontId="7" fillId="0" borderId="1" xfId="19" applyFont="1" applyBorder="1" applyAlignment="1">
      <alignment horizontal="center" vertical="center"/>
    </xf>
    <xf numFmtId="0" fontId="7" fillId="0" borderId="2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6" fillId="3" borderId="15" xfId="0" applyFont="1" applyFill="1" applyBorder="1" applyAlignment="1">
      <alignment horizontal="center" vertical="center"/>
    </xf>
    <xf numFmtId="0" fontId="36" fillId="3" borderId="16" xfId="0" applyFont="1" applyFill="1" applyBorder="1" applyAlignment="1">
      <alignment horizontal="center" vertical="center"/>
    </xf>
    <xf numFmtId="0" fontId="36" fillId="3" borderId="17" xfId="0" applyFont="1" applyFill="1" applyBorder="1" applyAlignment="1">
      <alignment horizontal="center" vertical="center"/>
    </xf>
    <xf numFmtId="0" fontId="33" fillId="0" borderId="39" xfId="23" applyFont="1" applyFill="1" applyBorder="1" applyAlignment="1">
      <alignment horizontal="left" vertical="center" wrapText="1"/>
    </xf>
    <xf numFmtId="0" fontId="33" fillId="0" borderId="40" xfId="23" applyFont="1" applyFill="1" applyBorder="1" applyAlignment="1">
      <alignment horizontal="left" vertical="center" wrapText="1"/>
    </xf>
    <xf numFmtId="0" fontId="33" fillId="0" borderId="41" xfId="23" applyFont="1" applyFill="1" applyBorder="1" applyAlignment="1">
      <alignment horizontal="left" vertical="center" wrapText="1"/>
    </xf>
    <xf numFmtId="0" fontId="3" fillId="0" borderId="18" xfId="22" applyFont="1" applyFill="1" applyBorder="1" applyAlignment="1">
      <alignment horizontal="center" vertical="center" wrapText="1"/>
    </xf>
    <xf numFmtId="0" fontId="3" fillId="0" borderId="21" xfId="22" applyFont="1" applyFill="1" applyBorder="1" applyAlignment="1">
      <alignment horizontal="center" vertical="center" wrapText="1"/>
    </xf>
    <xf numFmtId="0" fontId="3" fillId="0" borderId="19" xfId="22" applyFont="1" applyFill="1" applyBorder="1" applyAlignment="1">
      <alignment horizontal="center" vertical="center" wrapText="1"/>
    </xf>
    <xf numFmtId="49" fontId="34" fillId="9" borderId="32" xfId="22" applyNumberFormat="1" applyFont="1" applyFill="1" applyBorder="1" applyAlignment="1">
      <alignment horizontal="center" vertical="center" wrapText="1"/>
    </xf>
    <xf numFmtId="49" fontId="34" fillId="9" borderId="33" xfId="22" applyNumberFormat="1" applyFont="1" applyFill="1" applyBorder="1" applyAlignment="1">
      <alignment horizontal="center" vertical="center" wrapText="1"/>
    </xf>
    <xf numFmtId="0" fontId="3" fillId="0" borderId="1" xfId="22" applyFont="1" applyBorder="1" applyAlignment="1">
      <alignment horizontal="center" vertical="center" wrapText="1"/>
    </xf>
    <xf numFmtId="3" fontId="3" fillId="8" borderId="4" xfId="21" applyNumberFormat="1" applyFont="1" applyFill="1" applyBorder="1" applyAlignment="1">
      <alignment horizontal="center" vertical="center"/>
    </xf>
    <xf numFmtId="3" fontId="3" fillId="8" borderId="1" xfId="21" applyNumberFormat="1" applyFont="1" applyFill="1" applyBorder="1" applyAlignment="1">
      <alignment horizontal="center" vertical="center"/>
    </xf>
    <xf numFmtId="0" fontId="3" fillId="8" borderId="1" xfId="20" applyFont="1" applyFill="1" applyBorder="1" applyAlignment="1">
      <alignment horizontal="center" vertical="center"/>
    </xf>
    <xf numFmtId="49" fontId="32" fillId="9" borderId="22" xfId="22" applyNumberFormat="1" applyFont="1" applyFill="1" applyBorder="1" applyAlignment="1">
      <alignment horizontal="center" vertical="center" wrapText="1"/>
    </xf>
    <xf numFmtId="49" fontId="32" fillId="9" borderId="26" xfId="22" applyNumberFormat="1" applyFont="1" applyFill="1" applyBorder="1" applyAlignment="1">
      <alignment horizontal="center" vertical="center" wrapText="1"/>
    </xf>
    <xf numFmtId="0" fontId="3" fillId="0" borderId="13" xfId="22" applyFont="1" applyBorder="1" applyAlignment="1">
      <alignment horizontal="center" vertical="center" wrapText="1"/>
    </xf>
    <xf numFmtId="0" fontId="3" fillId="0" borderId="31" xfId="22" applyFont="1" applyBorder="1" applyAlignment="1">
      <alignment horizontal="center" vertical="center" wrapText="1"/>
    </xf>
    <xf numFmtId="0" fontId="3" fillId="0" borderId="14" xfId="22" applyFont="1" applyBorder="1" applyAlignment="1">
      <alignment horizontal="center" vertical="center" wrapText="1"/>
    </xf>
    <xf numFmtId="10" fontId="24" fillId="16" borderId="1" xfId="19" applyNumberFormat="1" applyFont="1" applyFill="1" applyBorder="1" applyAlignment="1" applyProtection="1">
      <alignment horizontal="center" vertical="center" wrapText="1"/>
    </xf>
    <xf numFmtId="10" fontId="26" fillId="16" borderId="1" xfId="0" applyNumberFormat="1" applyFont="1" applyFill="1" applyBorder="1" applyAlignment="1" applyProtection="1">
      <alignment horizontal="center" vertical="center" wrapText="1"/>
    </xf>
    <xf numFmtId="41" fontId="24" fillId="16" borderId="1" xfId="24" applyNumberFormat="1" applyFont="1" applyFill="1" applyBorder="1" applyAlignment="1" applyProtection="1">
      <alignment horizontal="center" vertical="center" wrapText="1"/>
    </xf>
    <xf numFmtId="10" fontId="23" fillId="16" borderId="1" xfId="0" applyNumberFormat="1" applyFont="1" applyFill="1" applyBorder="1" applyAlignment="1" applyProtection="1">
      <alignment vertical="center"/>
      <protection locked="0"/>
    </xf>
    <xf numFmtId="0" fontId="20" fillId="3" borderId="15" xfId="0" applyFont="1" applyFill="1" applyBorder="1" applyAlignment="1" applyProtection="1">
      <alignment horizontal="center" vertical="center" wrapText="1"/>
    </xf>
    <xf numFmtId="0" fontId="20" fillId="3" borderId="16" xfId="0" applyFont="1" applyFill="1" applyBorder="1" applyAlignment="1" applyProtection="1">
      <alignment horizontal="center" vertical="center" wrapText="1"/>
    </xf>
    <xf numFmtId="0" fontId="20" fillId="3" borderId="17" xfId="0" applyFont="1" applyFill="1" applyBorder="1" applyAlignment="1" applyProtection="1">
      <alignment horizontal="center" vertical="center" wrapText="1"/>
    </xf>
    <xf numFmtId="0" fontId="20" fillId="3" borderId="15" xfId="0" applyFont="1" applyFill="1" applyBorder="1" applyAlignment="1" applyProtection="1">
      <alignment horizontal="center" vertical="center"/>
    </xf>
    <xf numFmtId="0" fontId="20" fillId="3" borderId="16" xfId="0" applyFont="1" applyFill="1" applyBorder="1" applyAlignment="1" applyProtection="1">
      <alignment horizontal="center" vertical="center"/>
    </xf>
    <xf numFmtId="0" fontId="20" fillId="3" borderId="17" xfId="0" applyFont="1" applyFill="1" applyBorder="1" applyAlignment="1" applyProtection="1">
      <alignment horizontal="center" vertical="center"/>
    </xf>
  </cellXfs>
  <cellStyles count="25">
    <cellStyle name="Coma 2" xfId="1"/>
    <cellStyle name="Millares [0]" xfId="24"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3"/>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'1_Acompañamiento y conceptos '!$D$29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'1_Acompañamiento y conceptos '!$B$30:$B$41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'1_Acompañamiento y conceptos '!$D$30:$D$41</c:f>
              <c:numCache>
                <c:formatCode>0.00%</c:formatCode>
                <c:ptCount val="12"/>
                <c:pt idx="0">
                  <c:v>0</c:v>
                </c:pt>
                <c:pt idx="1">
                  <c:v>0</c:v>
                </c:pt>
                <c:pt idx="2">
                  <c:v>0.71430000000000005</c:v>
                </c:pt>
                <c:pt idx="3">
                  <c:v>0</c:v>
                </c:pt>
                <c:pt idx="4">
                  <c:v>0</c:v>
                </c:pt>
                <c:pt idx="5">
                  <c:v>0.70345000000000002</c:v>
                </c:pt>
                <c:pt idx="6">
                  <c:v>0</c:v>
                </c:pt>
                <c:pt idx="7">
                  <c:v>0</c:v>
                </c:pt>
                <c:pt idx="8">
                  <c:v>0.75796666666666679</c:v>
                </c:pt>
                <c:pt idx="9">
                  <c:v>0</c:v>
                </c:pt>
                <c:pt idx="10">
                  <c:v>0</c:v>
                </c:pt>
                <c:pt idx="11">
                  <c:v>0.78457500000000002</c:v>
                </c:pt>
              </c:numCache>
            </c:numRef>
          </c:val>
          <c:smooth val="0"/>
          <c:extLst>
            <c:ext xmlns:c16="http://schemas.microsoft.com/office/drawing/2014/chart" uri="{C3380CC4-5D6E-409C-BE32-E72D297353CC}">
              <c16:uniqueId val="{00000000-7141-4D15-AD22-80ABEA9431FD}"/>
            </c:ext>
          </c:extLst>
        </c:ser>
        <c:ser>
          <c:idx val="1"/>
          <c:order val="1"/>
          <c:tx>
            <c:strRef>
              <c:f>'1_Acompañamiento y conceptos '!$F$29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'1_Acompañamiento y conceptos '!$B$30:$B$41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'1_Acompañamiento y conceptos '!$F$30:$F$41</c:f>
              <c:numCache>
                <c:formatCode>0.00%</c:formatCode>
                <c:ptCount val="12"/>
                <c:pt idx="0">
                  <c:v>0</c:v>
                </c:pt>
                <c:pt idx="1">
                  <c:v>0</c:v>
                </c:pt>
                <c:pt idx="2">
                  <c:v>0.92</c:v>
                </c:pt>
                <c:pt idx="3">
                  <c:v>0</c:v>
                </c:pt>
                <c:pt idx="4">
                  <c:v>0</c:v>
                </c:pt>
                <c:pt idx="5">
                  <c:v>0.92</c:v>
                </c:pt>
                <c:pt idx="6">
                  <c:v>0</c:v>
                </c:pt>
                <c:pt idx="7">
                  <c:v>0</c:v>
                </c:pt>
                <c:pt idx="8">
                  <c:v>0.92</c:v>
                </c:pt>
                <c:pt idx="9">
                  <c:v>0</c:v>
                </c:pt>
                <c:pt idx="10">
                  <c:v>0</c:v>
                </c:pt>
                <c:pt idx="11">
                  <c:v>0.92</c:v>
                </c:pt>
              </c:numCache>
            </c:numRef>
          </c:val>
          <c:smooth val="0"/>
          <c:extLst>
            <c:ext xmlns:c16="http://schemas.microsoft.com/office/drawing/2014/chart" uri="{C3380CC4-5D6E-409C-BE32-E72D297353CC}">
              <c16:uniqueId val="{00000001-7141-4D15-AD22-80ABEA9431FD}"/>
            </c:ext>
          </c:extLst>
        </c:ser>
        <c:dLbls>
          <c:showLegendKey val="0"/>
          <c:showVal val="0"/>
          <c:showCatName val="0"/>
          <c:showSerName val="0"/>
          <c:showPercent val="0"/>
          <c:showBubbleSize val="0"/>
        </c:dLbls>
        <c:marker val="1"/>
        <c:smooth val="0"/>
        <c:axId val="255027928"/>
        <c:axId val="255024400"/>
      </c:lineChart>
      <c:catAx>
        <c:axId val="25502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024400"/>
        <c:crosses val="autoZero"/>
        <c:auto val="1"/>
        <c:lblAlgn val="ctr"/>
        <c:lblOffset val="100"/>
        <c:noMultiLvlLbl val="0"/>
      </c:catAx>
      <c:valAx>
        <c:axId val="2550244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027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'2_PAAC'!$D$29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'2_PAAC'!$D$30:$D$41</c:f>
              <c:numCache>
                <c:formatCode>_(* #,##0_);_(* \(#,##0\);_(* "-"_);_(@_)</c:formatCode>
                <c:ptCount val="12"/>
                <c:pt idx="0">
                  <c:v>0</c:v>
                </c:pt>
                <c:pt idx="1">
                  <c:v>0</c:v>
                </c:pt>
                <c:pt idx="2">
                  <c:v>0</c:v>
                </c:pt>
                <c:pt idx="3">
                  <c:v>0</c:v>
                </c:pt>
                <c:pt idx="4">
                  <c:v>0</c:v>
                </c:pt>
                <c:pt idx="5">
                  <c:v>2</c:v>
                </c:pt>
                <c:pt idx="6">
                  <c:v>2</c:v>
                </c:pt>
                <c:pt idx="7">
                  <c:v>2</c:v>
                </c:pt>
                <c:pt idx="8">
                  <c:v>3</c:v>
                </c:pt>
                <c:pt idx="9">
                  <c:v>4</c:v>
                </c:pt>
                <c:pt idx="10">
                  <c:v>4</c:v>
                </c:pt>
                <c:pt idx="11">
                  <c:v>6</c:v>
                </c:pt>
              </c:numCache>
            </c:numRef>
          </c:val>
          <c:smooth val="0"/>
          <c:extLst>
            <c:ext xmlns:c16="http://schemas.microsoft.com/office/drawing/2014/chart" uri="{C3380CC4-5D6E-409C-BE32-E72D297353CC}">
              <c16:uniqueId val="{00000000-B37A-4681-B14D-DF8E4AE2C4B3}"/>
            </c:ext>
          </c:extLst>
        </c:ser>
        <c:ser>
          <c:idx val="1"/>
          <c:order val="1"/>
          <c:tx>
            <c:strRef>
              <c:f>'2_PAAC'!$F$29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'2_PAAC'!$F$30:$F$41</c:f>
              <c:numCache>
                <c:formatCode>_(* #,##0_);_(* \(#,##0\);_(* "-"_);_(@_)</c:formatCode>
                <c:ptCount val="12"/>
                <c:pt idx="0">
                  <c:v>0</c:v>
                </c:pt>
                <c:pt idx="1">
                  <c:v>0</c:v>
                </c:pt>
                <c:pt idx="2">
                  <c:v>0</c:v>
                </c:pt>
                <c:pt idx="3">
                  <c:v>0</c:v>
                </c:pt>
                <c:pt idx="4">
                  <c:v>0</c:v>
                </c:pt>
                <c:pt idx="5">
                  <c:v>2</c:v>
                </c:pt>
                <c:pt idx="6">
                  <c:v>2</c:v>
                </c:pt>
                <c:pt idx="7">
                  <c:v>2</c:v>
                </c:pt>
                <c:pt idx="8">
                  <c:v>3</c:v>
                </c:pt>
                <c:pt idx="9">
                  <c:v>4</c:v>
                </c:pt>
                <c:pt idx="10">
                  <c:v>4</c:v>
                </c:pt>
                <c:pt idx="11">
                  <c:v>6</c:v>
                </c:pt>
              </c:numCache>
            </c:numRef>
          </c:val>
          <c:smooth val="0"/>
          <c:extLst>
            <c:ext xmlns:c16="http://schemas.microsoft.com/office/drawing/2014/chart" uri="{C3380CC4-5D6E-409C-BE32-E72D297353CC}">
              <c16:uniqueId val="{00000001-B37A-4681-B14D-DF8E4AE2C4B3}"/>
            </c:ext>
          </c:extLst>
        </c:ser>
        <c:dLbls>
          <c:showLegendKey val="0"/>
          <c:showVal val="0"/>
          <c:showCatName val="0"/>
          <c:showSerName val="0"/>
          <c:showPercent val="0"/>
          <c:showBubbleSize val="0"/>
        </c:dLbls>
        <c:marker val="1"/>
        <c:smooth val="0"/>
        <c:axId val="255029888"/>
        <c:axId val="255029496"/>
      </c:lineChart>
      <c:catAx>
        <c:axId val="25502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255029496"/>
        <c:crosses val="autoZero"/>
        <c:auto val="1"/>
        <c:lblAlgn val="ctr"/>
        <c:lblOffset val="100"/>
        <c:noMultiLvlLbl val="0"/>
      </c:catAx>
      <c:valAx>
        <c:axId val="2550294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55029888"/>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0764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xdr:row>
      <xdr:rowOff>85725</xdr:rowOff>
    </xdr:from>
    <xdr:to>
      <xdr:col>2</xdr:col>
      <xdr:colOff>428625</xdr:colOff>
      <xdr:row>4</xdr:row>
      <xdr:rowOff>38100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85775" y="2286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276794</xdr:colOff>
      <xdr:row>1</xdr:row>
      <xdr:rowOff>105833</xdr:rowOff>
    </xdr:from>
    <xdr:to>
      <xdr:col>1</xdr:col>
      <xdr:colOff>1333500</xdr:colOff>
      <xdr:row>4</xdr:row>
      <xdr:rowOff>227542</xdr:rowOff>
    </xdr:to>
    <xdr:pic>
      <xdr:nvPicPr>
        <xdr:cNvPr id="6"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40294" y="179916"/>
          <a:ext cx="1056706" cy="1211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476250</xdr:colOff>
      <xdr:row>43</xdr:row>
      <xdr:rowOff>74084</xdr:rowOff>
    </xdr:from>
    <xdr:to>
      <xdr:col>7</xdr:col>
      <xdr:colOff>423333</xdr:colOff>
      <xdr:row>47</xdr:row>
      <xdr:rowOff>651934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414337</xdr:colOff>
      <xdr:row>1</xdr:row>
      <xdr:rowOff>52387</xdr:rowOff>
    </xdr:from>
    <xdr:to>
      <xdr:col>1</xdr:col>
      <xdr:colOff>1414462</xdr:colOff>
      <xdr:row>4</xdr:row>
      <xdr:rowOff>195262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681" y="254793"/>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xdr:row>
      <xdr:rowOff>112651</xdr:rowOff>
    </xdr:from>
    <xdr:to>
      <xdr:col>1</xdr:col>
      <xdr:colOff>1257300</xdr:colOff>
      <xdr:row>4</xdr:row>
      <xdr:rowOff>200025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88851"/>
          <a:ext cx="895350" cy="105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466725</xdr:colOff>
      <xdr:row>43</xdr:row>
      <xdr:rowOff>228600</xdr:rowOff>
    </xdr:from>
    <xdr:to>
      <xdr:col>7</xdr:col>
      <xdr:colOff>533400</xdr:colOff>
      <xdr:row>47</xdr:row>
      <xdr:rowOff>381000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404811</xdr:colOff>
      <xdr:row>1</xdr:row>
      <xdr:rowOff>65340</xdr:rowOff>
    </xdr:from>
    <xdr:to>
      <xdr:col>1</xdr:col>
      <xdr:colOff>1481268</xdr:colOff>
      <xdr:row>4</xdr:row>
      <xdr:rowOff>154781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55" y="267746"/>
          <a:ext cx="1076457" cy="839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CONSOLIDADO 2018 0-Oficial"/>
      <sheetName val="FUENTES"/>
      <sheetName val="1.CONCEPTOS GASTO"/>
      <sheetName val="2. CONCEPTOS GTO MULTI"/>
      <sheetName val="PRESUPUESTO 2018"/>
      <sheetName val="PUNTOS INVERSIÓN"/>
      <sheetName val="PERSONAL"/>
      <sheetName val="PUNTOS INVERSION 2017"/>
      <sheetName val="Actividades"/>
      <sheetName val="hoja 1"/>
      <sheetName val="Partes interesadas potenciales"/>
      <sheetName val="PE01-PR22-F01"/>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CONSOLIDADO 2018 Oficial CARGUE"/>
      <sheetName val="PUNTOS DE INVERS."/>
      <sheetName val="METAS Oficial"/>
      <sheetName val="FUENTES Oficial"/>
      <sheetName val="CONCEPTOS GASTO Oficial"/>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refreshError="1"/>
      <sheetData sheetId="38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showGridLines="0" tabSelected="1" zoomScale="60" zoomScaleNormal="60" workbookViewId="0">
      <selection activeCell="C1" sqref="C1:T4"/>
    </sheetView>
  </sheetViews>
  <sheetFormatPr baseColWidth="10" defaultRowHeight="15" x14ac:dyDescent="0.25"/>
  <cols>
    <col min="1" max="1" width="9.140625" style="10" customWidth="1"/>
    <col min="2" max="2" width="24" style="10" customWidth="1"/>
    <col min="3" max="3" width="43.85546875" style="10" customWidth="1"/>
    <col min="4" max="4" width="18.5703125" style="10" customWidth="1"/>
    <col min="5" max="5" width="34.140625" style="10" customWidth="1"/>
    <col min="6" max="6" width="23.140625" style="10" customWidth="1"/>
    <col min="7" max="7" width="43.28515625" style="10" customWidth="1"/>
    <col min="8" max="19" width="12.28515625" style="10" customWidth="1"/>
    <col min="20" max="20" width="16.42578125" style="10" customWidth="1"/>
    <col min="21" max="21" width="11" style="10" customWidth="1"/>
    <col min="22" max="22" width="18.7109375" style="10" customWidth="1"/>
    <col min="23" max="255" width="11.42578125" style="10"/>
    <col min="256" max="256" width="9.140625" style="10" customWidth="1"/>
    <col min="257" max="257" width="24" style="10" customWidth="1"/>
    <col min="258" max="259" width="20" style="10" customWidth="1"/>
    <col min="260" max="260" width="18.5703125" style="10" customWidth="1"/>
    <col min="261" max="261" width="20" style="10" customWidth="1"/>
    <col min="262" max="262" width="19" style="10" customWidth="1"/>
    <col min="263" max="263" width="24.7109375" style="10" customWidth="1"/>
    <col min="264" max="275" width="7.7109375" style="10" customWidth="1"/>
    <col min="276" max="276" width="16.42578125" style="10" customWidth="1"/>
    <col min="277" max="277" width="11" style="10" customWidth="1"/>
    <col min="278" max="278" width="18.7109375" style="10" customWidth="1"/>
    <col min="279" max="511" width="11.42578125" style="10"/>
    <col min="512" max="512" width="9.140625" style="10" customWidth="1"/>
    <col min="513" max="513" width="24" style="10" customWidth="1"/>
    <col min="514" max="515" width="20" style="10" customWidth="1"/>
    <col min="516" max="516" width="18.5703125" style="10" customWidth="1"/>
    <col min="517" max="517" width="20" style="10" customWidth="1"/>
    <col min="518" max="518" width="19" style="10" customWidth="1"/>
    <col min="519" max="519" width="24.7109375" style="10" customWidth="1"/>
    <col min="520" max="531" width="7.7109375" style="10" customWidth="1"/>
    <col min="532" max="532" width="16.42578125" style="10" customWidth="1"/>
    <col min="533" max="533" width="11" style="10" customWidth="1"/>
    <col min="534" max="534" width="18.7109375" style="10" customWidth="1"/>
    <col min="535" max="767" width="11.42578125" style="10"/>
    <col min="768" max="768" width="9.140625" style="10" customWidth="1"/>
    <col min="769" max="769" width="24" style="10" customWidth="1"/>
    <col min="770" max="771" width="20" style="10" customWidth="1"/>
    <col min="772" max="772" width="18.5703125" style="10" customWidth="1"/>
    <col min="773" max="773" width="20" style="10" customWidth="1"/>
    <col min="774" max="774" width="19" style="10" customWidth="1"/>
    <col min="775" max="775" width="24.7109375" style="10" customWidth="1"/>
    <col min="776" max="787" width="7.7109375" style="10" customWidth="1"/>
    <col min="788" max="788" width="16.42578125" style="10" customWidth="1"/>
    <col min="789" max="789" width="11" style="10" customWidth="1"/>
    <col min="790" max="790" width="18.7109375" style="10" customWidth="1"/>
    <col min="791" max="1023" width="11.42578125" style="10"/>
    <col min="1024" max="1024" width="9.140625" style="10" customWidth="1"/>
    <col min="1025" max="1025" width="24" style="10" customWidth="1"/>
    <col min="1026" max="1027" width="20" style="10" customWidth="1"/>
    <col min="1028" max="1028" width="18.5703125" style="10" customWidth="1"/>
    <col min="1029" max="1029" width="20" style="10" customWidth="1"/>
    <col min="1030" max="1030" width="19" style="10" customWidth="1"/>
    <col min="1031" max="1031" width="24.7109375" style="10" customWidth="1"/>
    <col min="1032" max="1043" width="7.7109375" style="10" customWidth="1"/>
    <col min="1044" max="1044" width="16.42578125" style="10" customWidth="1"/>
    <col min="1045" max="1045" width="11" style="10" customWidth="1"/>
    <col min="1046" max="1046" width="18.7109375" style="10" customWidth="1"/>
    <col min="1047" max="1279" width="11.42578125" style="10"/>
    <col min="1280" max="1280" width="9.140625" style="10" customWidth="1"/>
    <col min="1281" max="1281" width="24" style="10" customWidth="1"/>
    <col min="1282" max="1283" width="20" style="10" customWidth="1"/>
    <col min="1284" max="1284" width="18.5703125" style="10" customWidth="1"/>
    <col min="1285" max="1285" width="20" style="10" customWidth="1"/>
    <col min="1286" max="1286" width="19" style="10" customWidth="1"/>
    <col min="1287" max="1287" width="24.7109375" style="10" customWidth="1"/>
    <col min="1288" max="1299" width="7.7109375" style="10" customWidth="1"/>
    <col min="1300" max="1300" width="16.42578125" style="10" customWidth="1"/>
    <col min="1301" max="1301" width="11" style="10" customWidth="1"/>
    <col min="1302" max="1302" width="18.7109375" style="10" customWidth="1"/>
    <col min="1303" max="1535" width="11.42578125" style="10"/>
    <col min="1536" max="1536" width="9.140625" style="10" customWidth="1"/>
    <col min="1537" max="1537" width="24" style="10" customWidth="1"/>
    <col min="1538" max="1539" width="20" style="10" customWidth="1"/>
    <col min="1540" max="1540" width="18.5703125" style="10" customWidth="1"/>
    <col min="1541" max="1541" width="20" style="10" customWidth="1"/>
    <col min="1542" max="1542" width="19" style="10" customWidth="1"/>
    <col min="1543" max="1543" width="24.7109375" style="10" customWidth="1"/>
    <col min="1544" max="1555" width="7.7109375" style="10" customWidth="1"/>
    <col min="1556" max="1556" width="16.42578125" style="10" customWidth="1"/>
    <col min="1557" max="1557" width="11" style="10" customWidth="1"/>
    <col min="1558" max="1558" width="18.7109375" style="10" customWidth="1"/>
    <col min="1559" max="1791" width="11.42578125" style="10"/>
    <col min="1792" max="1792" width="9.140625" style="10" customWidth="1"/>
    <col min="1793" max="1793" width="24" style="10" customWidth="1"/>
    <col min="1794" max="1795" width="20" style="10" customWidth="1"/>
    <col min="1796" max="1796" width="18.5703125" style="10" customWidth="1"/>
    <col min="1797" max="1797" width="20" style="10" customWidth="1"/>
    <col min="1798" max="1798" width="19" style="10" customWidth="1"/>
    <col min="1799" max="1799" width="24.7109375" style="10" customWidth="1"/>
    <col min="1800" max="1811" width="7.7109375" style="10" customWidth="1"/>
    <col min="1812" max="1812" width="16.42578125" style="10" customWidth="1"/>
    <col min="1813" max="1813" width="11" style="10" customWidth="1"/>
    <col min="1814" max="1814" width="18.7109375" style="10" customWidth="1"/>
    <col min="1815" max="2047" width="11.42578125" style="10"/>
    <col min="2048" max="2048" width="9.140625" style="10" customWidth="1"/>
    <col min="2049" max="2049" width="24" style="10" customWidth="1"/>
    <col min="2050" max="2051" width="20" style="10" customWidth="1"/>
    <col min="2052" max="2052" width="18.5703125" style="10" customWidth="1"/>
    <col min="2053" max="2053" width="20" style="10" customWidth="1"/>
    <col min="2054" max="2054" width="19" style="10" customWidth="1"/>
    <col min="2055" max="2055" width="24.7109375" style="10" customWidth="1"/>
    <col min="2056" max="2067" width="7.7109375" style="10" customWidth="1"/>
    <col min="2068" max="2068" width="16.42578125" style="10" customWidth="1"/>
    <col min="2069" max="2069" width="11" style="10" customWidth="1"/>
    <col min="2070" max="2070" width="18.7109375" style="10" customWidth="1"/>
    <col min="2071" max="2303" width="11.42578125" style="10"/>
    <col min="2304" max="2304" width="9.140625" style="10" customWidth="1"/>
    <col min="2305" max="2305" width="24" style="10" customWidth="1"/>
    <col min="2306" max="2307" width="20" style="10" customWidth="1"/>
    <col min="2308" max="2308" width="18.5703125" style="10" customWidth="1"/>
    <col min="2309" max="2309" width="20" style="10" customWidth="1"/>
    <col min="2310" max="2310" width="19" style="10" customWidth="1"/>
    <col min="2311" max="2311" width="24.7109375" style="10" customWidth="1"/>
    <col min="2312" max="2323" width="7.7109375" style="10" customWidth="1"/>
    <col min="2324" max="2324" width="16.42578125" style="10" customWidth="1"/>
    <col min="2325" max="2325" width="11" style="10" customWidth="1"/>
    <col min="2326" max="2326" width="18.7109375" style="10" customWidth="1"/>
    <col min="2327" max="2559" width="11.42578125" style="10"/>
    <col min="2560" max="2560" width="9.140625" style="10" customWidth="1"/>
    <col min="2561" max="2561" width="24" style="10" customWidth="1"/>
    <col min="2562" max="2563" width="20" style="10" customWidth="1"/>
    <col min="2564" max="2564" width="18.5703125" style="10" customWidth="1"/>
    <col min="2565" max="2565" width="20" style="10" customWidth="1"/>
    <col min="2566" max="2566" width="19" style="10" customWidth="1"/>
    <col min="2567" max="2567" width="24.7109375" style="10" customWidth="1"/>
    <col min="2568" max="2579" width="7.7109375" style="10" customWidth="1"/>
    <col min="2580" max="2580" width="16.42578125" style="10" customWidth="1"/>
    <col min="2581" max="2581" width="11" style="10" customWidth="1"/>
    <col min="2582" max="2582" width="18.7109375" style="10" customWidth="1"/>
    <col min="2583" max="2815" width="11.42578125" style="10"/>
    <col min="2816" max="2816" width="9.140625" style="10" customWidth="1"/>
    <col min="2817" max="2817" width="24" style="10" customWidth="1"/>
    <col min="2818" max="2819" width="20" style="10" customWidth="1"/>
    <col min="2820" max="2820" width="18.5703125" style="10" customWidth="1"/>
    <col min="2821" max="2821" width="20" style="10" customWidth="1"/>
    <col min="2822" max="2822" width="19" style="10" customWidth="1"/>
    <col min="2823" max="2823" width="24.7109375" style="10" customWidth="1"/>
    <col min="2824" max="2835" width="7.7109375" style="10" customWidth="1"/>
    <col min="2836" max="2836" width="16.42578125" style="10" customWidth="1"/>
    <col min="2837" max="2837" width="11" style="10" customWidth="1"/>
    <col min="2838" max="2838" width="18.7109375" style="10" customWidth="1"/>
    <col min="2839" max="3071" width="11.42578125" style="10"/>
    <col min="3072" max="3072" width="9.140625" style="10" customWidth="1"/>
    <col min="3073" max="3073" width="24" style="10" customWidth="1"/>
    <col min="3074" max="3075" width="20" style="10" customWidth="1"/>
    <col min="3076" max="3076" width="18.5703125" style="10" customWidth="1"/>
    <col min="3077" max="3077" width="20" style="10" customWidth="1"/>
    <col min="3078" max="3078" width="19" style="10" customWidth="1"/>
    <col min="3079" max="3079" width="24.7109375" style="10" customWidth="1"/>
    <col min="3080" max="3091" width="7.7109375" style="10" customWidth="1"/>
    <col min="3092" max="3092" width="16.42578125" style="10" customWidth="1"/>
    <col min="3093" max="3093" width="11" style="10" customWidth="1"/>
    <col min="3094" max="3094" width="18.7109375" style="10" customWidth="1"/>
    <col min="3095" max="3327" width="11.42578125" style="10"/>
    <col min="3328" max="3328" width="9.140625" style="10" customWidth="1"/>
    <col min="3329" max="3329" width="24" style="10" customWidth="1"/>
    <col min="3330" max="3331" width="20" style="10" customWidth="1"/>
    <col min="3332" max="3332" width="18.5703125" style="10" customWidth="1"/>
    <col min="3333" max="3333" width="20" style="10" customWidth="1"/>
    <col min="3334" max="3334" width="19" style="10" customWidth="1"/>
    <col min="3335" max="3335" width="24.7109375" style="10" customWidth="1"/>
    <col min="3336" max="3347" width="7.7109375" style="10" customWidth="1"/>
    <col min="3348" max="3348" width="16.42578125" style="10" customWidth="1"/>
    <col min="3349" max="3349" width="11" style="10" customWidth="1"/>
    <col min="3350" max="3350" width="18.7109375" style="10" customWidth="1"/>
    <col min="3351" max="3583" width="11.42578125" style="10"/>
    <col min="3584" max="3584" width="9.140625" style="10" customWidth="1"/>
    <col min="3585" max="3585" width="24" style="10" customWidth="1"/>
    <col min="3586" max="3587" width="20" style="10" customWidth="1"/>
    <col min="3588" max="3588" width="18.5703125" style="10" customWidth="1"/>
    <col min="3589" max="3589" width="20" style="10" customWidth="1"/>
    <col min="3590" max="3590" width="19" style="10" customWidth="1"/>
    <col min="3591" max="3591" width="24.7109375" style="10" customWidth="1"/>
    <col min="3592" max="3603" width="7.7109375" style="10" customWidth="1"/>
    <col min="3604" max="3604" width="16.42578125" style="10" customWidth="1"/>
    <col min="3605" max="3605" width="11" style="10" customWidth="1"/>
    <col min="3606" max="3606" width="18.7109375" style="10" customWidth="1"/>
    <col min="3607" max="3839" width="11.42578125" style="10"/>
    <col min="3840" max="3840" width="9.140625" style="10" customWidth="1"/>
    <col min="3841" max="3841" width="24" style="10" customWidth="1"/>
    <col min="3842" max="3843" width="20" style="10" customWidth="1"/>
    <col min="3844" max="3844" width="18.5703125" style="10" customWidth="1"/>
    <col min="3845" max="3845" width="20" style="10" customWidth="1"/>
    <col min="3846" max="3846" width="19" style="10" customWidth="1"/>
    <col min="3847" max="3847" width="24.7109375" style="10" customWidth="1"/>
    <col min="3848" max="3859" width="7.7109375" style="10" customWidth="1"/>
    <col min="3860" max="3860" width="16.42578125" style="10" customWidth="1"/>
    <col min="3861" max="3861" width="11" style="10" customWidth="1"/>
    <col min="3862" max="3862" width="18.7109375" style="10" customWidth="1"/>
    <col min="3863" max="4095" width="11.42578125" style="10"/>
    <col min="4096" max="4096" width="9.140625" style="10" customWidth="1"/>
    <col min="4097" max="4097" width="24" style="10" customWidth="1"/>
    <col min="4098" max="4099" width="20" style="10" customWidth="1"/>
    <col min="4100" max="4100" width="18.5703125" style="10" customWidth="1"/>
    <col min="4101" max="4101" width="20" style="10" customWidth="1"/>
    <col min="4102" max="4102" width="19" style="10" customWidth="1"/>
    <col min="4103" max="4103" width="24.7109375" style="10" customWidth="1"/>
    <col min="4104" max="4115" width="7.7109375" style="10" customWidth="1"/>
    <col min="4116" max="4116" width="16.42578125" style="10" customWidth="1"/>
    <col min="4117" max="4117" width="11" style="10" customWidth="1"/>
    <col min="4118" max="4118" width="18.7109375" style="10" customWidth="1"/>
    <col min="4119" max="4351" width="11.42578125" style="10"/>
    <col min="4352" max="4352" width="9.140625" style="10" customWidth="1"/>
    <col min="4353" max="4353" width="24" style="10" customWidth="1"/>
    <col min="4354" max="4355" width="20" style="10" customWidth="1"/>
    <col min="4356" max="4356" width="18.5703125" style="10" customWidth="1"/>
    <col min="4357" max="4357" width="20" style="10" customWidth="1"/>
    <col min="4358" max="4358" width="19" style="10" customWidth="1"/>
    <col min="4359" max="4359" width="24.7109375" style="10" customWidth="1"/>
    <col min="4360" max="4371" width="7.7109375" style="10" customWidth="1"/>
    <col min="4372" max="4372" width="16.42578125" style="10" customWidth="1"/>
    <col min="4373" max="4373" width="11" style="10" customWidth="1"/>
    <col min="4374" max="4374" width="18.7109375" style="10" customWidth="1"/>
    <col min="4375" max="4607" width="11.42578125" style="10"/>
    <col min="4608" max="4608" width="9.140625" style="10" customWidth="1"/>
    <col min="4609" max="4609" width="24" style="10" customWidth="1"/>
    <col min="4610" max="4611" width="20" style="10" customWidth="1"/>
    <col min="4612" max="4612" width="18.5703125" style="10" customWidth="1"/>
    <col min="4613" max="4613" width="20" style="10" customWidth="1"/>
    <col min="4614" max="4614" width="19" style="10" customWidth="1"/>
    <col min="4615" max="4615" width="24.7109375" style="10" customWidth="1"/>
    <col min="4616" max="4627" width="7.7109375" style="10" customWidth="1"/>
    <col min="4628" max="4628" width="16.42578125" style="10" customWidth="1"/>
    <col min="4629" max="4629" width="11" style="10" customWidth="1"/>
    <col min="4630" max="4630" width="18.7109375" style="10" customWidth="1"/>
    <col min="4631" max="4863" width="11.42578125" style="10"/>
    <col min="4864" max="4864" width="9.140625" style="10" customWidth="1"/>
    <col min="4865" max="4865" width="24" style="10" customWidth="1"/>
    <col min="4866" max="4867" width="20" style="10" customWidth="1"/>
    <col min="4868" max="4868" width="18.5703125" style="10" customWidth="1"/>
    <col min="4869" max="4869" width="20" style="10" customWidth="1"/>
    <col min="4870" max="4870" width="19" style="10" customWidth="1"/>
    <col min="4871" max="4871" width="24.7109375" style="10" customWidth="1"/>
    <col min="4872" max="4883" width="7.7109375" style="10" customWidth="1"/>
    <col min="4884" max="4884" width="16.42578125" style="10" customWidth="1"/>
    <col min="4885" max="4885" width="11" style="10" customWidth="1"/>
    <col min="4886" max="4886" width="18.7109375" style="10" customWidth="1"/>
    <col min="4887" max="5119" width="11.42578125" style="10"/>
    <col min="5120" max="5120" width="9.140625" style="10" customWidth="1"/>
    <col min="5121" max="5121" width="24" style="10" customWidth="1"/>
    <col min="5122" max="5123" width="20" style="10" customWidth="1"/>
    <col min="5124" max="5124" width="18.5703125" style="10" customWidth="1"/>
    <col min="5125" max="5125" width="20" style="10" customWidth="1"/>
    <col min="5126" max="5126" width="19" style="10" customWidth="1"/>
    <col min="5127" max="5127" width="24.7109375" style="10" customWidth="1"/>
    <col min="5128" max="5139" width="7.7109375" style="10" customWidth="1"/>
    <col min="5140" max="5140" width="16.42578125" style="10" customWidth="1"/>
    <col min="5141" max="5141" width="11" style="10" customWidth="1"/>
    <col min="5142" max="5142" width="18.7109375" style="10" customWidth="1"/>
    <col min="5143" max="5375" width="11.42578125" style="10"/>
    <col min="5376" max="5376" width="9.140625" style="10" customWidth="1"/>
    <col min="5377" max="5377" width="24" style="10" customWidth="1"/>
    <col min="5378" max="5379" width="20" style="10" customWidth="1"/>
    <col min="5380" max="5380" width="18.5703125" style="10" customWidth="1"/>
    <col min="5381" max="5381" width="20" style="10" customWidth="1"/>
    <col min="5382" max="5382" width="19" style="10" customWidth="1"/>
    <col min="5383" max="5383" width="24.7109375" style="10" customWidth="1"/>
    <col min="5384" max="5395" width="7.7109375" style="10" customWidth="1"/>
    <col min="5396" max="5396" width="16.42578125" style="10" customWidth="1"/>
    <col min="5397" max="5397" width="11" style="10" customWidth="1"/>
    <col min="5398" max="5398" width="18.7109375" style="10" customWidth="1"/>
    <col min="5399" max="5631" width="11.42578125" style="10"/>
    <col min="5632" max="5632" width="9.140625" style="10" customWidth="1"/>
    <col min="5633" max="5633" width="24" style="10" customWidth="1"/>
    <col min="5634" max="5635" width="20" style="10" customWidth="1"/>
    <col min="5636" max="5636" width="18.5703125" style="10" customWidth="1"/>
    <col min="5637" max="5637" width="20" style="10" customWidth="1"/>
    <col min="5638" max="5638" width="19" style="10" customWidth="1"/>
    <col min="5639" max="5639" width="24.7109375" style="10" customWidth="1"/>
    <col min="5640" max="5651" width="7.7109375" style="10" customWidth="1"/>
    <col min="5652" max="5652" width="16.42578125" style="10" customWidth="1"/>
    <col min="5653" max="5653" width="11" style="10" customWidth="1"/>
    <col min="5654" max="5654" width="18.7109375" style="10" customWidth="1"/>
    <col min="5655" max="5887" width="11.42578125" style="10"/>
    <col min="5888" max="5888" width="9.140625" style="10" customWidth="1"/>
    <col min="5889" max="5889" width="24" style="10" customWidth="1"/>
    <col min="5890" max="5891" width="20" style="10" customWidth="1"/>
    <col min="5892" max="5892" width="18.5703125" style="10" customWidth="1"/>
    <col min="5893" max="5893" width="20" style="10" customWidth="1"/>
    <col min="5894" max="5894" width="19" style="10" customWidth="1"/>
    <col min="5895" max="5895" width="24.7109375" style="10" customWidth="1"/>
    <col min="5896" max="5907" width="7.7109375" style="10" customWidth="1"/>
    <col min="5908" max="5908" width="16.42578125" style="10" customWidth="1"/>
    <col min="5909" max="5909" width="11" style="10" customWidth="1"/>
    <col min="5910" max="5910" width="18.7109375" style="10" customWidth="1"/>
    <col min="5911" max="6143" width="11.42578125" style="10"/>
    <col min="6144" max="6144" width="9.140625" style="10" customWidth="1"/>
    <col min="6145" max="6145" width="24" style="10" customWidth="1"/>
    <col min="6146" max="6147" width="20" style="10" customWidth="1"/>
    <col min="6148" max="6148" width="18.5703125" style="10" customWidth="1"/>
    <col min="6149" max="6149" width="20" style="10" customWidth="1"/>
    <col min="6150" max="6150" width="19" style="10" customWidth="1"/>
    <col min="6151" max="6151" width="24.7109375" style="10" customWidth="1"/>
    <col min="6152" max="6163" width="7.7109375" style="10" customWidth="1"/>
    <col min="6164" max="6164" width="16.42578125" style="10" customWidth="1"/>
    <col min="6165" max="6165" width="11" style="10" customWidth="1"/>
    <col min="6166" max="6166" width="18.7109375" style="10" customWidth="1"/>
    <col min="6167" max="6399" width="11.42578125" style="10"/>
    <col min="6400" max="6400" width="9.140625" style="10" customWidth="1"/>
    <col min="6401" max="6401" width="24" style="10" customWidth="1"/>
    <col min="6402" max="6403" width="20" style="10" customWidth="1"/>
    <col min="6404" max="6404" width="18.5703125" style="10" customWidth="1"/>
    <col min="6405" max="6405" width="20" style="10" customWidth="1"/>
    <col min="6406" max="6406" width="19" style="10" customWidth="1"/>
    <col min="6407" max="6407" width="24.7109375" style="10" customWidth="1"/>
    <col min="6408" max="6419" width="7.7109375" style="10" customWidth="1"/>
    <col min="6420" max="6420" width="16.42578125" style="10" customWidth="1"/>
    <col min="6421" max="6421" width="11" style="10" customWidth="1"/>
    <col min="6422" max="6422" width="18.7109375" style="10" customWidth="1"/>
    <col min="6423" max="6655" width="11.42578125" style="10"/>
    <col min="6656" max="6656" width="9.140625" style="10" customWidth="1"/>
    <col min="6657" max="6657" width="24" style="10" customWidth="1"/>
    <col min="6658" max="6659" width="20" style="10" customWidth="1"/>
    <col min="6660" max="6660" width="18.5703125" style="10" customWidth="1"/>
    <col min="6661" max="6661" width="20" style="10" customWidth="1"/>
    <col min="6662" max="6662" width="19" style="10" customWidth="1"/>
    <col min="6663" max="6663" width="24.7109375" style="10" customWidth="1"/>
    <col min="6664" max="6675" width="7.7109375" style="10" customWidth="1"/>
    <col min="6676" max="6676" width="16.42578125" style="10" customWidth="1"/>
    <col min="6677" max="6677" width="11" style="10" customWidth="1"/>
    <col min="6678" max="6678" width="18.7109375" style="10" customWidth="1"/>
    <col min="6679" max="6911" width="11.42578125" style="10"/>
    <col min="6912" max="6912" width="9.140625" style="10" customWidth="1"/>
    <col min="6913" max="6913" width="24" style="10" customWidth="1"/>
    <col min="6914" max="6915" width="20" style="10" customWidth="1"/>
    <col min="6916" max="6916" width="18.5703125" style="10" customWidth="1"/>
    <col min="6917" max="6917" width="20" style="10" customWidth="1"/>
    <col min="6918" max="6918" width="19" style="10" customWidth="1"/>
    <col min="6919" max="6919" width="24.7109375" style="10" customWidth="1"/>
    <col min="6920" max="6931" width="7.7109375" style="10" customWidth="1"/>
    <col min="6932" max="6932" width="16.42578125" style="10" customWidth="1"/>
    <col min="6933" max="6933" width="11" style="10" customWidth="1"/>
    <col min="6934" max="6934" width="18.7109375" style="10" customWidth="1"/>
    <col min="6935" max="7167" width="11.42578125" style="10"/>
    <col min="7168" max="7168" width="9.140625" style="10" customWidth="1"/>
    <col min="7169" max="7169" width="24" style="10" customWidth="1"/>
    <col min="7170" max="7171" width="20" style="10" customWidth="1"/>
    <col min="7172" max="7172" width="18.5703125" style="10" customWidth="1"/>
    <col min="7173" max="7173" width="20" style="10" customWidth="1"/>
    <col min="7174" max="7174" width="19" style="10" customWidth="1"/>
    <col min="7175" max="7175" width="24.7109375" style="10" customWidth="1"/>
    <col min="7176" max="7187" width="7.7109375" style="10" customWidth="1"/>
    <col min="7188" max="7188" width="16.42578125" style="10" customWidth="1"/>
    <col min="7189" max="7189" width="11" style="10" customWidth="1"/>
    <col min="7190" max="7190" width="18.7109375" style="10" customWidth="1"/>
    <col min="7191" max="7423" width="11.42578125" style="10"/>
    <col min="7424" max="7424" width="9.140625" style="10" customWidth="1"/>
    <col min="7425" max="7425" width="24" style="10" customWidth="1"/>
    <col min="7426" max="7427" width="20" style="10" customWidth="1"/>
    <col min="7428" max="7428" width="18.5703125" style="10" customWidth="1"/>
    <col min="7429" max="7429" width="20" style="10" customWidth="1"/>
    <col min="7430" max="7430" width="19" style="10" customWidth="1"/>
    <col min="7431" max="7431" width="24.7109375" style="10" customWidth="1"/>
    <col min="7432" max="7443" width="7.7109375" style="10" customWidth="1"/>
    <col min="7444" max="7444" width="16.42578125" style="10" customWidth="1"/>
    <col min="7445" max="7445" width="11" style="10" customWidth="1"/>
    <col min="7446" max="7446" width="18.7109375" style="10" customWidth="1"/>
    <col min="7447" max="7679" width="11.42578125" style="10"/>
    <col min="7680" max="7680" width="9.140625" style="10" customWidth="1"/>
    <col min="7681" max="7681" width="24" style="10" customWidth="1"/>
    <col min="7682" max="7683" width="20" style="10" customWidth="1"/>
    <col min="7684" max="7684" width="18.5703125" style="10" customWidth="1"/>
    <col min="7685" max="7685" width="20" style="10" customWidth="1"/>
    <col min="7686" max="7686" width="19" style="10" customWidth="1"/>
    <col min="7687" max="7687" width="24.7109375" style="10" customWidth="1"/>
    <col min="7688" max="7699" width="7.7109375" style="10" customWidth="1"/>
    <col min="7700" max="7700" width="16.42578125" style="10" customWidth="1"/>
    <col min="7701" max="7701" width="11" style="10" customWidth="1"/>
    <col min="7702" max="7702" width="18.7109375" style="10" customWidth="1"/>
    <col min="7703" max="7935" width="11.42578125" style="10"/>
    <col min="7936" max="7936" width="9.140625" style="10" customWidth="1"/>
    <col min="7937" max="7937" width="24" style="10" customWidth="1"/>
    <col min="7938" max="7939" width="20" style="10" customWidth="1"/>
    <col min="7940" max="7940" width="18.5703125" style="10" customWidth="1"/>
    <col min="7941" max="7941" width="20" style="10" customWidth="1"/>
    <col min="7942" max="7942" width="19" style="10" customWidth="1"/>
    <col min="7943" max="7943" width="24.7109375" style="10" customWidth="1"/>
    <col min="7944" max="7955" width="7.7109375" style="10" customWidth="1"/>
    <col min="7956" max="7956" width="16.42578125" style="10" customWidth="1"/>
    <col min="7957" max="7957" width="11" style="10" customWidth="1"/>
    <col min="7958" max="7958" width="18.7109375" style="10" customWidth="1"/>
    <col min="7959" max="8191" width="11.42578125" style="10"/>
    <col min="8192" max="8192" width="9.140625" style="10" customWidth="1"/>
    <col min="8193" max="8193" width="24" style="10" customWidth="1"/>
    <col min="8194" max="8195" width="20" style="10" customWidth="1"/>
    <col min="8196" max="8196" width="18.5703125" style="10" customWidth="1"/>
    <col min="8197" max="8197" width="20" style="10" customWidth="1"/>
    <col min="8198" max="8198" width="19" style="10" customWidth="1"/>
    <col min="8199" max="8199" width="24.7109375" style="10" customWidth="1"/>
    <col min="8200" max="8211" width="7.7109375" style="10" customWidth="1"/>
    <col min="8212" max="8212" width="16.42578125" style="10" customWidth="1"/>
    <col min="8213" max="8213" width="11" style="10" customWidth="1"/>
    <col min="8214" max="8214" width="18.7109375" style="10" customWidth="1"/>
    <col min="8215" max="8447" width="11.42578125" style="10"/>
    <col min="8448" max="8448" width="9.140625" style="10" customWidth="1"/>
    <col min="8449" max="8449" width="24" style="10" customWidth="1"/>
    <col min="8450" max="8451" width="20" style="10" customWidth="1"/>
    <col min="8452" max="8452" width="18.5703125" style="10" customWidth="1"/>
    <col min="8453" max="8453" width="20" style="10" customWidth="1"/>
    <col min="8454" max="8454" width="19" style="10" customWidth="1"/>
    <col min="8455" max="8455" width="24.7109375" style="10" customWidth="1"/>
    <col min="8456" max="8467" width="7.7109375" style="10" customWidth="1"/>
    <col min="8468" max="8468" width="16.42578125" style="10" customWidth="1"/>
    <col min="8469" max="8469" width="11" style="10" customWidth="1"/>
    <col min="8470" max="8470" width="18.7109375" style="10" customWidth="1"/>
    <col min="8471" max="8703" width="11.42578125" style="10"/>
    <col min="8704" max="8704" width="9.140625" style="10" customWidth="1"/>
    <col min="8705" max="8705" width="24" style="10" customWidth="1"/>
    <col min="8706" max="8707" width="20" style="10" customWidth="1"/>
    <col min="8708" max="8708" width="18.5703125" style="10" customWidth="1"/>
    <col min="8709" max="8709" width="20" style="10" customWidth="1"/>
    <col min="8710" max="8710" width="19" style="10" customWidth="1"/>
    <col min="8711" max="8711" width="24.7109375" style="10" customWidth="1"/>
    <col min="8712" max="8723" width="7.7109375" style="10" customWidth="1"/>
    <col min="8724" max="8724" width="16.42578125" style="10" customWidth="1"/>
    <col min="8725" max="8725" width="11" style="10" customWidth="1"/>
    <col min="8726" max="8726" width="18.7109375" style="10" customWidth="1"/>
    <col min="8727" max="8959" width="11.42578125" style="10"/>
    <col min="8960" max="8960" width="9.140625" style="10" customWidth="1"/>
    <col min="8961" max="8961" width="24" style="10" customWidth="1"/>
    <col min="8962" max="8963" width="20" style="10" customWidth="1"/>
    <col min="8964" max="8964" width="18.5703125" style="10" customWidth="1"/>
    <col min="8965" max="8965" width="20" style="10" customWidth="1"/>
    <col min="8966" max="8966" width="19" style="10" customWidth="1"/>
    <col min="8967" max="8967" width="24.7109375" style="10" customWidth="1"/>
    <col min="8968" max="8979" width="7.7109375" style="10" customWidth="1"/>
    <col min="8980" max="8980" width="16.42578125" style="10" customWidth="1"/>
    <col min="8981" max="8981" width="11" style="10" customWidth="1"/>
    <col min="8982" max="8982" width="18.7109375" style="10" customWidth="1"/>
    <col min="8983" max="9215" width="11.42578125" style="10"/>
    <col min="9216" max="9216" width="9.140625" style="10" customWidth="1"/>
    <col min="9217" max="9217" width="24" style="10" customWidth="1"/>
    <col min="9218" max="9219" width="20" style="10" customWidth="1"/>
    <col min="9220" max="9220" width="18.5703125" style="10" customWidth="1"/>
    <col min="9221" max="9221" width="20" style="10" customWidth="1"/>
    <col min="9222" max="9222" width="19" style="10" customWidth="1"/>
    <col min="9223" max="9223" width="24.7109375" style="10" customWidth="1"/>
    <col min="9224" max="9235" width="7.7109375" style="10" customWidth="1"/>
    <col min="9236" max="9236" width="16.42578125" style="10" customWidth="1"/>
    <col min="9237" max="9237" width="11" style="10" customWidth="1"/>
    <col min="9238" max="9238" width="18.7109375" style="10" customWidth="1"/>
    <col min="9239" max="9471" width="11.42578125" style="10"/>
    <col min="9472" max="9472" width="9.140625" style="10" customWidth="1"/>
    <col min="9473" max="9473" width="24" style="10" customWidth="1"/>
    <col min="9474" max="9475" width="20" style="10" customWidth="1"/>
    <col min="9476" max="9476" width="18.5703125" style="10" customWidth="1"/>
    <col min="9477" max="9477" width="20" style="10" customWidth="1"/>
    <col min="9478" max="9478" width="19" style="10" customWidth="1"/>
    <col min="9479" max="9479" width="24.7109375" style="10" customWidth="1"/>
    <col min="9480" max="9491" width="7.7109375" style="10" customWidth="1"/>
    <col min="9492" max="9492" width="16.42578125" style="10" customWidth="1"/>
    <col min="9493" max="9493" width="11" style="10" customWidth="1"/>
    <col min="9494" max="9494" width="18.7109375" style="10" customWidth="1"/>
    <col min="9495" max="9727" width="11.42578125" style="10"/>
    <col min="9728" max="9728" width="9.140625" style="10" customWidth="1"/>
    <col min="9729" max="9729" width="24" style="10" customWidth="1"/>
    <col min="9730" max="9731" width="20" style="10" customWidth="1"/>
    <col min="9732" max="9732" width="18.5703125" style="10" customWidth="1"/>
    <col min="9733" max="9733" width="20" style="10" customWidth="1"/>
    <col min="9734" max="9734" width="19" style="10" customWidth="1"/>
    <col min="9735" max="9735" width="24.7109375" style="10" customWidth="1"/>
    <col min="9736" max="9747" width="7.7109375" style="10" customWidth="1"/>
    <col min="9748" max="9748" width="16.42578125" style="10" customWidth="1"/>
    <col min="9749" max="9749" width="11" style="10" customWidth="1"/>
    <col min="9750" max="9750" width="18.7109375" style="10" customWidth="1"/>
    <col min="9751" max="9983" width="11.42578125" style="10"/>
    <col min="9984" max="9984" width="9.140625" style="10" customWidth="1"/>
    <col min="9985" max="9985" width="24" style="10" customWidth="1"/>
    <col min="9986" max="9987" width="20" style="10" customWidth="1"/>
    <col min="9988" max="9988" width="18.5703125" style="10" customWidth="1"/>
    <col min="9989" max="9989" width="20" style="10" customWidth="1"/>
    <col min="9990" max="9990" width="19" style="10" customWidth="1"/>
    <col min="9991" max="9991" width="24.7109375" style="10" customWidth="1"/>
    <col min="9992" max="10003" width="7.7109375" style="10" customWidth="1"/>
    <col min="10004" max="10004" width="16.42578125" style="10" customWidth="1"/>
    <col min="10005" max="10005" width="11" style="10" customWidth="1"/>
    <col min="10006" max="10006" width="18.7109375" style="10" customWidth="1"/>
    <col min="10007" max="10239" width="11.42578125" style="10"/>
    <col min="10240" max="10240" width="9.140625" style="10" customWidth="1"/>
    <col min="10241" max="10241" width="24" style="10" customWidth="1"/>
    <col min="10242" max="10243" width="20" style="10" customWidth="1"/>
    <col min="10244" max="10244" width="18.5703125" style="10" customWidth="1"/>
    <col min="10245" max="10245" width="20" style="10" customWidth="1"/>
    <col min="10246" max="10246" width="19" style="10" customWidth="1"/>
    <col min="10247" max="10247" width="24.7109375" style="10" customWidth="1"/>
    <col min="10248" max="10259" width="7.7109375" style="10" customWidth="1"/>
    <col min="10260" max="10260" width="16.42578125" style="10" customWidth="1"/>
    <col min="10261" max="10261" width="11" style="10" customWidth="1"/>
    <col min="10262" max="10262" width="18.7109375" style="10" customWidth="1"/>
    <col min="10263" max="10495" width="11.42578125" style="10"/>
    <col min="10496" max="10496" width="9.140625" style="10" customWidth="1"/>
    <col min="10497" max="10497" width="24" style="10" customWidth="1"/>
    <col min="10498" max="10499" width="20" style="10" customWidth="1"/>
    <col min="10500" max="10500" width="18.5703125" style="10" customWidth="1"/>
    <col min="10501" max="10501" width="20" style="10" customWidth="1"/>
    <col min="10502" max="10502" width="19" style="10" customWidth="1"/>
    <col min="10503" max="10503" width="24.7109375" style="10" customWidth="1"/>
    <col min="10504" max="10515" width="7.7109375" style="10" customWidth="1"/>
    <col min="10516" max="10516" width="16.42578125" style="10" customWidth="1"/>
    <col min="10517" max="10517" width="11" style="10" customWidth="1"/>
    <col min="10518" max="10518" width="18.7109375" style="10" customWidth="1"/>
    <col min="10519" max="10751" width="11.42578125" style="10"/>
    <col min="10752" max="10752" width="9.140625" style="10" customWidth="1"/>
    <col min="10753" max="10753" width="24" style="10" customWidth="1"/>
    <col min="10754" max="10755" width="20" style="10" customWidth="1"/>
    <col min="10756" max="10756" width="18.5703125" style="10" customWidth="1"/>
    <col min="10757" max="10757" width="20" style="10" customWidth="1"/>
    <col min="10758" max="10758" width="19" style="10" customWidth="1"/>
    <col min="10759" max="10759" width="24.7109375" style="10" customWidth="1"/>
    <col min="10760" max="10771" width="7.7109375" style="10" customWidth="1"/>
    <col min="10772" max="10772" width="16.42578125" style="10" customWidth="1"/>
    <col min="10773" max="10773" width="11" style="10" customWidth="1"/>
    <col min="10774" max="10774" width="18.7109375" style="10" customWidth="1"/>
    <col min="10775" max="11007" width="11.42578125" style="10"/>
    <col min="11008" max="11008" width="9.140625" style="10" customWidth="1"/>
    <col min="11009" max="11009" width="24" style="10" customWidth="1"/>
    <col min="11010" max="11011" width="20" style="10" customWidth="1"/>
    <col min="11012" max="11012" width="18.5703125" style="10" customWidth="1"/>
    <col min="11013" max="11013" width="20" style="10" customWidth="1"/>
    <col min="11014" max="11014" width="19" style="10" customWidth="1"/>
    <col min="11015" max="11015" width="24.7109375" style="10" customWidth="1"/>
    <col min="11016" max="11027" width="7.7109375" style="10" customWidth="1"/>
    <col min="11028" max="11028" width="16.42578125" style="10" customWidth="1"/>
    <col min="11029" max="11029" width="11" style="10" customWidth="1"/>
    <col min="11030" max="11030" width="18.7109375" style="10" customWidth="1"/>
    <col min="11031" max="11263" width="11.42578125" style="10"/>
    <col min="11264" max="11264" width="9.140625" style="10" customWidth="1"/>
    <col min="11265" max="11265" width="24" style="10" customWidth="1"/>
    <col min="11266" max="11267" width="20" style="10" customWidth="1"/>
    <col min="11268" max="11268" width="18.5703125" style="10" customWidth="1"/>
    <col min="11269" max="11269" width="20" style="10" customWidth="1"/>
    <col min="11270" max="11270" width="19" style="10" customWidth="1"/>
    <col min="11271" max="11271" width="24.7109375" style="10" customWidth="1"/>
    <col min="11272" max="11283" width="7.7109375" style="10" customWidth="1"/>
    <col min="11284" max="11284" width="16.42578125" style="10" customWidth="1"/>
    <col min="11285" max="11285" width="11" style="10" customWidth="1"/>
    <col min="11286" max="11286" width="18.7109375" style="10" customWidth="1"/>
    <col min="11287" max="11519" width="11.42578125" style="10"/>
    <col min="11520" max="11520" width="9.140625" style="10" customWidth="1"/>
    <col min="11521" max="11521" width="24" style="10" customWidth="1"/>
    <col min="11522" max="11523" width="20" style="10" customWidth="1"/>
    <col min="11524" max="11524" width="18.5703125" style="10" customWidth="1"/>
    <col min="11525" max="11525" width="20" style="10" customWidth="1"/>
    <col min="11526" max="11526" width="19" style="10" customWidth="1"/>
    <col min="11527" max="11527" width="24.7109375" style="10" customWidth="1"/>
    <col min="11528" max="11539" width="7.7109375" style="10" customWidth="1"/>
    <col min="11540" max="11540" width="16.42578125" style="10" customWidth="1"/>
    <col min="11541" max="11541" width="11" style="10" customWidth="1"/>
    <col min="11542" max="11542" width="18.7109375" style="10" customWidth="1"/>
    <col min="11543" max="11775" width="11.42578125" style="10"/>
    <col min="11776" max="11776" width="9.140625" style="10" customWidth="1"/>
    <col min="11777" max="11777" width="24" style="10" customWidth="1"/>
    <col min="11778" max="11779" width="20" style="10" customWidth="1"/>
    <col min="11780" max="11780" width="18.5703125" style="10" customWidth="1"/>
    <col min="11781" max="11781" width="20" style="10" customWidth="1"/>
    <col min="11782" max="11782" width="19" style="10" customWidth="1"/>
    <col min="11783" max="11783" width="24.7109375" style="10" customWidth="1"/>
    <col min="11784" max="11795" width="7.7109375" style="10" customWidth="1"/>
    <col min="11796" max="11796" width="16.42578125" style="10" customWidth="1"/>
    <col min="11797" max="11797" width="11" style="10" customWidth="1"/>
    <col min="11798" max="11798" width="18.7109375" style="10" customWidth="1"/>
    <col min="11799" max="12031" width="11.42578125" style="10"/>
    <col min="12032" max="12032" width="9.140625" style="10" customWidth="1"/>
    <col min="12033" max="12033" width="24" style="10" customWidth="1"/>
    <col min="12034" max="12035" width="20" style="10" customWidth="1"/>
    <col min="12036" max="12036" width="18.5703125" style="10" customWidth="1"/>
    <col min="12037" max="12037" width="20" style="10" customWidth="1"/>
    <col min="12038" max="12038" width="19" style="10" customWidth="1"/>
    <col min="12039" max="12039" width="24.7109375" style="10" customWidth="1"/>
    <col min="12040" max="12051" width="7.7109375" style="10" customWidth="1"/>
    <col min="12052" max="12052" width="16.42578125" style="10" customWidth="1"/>
    <col min="12053" max="12053" width="11" style="10" customWidth="1"/>
    <col min="12054" max="12054" width="18.7109375" style="10" customWidth="1"/>
    <col min="12055" max="12287" width="11.42578125" style="10"/>
    <col min="12288" max="12288" width="9.140625" style="10" customWidth="1"/>
    <col min="12289" max="12289" width="24" style="10" customWidth="1"/>
    <col min="12290" max="12291" width="20" style="10" customWidth="1"/>
    <col min="12292" max="12292" width="18.5703125" style="10" customWidth="1"/>
    <col min="12293" max="12293" width="20" style="10" customWidth="1"/>
    <col min="12294" max="12294" width="19" style="10" customWidth="1"/>
    <col min="12295" max="12295" width="24.7109375" style="10" customWidth="1"/>
    <col min="12296" max="12307" width="7.7109375" style="10" customWidth="1"/>
    <col min="12308" max="12308" width="16.42578125" style="10" customWidth="1"/>
    <col min="12309" max="12309" width="11" style="10" customWidth="1"/>
    <col min="12310" max="12310" width="18.7109375" style="10" customWidth="1"/>
    <col min="12311" max="12543" width="11.42578125" style="10"/>
    <col min="12544" max="12544" width="9.140625" style="10" customWidth="1"/>
    <col min="12545" max="12545" width="24" style="10" customWidth="1"/>
    <col min="12546" max="12547" width="20" style="10" customWidth="1"/>
    <col min="12548" max="12548" width="18.5703125" style="10" customWidth="1"/>
    <col min="12549" max="12549" width="20" style="10" customWidth="1"/>
    <col min="12550" max="12550" width="19" style="10" customWidth="1"/>
    <col min="12551" max="12551" width="24.7109375" style="10" customWidth="1"/>
    <col min="12552" max="12563" width="7.7109375" style="10" customWidth="1"/>
    <col min="12564" max="12564" width="16.42578125" style="10" customWidth="1"/>
    <col min="12565" max="12565" width="11" style="10" customWidth="1"/>
    <col min="12566" max="12566" width="18.7109375" style="10" customWidth="1"/>
    <col min="12567" max="12799" width="11.42578125" style="10"/>
    <col min="12800" max="12800" width="9.140625" style="10" customWidth="1"/>
    <col min="12801" max="12801" width="24" style="10" customWidth="1"/>
    <col min="12802" max="12803" width="20" style="10" customWidth="1"/>
    <col min="12804" max="12804" width="18.5703125" style="10" customWidth="1"/>
    <col min="12805" max="12805" width="20" style="10" customWidth="1"/>
    <col min="12806" max="12806" width="19" style="10" customWidth="1"/>
    <col min="12807" max="12807" width="24.7109375" style="10" customWidth="1"/>
    <col min="12808" max="12819" width="7.7109375" style="10" customWidth="1"/>
    <col min="12820" max="12820" width="16.42578125" style="10" customWidth="1"/>
    <col min="12821" max="12821" width="11" style="10" customWidth="1"/>
    <col min="12822" max="12822" width="18.7109375" style="10" customWidth="1"/>
    <col min="12823" max="13055" width="11.42578125" style="10"/>
    <col min="13056" max="13056" width="9.140625" style="10" customWidth="1"/>
    <col min="13057" max="13057" width="24" style="10" customWidth="1"/>
    <col min="13058" max="13059" width="20" style="10" customWidth="1"/>
    <col min="13060" max="13060" width="18.5703125" style="10" customWidth="1"/>
    <col min="13061" max="13061" width="20" style="10" customWidth="1"/>
    <col min="13062" max="13062" width="19" style="10" customWidth="1"/>
    <col min="13063" max="13063" width="24.7109375" style="10" customWidth="1"/>
    <col min="13064" max="13075" width="7.7109375" style="10" customWidth="1"/>
    <col min="13076" max="13076" width="16.42578125" style="10" customWidth="1"/>
    <col min="13077" max="13077" width="11" style="10" customWidth="1"/>
    <col min="13078" max="13078" width="18.7109375" style="10" customWidth="1"/>
    <col min="13079" max="13311" width="11.42578125" style="10"/>
    <col min="13312" max="13312" width="9.140625" style="10" customWidth="1"/>
    <col min="13313" max="13313" width="24" style="10" customWidth="1"/>
    <col min="13314" max="13315" width="20" style="10" customWidth="1"/>
    <col min="13316" max="13316" width="18.5703125" style="10" customWidth="1"/>
    <col min="13317" max="13317" width="20" style="10" customWidth="1"/>
    <col min="13318" max="13318" width="19" style="10" customWidth="1"/>
    <col min="13319" max="13319" width="24.7109375" style="10" customWidth="1"/>
    <col min="13320" max="13331" width="7.7109375" style="10" customWidth="1"/>
    <col min="13332" max="13332" width="16.42578125" style="10" customWidth="1"/>
    <col min="13333" max="13333" width="11" style="10" customWidth="1"/>
    <col min="13334" max="13334" width="18.7109375" style="10" customWidth="1"/>
    <col min="13335" max="13567" width="11.42578125" style="10"/>
    <col min="13568" max="13568" width="9.140625" style="10" customWidth="1"/>
    <col min="13569" max="13569" width="24" style="10" customWidth="1"/>
    <col min="13570" max="13571" width="20" style="10" customWidth="1"/>
    <col min="13572" max="13572" width="18.5703125" style="10" customWidth="1"/>
    <col min="13573" max="13573" width="20" style="10" customWidth="1"/>
    <col min="13574" max="13574" width="19" style="10" customWidth="1"/>
    <col min="13575" max="13575" width="24.7109375" style="10" customWidth="1"/>
    <col min="13576" max="13587" width="7.7109375" style="10" customWidth="1"/>
    <col min="13588" max="13588" width="16.42578125" style="10" customWidth="1"/>
    <col min="13589" max="13589" width="11" style="10" customWidth="1"/>
    <col min="13590" max="13590" width="18.7109375" style="10" customWidth="1"/>
    <col min="13591" max="13823" width="11.42578125" style="10"/>
    <col min="13824" max="13824" width="9.140625" style="10" customWidth="1"/>
    <col min="13825" max="13825" width="24" style="10" customWidth="1"/>
    <col min="13826" max="13827" width="20" style="10" customWidth="1"/>
    <col min="13828" max="13828" width="18.5703125" style="10" customWidth="1"/>
    <col min="13829" max="13829" width="20" style="10" customWidth="1"/>
    <col min="13830" max="13830" width="19" style="10" customWidth="1"/>
    <col min="13831" max="13831" width="24.7109375" style="10" customWidth="1"/>
    <col min="13832" max="13843" width="7.7109375" style="10" customWidth="1"/>
    <col min="13844" max="13844" width="16.42578125" style="10" customWidth="1"/>
    <col min="13845" max="13845" width="11" style="10" customWidth="1"/>
    <col min="13846" max="13846" width="18.7109375" style="10" customWidth="1"/>
    <col min="13847" max="14079" width="11.42578125" style="10"/>
    <col min="14080" max="14080" width="9.140625" style="10" customWidth="1"/>
    <col min="14081" max="14081" width="24" style="10" customWidth="1"/>
    <col min="14082" max="14083" width="20" style="10" customWidth="1"/>
    <col min="14084" max="14084" width="18.5703125" style="10" customWidth="1"/>
    <col min="14085" max="14085" width="20" style="10" customWidth="1"/>
    <col min="14086" max="14086" width="19" style="10" customWidth="1"/>
    <col min="14087" max="14087" width="24.7109375" style="10" customWidth="1"/>
    <col min="14088" max="14099" width="7.7109375" style="10" customWidth="1"/>
    <col min="14100" max="14100" width="16.42578125" style="10" customWidth="1"/>
    <col min="14101" max="14101" width="11" style="10" customWidth="1"/>
    <col min="14102" max="14102" width="18.7109375" style="10" customWidth="1"/>
    <col min="14103" max="14335" width="11.42578125" style="10"/>
    <col min="14336" max="14336" width="9.140625" style="10" customWidth="1"/>
    <col min="14337" max="14337" width="24" style="10" customWidth="1"/>
    <col min="14338" max="14339" width="20" style="10" customWidth="1"/>
    <col min="14340" max="14340" width="18.5703125" style="10" customWidth="1"/>
    <col min="14341" max="14341" width="20" style="10" customWidth="1"/>
    <col min="14342" max="14342" width="19" style="10" customWidth="1"/>
    <col min="14343" max="14343" width="24.7109375" style="10" customWidth="1"/>
    <col min="14344" max="14355" width="7.7109375" style="10" customWidth="1"/>
    <col min="14356" max="14356" width="16.42578125" style="10" customWidth="1"/>
    <col min="14357" max="14357" width="11" style="10" customWidth="1"/>
    <col min="14358" max="14358" width="18.7109375" style="10" customWidth="1"/>
    <col min="14359" max="14591" width="11.42578125" style="10"/>
    <col min="14592" max="14592" width="9.140625" style="10" customWidth="1"/>
    <col min="14593" max="14593" width="24" style="10" customWidth="1"/>
    <col min="14594" max="14595" width="20" style="10" customWidth="1"/>
    <col min="14596" max="14596" width="18.5703125" style="10" customWidth="1"/>
    <col min="14597" max="14597" width="20" style="10" customWidth="1"/>
    <col min="14598" max="14598" width="19" style="10" customWidth="1"/>
    <col min="14599" max="14599" width="24.7109375" style="10" customWidth="1"/>
    <col min="14600" max="14611" width="7.7109375" style="10" customWidth="1"/>
    <col min="14612" max="14612" width="16.42578125" style="10" customWidth="1"/>
    <col min="14613" max="14613" width="11" style="10" customWidth="1"/>
    <col min="14614" max="14614" width="18.7109375" style="10" customWidth="1"/>
    <col min="14615" max="14847" width="11.42578125" style="10"/>
    <col min="14848" max="14848" width="9.140625" style="10" customWidth="1"/>
    <col min="14849" max="14849" width="24" style="10" customWidth="1"/>
    <col min="14850" max="14851" width="20" style="10" customWidth="1"/>
    <col min="14852" max="14852" width="18.5703125" style="10" customWidth="1"/>
    <col min="14853" max="14853" width="20" style="10" customWidth="1"/>
    <col min="14854" max="14854" width="19" style="10" customWidth="1"/>
    <col min="14855" max="14855" width="24.7109375" style="10" customWidth="1"/>
    <col min="14856" max="14867" width="7.7109375" style="10" customWidth="1"/>
    <col min="14868" max="14868" width="16.42578125" style="10" customWidth="1"/>
    <col min="14869" max="14869" width="11" style="10" customWidth="1"/>
    <col min="14870" max="14870" width="18.7109375" style="10" customWidth="1"/>
    <col min="14871" max="15103" width="11.42578125" style="10"/>
    <col min="15104" max="15104" width="9.140625" style="10" customWidth="1"/>
    <col min="15105" max="15105" width="24" style="10" customWidth="1"/>
    <col min="15106" max="15107" width="20" style="10" customWidth="1"/>
    <col min="15108" max="15108" width="18.5703125" style="10" customWidth="1"/>
    <col min="15109" max="15109" width="20" style="10" customWidth="1"/>
    <col min="15110" max="15110" width="19" style="10" customWidth="1"/>
    <col min="15111" max="15111" width="24.7109375" style="10" customWidth="1"/>
    <col min="15112" max="15123" width="7.7109375" style="10" customWidth="1"/>
    <col min="15124" max="15124" width="16.42578125" style="10" customWidth="1"/>
    <col min="15125" max="15125" width="11" style="10" customWidth="1"/>
    <col min="15126" max="15126" width="18.7109375" style="10" customWidth="1"/>
    <col min="15127" max="15359" width="11.42578125" style="10"/>
    <col min="15360" max="15360" width="9.140625" style="10" customWidth="1"/>
    <col min="15361" max="15361" width="24" style="10" customWidth="1"/>
    <col min="15362" max="15363" width="20" style="10" customWidth="1"/>
    <col min="15364" max="15364" width="18.5703125" style="10" customWidth="1"/>
    <col min="15365" max="15365" width="20" style="10" customWidth="1"/>
    <col min="15366" max="15366" width="19" style="10" customWidth="1"/>
    <col min="15367" max="15367" width="24.7109375" style="10" customWidth="1"/>
    <col min="15368" max="15379" width="7.7109375" style="10" customWidth="1"/>
    <col min="15380" max="15380" width="16.42578125" style="10" customWidth="1"/>
    <col min="15381" max="15381" width="11" style="10" customWidth="1"/>
    <col min="15382" max="15382" width="18.7109375" style="10" customWidth="1"/>
    <col min="15383" max="15615" width="11.42578125" style="10"/>
    <col min="15616" max="15616" width="9.140625" style="10" customWidth="1"/>
    <col min="15617" max="15617" width="24" style="10" customWidth="1"/>
    <col min="15618" max="15619" width="20" style="10" customWidth="1"/>
    <col min="15620" max="15620" width="18.5703125" style="10" customWidth="1"/>
    <col min="15621" max="15621" width="20" style="10" customWidth="1"/>
    <col min="15622" max="15622" width="19" style="10" customWidth="1"/>
    <col min="15623" max="15623" width="24.7109375" style="10" customWidth="1"/>
    <col min="15624" max="15635" width="7.7109375" style="10" customWidth="1"/>
    <col min="15636" max="15636" width="16.42578125" style="10" customWidth="1"/>
    <col min="15637" max="15637" width="11" style="10" customWidth="1"/>
    <col min="15638" max="15638" width="18.7109375" style="10" customWidth="1"/>
    <col min="15639" max="15871" width="11.42578125" style="10"/>
    <col min="15872" max="15872" width="9.140625" style="10" customWidth="1"/>
    <col min="15873" max="15873" width="24" style="10" customWidth="1"/>
    <col min="15874" max="15875" width="20" style="10" customWidth="1"/>
    <col min="15876" max="15876" width="18.5703125" style="10" customWidth="1"/>
    <col min="15877" max="15877" width="20" style="10" customWidth="1"/>
    <col min="15878" max="15878" width="19" style="10" customWidth="1"/>
    <col min="15879" max="15879" width="24.7109375" style="10" customWidth="1"/>
    <col min="15880" max="15891" width="7.7109375" style="10" customWidth="1"/>
    <col min="15892" max="15892" width="16.42578125" style="10" customWidth="1"/>
    <col min="15893" max="15893" width="11" style="10" customWidth="1"/>
    <col min="15894" max="15894" width="18.7109375" style="10" customWidth="1"/>
    <col min="15895" max="16127" width="11.42578125" style="10"/>
    <col min="16128" max="16128" width="9.140625" style="10" customWidth="1"/>
    <col min="16129" max="16129" width="24" style="10" customWidth="1"/>
    <col min="16130" max="16131" width="20" style="10" customWidth="1"/>
    <col min="16132" max="16132" width="18.5703125" style="10" customWidth="1"/>
    <col min="16133" max="16133" width="20" style="10" customWidth="1"/>
    <col min="16134" max="16134" width="19" style="10" customWidth="1"/>
    <col min="16135" max="16135" width="24.7109375" style="10" customWidth="1"/>
    <col min="16136" max="16147" width="7.7109375" style="10" customWidth="1"/>
    <col min="16148" max="16148" width="16.42578125" style="10" customWidth="1"/>
    <col min="16149" max="16149" width="11" style="10" customWidth="1"/>
    <col min="16150" max="16150" width="18.7109375" style="10" customWidth="1"/>
    <col min="16151" max="16384" width="11.42578125" style="10"/>
  </cols>
  <sheetData>
    <row r="1" spans="1:22" s="22" customFormat="1" ht="39.75" customHeight="1" thickBot="1" x14ac:dyDescent="0.3">
      <c r="A1" s="263"/>
      <c r="B1" s="264"/>
      <c r="C1" s="402" t="s">
        <v>104</v>
      </c>
      <c r="D1" s="403"/>
      <c r="E1" s="403"/>
      <c r="F1" s="403"/>
      <c r="G1" s="403"/>
      <c r="H1" s="403"/>
      <c r="I1" s="403"/>
      <c r="J1" s="403"/>
      <c r="K1" s="403"/>
      <c r="L1" s="403"/>
      <c r="M1" s="403"/>
      <c r="N1" s="403"/>
      <c r="O1" s="403"/>
      <c r="P1" s="403"/>
      <c r="Q1" s="403"/>
      <c r="R1" s="403"/>
      <c r="S1" s="403"/>
      <c r="T1" s="404"/>
    </row>
    <row r="2" spans="1:22" s="22" customFormat="1" ht="40.5" customHeight="1" thickBot="1" x14ac:dyDescent="0.3">
      <c r="A2" s="265"/>
      <c r="B2" s="266"/>
      <c r="C2" s="402" t="s">
        <v>18</v>
      </c>
      <c r="D2" s="403"/>
      <c r="E2" s="403"/>
      <c r="F2" s="403"/>
      <c r="G2" s="403"/>
      <c r="H2" s="403"/>
      <c r="I2" s="403"/>
      <c r="J2" s="403"/>
      <c r="K2" s="403"/>
      <c r="L2" s="403"/>
      <c r="M2" s="403"/>
      <c r="N2" s="403"/>
      <c r="O2" s="403"/>
      <c r="P2" s="403"/>
      <c r="Q2" s="403"/>
      <c r="R2" s="403"/>
      <c r="S2" s="403"/>
      <c r="T2" s="404"/>
    </row>
    <row r="3" spans="1:22" s="22" customFormat="1" ht="42.75" customHeight="1" thickBot="1" x14ac:dyDescent="0.3">
      <c r="A3" s="265"/>
      <c r="B3" s="266"/>
      <c r="C3" s="402" t="s">
        <v>105</v>
      </c>
      <c r="D3" s="403"/>
      <c r="E3" s="403"/>
      <c r="F3" s="403"/>
      <c r="G3" s="403"/>
      <c r="H3" s="403"/>
      <c r="I3" s="403"/>
      <c r="J3" s="403"/>
      <c r="K3" s="403"/>
      <c r="L3" s="403"/>
      <c r="M3" s="403"/>
      <c r="N3" s="403"/>
      <c r="O3" s="403"/>
      <c r="P3" s="403"/>
      <c r="Q3" s="403"/>
      <c r="R3" s="403"/>
      <c r="S3" s="403"/>
      <c r="T3" s="404"/>
    </row>
    <row r="4" spans="1:22" s="22" customFormat="1" ht="33.75" customHeight="1" thickBot="1" x14ac:dyDescent="0.3">
      <c r="A4" s="267"/>
      <c r="B4" s="268"/>
      <c r="C4" s="405" t="s">
        <v>106</v>
      </c>
      <c r="D4" s="406"/>
      <c r="E4" s="406"/>
      <c r="F4" s="406"/>
      <c r="G4" s="406"/>
      <c r="H4" s="407"/>
      <c r="I4" s="405" t="s">
        <v>107</v>
      </c>
      <c r="J4" s="406"/>
      <c r="K4" s="406"/>
      <c r="L4" s="406"/>
      <c r="M4" s="406"/>
      <c r="N4" s="406"/>
      <c r="O4" s="406"/>
      <c r="P4" s="406"/>
      <c r="Q4" s="406"/>
      <c r="R4" s="406"/>
      <c r="S4" s="406"/>
      <c r="T4" s="407"/>
    </row>
    <row r="5" spans="1:22" s="22" customFormat="1" ht="21.75" customHeight="1" x14ac:dyDescent="0.25">
      <c r="C5" s="23"/>
      <c r="D5" s="23"/>
      <c r="E5" s="23"/>
      <c r="F5" s="24"/>
      <c r="G5" s="25"/>
      <c r="H5" s="24"/>
      <c r="I5" s="26"/>
      <c r="J5" s="27"/>
      <c r="K5" s="27"/>
      <c r="L5" s="27"/>
      <c r="M5" s="27"/>
    </row>
    <row r="6" spans="1:22" s="28" customFormat="1" ht="30" customHeight="1" thickBot="1" x14ac:dyDescent="0.3">
      <c r="C6" s="29"/>
      <c r="D6" s="29"/>
      <c r="E6" s="29"/>
      <c r="F6" s="30"/>
      <c r="G6" s="30"/>
      <c r="H6" s="30"/>
      <c r="I6" s="30"/>
      <c r="J6" s="29"/>
      <c r="K6" s="29"/>
      <c r="L6" s="29"/>
      <c r="M6" s="29"/>
      <c r="N6" s="29"/>
      <c r="O6" s="31"/>
      <c r="P6" s="31"/>
      <c r="Q6" s="31"/>
      <c r="R6" s="31"/>
      <c r="S6" s="32"/>
      <c r="T6" s="32"/>
      <c r="U6" s="33"/>
      <c r="V6" s="33"/>
    </row>
    <row r="7" spans="1:22" s="28" customFormat="1" ht="52.5" customHeight="1" thickBot="1" x14ac:dyDescent="0.3">
      <c r="B7" s="34" t="s">
        <v>108</v>
      </c>
      <c r="C7" s="271" t="s">
        <v>339</v>
      </c>
      <c r="D7" s="272"/>
      <c r="E7" s="272"/>
      <c r="F7" s="273"/>
      <c r="G7" s="29"/>
      <c r="H7" s="29"/>
      <c r="I7" s="29"/>
      <c r="J7" s="29"/>
      <c r="K7" s="29"/>
      <c r="L7" s="29"/>
      <c r="M7" s="29"/>
      <c r="N7" s="29"/>
      <c r="O7" s="31"/>
      <c r="P7" s="31"/>
      <c r="Q7" s="31"/>
      <c r="R7" s="31"/>
      <c r="S7" s="32"/>
      <c r="T7" s="32"/>
      <c r="U7" s="33"/>
      <c r="V7" s="33"/>
    </row>
    <row r="8" spans="1:22" s="28" customFormat="1" ht="39.75" customHeight="1" x14ac:dyDescent="0.25">
      <c r="T8" s="175"/>
    </row>
    <row r="9" spans="1:22" s="28" customFormat="1" x14ac:dyDescent="0.25"/>
    <row r="10" spans="1:22" s="35" customFormat="1" ht="45" customHeight="1" x14ac:dyDescent="0.2">
      <c r="A10" s="274" t="s">
        <v>109</v>
      </c>
      <c r="B10" s="275"/>
      <c r="C10" s="275"/>
      <c r="D10" s="275"/>
      <c r="E10" s="275"/>
      <c r="F10" s="275"/>
      <c r="G10" s="275"/>
      <c r="H10" s="275"/>
      <c r="I10" s="275"/>
      <c r="J10" s="275"/>
      <c r="K10" s="275"/>
      <c r="L10" s="275"/>
      <c r="M10" s="275"/>
      <c r="N10" s="275"/>
      <c r="O10" s="275"/>
      <c r="P10" s="275"/>
      <c r="Q10" s="275"/>
      <c r="R10" s="275"/>
      <c r="S10" s="275"/>
      <c r="T10" s="275"/>
      <c r="U10" s="275"/>
      <c r="V10" s="276"/>
    </row>
    <row r="11" spans="1:22" s="36" customFormat="1" ht="38.25" customHeight="1" x14ac:dyDescent="0.25">
      <c r="A11" s="277" t="s">
        <v>110</v>
      </c>
      <c r="B11" s="277" t="s">
        <v>111</v>
      </c>
      <c r="C11" s="277"/>
      <c r="D11" s="278" t="s">
        <v>112</v>
      </c>
      <c r="E11" s="278" t="s">
        <v>113</v>
      </c>
      <c r="F11" s="277" t="s">
        <v>114</v>
      </c>
      <c r="G11" s="277" t="s">
        <v>115</v>
      </c>
      <c r="H11" s="280" t="s">
        <v>361</v>
      </c>
      <c r="I11" s="281"/>
      <c r="J11" s="281"/>
      <c r="K11" s="281"/>
      <c r="L11" s="281"/>
      <c r="M11" s="281"/>
      <c r="N11" s="281"/>
      <c r="O11" s="281"/>
      <c r="P11" s="281"/>
      <c r="Q11" s="281"/>
      <c r="R11" s="281"/>
      <c r="S11" s="281"/>
      <c r="T11" s="281"/>
      <c r="U11" s="281"/>
      <c r="V11" s="282"/>
    </row>
    <row r="12" spans="1:22" s="36" customFormat="1" ht="76.5" customHeight="1" x14ac:dyDescent="0.25">
      <c r="A12" s="277"/>
      <c r="B12" s="37" t="s">
        <v>116</v>
      </c>
      <c r="C12" s="37" t="s">
        <v>371</v>
      </c>
      <c r="D12" s="279"/>
      <c r="E12" s="279"/>
      <c r="F12" s="277"/>
      <c r="G12" s="277"/>
      <c r="H12" s="38" t="s">
        <v>117</v>
      </c>
      <c r="I12" s="38" t="s">
        <v>118</v>
      </c>
      <c r="J12" s="38" t="s">
        <v>119</v>
      </c>
      <c r="K12" s="38" t="s">
        <v>120</v>
      </c>
      <c r="L12" s="38" t="s">
        <v>121</v>
      </c>
      <c r="M12" s="38" t="s">
        <v>122</v>
      </c>
      <c r="N12" s="38" t="s">
        <v>123</v>
      </c>
      <c r="O12" s="38" t="s">
        <v>124</v>
      </c>
      <c r="P12" s="38" t="s">
        <v>125</v>
      </c>
      <c r="Q12" s="38" t="s">
        <v>126</v>
      </c>
      <c r="R12" s="38" t="s">
        <v>127</v>
      </c>
      <c r="S12" s="38" t="s">
        <v>128</v>
      </c>
      <c r="T12" s="38" t="s">
        <v>129</v>
      </c>
      <c r="U12" s="283" t="s">
        <v>130</v>
      </c>
      <c r="V12" s="283"/>
    </row>
    <row r="13" spans="1:22" s="39" customFormat="1" ht="102" customHeight="1" x14ac:dyDescent="0.2">
      <c r="A13" s="284">
        <f>'1_Acompañamiento y conceptos '!C9</f>
        <v>1</v>
      </c>
      <c r="B13" s="285" t="s">
        <v>274</v>
      </c>
      <c r="C13" s="286" t="s">
        <v>369</v>
      </c>
      <c r="D13" s="285" t="s">
        <v>215</v>
      </c>
      <c r="E13" s="270" t="str">
        <f>+'1_Acompañamiento y conceptos '!F9</f>
        <v>Gestionar dentro de los términos establecidos por ley el 92% de las solicitudes de  consultas, conceptos y actos administrativos que sean puestos a consideración de la Dirección.</v>
      </c>
      <c r="F13" s="262" t="str">
        <f>'1_Acompañamiento y conceptos '!C15</f>
        <v>Acompañamientos y Conceptos</v>
      </c>
      <c r="G13" s="169" t="str">
        <f>'1_Acompañamiento y conceptos '!C22</f>
        <v>Promedio de los porcentajes de actuaciones gestionadas cada trimestre en lo transcurrido de la vigencia</v>
      </c>
      <c r="H13" s="212">
        <f>'1_Acompañamiento y conceptos '!C30</f>
        <v>0</v>
      </c>
      <c r="I13" s="212">
        <f>'1_Acompañamiento y conceptos '!C31</f>
        <v>0</v>
      </c>
      <c r="J13" s="212">
        <f>'1_Acompañamiento y conceptos '!C32</f>
        <v>0.71430000000000005</v>
      </c>
      <c r="K13" s="212">
        <f>'1_Acompañamiento y conceptos '!C33</f>
        <v>0</v>
      </c>
      <c r="L13" s="212">
        <f>'1_Acompañamiento y conceptos '!C34</f>
        <v>0</v>
      </c>
      <c r="M13" s="212">
        <f>'1_Acompañamiento y conceptos '!C35</f>
        <v>0.69259999999999999</v>
      </c>
      <c r="N13" s="212">
        <f>'1_Acompañamiento y conceptos '!C36</f>
        <v>0</v>
      </c>
      <c r="O13" s="212">
        <f>'1_Acompañamiento y conceptos '!C37</f>
        <v>0</v>
      </c>
      <c r="P13" s="212">
        <f>'1_Acompañamiento y conceptos '!C38</f>
        <v>0.86699999999999999</v>
      </c>
      <c r="Q13" s="212">
        <f>'1_Acompañamiento y conceptos '!C39</f>
        <v>0</v>
      </c>
      <c r="R13" s="212">
        <f>'1_Acompañamiento y conceptos '!C40</f>
        <v>0</v>
      </c>
      <c r="S13" s="212">
        <f>'1_Acompañamiento y conceptos '!C41</f>
        <v>0.86439999999999995</v>
      </c>
      <c r="T13" s="398">
        <f>+AVERAGE(J13,M13,P13,S13)</f>
        <v>0.78457500000000002</v>
      </c>
      <c r="U13" s="269" t="str">
        <f>'1_Acompañamiento y conceptos '!C49</f>
        <v>La Dirección de Normatividad y Conceptos  genero estrategias que permiten atender de manera oportuna las diferentes solicitudes puestas en conocimiento de la Dirección.
Durante el cuarto  trimestre se gestionaron:
-7 de 10  Gestionar los conceptos solicitados a la Dirección (70%)
-87 de 90 estudios y revisiones de Proyectos de Actos administrativos, Decretos, acuerdos y Leyes (96.66%)
-68 de 73 consultas o derechos de peticion solicitados a la Dirección  (93,15%)
Total variable 1:86,44%
Analizando la grafica se puede observar que para los ultimos 2 trimestre la Dirección de Normatividad y Conceptos aumento la gestión de las solcitudes radicadas en la Dirección, en especial las solicitudes relaconadas con consultas o derechos de peticion y   Proyectos de Actos administrativos, Decretos, acuerdos y Leyes  aumentando el porcentaje de cumplimiento de la meta, sin embargo la Dirección no cumplio la meta faltandole un 3,45%</v>
      </c>
      <c r="V13" s="269"/>
    </row>
    <row r="14" spans="1:22" s="39" customFormat="1" ht="102.75" customHeight="1" x14ac:dyDescent="0.2">
      <c r="A14" s="284"/>
      <c r="B14" s="285"/>
      <c r="C14" s="287"/>
      <c r="D14" s="285"/>
      <c r="E14" s="270"/>
      <c r="F14" s="262"/>
      <c r="G14" s="169" t="str">
        <f>'1_Acompañamiento y conceptos '!F22</f>
        <v xml:space="preserve">Porcentaje  total de las actuaciones radicadas en la Dirección relacionadas con las solicitudes de conceptos, actos administrativos, consultas programado </v>
      </c>
      <c r="H14" s="167">
        <f>'1_Acompañamiento y conceptos '!E30</f>
        <v>0</v>
      </c>
      <c r="I14" s="167">
        <f>'1_Acompañamiento y conceptos '!E31</f>
        <v>0</v>
      </c>
      <c r="J14" s="167">
        <f>'1_Acompañamiento y conceptos '!E32</f>
        <v>0.92</v>
      </c>
      <c r="K14" s="167">
        <f>'1_Acompañamiento y conceptos '!E33</f>
        <v>0</v>
      </c>
      <c r="L14" s="167">
        <f>'1_Acompañamiento y conceptos '!E34</f>
        <v>0</v>
      </c>
      <c r="M14" s="167">
        <f>'1_Acompañamiento y conceptos '!E35</f>
        <v>0.92</v>
      </c>
      <c r="N14" s="167">
        <f>'1_Acompañamiento y conceptos '!E36</f>
        <v>0</v>
      </c>
      <c r="O14" s="167">
        <f>'1_Acompañamiento y conceptos '!E37</f>
        <v>0</v>
      </c>
      <c r="P14" s="167">
        <f>'1_Acompañamiento y conceptos '!E38</f>
        <v>0.92</v>
      </c>
      <c r="Q14" s="167">
        <f>'1_Acompañamiento y conceptos '!E39</f>
        <v>0</v>
      </c>
      <c r="R14" s="167">
        <f>'1_Acompañamiento y conceptos '!E40</f>
        <v>0</v>
      </c>
      <c r="S14" s="167">
        <f>'1_Acompañamiento y conceptos '!E41</f>
        <v>0.92</v>
      </c>
      <c r="T14" s="398">
        <v>0.92</v>
      </c>
      <c r="U14" s="269"/>
      <c r="V14" s="269"/>
    </row>
    <row r="15" spans="1:22" s="39" customFormat="1" ht="50.25" customHeight="1" x14ac:dyDescent="0.2">
      <c r="A15" s="284"/>
      <c r="B15" s="285"/>
      <c r="C15" s="288"/>
      <c r="D15" s="285"/>
      <c r="E15" s="270"/>
      <c r="F15" s="262"/>
      <c r="G15" s="170" t="s">
        <v>131</v>
      </c>
      <c r="H15" s="159" t="e">
        <f>+H13/H14</f>
        <v>#DIV/0!</v>
      </c>
      <c r="I15" s="159" t="e">
        <f t="shared" ref="I15:S15" si="0">+I13/I14</f>
        <v>#DIV/0!</v>
      </c>
      <c r="J15" s="159">
        <f t="shared" si="0"/>
        <v>0.7764130434782609</v>
      </c>
      <c r="K15" s="159" t="e">
        <f t="shared" si="0"/>
        <v>#DIV/0!</v>
      </c>
      <c r="L15" s="159" t="e">
        <f t="shared" si="0"/>
        <v>#DIV/0!</v>
      </c>
      <c r="M15" s="159">
        <f t="shared" si="0"/>
        <v>0.75282608695652165</v>
      </c>
      <c r="N15" s="159" t="e">
        <f t="shared" si="0"/>
        <v>#DIV/0!</v>
      </c>
      <c r="O15" s="159" t="e">
        <f t="shared" si="0"/>
        <v>#DIV/0!</v>
      </c>
      <c r="P15" s="159">
        <f t="shared" si="0"/>
        <v>0.94239130434782603</v>
      </c>
      <c r="Q15" s="159" t="e">
        <f t="shared" si="0"/>
        <v>#DIV/0!</v>
      </c>
      <c r="R15" s="159" t="e">
        <f t="shared" si="0"/>
        <v>#DIV/0!</v>
      </c>
      <c r="S15" s="159">
        <f t="shared" si="0"/>
        <v>0.93956521739130427</v>
      </c>
      <c r="T15" s="399">
        <f>+T13/T14</f>
        <v>0.85279891304347821</v>
      </c>
      <c r="U15" s="269"/>
      <c r="V15" s="269"/>
    </row>
    <row r="16" spans="1:22" ht="53.25" customHeight="1" x14ac:dyDescent="0.25">
      <c r="A16" s="284">
        <f>'2_PAAC'!C9</f>
        <v>2</v>
      </c>
      <c r="B16" s="285" t="s">
        <v>263</v>
      </c>
      <c r="C16" s="289" t="s">
        <v>370</v>
      </c>
      <c r="D16" s="285" t="s">
        <v>215</v>
      </c>
      <c r="E16" s="270" t="str">
        <f>+'2_PAAC'!F9</f>
        <v>Realizar el 100% de las actividades programadas en el Plan Anticorrupción y de Atención al Ciudadano de la vigencia por la Dirección de Normatividad y Conceptos</v>
      </c>
      <c r="F16" s="262" t="str">
        <f>'2_PAAC'!C15</f>
        <v xml:space="preserve"> P.A.A.C</v>
      </c>
      <c r="G16" s="169" t="str">
        <f>'2_PAAC'!C22</f>
        <v xml:space="preserve">Total actividades ejecutadas </v>
      </c>
      <c r="H16" s="158">
        <f>'2_PAAC'!C30</f>
        <v>0</v>
      </c>
      <c r="I16" s="158">
        <f>'2_PAAC'!C31</f>
        <v>0</v>
      </c>
      <c r="J16" s="158">
        <f>'2_PAAC'!C32</f>
        <v>0</v>
      </c>
      <c r="K16" s="158">
        <f>'2_PAAC'!C33</f>
        <v>0</v>
      </c>
      <c r="L16" s="158">
        <f>'2_PAAC'!C34</f>
        <v>0</v>
      </c>
      <c r="M16" s="158">
        <f>'2_PAAC'!C35</f>
        <v>2</v>
      </c>
      <c r="N16" s="158">
        <f>'2_PAAC'!C36</f>
        <v>0</v>
      </c>
      <c r="O16" s="158">
        <f>'2_PAAC'!C37</f>
        <v>0</v>
      </c>
      <c r="P16" s="158">
        <f>'2_PAAC'!C38</f>
        <v>1</v>
      </c>
      <c r="Q16" s="158">
        <f>'2_PAAC'!C39</f>
        <v>1</v>
      </c>
      <c r="R16" s="158">
        <f>'2_PAAC'!C40</f>
        <v>0</v>
      </c>
      <c r="S16" s="158">
        <f>'2_PAAC'!C41</f>
        <v>2</v>
      </c>
      <c r="T16" s="400">
        <f>SUM(H16:S16)</f>
        <v>6</v>
      </c>
      <c r="U16" s="269" t="str">
        <f>'2_PAAC'!C49</f>
        <v xml:space="preserve">Al finalizar la vigencia se puede analizar que la Dirección de Normatividad  ha tenido un cumplimiento constante, teniendo en cuenta que se cumplieron todas las actividades del PAAC en las fechas establecidas ( ver hoja de actividades), evidenciando una eficaz gestion por parte de la Dirección,lo anterior ha permitido alcanzar el cumpimiento de la meta para la vigencia. </v>
      </c>
      <c r="V16" s="269"/>
    </row>
    <row r="17" spans="1:22" ht="53.25" customHeight="1" x14ac:dyDescent="0.25">
      <c r="A17" s="284"/>
      <c r="B17" s="285"/>
      <c r="C17" s="289"/>
      <c r="D17" s="285"/>
      <c r="E17" s="270"/>
      <c r="F17" s="262"/>
      <c r="G17" s="169" t="str">
        <f>'2_PAAC'!F22</f>
        <v>Total actividades programadas</v>
      </c>
      <c r="H17" s="158">
        <f>'2_PAAC'!E30</f>
        <v>0</v>
      </c>
      <c r="I17" s="158">
        <f>'2_PAAC'!E31</f>
        <v>0</v>
      </c>
      <c r="J17" s="158">
        <f>'2_PAAC'!E32</f>
        <v>0</v>
      </c>
      <c r="K17" s="158">
        <f>'2_PAAC'!E33</f>
        <v>0</v>
      </c>
      <c r="L17" s="158">
        <f>'2_PAAC'!E34</f>
        <v>0</v>
      </c>
      <c r="M17" s="158">
        <f>'2_PAAC'!E35</f>
        <v>2</v>
      </c>
      <c r="N17" s="158">
        <f>'2_PAAC'!E36</f>
        <v>0</v>
      </c>
      <c r="O17" s="158">
        <f>'2_PAAC'!E37</f>
        <v>0</v>
      </c>
      <c r="P17" s="158">
        <f>'2_PAAC'!E38</f>
        <v>1</v>
      </c>
      <c r="Q17" s="158">
        <f>'2_PAAC'!E39</f>
        <v>1</v>
      </c>
      <c r="R17" s="158">
        <f>'2_PAAC'!E40</f>
        <v>0</v>
      </c>
      <c r="S17" s="158">
        <f>'2_PAAC'!E41</f>
        <v>2</v>
      </c>
      <c r="T17" s="400">
        <f>SUM(H17:S17)</f>
        <v>6</v>
      </c>
      <c r="U17" s="269"/>
      <c r="V17" s="269"/>
    </row>
    <row r="18" spans="1:22" ht="53.25" customHeight="1" x14ac:dyDescent="0.25">
      <c r="A18" s="284"/>
      <c r="B18" s="285"/>
      <c r="C18" s="289"/>
      <c r="D18" s="285"/>
      <c r="E18" s="270"/>
      <c r="F18" s="262"/>
      <c r="G18" s="170" t="s">
        <v>131</v>
      </c>
      <c r="H18" s="159" t="e">
        <f>+H16/H17</f>
        <v>#DIV/0!</v>
      </c>
      <c r="I18" s="159" t="e">
        <f t="shared" ref="I18:T18" si="1">+I16/I17</f>
        <v>#DIV/0!</v>
      </c>
      <c r="J18" s="159" t="e">
        <f t="shared" si="1"/>
        <v>#DIV/0!</v>
      </c>
      <c r="K18" s="159" t="e">
        <f t="shared" si="1"/>
        <v>#DIV/0!</v>
      </c>
      <c r="L18" s="159" t="e">
        <f t="shared" si="1"/>
        <v>#DIV/0!</v>
      </c>
      <c r="M18" s="159">
        <f t="shared" si="1"/>
        <v>1</v>
      </c>
      <c r="N18" s="159" t="e">
        <f t="shared" si="1"/>
        <v>#DIV/0!</v>
      </c>
      <c r="O18" s="159" t="e">
        <f t="shared" si="1"/>
        <v>#DIV/0!</v>
      </c>
      <c r="P18" s="159">
        <f t="shared" si="1"/>
        <v>1</v>
      </c>
      <c r="Q18" s="159">
        <f t="shared" si="1"/>
        <v>1</v>
      </c>
      <c r="R18" s="159" t="e">
        <f t="shared" si="1"/>
        <v>#DIV/0!</v>
      </c>
      <c r="S18" s="159">
        <f t="shared" si="1"/>
        <v>1</v>
      </c>
      <c r="T18" s="401">
        <f t="shared" si="1"/>
        <v>1</v>
      </c>
      <c r="U18" s="269"/>
      <c r="V18" s="269"/>
    </row>
  </sheetData>
  <sheetProtection algorithmName="SHA-512" hashValue="2EhvnsOOTMdDRIXckYWX3FTv3XhEJX8/k4WcyuFN5sY0xeEiPWJaLofK113YCPcXq/M0r1jEPZJqKngZxT7Dyw==" saltValue="p+fNPwClZ2o8NK0QB5SWsQ==" spinCount="100000" sheet="1" objects="1" scenarios="1" formatCells="0" formatColumns="0" formatRows="0"/>
  <mergeCells count="30">
    <mergeCell ref="E16:E18"/>
    <mergeCell ref="F16:F18"/>
    <mergeCell ref="U16:V18"/>
    <mergeCell ref="A16:A18"/>
    <mergeCell ref="B16:B18"/>
    <mergeCell ref="C16:C18"/>
    <mergeCell ref="D16:D18"/>
    <mergeCell ref="U13:V15"/>
    <mergeCell ref="E13:E15"/>
    <mergeCell ref="C7:F7"/>
    <mergeCell ref="A10:V10"/>
    <mergeCell ref="A11:A12"/>
    <mergeCell ref="B11:C11"/>
    <mergeCell ref="D11:D12"/>
    <mergeCell ref="E11:E12"/>
    <mergeCell ref="F11:F12"/>
    <mergeCell ref="G11:G12"/>
    <mergeCell ref="H11:V11"/>
    <mergeCell ref="U12:V12"/>
    <mergeCell ref="A13:A15"/>
    <mergeCell ref="B13:B15"/>
    <mergeCell ref="C13:C15"/>
    <mergeCell ref="D13:D15"/>
    <mergeCell ref="F13:F15"/>
    <mergeCell ref="A1:B4"/>
    <mergeCell ref="C1:T1"/>
    <mergeCell ref="C2:T2"/>
    <mergeCell ref="C3:T3"/>
    <mergeCell ref="C4:H4"/>
    <mergeCell ref="I4:T4"/>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6"/>
  <sheetViews>
    <sheetView topLeftCell="A4" workbookViewId="0">
      <selection activeCell="L12" sqref="L12"/>
    </sheetView>
  </sheetViews>
  <sheetFormatPr baseColWidth="10" defaultRowHeight="11.25" x14ac:dyDescent="0.2"/>
  <cols>
    <col min="1" max="1" width="1.85546875" style="42" customWidth="1"/>
    <col min="2" max="2" width="8.5703125" style="42" customWidth="1"/>
    <col min="3" max="3" width="24.140625" style="42" customWidth="1"/>
    <col min="4" max="4" width="14.5703125" style="42" customWidth="1"/>
    <col min="5" max="5" width="14.7109375" style="42" customWidth="1"/>
    <col min="6" max="6" width="14" style="42" customWidth="1"/>
    <col min="7" max="11" width="8.28515625" style="42" customWidth="1"/>
    <col min="12" max="12" width="13.28515625" style="42" customWidth="1"/>
    <col min="13" max="256" width="11.42578125" style="42"/>
    <col min="257" max="257" width="1.85546875" style="42" customWidth="1"/>
    <col min="258" max="258" width="8.5703125" style="42" customWidth="1"/>
    <col min="259" max="259" width="11.28515625" style="42" customWidth="1"/>
    <col min="260" max="260" width="14.5703125" style="42" customWidth="1"/>
    <col min="261" max="261" width="14.7109375" style="42" customWidth="1"/>
    <col min="262" max="262" width="23.5703125" style="42" customWidth="1"/>
    <col min="263" max="267" width="8.28515625" style="42" customWidth="1"/>
    <col min="268" max="268" width="16.140625" style="42" customWidth="1"/>
    <col min="269" max="512" width="11.42578125" style="42"/>
    <col min="513" max="513" width="1.85546875" style="42" customWidth="1"/>
    <col min="514" max="514" width="8.5703125" style="42" customWidth="1"/>
    <col min="515" max="515" width="11.28515625" style="42" customWidth="1"/>
    <col min="516" max="516" width="14.5703125" style="42" customWidth="1"/>
    <col min="517" max="517" width="14.7109375" style="42" customWidth="1"/>
    <col min="518" max="518" width="23.5703125" style="42" customWidth="1"/>
    <col min="519" max="523" width="8.28515625" style="42" customWidth="1"/>
    <col min="524" max="524" width="16.140625" style="42" customWidth="1"/>
    <col min="525" max="768" width="11.42578125" style="42"/>
    <col min="769" max="769" width="1.85546875" style="42" customWidth="1"/>
    <col min="770" max="770" width="8.5703125" style="42" customWidth="1"/>
    <col min="771" max="771" width="11.28515625" style="42" customWidth="1"/>
    <col min="772" max="772" width="14.5703125" style="42" customWidth="1"/>
    <col min="773" max="773" width="14.7109375" style="42" customWidth="1"/>
    <col min="774" max="774" width="23.5703125" style="42" customWidth="1"/>
    <col min="775" max="779" width="8.28515625" style="42" customWidth="1"/>
    <col min="780" max="780" width="16.140625" style="42" customWidth="1"/>
    <col min="781" max="1024" width="11.42578125" style="42"/>
    <col min="1025" max="1025" width="1.85546875" style="42" customWidth="1"/>
    <col min="1026" max="1026" width="8.5703125" style="42" customWidth="1"/>
    <col min="1027" max="1027" width="11.28515625" style="42" customWidth="1"/>
    <col min="1028" max="1028" width="14.5703125" style="42" customWidth="1"/>
    <col min="1029" max="1029" width="14.7109375" style="42" customWidth="1"/>
    <col min="1030" max="1030" width="23.5703125" style="42" customWidth="1"/>
    <col min="1031" max="1035" width="8.28515625" style="42" customWidth="1"/>
    <col min="1036" max="1036" width="16.140625" style="42" customWidth="1"/>
    <col min="1037" max="1280" width="11.42578125" style="42"/>
    <col min="1281" max="1281" width="1.85546875" style="42" customWidth="1"/>
    <col min="1282" max="1282" width="8.5703125" style="42" customWidth="1"/>
    <col min="1283" max="1283" width="11.28515625" style="42" customWidth="1"/>
    <col min="1284" max="1284" width="14.5703125" style="42" customWidth="1"/>
    <col min="1285" max="1285" width="14.7109375" style="42" customWidth="1"/>
    <col min="1286" max="1286" width="23.5703125" style="42" customWidth="1"/>
    <col min="1287" max="1291" width="8.28515625" style="42" customWidth="1"/>
    <col min="1292" max="1292" width="16.140625" style="42" customWidth="1"/>
    <col min="1293" max="1536" width="11.42578125" style="42"/>
    <col min="1537" max="1537" width="1.85546875" style="42" customWidth="1"/>
    <col min="1538" max="1538" width="8.5703125" style="42" customWidth="1"/>
    <col min="1539" max="1539" width="11.28515625" style="42" customWidth="1"/>
    <col min="1540" max="1540" width="14.5703125" style="42" customWidth="1"/>
    <col min="1541" max="1541" width="14.7109375" style="42" customWidth="1"/>
    <col min="1542" max="1542" width="23.5703125" style="42" customWidth="1"/>
    <col min="1543" max="1547" width="8.28515625" style="42" customWidth="1"/>
    <col min="1548" max="1548" width="16.140625" style="42" customWidth="1"/>
    <col min="1549" max="1792" width="11.42578125" style="42"/>
    <col min="1793" max="1793" width="1.85546875" style="42" customWidth="1"/>
    <col min="1794" max="1794" width="8.5703125" style="42" customWidth="1"/>
    <col min="1795" max="1795" width="11.28515625" style="42" customWidth="1"/>
    <col min="1796" max="1796" width="14.5703125" style="42" customWidth="1"/>
    <col min="1797" max="1797" width="14.7109375" style="42" customWidth="1"/>
    <col min="1798" max="1798" width="23.5703125" style="42" customWidth="1"/>
    <col min="1799" max="1803" width="8.28515625" style="42" customWidth="1"/>
    <col min="1804" max="1804" width="16.140625" style="42" customWidth="1"/>
    <col min="1805" max="2048" width="11.42578125" style="42"/>
    <col min="2049" max="2049" width="1.85546875" style="42" customWidth="1"/>
    <col min="2050" max="2050" width="8.5703125" style="42" customWidth="1"/>
    <col min="2051" max="2051" width="11.28515625" style="42" customWidth="1"/>
    <col min="2052" max="2052" width="14.5703125" style="42" customWidth="1"/>
    <col min="2053" max="2053" width="14.7109375" style="42" customWidth="1"/>
    <col min="2054" max="2054" width="23.5703125" style="42" customWidth="1"/>
    <col min="2055" max="2059" width="8.28515625" style="42" customWidth="1"/>
    <col min="2060" max="2060" width="16.140625" style="42" customWidth="1"/>
    <col min="2061" max="2304" width="11.42578125" style="42"/>
    <col min="2305" max="2305" width="1.85546875" style="42" customWidth="1"/>
    <col min="2306" max="2306" width="8.5703125" style="42" customWidth="1"/>
    <col min="2307" max="2307" width="11.28515625" style="42" customWidth="1"/>
    <col min="2308" max="2308" width="14.5703125" style="42" customWidth="1"/>
    <col min="2309" max="2309" width="14.7109375" style="42" customWidth="1"/>
    <col min="2310" max="2310" width="23.5703125" style="42" customWidth="1"/>
    <col min="2311" max="2315" width="8.28515625" style="42" customWidth="1"/>
    <col min="2316" max="2316" width="16.140625" style="42" customWidth="1"/>
    <col min="2317" max="2560" width="11.42578125" style="42"/>
    <col min="2561" max="2561" width="1.85546875" style="42" customWidth="1"/>
    <col min="2562" max="2562" width="8.5703125" style="42" customWidth="1"/>
    <col min="2563" max="2563" width="11.28515625" style="42" customWidth="1"/>
    <col min="2564" max="2564" width="14.5703125" style="42" customWidth="1"/>
    <col min="2565" max="2565" width="14.7109375" style="42" customWidth="1"/>
    <col min="2566" max="2566" width="23.5703125" style="42" customWidth="1"/>
    <col min="2567" max="2571" width="8.28515625" style="42" customWidth="1"/>
    <col min="2572" max="2572" width="16.140625" style="42" customWidth="1"/>
    <col min="2573" max="2816" width="11.42578125" style="42"/>
    <col min="2817" max="2817" width="1.85546875" style="42" customWidth="1"/>
    <col min="2818" max="2818" width="8.5703125" style="42" customWidth="1"/>
    <col min="2819" max="2819" width="11.28515625" style="42" customWidth="1"/>
    <col min="2820" max="2820" width="14.5703125" style="42" customWidth="1"/>
    <col min="2821" max="2821" width="14.7109375" style="42" customWidth="1"/>
    <col min="2822" max="2822" width="23.5703125" style="42" customWidth="1"/>
    <col min="2823" max="2827" width="8.28515625" style="42" customWidth="1"/>
    <col min="2828" max="2828" width="16.140625" style="42" customWidth="1"/>
    <col min="2829" max="3072" width="11.42578125" style="42"/>
    <col min="3073" max="3073" width="1.85546875" style="42" customWidth="1"/>
    <col min="3074" max="3074" width="8.5703125" style="42" customWidth="1"/>
    <col min="3075" max="3075" width="11.28515625" style="42" customWidth="1"/>
    <col min="3076" max="3076" width="14.5703125" style="42" customWidth="1"/>
    <col min="3077" max="3077" width="14.7109375" style="42" customWidth="1"/>
    <col min="3078" max="3078" width="23.5703125" style="42" customWidth="1"/>
    <col min="3079" max="3083" width="8.28515625" style="42" customWidth="1"/>
    <col min="3084" max="3084" width="16.140625" style="42" customWidth="1"/>
    <col min="3085" max="3328" width="11.42578125" style="42"/>
    <col min="3329" max="3329" width="1.85546875" style="42" customWidth="1"/>
    <col min="3330" max="3330" width="8.5703125" style="42" customWidth="1"/>
    <col min="3331" max="3331" width="11.28515625" style="42" customWidth="1"/>
    <col min="3332" max="3332" width="14.5703125" style="42" customWidth="1"/>
    <col min="3333" max="3333" width="14.7109375" style="42" customWidth="1"/>
    <col min="3334" max="3334" width="23.5703125" style="42" customWidth="1"/>
    <col min="3335" max="3339" width="8.28515625" style="42" customWidth="1"/>
    <col min="3340" max="3340" width="16.140625" style="42" customWidth="1"/>
    <col min="3341" max="3584" width="11.42578125" style="42"/>
    <col min="3585" max="3585" width="1.85546875" style="42" customWidth="1"/>
    <col min="3586" max="3586" width="8.5703125" style="42" customWidth="1"/>
    <col min="3587" max="3587" width="11.28515625" style="42" customWidth="1"/>
    <col min="3588" max="3588" width="14.5703125" style="42" customWidth="1"/>
    <col min="3589" max="3589" width="14.7109375" style="42" customWidth="1"/>
    <col min="3590" max="3590" width="23.5703125" style="42" customWidth="1"/>
    <col min="3591" max="3595" width="8.28515625" style="42" customWidth="1"/>
    <col min="3596" max="3596" width="16.140625" style="42" customWidth="1"/>
    <col min="3597" max="3840" width="11.42578125" style="42"/>
    <col min="3841" max="3841" width="1.85546875" style="42" customWidth="1"/>
    <col min="3842" max="3842" width="8.5703125" style="42" customWidth="1"/>
    <col min="3843" max="3843" width="11.28515625" style="42" customWidth="1"/>
    <col min="3844" max="3844" width="14.5703125" style="42" customWidth="1"/>
    <col min="3845" max="3845" width="14.7109375" style="42" customWidth="1"/>
    <col min="3846" max="3846" width="23.5703125" style="42" customWidth="1"/>
    <col min="3847" max="3851" width="8.28515625" style="42" customWidth="1"/>
    <col min="3852" max="3852" width="16.140625" style="42" customWidth="1"/>
    <col min="3853" max="4096" width="11.42578125" style="42"/>
    <col min="4097" max="4097" width="1.85546875" style="42" customWidth="1"/>
    <col min="4098" max="4098" width="8.5703125" style="42" customWidth="1"/>
    <col min="4099" max="4099" width="11.28515625" style="42" customWidth="1"/>
    <col min="4100" max="4100" width="14.5703125" style="42" customWidth="1"/>
    <col min="4101" max="4101" width="14.7109375" style="42" customWidth="1"/>
    <col min="4102" max="4102" width="23.5703125" style="42" customWidth="1"/>
    <col min="4103" max="4107" width="8.28515625" style="42" customWidth="1"/>
    <col min="4108" max="4108" width="16.140625" style="42" customWidth="1"/>
    <col min="4109" max="4352" width="11.42578125" style="42"/>
    <col min="4353" max="4353" width="1.85546875" style="42" customWidth="1"/>
    <col min="4354" max="4354" width="8.5703125" style="42" customWidth="1"/>
    <col min="4355" max="4355" width="11.28515625" style="42" customWidth="1"/>
    <col min="4356" max="4356" width="14.5703125" style="42" customWidth="1"/>
    <col min="4357" max="4357" width="14.7109375" style="42" customWidth="1"/>
    <col min="4358" max="4358" width="23.5703125" style="42" customWidth="1"/>
    <col min="4359" max="4363" width="8.28515625" style="42" customWidth="1"/>
    <col min="4364" max="4364" width="16.140625" style="42" customWidth="1"/>
    <col min="4365" max="4608" width="11.42578125" style="42"/>
    <col min="4609" max="4609" width="1.85546875" style="42" customWidth="1"/>
    <col min="4610" max="4610" width="8.5703125" style="42" customWidth="1"/>
    <col min="4611" max="4611" width="11.28515625" style="42" customWidth="1"/>
    <col min="4612" max="4612" width="14.5703125" style="42" customWidth="1"/>
    <col min="4613" max="4613" width="14.7109375" style="42" customWidth="1"/>
    <col min="4614" max="4614" width="23.5703125" style="42" customWidth="1"/>
    <col min="4615" max="4619" width="8.28515625" style="42" customWidth="1"/>
    <col min="4620" max="4620" width="16.140625" style="42" customWidth="1"/>
    <col min="4621" max="4864" width="11.42578125" style="42"/>
    <col min="4865" max="4865" width="1.85546875" style="42" customWidth="1"/>
    <col min="4866" max="4866" width="8.5703125" style="42" customWidth="1"/>
    <col min="4867" max="4867" width="11.28515625" style="42" customWidth="1"/>
    <col min="4868" max="4868" width="14.5703125" style="42" customWidth="1"/>
    <col min="4869" max="4869" width="14.7109375" style="42" customWidth="1"/>
    <col min="4870" max="4870" width="23.5703125" style="42" customWidth="1"/>
    <col min="4871" max="4875" width="8.28515625" style="42" customWidth="1"/>
    <col min="4876" max="4876" width="16.140625" style="42" customWidth="1"/>
    <col min="4877" max="5120" width="11.42578125" style="42"/>
    <col min="5121" max="5121" width="1.85546875" style="42" customWidth="1"/>
    <col min="5122" max="5122" width="8.5703125" style="42" customWidth="1"/>
    <col min="5123" max="5123" width="11.28515625" style="42" customWidth="1"/>
    <col min="5124" max="5124" width="14.5703125" style="42" customWidth="1"/>
    <col min="5125" max="5125" width="14.7109375" style="42" customWidth="1"/>
    <col min="5126" max="5126" width="23.5703125" style="42" customWidth="1"/>
    <col min="5127" max="5131" width="8.28515625" style="42" customWidth="1"/>
    <col min="5132" max="5132" width="16.140625" style="42" customWidth="1"/>
    <col min="5133" max="5376" width="11.42578125" style="42"/>
    <col min="5377" max="5377" width="1.85546875" style="42" customWidth="1"/>
    <col min="5378" max="5378" width="8.5703125" style="42" customWidth="1"/>
    <col min="5379" max="5379" width="11.28515625" style="42" customWidth="1"/>
    <col min="5380" max="5380" width="14.5703125" style="42" customWidth="1"/>
    <col min="5381" max="5381" width="14.7109375" style="42" customWidth="1"/>
    <col min="5382" max="5382" width="23.5703125" style="42" customWidth="1"/>
    <col min="5383" max="5387" width="8.28515625" style="42" customWidth="1"/>
    <col min="5388" max="5388" width="16.140625" style="42" customWidth="1"/>
    <col min="5389" max="5632" width="11.42578125" style="42"/>
    <col min="5633" max="5633" width="1.85546875" style="42" customWidth="1"/>
    <col min="5634" max="5634" width="8.5703125" style="42" customWidth="1"/>
    <col min="5635" max="5635" width="11.28515625" style="42" customWidth="1"/>
    <col min="5636" max="5636" width="14.5703125" style="42" customWidth="1"/>
    <col min="5637" max="5637" width="14.7109375" style="42" customWidth="1"/>
    <col min="5638" max="5638" width="23.5703125" style="42" customWidth="1"/>
    <col min="5639" max="5643" width="8.28515625" style="42" customWidth="1"/>
    <col min="5644" max="5644" width="16.140625" style="42" customWidth="1"/>
    <col min="5645" max="5888" width="11.42578125" style="42"/>
    <col min="5889" max="5889" width="1.85546875" style="42" customWidth="1"/>
    <col min="5890" max="5890" width="8.5703125" style="42" customWidth="1"/>
    <col min="5891" max="5891" width="11.28515625" style="42" customWidth="1"/>
    <col min="5892" max="5892" width="14.5703125" style="42" customWidth="1"/>
    <col min="5893" max="5893" width="14.7109375" style="42" customWidth="1"/>
    <col min="5894" max="5894" width="23.5703125" style="42" customWidth="1"/>
    <col min="5895" max="5899" width="8.28515625" style="42" customWidth="1"/>
    <col min="5900" max="5900" width="16.140625" style="42" customWidth="1"/>
    <col min="5901" max="6144" width="11.42578125" style="42"/>
    <col min="6145" max="6145" width="1.85546875" style="42" customWidth="1"/>
    <col min="6146" max="6146" width="8.5703125" style="42" customWidth="1"/>
    <col min="6147" max="6147" width="11.28515625" style="42" customWidth="1"/>
    <col min="6148" max="6148" width="14.5703125" style="42" customWidth="1"/>
    <col min="6149" max="6149" width="14.7109375" style="42" customWidth="1"/>
    <col min="6150" max="6150" width="23.5703125" style="42" customWidth="1"/>
    <col min="6151" max="6155" width="8.28515625" style="42" customWidth="1"/>
    <col min="6156" max="6156" width="16.140625" style="42" customWidth="1"/>
    <col min="6157" max="6400" width="11.42578125" style="42"/>
    <col min="6401" max="6401" width="1.85546875" style="42" customWidth="1"/>
    <col min="6402" max="6402" width="8.5703125" style="42" customWidth="1"/>
    <col min="6403" max="6403" width="11.28515625" style="42" customWidth="1"/>
    <col min="6404" max="6404" width="14.5703125" style="42" customWidth="1"/>
    <col min="6405" max="6405" width="14.7109375" style="42" customWidth="1"/>
    <col min="6406" max="6406" width="23.5703125" style="42" customWidth="1"/>
    <col min="6407" max="6411" width="8.28515625" style="42" customWidth="1"/>
    <col min="6412" max="6412" width="16.140625" style="42" customWidth="1"/>
    <col min="6413" max="6656" width="11.42578125" style="42"/>
    <col min="6657" max="6657" width="1.85546875" style="42" customWidth="1"/>
    <col min="6658" max="6658" width="8.5703125" style="42" customWidth="1"/>
    <col min="6659" max="6659" width="11.28515625" style="42" customWidth="1"/>
    <col min="6660" max="6660" width="14.5703125" style="42" customWidth="1"/>
    <col min="6661" max="6661" width="14.7109375" style="42" customWidth="1"/>
    <col min="6662" max="6662" width="23.5703125" style="42" customWidth="1"/>
    <col min="6663" max="6667" width="8.28515625" style="42" customWidth="1"/>
    <col min="6668" max="6668" width="16.140625" style="42" customWidth="1"/>
    <col min="6669" max="6912" width="11.42578125" style="42"/>
    <col min="6913" max="6913" width="1.85546875" style="42" customWidth="1"/>
    <col min="6914" max="6914" width="8.5703125" style="42" customWidth="1"/>
    <col min="6915" max="6915" width="11.28515625" style="42" customWidth="1"/>
    <col min="6916" max="6916" width="14.5703125" style="42" customWidth="1"/>
    <col min="6917" max="6917" width="14.7109375" style="42" customWidth="1"/>
    <col min="6918" max="6918" width="23.5703125" style="42" customWidth="1"/>
    <col min="6919" max="6923" width="8.28515625" style="42" customWidth="1"/>
    <col min="6924" max="6924" width="16.140625" style="42" customWidth="1"/>
    <col min="6925" max="7168" width="11.42578125" style="42"/>
    <col min="7169" max="7169" width="1.85546875" style="42" customWidth="1"/>
    <col min="7170" max="7170" width="8.5703125" style="42" customWidth="1"/>
    <col min="7171" max="7171" width="11.28515625" style="42" customWidth="1"/>
    <col min="7172" max="7172" width="14.5703125" style="42" customWidth="1"/>
    <col min="7173" max="7173" width="14.7109375" style="42" customWidth="1"/>
    <col min="7174" max="7174" width="23.5703125" style="42" customWidth="1"/>
    <col min="7175" max="7179" width="8.28515625" style="42" customWidth="1"/>
    <col min="7180" max="7180" width="16.140625" style="42" customWidth="1"/>
    <col min="7181" max="7424" width="11.42578125" style="42"/>
    <col min="7425" max="7425" width="1.85546875" style="42" customWidth="1"/>
    <col min="7426" max="7426" width="8.5703125" style="42" customWidth="1"/>
    <col min="7427" max="7427" width="11.28515625" style="42" customWidth="1"/>
    <col min="7428" max="7428" width="14.5703125" style="42" customWidth="1"/>
    <col min="7429" max="7429" width="14.7109375" style="42" customWidth="1"/>
    <col min="7430" max="7430" width="23.5703125" style="42" customWidth="1"/>
    <col min="7431" max="7435" width="8.28515625" style="42" customWidth="1"/>
    <col min="7436" max="7436" width="16.140625" style="42" customWidth="1"/>
    <col min="7437" max="7680" width="11.42578125" style="42"/>
    <col min="7681" max="7681" width="1.85546875" style="42" customWidth="1"/>
    <col min="7682" max="7682" width="8.5703125" style="42" customWidth="1"/>
    <col min="7683" max="7683" width="11.28515625" style="42" customWidth="1"/>
    <col min="7684" max="7684" width="14.5703125" style="42" customWidth="1"/>
    <col min="7685" max="7685" width="14.7109375" style="42" customWidth="1"/>
    <col min="7686" max="7686" width="23.5703125" style="42" customWidth="1"/>
    <col min="7687" max="7691" width="8.28515625" style="42" customWidth="1"/>
    <col min="7692" max="7692" width="16.140625" style="42" customWidth="1"/>
    <col min="7693" max="7936" width="11.42578125" style="42"/>
    <col min="7937" max="7937" width="1.85546875" style="42" customWidth="1"/>
    <col min="7938" max="7938" width="8.5703125" style="42" customWidth="1"/>
    <col min="7939" max="7939" width="11.28515625" style="42" customWidth="1"/>
    <col min="7940" max="7940" width="14.5703125" style="42" customWidth="1"/>
    <col min="7941" max="7941" width="14.7109375" style="42" customWidth="1"/>
    <col min="7942" max="7942" width="23.5703125" style="42" customWidth="1"/>
    <col min="7943" max="7947" width="8.28515625" style="42" customWidth="1"/>
    <col min="7948" max="7948" width="16.140625" style="42" customWidth="1"/>
    <col min="7949" max="8192" width="11.42578125" style="42"/>
    <col min="8193" max="8193" width="1.85546875" style="42" customWidth="1"/>
    <col min="8194" max="8194" width="8.5703125" style="42" customWidth="1"/>
    <col min="8195" max="8195" width="11.28515625" style="42" customWidth="1"/>
    <col min="8196" max="8196" width="14.5703125" style="42" customWidth="1"/>
    <col min="8197" max="8197" width="14.7109375" style="42" customWidth="1"/>
    <col min="8198" max="8198" width="23.5703125" style="42" customWidth="1"/>
    <col min="8199" max="8203" width="8.28515625" style="42" customWidth="1"/>
    <col min="8204" max="8204" width="16.140625" style="42" customWidth="1"/>
    <col min="8205" max="8448" width="11.42578125" style="42"/>
    <col min="8449" max="8449" width="1.85546875" style="42" customWidth="1"/>
    <col min="8450" max="8450" width="8.5703125" style="42" customWidth="1"/>
    <col min="8451" max="8451" width="11.28515625" style="42" customWidth="1"/>
    <col min="8452" max="8452" width="14.5703125" style="42" customWidth="1"/>
    <col min="8453" max="8453" width="14.7109375" style="42" customWidth="1"/>
    <col min="8454" max="8454" width="23.5703125" style="42" customWidth="1"/>
    <col min="8455" max="8459" width="8.28515625" style="42" customWidth="1"/>
    <col min="8460" max="8460" width="16.140625" style="42" customWidth="1"/>
    <col min="8461" max="8704" width="11.42578125" style="42"/>
    <col min="8705" max="8705" width="1.85546875" style="42" customWidth="1"/>
    <col min="8706" max="8706" width="8.5703125" style="42" customWidth="1"/>
    <col min="8707" max="8707" width="11.28515625" style="42" customWidth="1"/>
    <col min="8708" max="8708" width="14.5703125" style="42" customWidth="1"/>
    <col min="8709" max="8709" width="14.7109375" style="42" customWidth="1"/>
    <col min="8710" max="8710" width="23.5703125" style="42" customWidth="1"/>
    <col min="8711" max="8715" width="8.28515625" style="42" customWidth="1"/>
    <col min="8716" max="8716" width="16.140625" style="42" customWidth="1"/>
    <col min="8717" max="8960" width="11.42578125" style="42"/>
    <col min="8961" max="8961" width="1.85546875" style="42" customWidth="1"/>
    <col min="8962" max="8962" width="8.5703125" style="42" customWidth="1"/>
    <col min="8963" max="8963" width="11.28515625" style="42" customWidth="1"/>
    <col min="8964" max="8964" width="14.5703125" style="42" customWidth="1"/>
    <col min="8965" max="8965" width="14.7109375" style="42" customWidth="1"/>
    <col min="8966" max="8966" width="23.5703125" style="42" customWidth="1"/>
    <col min="8967" max="8971" width="8.28515625" style="42" customWidth="1"/>
    <col min="8972" max="8972" width="16.140625" style="42" customWidth="1"/>
    <col min="8973" max="9216" width="11.42578125" style="42"/>
    <col min="9217" max="9217" width="1.85546875" style="42" customWidth="1"/>
    <col min="9218" max="9218" width="8.5703125" style="42" customWidth="1"/>
    <col min="9219" max="9219" width="11.28515625" style="42" customWidth="1"/>
    <col min="9220" max="9220" width="14.5703125" style="42" customWidth="1"/>
    <col min="9221" max="9221" width="14.7109375" style="42" customWidth="1"/>
    <col min="9222" max="9222" width="23.5703125" style="42" customWidth="1"/>
    <col min="9223" max="9227" width="8.28515625" style="42" customWidth="1"/>
    <col min="9228" max="9228" width="16.140625" style="42" customWidth="1"/>
    <col min="9229" max="9472" width="11.42578125" style="42"/>
    <col min="9473" max="9473" width="1.85546875" style="42" customWidth="1"/>
    <col min="9474" max="9474" width="8.5703125" style="42" customWidth="1"/>
    <col min="9475" max="9475" width="11.28515625" style="42" customWidth="1"/>
    <col min="9476" max="9476" width="14.5703125" style="42" customWidth="1"/>
    <col min="9477" max="9477" width="14.7109375" style="42" customWidth="1"/>
    <col min="9478" max="9478" width="23.5703125" style="42" customWidth="1"/>
    <col min="9479" max="9483" width="8.28515625" style="42" customWidth="1"/>
    <col min="9484" max="9484" width="16.140625" style="42" customWidth="1"/>
    <col min="9485" max="9728" width="11.42578125" style="42"/>
    <col min="9729" max="9729" width="1.85546875" style="42" customWidth="1"/>
    <col min="9730" max="9730" width="8.5703125" style="42" customWidth="1"/>
    <col min="9731" max="9731" width="11.28515625" style="42" customWidth="1"/>
    <col min="9732" max="9732" width="14.5703125" style="42" customWidth="1"/>
    <col min="9733" max="9733" width="14.7109375" style="42" customWidth="1"/>
    <col min="9734" max="9734" width="23.5703125" style="42" customWidth="1"/>
    <col min="9735" max="9739" width="8.28515625" style="42" customWidth="1"/>
    <col min="9740" max="9740" width="16.140625" style="42" customWidth="1"/>
    <col min="9741" max="9984" width="11.42578125" style="42"/>
    <col min="9985" max="9985" width="1.85546875" style="42" customWidth="1"/>
    <col min="9986" max="9986" width="8.5703125" style="42" customWidth="1"/>
    <col min="9987" max="9987" width="11.28515625" style="42" customWidth="1"/>
    <col min="9988" max="9988" width="14.5703125" style="42" customWidth="1"/>
    <col min="9989" max="9989" width="14.7109375" style="42" customWidth="1"/>
    <col min="9990" max="9990" width="23.5703125" style="42" customWidth="1"/>
    <col min="9991" max="9995" width="8.28515625" style="42" customWidth="1"/>
    <col min="9996" max="9996" width="16.140625" style="42" customWidth="1"/>
    <col min="9997" max="10240" width="11.42578125" style="42"/>
    <col min="10241" max="10241" width="1.85546875" style="42" customWidth="1"/>
    <col min="10242" max="10242" width="8.5703125" style="42" customWidth="1"/>
    <col min="10243" max="10243" width="11.28515625" style="42" customWidth="1"/>
    <col min="10244" max="10244" width="14.5703125" style="42" customWidth="1"/>
    <col min="10245" max="10245" width="14.7109375" style="42" customWidth="1"/>
    <col min="10246" max="10246" width="23.5703125" style="42" customWidth="1"/>
    <col min="10247" max="10251" width="8.28515625" style="42" customWidth="1"/>
    <col min="10252" max="10252" width="16.140625" style="42" customWidth="1"/>
    <col min="10253" max="10496" width="11.42578125" style="42"/>
    <col min="10497" max="10497" width="1.85546875" style="42" customWidth="1"/>
    <col min="10498" max="10498" width="8.5703125" style="42" customWidth="1"/>
    <col min="10499" max="10499" width="11.28515625" style="42" customWidth="1"/>
    <col min="10500" max="10500" width="14.5703125" style="42" customWidth="1"/>
    <col min="10501" max="10501" width="14.7109375" style="42" customWidth="1"/>
    <col min="10502" max="10502" width="23.5703125" style="42" customWidth="1"/>
    <col min="10503" max="10507" width="8.28515625" style="42" customWidth="1"/>
    <col min="10508" max="10508" width="16.140625" style="42" customWidth="1"/>
    <col min="10509" max="10752" width="11.42578125" style="42"/>
    <col min="10753" max="10753" width="1.85546875" style="42" customWidth="1"/>
    <col min="10754" max="10754" width="8.5703125" style="42" customWidth="1"/>
    <col min="10755" max="10755" width="11.28515625" style="42" customWidth="1"/>
    <col min="10756" max="10756" width="14.5703125" style="42" customWidth="1"/>
    <col min="10757" max="10757" width="14.7109375" style="42" customWidth="1"/>
    <col min="10758" max="10758" width="23.5703125" style="42" customWidth="1"/>
    <col min="10759" max="10763" width="8.28515625" style="42" customWidth="1"/>
    <col min="10764" max="10764" width="16.140625" style="42" customWidth="1"/>
    <col min="10765" max="11008" width="11.42578125" style="42"/>
    <col min="11009" max="11009" width="1.85546875" style="42" customWidth="1"/>
    <col min="11010" max="11010" width="8.5703125" style="42" customWidth="1"/>
    <col min="11011" max="11011" width="11.28515625" style="42" customWidth="1"/>
    <col min="11012" max="11012" width="14.5703125" style="42" customWidth="1"/>
    <col min="11013" max="11013" width="14.7109375" style="42" customWidth="1"/>
    <col min="11014" max="11014" width="23.5703125" style="42" customWidth="1"/>
    <col min="11015" max="11019" width="8.28515625" style="42" customWidth="1"/>
    <col min="11020" max="11020" width="16.140625" style="42" customWidth="1"/>
    <col min="11021" max="11264" width="11.42578125" style="42"/>
    <col min="11265" max="11265" width="1.85546875" style="42" customWidth="1"/>
    <col min="11266" max="11266" width="8.5703125" style="42" customWidth="1"/>
    <col min="11267" max="11267" width="11.28515625" style="42" customWidth="1"/>
    <col min="11268" max="11268" width="14.5703125" style="42" customWidth="1"/>
    <col min="11269" max="11269" width="14.7109375" style="42" customWidth="1"/>
    <col min="11270" max="11270" width="23.5703125" style="42" customWidth="1"/>
    <col min="11271" max="11275" width="8.28515625" style="42" customWidth="1"/>
    <col min="11276" max="11276" width="16.140625" style="42" customWidth="1"/>
    <col min="11277" max="11520" width="11.42578125" style="42"/>
    <col min="11521" max="11521" width="1.85546875" style="42" customWidth="1"/>
    <col min="11522" max="11522" width="8.5703125" style="42" customWidth="1"/>
    <col min="11523" max="11523" width="11.28515625" style="42" customWidth="1"/>
    <col min="11524" max="11524" width="14.5703125" style="42" customWidth="1"/>
    <col min="11525" max="11525" width="14.7109375" style="42" customWidth="1"/>
    <col min="11526" max="11526" width="23.5703125" style="42" customWidth="1"/>
    <col min="11527" max="11531" width="8.28515625" style="42" customWidth="1"/>
    <col min="11532" max="11532" width="16.140625" style="42" customWidth="1"/>
    <col min="11533" max="11776" width="11.42578125" style="42"/>
    <col min="11777" max="11777" width="1.85546875" style="42" customWidth="1"/>
    <col min="11778" max="11778" width="8.5703125" style="42" customWidth="1"/>
    <col min="11779" max="11779" width="11.28515625" style="42" customWidth="1"/>
    <col min="11780" max="11780" width="14.5703125" style="42" customWidth="1"/>
    <col min="11781" max="11781" width="14.7109375" style="42" customWidth="1"/>
    <col min="11782" max="11782" width="23.5703125" style="42" customWidth="1"/>
    <col min="11783" max="11787" width="8.28515625" style="42" customWidth="1"/>
    <col min="11788" max="11788" width="16.140625" style="42" customWidth="1"/>
    <col min="11789" max="12032" width="11.42578125" style="42"/>
    <col min="12033" max="12033" width="1.85546875" style="42" customWidth="1"/>
    <col min="12034" max="12034" width="8.5703125" style="42" customWidth="1"/>
    <col min="12035" max="12035" width="11.28515625" style="42" customWidth="1"/>
    <col min="12036" max="12036" width="14.5703125" style="42" customWidth="1"/>
    <col min="12037" max="12037" width="14.7109375" style="42" customWidth="1"/>
    <col min="12038" max="12038" width="23.5703125" style="42" customWidth="1"/>
    <col min="12039" max="12043" width="8.28515625" style="42" customWidth="1"/>
    <col min="12044" max="12044" width="16.140625" style="42" customWidth="1"/>
    <col min="12045" max="12288" width="11.42578125" style="42"/>
    <col min="12289" max="12289" width="1.85546875" style="42" customWidth="1"/>
    <col min="12290" max="12290" width="8.5703125" style="42" customWidth="1"/>
    <col min="12291" max="12291" width="11.28515625" style="42" customWidth="1"/>
    <col min="12292" max="12292" width="14.5703125" style="42" customWidth="1"/>
    <col min="12293" max="12293" width="14.7109375" style="42" customWidth="1"/>
    <col min="12294" max="12294" width="23.5703125" style="42" customWidth="1"/>
    <col min="12295" max="12299" width="8.28515625" style="42" customWidth="1"/>
    <col min="12300" max="12300" width="16.140625" style="42" customWidth="1"/>
    <col min="12301" max="12544" width="11.42578125" style="42"/>
    <col min="12545" max="12545" width="1.85546875" style="42" customWidth="1"/>
    <col min="12546" max="12546" width="8.5703125" style="42" customWidth="1"/>
    <col min="12547" max="12547" width="11.28515625" style="42" customWidth="1"/>
    <col min="12548" max="12548" width="14.5703125" style="42" customWidth="1"/>
    <col min="12549" max="12549" width="14.7109375" style="42" customWidth="1"/>
    <col min="12550" max="12550" width="23.5703125" style="42" customWidth="1"/>
    <col min="12551" max="12555" width="8.28515625" style="42" customWidth="1"/>
    <col min="12556" max="12556" width="16.140625" style="42" customWidth="1"/>
    <col min="12557" max="12800" width="11.42578125" style="42"/>
    <col min="12801" max="12801" width="1.85546875" style="42" customWidth="1"/>
    <col min="12802" max="12802" width="8.5703125" style="42" customWidth="1"/>
    <col min="12803" max="12803" width="11.28515625" style="42" customWidth="1"/>
    <col min="12804" max="12804" width="14.5703125" style="42" customWidth="1"/>
    <col min="12805" max="12805" width="14.7109375" style="42" customWidth="1"/>
    <col min="12806" max="12806" width="23.5703125" style="42" customWidth="1"/>
    <col min="12807" max="12811" width="8.28515625" style="42" customWidth="1"/>
    <col min="12812" max="12812" width="16.140625" style="42" customWidth="1"/>
    <col min="12813" max="13056" width="11.42578125" style="42"/>
    <col min="13057" max="13057" width="1.85546875" style="42" customWidth="1"/>
    <col min="13058" max="13058" width="8.5703125" style="42" customWidth="1"/>
    <col min="13059" max="13059" width="11.28515625" style="42" customWidth="1"/>
    <col min="13060" max="13060" width="14.5703125" style="42" customWidth="1"/>
    <col min="13061" max="13061" width="14.7109375" style="42" customWidth="1"/>
    <col min="13062" max="13062" width="23.5703125" style="42" customWidth="1"/>
    <col min="13063" max="13067" width="8.28515625" style="42" customWidth="1"/>
    <col min="13068" max="13068" width="16.140625" style="42" customWidth="1"/>
    <col min="13069" max="13312" width="11.42578125" style="42"/>
    <col min="13313" max="13313" width="1.85546875" style="42" customWidth="1"/>
    <col min="13314" max="13314" width="8.5703125" style="42" customWidth="1"/>
    <col min="13315" max="13315" width="11.28515625" style="42" customWidth="1"/>
    <col min="13316" max="13316" width="14.5703125" style="42" customWidth="1"/>
    <col min="13317" max="13317" width="14.7109375" style="42" customWidth="1"/>
    <col min="13318" max="13318" width="23.5703125" style="42" customWidth="1"/>
    <col min="13319" max="13323" width="8.28515625" style="42" customWidth="1"/>
    <col min="13324" max="13324" width="16.140625" style="42" customWidth="1"/>
    <col min="13325" max="13568" width="11.42578125" style="42"/>
    <col min="13569" max="13569" width="1.85546875" style="42" customWidth="1"/>
    <col min="13570" max="13570" width="8.5703125" style="42" customWidth="1"/>
    <col min="13571" max="13571" width="11.28515625" style="42" customWidth="1"/>
    <col min="13572" max="13572" width="14.5703125" style="42" customWidth="1"/>
    <col min="13573" max="13573" width="14.7109375" style="42" customWidth="1"/>
    <col min="13574" max="13574" width="23.5703125" style="42" customWidth="1"/>
    <col min="13575" max="13579" width="8.28515625" style="42" customWidth="1"/>
    <col min="13580" max="13580" width="16.140625" style="42" customWidth="1"/>
    <col min="13581" max="13824" width="11.42578125" style="42"/>
    <col min="13825" max="13825" width="1.85546875" style="42" customWidth="1"/>
    <col min="13826" max="13826" width="8.5703125" style="42" customWidth="1"/>
    <col min="13827" max="13827" width="11.28515625" style="42" customWidth="1"/>
    <col min="13828" max="13828" width="14.5703125" style="42" customWidth="1"/>
    <col min="13829" max="13829" width="14.7109375" style="42" customWidth="1"/>
    <col min="13830" max="13830" width="23.5703125" style="42" customWidth="1"/>
    <col min="13831" max="13835" width="8.28515625" style="42" customWidth="1"/>
    <col min="13836" max="13836" width="16.140625" style="42" customWidth="1"/>
    <col min="13837" max="14080" width="11.42578125" style="42"/>
    <col min="14081" max="14081" width="1.85546875" style="42" customWidth="1"/>
    <col min="14082" max="14082" width="8.5703125" style="42" customWidth="1"/>
    <col min="14083" max="14083" width="11.28515625" style="42" customWidth="1"/>
    <col min="14084" max="14084" width="14.5703125" style="42" customWidth="1"/>
    <col min="14085" max="14085" width="14.7109375" style="42" customWidth="1"/>
    <col min="14086" max="14086" width="23.5703125" style="42" customWidth="1"/>
    <col min="14087" max="14091" width="8.28515625" style="42" customWidth="1"/>
    <col min="14092" max="14092" width="16.140625" style="42" customWidth="1"/>
    <col min="14093" max="14336" width="11.42578125" style="42"/>
    <col min="14337" max="14337" width="1.85546875" style="42" customWidth="1"/>
    <col min="14338" max="14338" width="8.5703125" style="42" customWidth="1"/>
    <col min="14339" max="14339" width="11.28515625" style="42" customWidth="1"/>
    <col min="14340" max="14340" width="14.5703125" style="42" customWidth="1"/>
    <col min="14341" max="14341" width="14.7109375" style="42" customWidth="1"/>
    <col min="14342" max="14342" width="23.5703125" style="42" customWidth="1"/>
    <col min="14343" max="14347" width="8.28515625" style="42" customWidth="1"/>
    <col min="14348" max="14348" width="16.140625" style="42" customWidth="1"/>
    <col min="14349" max="14592" width="11.42578125" style="42"/>
    <col min="14593" max="14593" width="1.85546875" style="42" customWidth="1"/>
    <col min="14594" max="14594" width="8.5703125" style="42" customWidth="1"/>
    <col min="14595" max="14595" width="11.28515625" style="42" customWidth="1"/>
    <col min="14596" max="14596" width="14.5703125" style="42" customWidth="1"/>
    <col min="14597" max="14597" width="14.7109375" style="42" customWidth="1"/>
    <col min="14598" max="14598" width="23.5703125" style="42" customWidth="1"/>
    <col min="14599" max="14603" width="8.28515625" style="42" customWidth="1"/>
    <col min="14604" max="14604" width="16.140625" style="42" customWidth="1"/>
    <col min="14605" max="14848" width="11.42578125" style="42"/>
    <col min="14849" max="14849" width="1.85546875" style="42" customWidth="1"/>
    <col min="14850" max="14850" width="8.5703125" style="42" customWidth="1"/>
    <col min="14851" max="14851" width="11.28515625" style="42" customWidth="1"/>
    <col min="14852" max="14852" width="14.5703125" style="42" customWidth="1"/>
    <col min="14853" max="14853" width="14.7109375" style="42" customWidth="1"/>
    <col min="14854" max="14854" width="23.5703125" style="42" customWidth="1"/>
    <col min="14855" max="14859" width="8.28515625" style="42" customWidth="1"/>
    <col min="14860" max="14860" width="16.140625" style="42" customWidth="1"/>
    <col min="14861" max="15104" width="11.42578125" style="42"/>
    <col min="15105" max="15105" width="1.85546875" style="42" customWidth="1"/>
    <col min="15106" max="15106" width="8.5703125" style="42" customWidth="1"/>
    <col min="15107" max="15107" width="11.28515625" style="42" customWidth="1"/>
    <col min="15108" max="15108" width="14.5703125" style="42" customWidth="1"/>
    <col min="15109" max="15109" width="14.7109375" style="42" customWidth="1"/>
    <col min="15110" max="15110" width="23.5703125" style="42" customWidth="1"/>
    <col min="15111" max="15115" width="8.28515625" style="42" customWidth="1"/>
    <col min="15116" max="15116" width="16.140625" style="42" customWidth="1"/>
    <col min="15117" max="15360" width="11.42578125" style="42"/>
    <col min="15361" max="15361" width="1.85546875" style="42" customWidth="1"/>
    <col min="15362" max="15362" width="8.5703125" style="42" customWidth="1"/>
    <col min="15363" max="15363" width="11.28515625" style="42" customWidth="1"/>
    <col min="15364" max="15364" width="14.5703125" style="42" customWidth="1"/>
    <col min="15365" max="15365" width="14.7109375" style="42" customWidth="1"/>
    <col min="15366" max="15366" width="23.5703125" style="42" customWidth="1"/>
    <col min="15367" max="15371" width="8.28515625" style="42" customWidth="1"/>
    <col min="15372" max="15372" width="16.140625" style="42" customWidth="1"/>
    <col min="15373" max="15616" width="11.42578125" style="42"/>
    <col min="15617" max="15617" width="1.85546875" style="42" customWidth="1"/>
    <col min="15618" max="15618" width="8.5703125" style="42" customWidth="1"/>
    <col min="15619" max="15619" width="11.28515625" style="42" customWidth="1"/>
    <col min="15620" max="15620" width="14.5703125" style="42" customWidth="1"/>
    <col min="15621" max="15621" width="14.7109375" style="42" customWidth="1"/>
    <col min="15622" max="15622" width="23.5703125" style="42" customWidth="1"/>
    <col min="15623" max="15627" width="8.28515625" style="42" customWidth="1"/>
    <col min="15628" max="15628" width="16.140625" style="42" customWidth="1"/>
    <col min="15629" max="15872" width="11.42578125" style="42"/>
    <col min="15873" max="15873" width="1.85546875" style="42" customWidth="1"/>
    <col min="15874" max="15874" width="8.5703125" style="42" customWidth="1"/>
    <col min="15875" max="15875" width="11.28515625" style="42" customWidth="1"/>
    <col min="15876" max="15876" width="14.5703125" style="42" customWidth="1"/>
    <col min="15877" max="15877" width="14.7109375" style="42" customWidth="1"/>
    <col min="15878" max="15878" width="23.5703125" style="42" customWidth="1"/>
    <col min="15879" max="15883" width="8.28515625" style="42" customWidth="1"/>
    <col min="15884" max="15884" width="16.140625" style="42" customWidth="1"/>
    <col min="15885" max="16128" width="11.42578125" style="42"/>
    <col min="16129" max="16129" width="1.85546875" style="42" customWidth="1"/>
    <col min="16130" max="16130" width="8.5703125" style="42" customWidth="1"/>
    <col min="16131" max="16131" width="11.28515625" style="42" customWidth="1"/>
    <col min="16132" max="16132" width="14.5703125" style="42" customWidth="1"/>
    <col min="16133" max="16133" width="14.7109375" style="42" customWidth="1"/>
    <col min="16134" max="16134" width="23.5703125" style="42" customWidth="1"/>
    <col min="16135" max="16139" width="8.28515625" style="42" customWidth="1"/>
    <col min="16140" max="16140" width="16.140625" style="42" customWidth="1"/>
    <col min="16141" max="16384" width="11.42578125" style="42"/>
  </cols>
  <sheetData>
    <row r="2" spans="1:19" s="40" customFormat="1" ht="21.75" customHeight="1" x14ac:dyDescent="0.2">
      <c r="B2" s="292"/>
      <c r="C2" s="292"/>
      <c r="D2" s="293" t="s">
        <v>104</v>
      </c>
      <c r="E2" s="293"/>
      <c r="F2" s="293"/>
      <c r="G2" s="293"/>
      <c r="H2" s="293"/>
      <c r="I2" s="293"/>
      <c r="J2" s="293"/>
      <c r="K2" s="293"/>
    </row>
    <row r="3" spans="1:19" s="40" customFormat="1" ht="18" customHeight="1" x14ac:dyDescent="0.2">
      <c r="B3" s="292"/>
      <c r="C3" s="292"/>
      <c r="D3" s="293" t="s">
        <v>18</v>
      </c>
      <c r="E3" s="293"/>
      <c r="F3" s="293"/>
      <c r="G3" s="293"/>
      <c r="H3" s="293"/>
      <c r="I3" s="293"/>
      <c r="J3" s="293"/>
      <c r="K3" s="293"/>
    </row>
    <row r="4" spans="1:19" s="40" customFormat="1" ht="18" customHeight="1" x14ac:dyDescent="0.2">
      <c r="B4" s="292"/>
      <c r="C4" s="292"/>
      <c r="D4" s="293" t="s">
        <v>105</v>
      </c>
      <c r="E4" s="293"/>
      <c r="F4" s="293"/>
      <c r="G4" s="293"/>
      <c r="H4" s="293"/>
      <c r="I4" s="293"/>
      <c r="J4" s="293"/>
      <c r="K4" s="293"/>
    </row>
    <row r="5" spans="1:19" s="40" customFormat="1" ht="18" customHeight="1" x14ac:dyDescent="0.2">
      <c r="B5" s="292"/>
      <c r="C5" s="292"/>
      <c r="D5" s="294" t="s">
        <v>132</v>
      </c>
      <c r="E5" s="294"/>
      <c r="F5" s="294"/>
      <c r="G5" s="294"/>
      <c r="H5" s="294" t="s">
        <v>133</v>
      </c>
      <c r="I5" s="294"/>
      <c r="J5" s="294"/>
      <c r="K5" s="294"/>
    </row>
    <row r="6" spans="1:19" s="40" customFormat="1" ht="33.75" customHeight="1" thickBot="1" x14ac:dyDescent="0.25"/>
    <row r="7" spans="1:19" ht="24.75" customHeight="1" thickBot="1" x14ac:dyDescent="0.25">
      <c r="A7" s="41"/>
      <c r="B7" s="295" t="s">
        <v>108</v>
      </c>
      <c r="C7" s="296"/>
      <c r="D7" s="295" t="s">
        <v>358</v>
      </c>
      <c r="E7" s="297"/>
      <c r="F7" s="296"/>
      <c r="G7" s="40"/>
      <c r="H7" s="40"/>
      <c r="I7" s="40"/>
      <c r="J7" s="40"/>
      <c r="K7" s="40"/>
      <c r="L7" s="40"/>
      <c r="M7" s="40"/>
      <c r="N7" s="40"/>
      <c r="O7" s="40"/>
      <c r="P7" s="40"/>
      <c r="Q7" s="40"/>
      <c r="R7" s="40"/>
      <c r="S7" s="40"/>
    </row>
    <row r="8" spans="1:19" ht="30" customHeight="1" thickBot="1" x14ac:dyDescent="0.25">
      <c r="A8" s="41"/>
      <c r="B8" s="295" t="s">
        <v>134</v>
      </c>
      <c r="C8" s="296"/>
      <c r="D8" s="295" t="s">
        <v>362</v>
      </c>
      <c r="E8" s="297"/>
      <c r="F8" s="296"/>
      <c r="G8" s="40"/>
      <c r="H8" s="40"/>
      <c r="I8" s="40"/>
      <c r="J8" s="40"/>
      <c r="K8" s="40"/>
      <c r="L8" s="40"/>
      <c r="M8" s="40"/>
      <c r="N8" s="40"/>
      <c r="O8" s="40"/>
      <c r="P8" s="40"/>
      <c r="Q8" s="40"/>
      <c r="R8" s="40"/>
      <c r="S8" s="40"/>
    </row>
    <row r="9" spans="1:19" ht="24.75" customHeight="1" x14ac:dyDescent="0.2">
      <c r="A9" s="41"/>
      <c r="B9" s="40"/>
      <c r="C9" s="40"/>
      <c r="D9" s="40"/>
      <c r="E9" s="40"/>
      <c r="F9" s="40"/>
      <c r="G9" s="40"/>
      <c r="H9" s="40"/>
      <c r="I9" s="40"/>
      <c r="J9" s="40"/>
      <c r="K9" s="40"/>
      <c r="L9" s="40"/>
      <c r="M9" s="40"/>
      <c r="N9" s="40"/>
      <c r="O9" s="40"/>
      <c r="P9" s="40"/>
      <c r="Q9" s="40"/>
      <c r="R9" s="40"/>
      <c r="S9" s="40"/>
    </row>
    <row r="10" spans="1:19" s="43" customFormat="1" ht="36.75" customHeight="1" x14ac:dyDescent="0.2">
      <c r="B10" s="298" t="s">
        <v>135</v>
      </c>
      <c r="C10" s="298"/>
      <c r="D10" s="298"/>
      <c r="E10" s="298"/>
      <c r="F10" s="298"/>
      <c r="G10" s="298"/>
      <c r="H10" s="298"/>
      <c r="I10" s="298"/>
      <c r="J10" s="298"/>
      <c r="K10" s="298"/>
      <c r="L10" s="290" t="s">
        <v>136</v>
      </c>
      <c r="M10" s="40"/>
      <c r="N10" s="40"/>
      <c r="O10" s="40"/>
      <c r="P10" s="40"/>
      <c r="Q10" s="40"/>
      <c r="R10" s="40"/>
      <c r="S10" s="40"/>
    </row>
    <row r="11" spans="1:19" s="43" customFormat="1" ht="38.25" customHeight="1" x14ac:dyDescent="0.2">
      <c r="B11" s="44" t="s">
        <v>110</v>
      </c>
      <c r="C11" s="44" t="s">
        <v>113</v>
      </c>
      <c r="D11" s="44" t="s">
        <v>137</v>
      </c>
      <c r="E11" s="44" t="s">
        <v>138</v>
      </c>
      <c r="F11" s="44" t="s">
        <v>139</v>
      </c>
      <c r="G11" s="44">
        <v>2016</v>
      </c>
      <c r="H11" s="44">
        <v>2017</v>
      </c>
      <c r="I11" s="44">
        <v>2018</v>
      </c>
      <c r="J11" s="44">
        <v>2019</v>
      </c>
      <c r="K11" s="44">
        <v>2020</v>
      </c>
      <c r="L11" s="291"/>
      <c r="M11" s="40"/>
      <c r="N11" s="40"/>
      <c r="O11" s="40"/>
      <c r="P11" s="40"/>
      <c r="Q11" s="40"/>
      <c r="R11" s="40"/>
      <c r="S11" s="40"/>
    </row>
    <row r="12" spans="1:19" s="45" customFormat="1" ht="146.25" customHeight="1" x14ac:dyDescent="0.2">
      <c r="B12" s="160">
        <f>'1_Acompañamiento y conceptos '!C9</f>
        <v>1</v>
      </c>
      <c r="C12" s="161" t="str">
        <f>'1_Acompañamiento y conceptos '!F9</f>
        <v>Gestionar dentro de los términos establecidos por ley el 92% de las solicitudes de  consultas, conceptos y actos administrativos que sean puestos a consideración de la Dirección.</v>
      </c>
      <c r="D12" s="162" t="str">
        <f>'1_Acompañamiento y conceptos '!H16</f>
        <v>Constante</v>
      </c>
      <c r="E12" s="166" t="s">
        <v>366</v>
      </c>
      <c r="F12" s="203">
        <v>0.92</v>
      </c>
      <c r="G12" s="163" t="s">
        <v>365</v>
      </c>
      <c r="H12" s="163" t="s">
        <v>365</v>
      </c>
      <c r="I12" s="202">
        <v>0.88729999999999998</v>
      </c>
      <c r="J12" s="203">
        <v>0.92</v>
      </c>
      <c r="K12" s="203">
        <v>0.92</v>
      </c>
      <c r="L12" s="207">
        <f>+AVERAGE(I12,Metas_Magnitud!T13,0)/Anualización!F12</f>
        <v>0.60575181159420288</v>
      </c>
      <c r="M12" s="40"/>
      <c r="N12" s="40"/>
      <c r="O12" s="40"/>
      <c r="P12" s="40"/>
      <c r="Q12" s="40"/>
      <c r="R12" s="40"/>
      <c r="S12" s="40"/>
    </row>
    <row r="13" spans="1:19" s="45" customFormat="1" ht="126.75" customHeight="1" x14ac:dyDescent="0.2">
      <c r="B13" s="160">
        <f>'2_PAAC'!C9</f>
        <v>2</v>
      </c>
      <c r="C13" s="165" t="str">
        <f>'2_PAAC'!F9</f>
        <v>Realizar el 100% de las actividades programadas en el Plan Anticorrupción y de Atención al Ciudadano de la vigencia por la Dirección de Normatividad y Conceptos</v>
      </c>
      <c r="D13" s="162" t="str">
        <f>'2_PAAC'!H16</f>
        <v>Constante</v>
      </c>
      <c r="E13" s="166" t="s">
        <v>366</v>
      </c>
      <c r="F13" s="207">
        <v>1</v>
      </c>
      <c r="G13" s="163" t="s">
        <v>365</v>
      </c>
      <c r="H13" s="163" t="s">
        <v>365</v>
      </c>
      <c r="I13" s="163" t="s">
        <v>365</v>
      </c>
      <c r="J13" s="164">
        <v>1</v>
      </c>
      <c r="K13" s="164">
        <v>1</v>
      </c>
      <c r="L13" s="207">
        <f>+AVERAGE(Metas_Magnitud!T18,0)/Anualización!F13</f>
        <v>0.5</v>
      </c>
    </row>
    <row r="14" spans="1:19" s="45" customFormat="1" x14ac:dyDescent="0.2">
      <c r="F14" s="46"/>
      <c r="G14" s="46"/>
      <c r="H14" s="46"/>
      <c r="I14" s="46"/>
      <c r="J14" s="46"/>
      <c r="K14" s="46"/>
      <c r="L14" s="46"/>
    </row>
    <row r="15" spans="1:19" s="45" customFormat="1" x14ac:dyDescent="0.2"/>
    <row r="16" spans="1:19" s="45" customFormat="1" x14ac:dyDescent="0.2"/>
  </sheetData>
  <sheetProtection algorithmName="SHA-512" hashValue="nwPnAmsG9ql8KDxk3Zw2UQ8J/0N1xqMLvxil+xajpN/RWkb050N9lYfLQoHHEsSnkwR75NouBj03GrhZ1wbJMw==" saltValue="uJ8rkwS8R7EkKpa9kuVJbQ==" spinCount="100000" sheet="1" objects="1" scenarios="1" formatCells="0" formatColumns="0" formatRows="0"/>
  <mergeCells count="12">
    <mergeCell ref="L10:L11"/>
    <mergeCell ref="B2:C5"/>
    <mergeCell ref="D2:K2"/>
    <mergeCell ref="D3:K3"/>
    <mergeCell ref="D4:K4"/>
    <mergeCell ref="D5:G5"/>
    <mergeCell ref="H5:K5"/>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topLeftCell="B1" zoomScale="90" zoomScaleNormal="90" zoomScaleSheetLayoutView="100" zoomScalePageLayoutView="70" workbookViewId="0">
      <selection activeCell="C50" sqref="C50:I50"/>
    </sheetView>
  </sheetViews>
  <sheetFormatPr baseColWidth="10" defaultRowHeight="12" x14ac:dyDescent="0.2"/>
  <cols>
    <col min="1" max="1" width="1" style="16" customWidth="1"/>
    <col min="2" max="2" width="25.42578125" style="259" customWidth="1"/>
    <col min="3" max="3" width="14.5703125" style="16" customWidth="1"/>
    <col min="4" max="4" width="20.140625" style="16" customWidth="1"/>
    <col min="5" max="5" width="16.42578125" style="16" customWidth="1"/>
    <col min="6" max="6" width="25" style="16" customWidth="1"/>
    <col min="7" max="7" width="22" style="260" customWidth="1"/>
    <col min="8" max="8" width="20.5703125" style="16" customWidth="1"/>
    <col min="9" max="9" width="22.42578125" style="16" customWidth="1"/>
    <col min="10" max="11" width="22.42578125" style="15" customWidth="1"/>
    <col min="12" max="21" width="11.42578125" style="15"/>
    <col min="22" max="16384" width="11.42578125" style="16"/>
  </cols>
  <sheetData>
    <row r="1" spans="1:21" ht="6" customHeight="1" x14ac:dyDescent="0.2">
      <c r="A1" s="221"/>
      <c r="B1" s="222"/>
      <c r="C1" s="221"/>
      <c r="D1" s="221"/>
      <c r="E1" s="221"/>
      <c r="F1" s="221"/>
      <c r="G1" s="222"/>
      <c r="H1" s="221"/>
      <c r="I1" s="221"/>
    </row>
    <row r="2" spans="1:21" ht="29.25" customHeight="1" x14ac:dyDescent="0.2">
      <c r="A2" s="221"/>
      <c r="B2" s="325"/>
      <c r="C2" s="326" t="s">
        <v>372</v>
      </c>
      <c r="D2" s="326"/>
      <c r="E2" s="326"/>
      <c r="F2" s="326"/>
      <c r="G2" s="326"/>
      <c r="H2" s="326"/>
      <c r="I2" s="326"/>
      <c r="J2" s="223"/>
      <c r="L2" s="17" t="s">
        <v>35</v>
      </c>
      <c r="U2" s="16"/>
    </row>
    <row r="3" spans="1:21" ht="25.5" customHeight="1" x14ac:dyDescent="0.2">
      <c r="A3" s="221"/>
      <c r="B3" s="325"/>
      <c r="C3" s="326" t="s">
        <v>18</v>
      </c>
      <c r="D3" s="326"/>
      <c r="E3" s="326"/>
      <c r="F3" s="326"/>
      <c r="G3" s="326"/>
      <c r="H3" s="326"/>
      <c r="I3" s="326"/>
      <c r="J3" s="223"/>
      <c r="L3" s="17" t="s">
        <v>30</v>
      </c>
      <c r="U3" s="16"/>
    </row>
    <row r="4" spans="1:21" ht="25.5" customHeight="1" x14ac:dyDescent="0.2">
      <c r="A4" s="221"/>
      <c r="B4" s="325"/>
      <c r="C4" s="326" t="s">
        <v>0</v>
      </c>
      <c r="D4" s="326"/>
      <c r="E4" s="326"/>
      <c r="F4" s="326"/>
      <c r="G4" s="326"/>
      <c r="H4" s="326"/>
      <c r="I4" s="326"/>
      <c r="J4" s="223"/>
      <c r="L4" s="17" t="s">
        <v>36</v>
      </c>
      <c r="U4" s="16"/>
    </row>
    <row r="5" spans="1:21" ht="25.5" customHeight="1" x14ac:dyDescent="0.2">
      <c r="A5" s="221"/>
      <c r="B5" s="325"/>
      <c r="C5" s="326" t="s">
        <v>38</v>
      </c>
      <c r="D5" s="326"/>
      <c r="E5" s="326"/>
      <c r="F5" s="326"/>
      <c r="G5" s="326" t="s">
        <v>103</v>
      </c>
      <c r="H5" s="326"/>
      <c r="I5" s="326"/>
      <c r="J5" s="223"/>
      <c r="L5" s="17" t="s">
        <v>31</v>
      </c>
      <c r="U5" s="16"/>
    </row>
    <row r="6" spans="1:21" ht="23.25" customHeight="1" x14ac:dyDescent="0.2">
      <c r="A6" s="221"/>
      <c r="B6" s="308" t="s">
        <v>1</v>
      </c>
      <c r="C6" s="308"/>
      <c r="D6" s="308"/>
      <c r="E6" s="308"/>
      <c r="F6" s="308"/>
      <c r="G6" s="308"/>
      <c r="H6" s="308"/>
      <c r="I6" s="308"/>
      <c r="J6" s="224"/>
      <c r="K6" s="224"/>
    </row>
    <row r="7" spans="1:21" ht="24" customHeight="1" x14ac:dyDescent="0.2">
      <c r="A7" s="221"/>
      <c r="B7" s="309" t="s">
        <v>37</v>
      </c>
      <c r="C7" s="309"/>
      <c r="D7" s="309"/>
      <c r="E7" s="309"/>
      <c r="F7" s="309"/>
      <c r="G7" s="309"/>
      <c r="H7" s="309"/>
      <c r="I7" s="309"/>
      <c r="J7" s="225"/>
      <c r="K7" s="225"/>
    </row>
    <row r="8" spans="1:21" ht="24" customHeight="1" x14ac:dyDescent="0.2">
      <c r="A8" s="221"/>
      <c r="B8" s="310" t="s">
        <v>19</v>
      </c>
      <c r="C8" s="310"/>
      <c r="D8" s="310"/>
      <c r="E8" s="310"/>
      <c r="F8" s="310"/>
      <c r="G8" s="310"/>
      <c r="H8" s="310"/>
      <c r="I8" s="310"/>
      <c r="J8" s="225"/>
      <c r="K8" s="225"/>
      <c r="N8" s="21" t="s">
        <v>57</v>
      </c>
    </row>
    <row r="9" spans="1:21" ht="30.75" customHeight="1" x14ac:dyDescent="0.2">
      <c r="A9" s="221"/>
      <c r="B9" s="218" t="s">
        <v>101</v>
      </c>
      <c r="C9" s="219">
        <v>1</v>
      </c>
      <c r="D9" s="306" t="s">
        <v>102</v>
      </c>
      <c r="E9" s="306"/>
      <c r="F9" s="300" t="s">
        <v>368</v>
      </c>
      <c r="G9" s="300"/>
      <c r="H9" s="300"/>
      <c r="I9" s="300"/>
      <c r="J9" s="226"/>
      <c r="K9" s="226"/>
      <c r="M9" s="17" t="s">
        <v>22</v>
      </c>
      <c r="N9" s="21" t="s">
        <v>58</v>
      </c>
    </row>
    <row r="10" spans="1:21" ht="30.75" customHeight="1" x14ac:dyDescent="0.2">
      <c r="A10" s="221"/>
      <c r="B10" s="218" t="s">
        <v>41</v>
      </c>
      <c r="C10" s="219" t="s">
        <v>89</v>
      </c>
      <c r="D10" s="306" t="s">
        <v>40</v>
      </c>
      <c r="E10" s="306"/>
      <c r="F10" s="307" t="s">
        <v>339</v>
      </c>
      <c r="G10" s="307"/>
      <c r="H10" s="218" t="s">
        <v>46</v>
      </c>
      <c r="I10" s="219" t="s">
        <v>89</v>
      </c>
      <c r="J10" s="227"/>
      <c r="K10" s="227"/>
      <c r="M10" s="17" t="s">
        <v>23</v>
      </c>
      <c r="N10" s="21" t="s">
        <v>59</v>
      </c>
    </row>
    <row r="11" spans="1:21" ht="30.75" customHeight="1" x14ac:dyDescent="0.2">
      <c r="A11" s="221"/>
      <c r="B11" s="218" t="s">
        <v>47</v>
      </c>
      <c r="C11" s="300" t="s">
        <v>336</v>
      </c>
      <c r="D11" s="300"/>
      <c r="E11" s="300"/>
      <c r="F11" s="300"/>
      <c r="G11" s="218" t="s">
        <v>48</v>
      </c>
      <c r="H11" s="302" t="s">
        <v>336</v>
      </c>
      <c r="I11" s="302"/>
      <c r="J11" s="228"/>
      <c r="K11" s="228"/>
      <c r="M11" s="17" t="s">
        <v>24</v>
      </c>
      <c r="N11" s="21" t="s">
        <v>60</v>
      </c>
    </row>
    <row r="12" spans="1:21" ht="30.75" customHeight="1" x14ac:dyDescent="0.2">
      <c r="A12" s="221"/>
      <c r="B12" s="218" t="s">
        <v>49</v>
      </c>
      <c r="C12" s="299" t="s">
        <v>22</v>
      </c>
      <c r="D12" s="299"/>
      <c r="E12" s="299"/>
      <c r="F12" s="299"/>
      <c r="G12" s="218" t="s">
        <v>50</v>
      </c>
      <c r="H12" s="301" t="s">
        <v>306</v>
      </c>
      <c r="I12" s="301"/>
      <c r="J12" s="229"/>
      <c r="K12" s="229"/>
      <c r="M12" s="18" t="s">
        <v>25</v>
      </c>
    </row>
    <row r="13" spans="1:21" ht="30.75" customHeight="1" x14ac:dyDescent="0.2">
      <c r="A13" s="221"/>
      <c r="B13" s="218" t="s">
        <v>51</v>
      </c>
      <c r="C13" s="300" t="s">
        <v>96</v>
      </c>
      <c r="D13" s="300"/>
      <c r="E13" s="300"/>
      <c r="F13" s="300"/>
      <c r="G13" s="300"/>
      <c r="H13" s="300"/>
      <c r="I13" s="300"/>
      <c r="J13" s="230"/>
      <c r="K13" s="230"/>
      <c r="M13" s="18"/>
    </row>
    <row r="14" spans="1:21" ht="30.75" customHeight="1" x14ac:dyDescent="0.2">
      <c r="A14" s="221"/>
      <c r="B14" s="218" t="s">
        <v>52</v>
      </c>
      <c r="C14" s="307" t="s">
        <v>336</v>
      </c>
      <c r="D14" s="307"/>
      <c r="E14" s="307"/>
      <c r="F14" s="307"/>
      <c r="G14" s="307"/>
      <c r="H14" s="307"/>
      <c r="I14" s="307"/>
      <c r="J14" s="227"/>
      <c r="K14" s="227"/>
      <c r="M14" s="18"/>
      <c r="N14" s="21" t="s">
        <v>88</v>
      </c>
    </row>
    <row r="15" spans="1:21" ht="30.75" customHeight="1" x14ac:dyDescent="0.2">
      <c r="A15" s="221"/>
      <c r="B15" s="218" t="s">
        <v>53</v>
      </c>
      <c r="C15" s="300" t="s">
        <v>307</v>
      </c>
      <c r="D15" s="300"/>
      <c r="E15" s="300"/>
      <c r="F15" s="300"/>
      <c r="G15" s="218" t="s">
        <v>54</v>
      </c>
      <c r="H15" s="307" t="s">
        <v>32</v>
      </c>
      <c r="I15" s="307"/>
      <c r="J15" s="227"/>
      <c r="K15" s="227"/>
      <c r="M15" s="18" t="s">
        <v>26</v>
      </c>
      <c r="N15" s="21" t="s">
        <v>89</v>
      </c>
    </row>
    <row r="16" spans="1:21" ht="30.75" customHeight="1" x14ac:dyDescent="0.2">
      <c r="A16" s="221"/>
      <c r="B16" s="218" t="s">
        <v>55</v>
      </c>
      <c r="C16" s="327" t="s">
        <v>308</v>
      </c>
      <c r="D16" s="327"/>
      <c r="E16" s="327"/>
      <c r="F16" s="327"/>
      <c r="G16" s="218" t="s">
        <v>56</v>
      </c>
      <c r="H16" s="307" t="s">
        <v>57</v>
      </c>
      <c r="I16" s="307"/>
      <c r="J16" s="227"/>
      <c r="K16" s="227"/>
      <c r="M16" s="18" t="s">
        <v>27</v>
      </c>
    </row>
    <row r="17" spans="1:14" ht="173.25" customHeight="1" x14ac:dyDescent="0.2">
      <c r="A17" s="221"/>
      <c r="B17" s="218" t="s">
        <v>61</v>
      </c>
      <c r="C17" s="303" t="s">
        <v>394</v>
      </c>
      <c r="D17" s="303"/>
      <c r="E17" s="303"/>
      <c r="F17" s="303"/>
      <c r="G17" s="303"/>
      <c r="H17" s="303"/>
      <c r="I17" s="303"/>
      <c r="J17" s="230"/>
      <c r="K17" s="230"/>
      <c r="M17" s="18" t="s">
        <v>28</v>
      </c>
      <c r="N17" s="21" t="s">
        <v>90</v>
      </c>
    </row>
    <row r="18" spans="1:14" ht="30.75" customHeight="1" x14ac:dyDescent="0.2">
      <c r="A18" s="221"/>
      <c r="B18" s="218" t="s">
        <v>62</v>
      </c>
      <c r="C18" s="300" t="s">
        <v>341</v>
      </c>
      <c r="D18" s="300"/>
      <c r="E18" s="300"/>
      <c r="F18" s="300"/>
      <c r="G18" s="300"/>
      <c r="H18" s="300"/>
      <c r="I18" s="300"/>
      <c r="J18" s="231"/>
      <c r="K18" s="231"/>
      <c r="M18" s="18" t="s">
        <v>29</v>
      </c>
      <c r="N18" s="21" t="s">
        <v>91</v>
      </c>
    </row>
    <row r="19" spans="1:14" ht="30.75" customHeight="1" x14ac:dyDescent="0.2">
      <c r="A19" s="221"/>
      <c r="B19" s="218" t="s">
        <v>63</v>
      </c>
      <c r="C19" s="300" t="s">
        <v>376</v>
      </c>
      <c r="D19" s="300"/>
      <c r="E19" s="300"/>
      <c r="F19" s="300"/>
      <c r="G19" s="300"/>
      <c r="H19" s="300"/>
      <c r="I19" s="300"/>
      <c r="J19" s="232"/>
      <c r="K19" s="233"/>
      <c r="M19" s="18"/>
      <c r="N19" s="21" t="s">
        <v>92</v>
      </c>
    </row>
    <row r="20" spans="1:14" ht="30.75" customHeight="1" x14ac:dyDescent="0.2">
      <c r="A20" s="221"/>
      <c r="B20" s="218" t="s">
        <v>64</v>
      </c>
      <c r="C20" s="313" t="s">
        <v>309</v>
      </c>
      <c r="D20" s="313"/>
      <c r="E20" s="313"/>
      <c r="F20" s="313"/>
      <c r="G20" s="313"/>
      <c r="H20" s="313"/>
      <c r="I20" s="313"/>
      <c r="J20" s="232"/>
      <c r="K20" s="234"/>
      <c r="M20" s="18" t="s">
        <v>32</v>
      </c>
      <c r="N20" s="21" t="s">
        <v>93</v>
      </c>
    </row>
    <row r="21" spans="1:14" ht="27.75" customHeight="1" x14ac:dyDescent="0.2">
      <c r="A21" s="221"/>
      <c r="B21" s="306" t="s">
        <v>65</v>
      </c>
      <c r="C21" s="304" t="s">
        <v>42</v>
      </c>
      <c r="D21" s="304"/>
      <c r="E21" s="304"/>
      <c r="F21" s="305" t="s">
        <v>43</v>
      </c>
      <c r="G21" s="305"/>
      <c r="H21" s="305"/>
      <c r="I21" s="305"/>
      <c r="J21" s="232"/>
      <c r="K21" s="235"/>
      <c r="M21" s="18" t="s">
        <v>33</v>
      </c>
      <c r="N21" s="21" t="s">
        <v>94</v>
      </c>
    </row>
    <row r="22" spans="1:14" ht="27" customHeight="1" x14ac:dyDescent="0.2">
      <c r="A22" s="221"/>
      <c r="B22" s="306"/>
      <c r="C22" s="300" t="s">
        <v>378</v>
      </c>
      <c r="D22" s="300"/>
      <c r="E22" s="300"/>
      <c r="F22" s="300" t="s">
        <v>379</v>
      </c>
      <c r="G22" s="300"/>
      <c r="H22" s="300"/>
      <c r="I22" s="300"/>
      <c r="J22" s="232"/>
      <c r="K22" s="233"/>
      <c r="M22" s="18" t="s">
        <v>34</v>
      </c>
      <c r="N22" s="21" t="s">
        <v>95</v>
      </c>
    </row>
    <row r="23" spans="1:14" ht="39.75" customHeight="1" x14ac:dyDescent="0.2">
      <c r="A23" s="221"/>
      <c r="B23" s="218" t="s">
        <v>66</v>
      </c>
      <c r="C23" s="307" t="s">
        <v>309</v>
      </c>
      <c r="D23" s="307"/>
      <c r="E23" s="307"/>
      <c r="F23" s="307" t="s">
        <v>309</v>
      </c>
      <c r="G23" s="307"/>
      <c r="H23" s="307"/>
      <c r="I23" s="307"/>
      <c r="J23" s="232"/>
      <c r="K23" s="227"/>
      <c r="M23" s="18"/>
      <c r="N23" s="21" t="s">
        <v>96</v>
      </c>
    </row>
    <row r="24" spans="1:14" ht="79.5" customHeight="1" x14ac:dyDescent="0.2">
      <c r="A24" s="221"/>
      <c r="B24" s="218" t="s">
        <v>67</v>
      </c>
      <c r="C24" s="300" t="s">
        <v>377</v>
      </c>
      <c r="D24" s="300"/>
      <c r="E24" s="300"/>
      <c r="F24" s="300" t="s">
        <v>380</v>
      </c>
      <c r="G24" s="300"/>
      <c r="H24" s="300"/>
      <c r="I24" s="300"/>
      <c r="J24" s="232"/>
      <c r="K24" s="231"/>
      <c r="M24" s="19"/>
      <c r="N24" s="21" t="s">
        <v>97</v>
      </c>
    </row>
    <row r="25" spans="1:14" ht="29.25" customHeight="1" x14ac:dyDescent="0.2">
      <c r="A25" s="221"/>
      <c r="B25" s="218" t="s">
        <v>68</v>
      </c>
      <c r="C25" s="316">
        <v>43466</v>
      </c>
      <c r="D25" s="300"/>
      <c r="E25" s="300"/>
      <c r="F25" s="218" t="s">
        <v>99</v>
      </c>
      <c r="G25" s="317">
        <v>0.88729999999999998</v>
      </c>
      <c r="H25" s="317"/>
      <c r="I25" s="317"/>
      <c r="J25" s="232"/>
      <c r="K25" s="236"/>
      <c r="M25" s="19"/>
    </row>
    <row r="26" spans="1:14" ht="27" customHeight="1" x14ac:dyDescent="0.2">
      <c r="A26" s="221"/>
      <c r="B26" s="218" t="s">
        <v>98</v>
      </c>
      <c r="C26" s="316">
        <v>43830</v>
      </c>
      <c r="D26" s="300"/>
      <c r="E26" s="300"/>
      <c r="F26" s="218" t="s">
        <v>69</v>
      </c>
      <c r="G26" s="318">
        <v>0.92</v>
      </c>
      <c r="H26" s="318"/>
      <c r="I26" s="318"/>
      <c r="J26" s="237"/>
      <c r="K26" s="237"/>
      <c r="M26" s="19"/>
    </row>
    <row r="27" spans="1:14" ht="47.25" customHeight="1" x14ac:dyDescent="0.2">
      <c r="A27" s="221"/>
      <c r="B27" s="218" t="s">
        <v>100</v>
      </c>
      <c r="C27" s="314" t="s">
        <v>28</v>
      </c>
      <c r="D27" s="314"/>
      <c r="E27" s="314"/>
      <c r="F27" s="218" t="s">
        <v>70</v>
      </c>
      <c r="G27" s="322" t="s">
        <v>365</v>
      </c>
      <c r="H27" s="322"/>
      <c r="I27" s="322"/>
      <c r="J27" s="235"/>
      <c r="K27" s="235"/>
      <c r="M27" s="19"/>
    </row>
    <row r="28" spans="1:14" ht="30" customHeight="1" x14ac:dyDescent="0.2">
      <c r="A28" s="221"/>
      <c r="B28" s="310" t="s">
        <v>20</v>
      </c>
      <c r="C28" s="310"/>
      <c r="D28" s="310"/>
      <c r="E28" s="310"/>
      <c r="F28" s="310"/>
      <c r="G28" s="310"/>
      <c r="H28" s="310"/>
      <c r="I28" s="310"/>
      <c r="J28" s="225"/>
      <c r="K28" s="225"/>
      <c r="M28" s="19"/>
    </row>
    <row r="29" spans="1:14" ht="56.25" customHeight="1" x14ac:dyDescent="0.2">
      <c r="A29" s="221"/>
      <c r="B29" s="218" t="s">
        <v>2</v>
      </c>
      <c r="C29" s="218" t="s">
        <v>71</v>
      </c>
      <c r="D29" s="218" t="s">
        <v>44</v>
      </c>
      <c r="E29" s="218" t="s">
        <v>72</v>
      </c>
      <c r="F29" s="218" t="s">
        <v>45</v>
      </c>
      <c r="G29" s="14" t="s">
        <v>13</v>
      </c>
      <c r="H29" s="14" t="s">
        <v>14</v>
      </c>
      <c r="I29" s="218" t="s">
        <v>15</v>
      </c>
      <c r="J29" s="233"/>
      <c r="K29" s="233"/>
      <c r="M29" s="19"/>
    </row>
    <row r="30" spans="1:14" ht="19.5" customHeight="1" x14ac:dyDescent="0.2">
      <c r="A30" s="221"/>
      <c r="B30" s="217" t="s">
        <v>3</v>
      </c>
      <c r="C30" s="174">
        <v>0</v>
      </c>
      <c r="D30" s="198">
        <f>+C30</f>
        <v>0</v>
      </c>
      <c r="E30" s="199">
        <v>0</v>
      </c>
      <c r="F30" s="200">
        <f>+E30</f>
        <v>0</v>
      </c>
      <c r="G30" s="145" t="e">
        <f>+C30/E30</f>
        <v>#DIV/0!</v>
      </c>
      <c r="H30" s="146">
        <f>+D30</f>
        <v>0</v>
      </c>
      <c r="I30" s="147">
        <f>+H30/$G$26</f>
        <v>0</v>
      </c>
      <c r="J30" s="238"/>
      <c r="K30" s="238"/>
      <c r="M30" s="19"/>
    </row>
    <row r="31" spans="1:14" ht="19.5" customHeight="1" x14ac:dyDescent="0.2">
      <c r="A31" s="221"/>
      <c r="B31" s="217" t="s">
        <v>4</v>
      </c>
      <c r="C31" s="174">
        <v>0</v>
      </c>
      <c r="D31" s="198">
        <f>+D30+C31</f>
        <v>0</v>
      </c>
      <c r="E31" s="199">
        <v>0</v>
      </c>
      <c r="F31" s="200">
        <f>+E31+F30</f>
        <v>0</v>
      </c>
      <c r="G31" s="145" t="e">
        <f t="shared" ref="G31:G41" si="0">+C31/E31</f>
        <v>#DIV/0!</v>
      </c>
      <c r="H31" s="146">
        <f t="shared" ref="H31:H41" si="1">+D31</f>
        <v>0</v>
      </c>
      <c r="I31" s="147">
        <f t="shared" ref="I31:I41" si="2">+H31/$G$26</f>
        <v>0</v>
      </c>
      <c r="J31" s="238"/>
      <c r="K31" s="238"/>
      <c r="M31" s="19"/>
    </row>
    <row r="32" spans="1:14" ht="19.5" customHeight="1" x14ac:dyDescent="0.2">
      <c r="A32" s="221"/>
      <c r="B32" s="217" t="s">
        <v>5</v>
      </c>
      <c r="C32" s="174">
        <v>0.71430000000000005</v>
      </c>
      <c r="D32" s="198">
        <f>+AVERAGE(C32)</f>
        <v>0.71430000000000005</v>
      </c>
      <c r="E32" s="199">
        <v>0.92</v>
      </c>
      <c r="F32" s="200">
        <f t="shared" ref="F32:F41" si="3">+E32</f>
        <v>0.92</v>
      </c>
      <c r="G32" s="145">
        <f t="shared" si="0"/>
        <v>0.7764130434782609</v>
      </c>
      <c r="H32" s="146">
        <f t="shared" si="1"/>
        <v>0.71430000000000005</v>
      </c>
      <c r="I32" s="147">
        <f t="shared" si="2"/>
        <v>0.7764130434782609</v>
      </c>
      <c r="J32" s="238"/>
      <c r="K32" s="238"/>
      <c r="M32" s="19"/>
    </row>
    <row r="33" spans="1:11" ht="19.5" customHeight="1" x14ac:dyDescent="0.2">
      <c r="A33" s="221"/>
      <c r="B33" s="217" t="s">
        <v>6</v>
      </c>
      <c r="C33" s="174">
        <v>0</v>
      </c>
      <c r="D33" s="198">
        <v>0</v>
      </c>
      <c r="E33" s="201">
        <v>0</v>
      </c>
      <c r="F33" s="200">
        <f t="shared" si="3"/>
        <v>0</v>
      </c>
      <c r="G33" s="145" t="e">
        <f t="shared" si="0"/>
        <v>#DIV/0!</v>
      </c>
      <c r="H33" s="146">
        <f t="shared" si="1"/>
        <v>0</v>
      </c>
      <c r="I33" s="147">
        <f t="shared" si="2"/>
        <v>0</v>
      </c>
      <c r="J33" s="238"/>
      <c r="K33" s="238"/>
    </row>
    <row r="34" spans="1:11" ht="19.5" customHeight="1" x14ac:dyDescent="0.2">
      <c r="A34" s="221"/>
      <c r="B34" s="217" t="s">
        <v>7</v>
      </c>
      <c r="C34" s="174">
        <v>0</v>
      </c>
      <c r="D34" s="198">
        <v>0</v>
      </c>
      <c r="E34" s="201">
        <v>0</v>
      </c>
      <c r="F34" s="200">
        <f t="shared" si="3"/>
        <v>0</v>
      </c>
      <c r="G34" s="145" t="e">
        <f t="shared" si="0"/>
        <v>#DIV/0!</v>
      </c>
      <c r="H34" s="146">
        <f t="shared" si="1"/>
        <v>0</v>
      </c>
      <c r="I34" s="147">
        <f t="shared" si="2"/>
        <v>0</v>
      </c>
      <c r="J34" s="238"/>
      <c r="K34" s="238"/>
    </row>
    <row r="35" spans="1:11" ht="19.5" customHeight="1" x14ac:dyDescent="0.2">
      <c r="A35" s="221"/>
      <c r="B35" s="217" t="s">
        <v>8</v>
      </c>
      <c r="C35" s="174">
        <v>0.69259999999999999</v>
      </c>
      <c r="D35" s="198">
        <f>+AVERAGE(C32,C35)</f>
        <v>0.70345000000000002</v>
      </c>
      <c r="E35" s="201">
        <v>0.92</v>
      </c>
      <c r="F35" s="200">
        <f t="shared" si="3"/>
        <v>0.92</v>
      </c>
      <c r="G35" s="145">
        <f t="shared" si="0"/>
        <v>0.75282608695652165</v>
      </c>
      <c r="H35" s="146">
        <f t="shared" si="1"/>
        <v>0.70345000000000002</v>
      </c>
      <c r="I35" s="147">
        <f t="shared" si="2"/>
        <v>0.76461956521739127</v>
      </c>
      <c r="J35" s="238"/>
      <c r="K35" s="238"/>
    </row>
    <row r="36" spans="1:11" ht="19.5" customHeight="1" x14ac:dyDescent="0.2">
      <c r="A36" s="221"/>
      <c r="B36" s="217" t="s">
        <v>9</v>
      </c>
      <c r="C36" s="174">
        <v>0</v>
      </c>
      <c r="D36" s="198">
        <v>0</v>
      </c>
      <c r="E36" s="201">
        <v>0</v>
      </c>
      <c r="F36" s="200">
        <f t="shared" si="3"/>
        <v>0</v>
      </c>
      <c r="G36" s="145" t="e">
        <f t="shared" si="0"/>
        <v>#DIV/0!</v>
      </c>
      <c r="H36" s="146">
        <f t="shared" si="1"/>
        <v>0</v>
      </c>
      <c r="I36" s="147">
        <f t="shared" si="2"/>
        <v>0</v>
      </c>
      <c r="J36" s="238"/>
      <c r="K36" s="238"/>
    </row>
    <row r="37" spans="1:11" ht="19.5" customHeight="1" x14ac:dyDescent="0.2">
      <c r="A37" s="221"/>
      <c r="B37" s="217" t="s">
        <v>10</v>
      </c>
      <c r="C37" s="174">
        <v>0</v>
      </c>
      <c r="D37" s="198">
        <v>0</v>
      </c>
      <c r="E37" s="201">
        <v>0</v>
      </c>
      <c r="F37" s="200">
        <f t="shared" si="3"/>
        <v>0</v>
      </c>
      <c r="G37" s="145" t="e">
        <f t="shared" si="0"/>
        <v>#DIV/0!</v>
      </c>
      <c r="H37" s="146">
        <f t="shared" si="1"/>
        <v>0</v>
      </c>
      <c r="I37" s="147">
        <f t="shared" si="2"/>
        <v>0</v>
      </c>
      <c r="J37" s="238"/>
      <c r="K37" s="238"/>
    </row>
    <row r="38" spans="1:11" ht="19.5" customHeight="1" x14ac:dyDescent="0.2">
      <c r="A38" s="221"/>
      <c r="B38" s="217" t="s">
        <v>11</v>
      </c>
      <c r="C38" s="174">
        <v>0.86699999999999999</v>
      </c>
      <c r="D38" s="198">
        <f>+AVERAGE(C32,C35,C38)</f>
        <v>0.75796666666666679</v>
      </c>
      <c r="E38" s="201">
        <v>0.92</v>
      </c>
      <c r="F38" s="200">
        <f t="shared" si="3"/>
        <v>0.92</v>
      </c>
      <c r="G38" s="145">
        <f t="shared" si="0"/>
        <v>0.94239130434782603</v>
      </c>
      <c r="H38" s="146">
        <f t="shared" si="1"/>
        <v>0.75796666666666679</v>
      </c>
      <c r="I38" s="147">
        <f t="shared" si="2"/>
        <v>0.82387681159420301</v>
      </c>
      <c r="J38" s="238"/>
      <c r="K38" s="238"/>
    </row>
    <row r="39" spans="1:11" ht="19.5" customHeight="1" x14ac:dyDescent="0.2">
      <c r="A39" s="221"/>
      <c r="B39" s="217" t="s">
        <v>12</v>
      </c>
      <c r="C39" s="174">
        <v>0</v>
      </c>
      <c r="D39" s="198">
        <f t="shared" ref="D39:D40" si="4">+AVERAGE(C33,C36,C39)</f>
        <v>0</v>
      </c>
      <c r="E39" s="201">
        <v>0</v>
      </c>
      <c r="F39" s="200">
        <f t="shared" si="3"/>
        <v>0</v>
      </c>
      <c r="G39" s="145" t="e">
        <f t="shared" si="0"/>
        <v>#DIV/0!</v>
      </c>
      <c r="H39" s="146">
        <f t="shared" si="1"/>
        <v>0</v>
      </c>
      <c r="I39" s="147">
        <f t="shared" si="2"/>
        <v>0</v>
      </c>
      <c r="J39" s="238"/>
      <c r="K39" s="238"/>
    </row>
    <row r="40" spans="1:11" ht="19.5" customHeight="1" x14ac:dyDescent="0.2">
      <c r="A40" s="221"/>
      <c r="B40" s="217" t="s">
        <v>16</v>
      </c>
      <c r="C40" s="174">
        <v>0</v>
      </c>
      <c r="D40" s="198">
        <f t="shared" si="4"/>
        <v>0</v>
      </c>
      <c r="E40" s="201">
        <v>0</v>
      </c>
      <c r="F40" s="200">
        <f t="shared" si="3"/>
        <v>0</v>
      </c>
      <c r="G40" s="145" t="e">
        <f t="shared" si="0"/>
        <v>#DIV/0!</v>
      </c>
      <c r="H40" s="146">
        <f t="shared" si="1"/>
        <v>0</v>
      </c>
      <c r="I40" s="147">
        <f t="shared" si="2"/>
        <v>0</v>
      </c>
      <c r="J40" s="239"/>
      <c r="K40" s="240"/>
    </row>
    <row r="41" spans="1:11" ht="19.5" customHeight="1" x14ac:dyDescent="0.2">
      <c r="A41" s="221"/>
      <c r="B41" s="217" t="s">
        <v>17</v>
      </c>
      <c r="C41" s="174">
        <v>0.86439999999999995</v>
      </c>
      <c r="D41" s="198">
        <f>+AVERAGE(C32,C35,C38,C41)</f>
        <v>0.78457500000000002</v>
      </c>
      <c r="E41" s="201">
        <v>0.92</v>
      </c>
      <c r="F41" s="200">
        <f t="shared" si="3"/>
        <v>0.92</v>
      </c>
      <c r="G41" s="145">
        <f t="shared" si="0"/>
        <v>0.93956521739130427</v>
      </c>
      <c r="H41" s="146">
        <f t="shared" si="1"/>
        <v>0.78457500000000002</v>
      </c>
      <c r="I41" s="147">
        <f t="shared" si="2"/>
        <v>0.85279891304347821</v>
      </c>
      <c r="J41" s="238"/>
      <c r="K41" s="238"/>
    </row>
    <row r="42" spans="1:11" ht="65.25" customHeight="1" x14ac:dyDescent="0.2">
      <c r="A42" s="221"/>
      <c r="B42" s="220" t="s">
        <v>73</v>
      </c>
      <c r="C42" s="323" t="s">
        <v>407</v>
      </c>
      <c r="D42" s="323"/>
      <c r="E42" s="323"/>
      <c r="F42" s="323"/>
      <c r="G42" s="323"/>
      <c r="H42" s="323"/>
      <c r="I42" s="323"/>
      <c r="J42" s="241"/>
      <c r="K42" s="242"/>
    </row>
    <row r="43" spans="1:11" ht="29.25" customHeight="1" x14ac:dyDescent="0.2">
      <c r="A43" s="221"/>
      <c r="B43" s="310" t="s">
        <v>21</v>
      </c>
      <c r="C43" s="310"/>
      <c r="D43" s="310"/>
      <c r="E43" s="310"/>
      <c r="F43" s="310"/>
      <c r="G43" s="310"/>
      <c r="H43" s="310"/>
      <c r="I43" s="310"/>
      <c r="J43" s="225"/>
      <c r="K43" s="261"/>
    </row>
    <row r="44" spans="1:11" ht="39" customHeight="1" x14ac:dyDescent="0.2">
      <c r="A44" s="221"/>
      <c r="B44" s="309"/>
      <c r="C44" s="309"/>
      <c r="D44" s="309"/>
      <c r="E44" s="309"/>
      <c r="F44" s="309"/>
      <c r="G44" s="309"/>
      <c r="H44" s="309"/>
      <c r="I44" s="309"/>
      <c r="J44" s="225"/>
      <c r="K44" s="225"/>
    </row>
    <row r="45" spans="1:11" ht="37.5" customHeight="1" x14ac:dyDescent="0.2">
      <c r="A45" s="221"/>
      <c r="B45" s="309"/>
      <c r="C45" s="309"/>
      <c r="D45" s="309"/>
      <c r="E45" s="309"/>
      <c r="F45" s="309"/>
      <c r="G45" s="309"/>
      <c r="H45" s="309"/>
      <c r="I45" s="309"/>
      <c r="J45" s="242"/>
      <c r="K45" s="242"/>
    </row>
    <row r="46" spans="1:11" ht="39.75" customHeight="1" x14ac:dyDescent="0.2">
      <c r="A46" s="221"/>
      <c r="B46" s="309"/>
      <c r="C46" s="309"/>
      <c r="D46" s="309"/>
      <c r="E46" s="309"/>
      <c r="F46" s="309"/>
      <c r="G46" s="309"/>
      <c r="H46" s="309"/>
      <c r="I46" s="309"/>
      <c r="J46" s="242"/>
      <c r="K46" s="243"/>
    </row>
    <row r="47" spans="1:11" ht="43.5" customHeight="1" x14ac:dyDescent="0.2">
      <c r="A47" s="221"/>
      <c r="B47" s="309"/>
      <c r="C47" s="309"/>
      <c r="D47" s="309"/>
      <c r="E47" s="309"/>
      <c r="F47" s="309"/>
      <c r="G47" s="309"/>
      <c r="H47" s="309"/>
      <c r="I47" s="309"/>
      <c r="J47" s="242"/>
      <c r="K47" s="242"/>
    </row>
    <row r="48" spans="1:11" ht="58.5" customHeight="1" x14ac:dyDescent="0.2">
      <c r="A48" s="221"/>
      <c r="B48" s="309"/>
      <c r="C48" s="309"/>
      <c r="D48" s="309"/>
      <c r="E48" s="309"/>
      <c r="F48" s="309"/>
      <c r="G48" s="309"/>
      <c r="H48" s="309"/>
      <c r="I48" s="309"/>
      <c r="J48" s="244"/>
      <c r="K48" s="244"/>
    </row>
    <row r="49" spans="1:12" ht="155.25" customHeight="1" x14ac:dyDescent="0.2">
      <c r="A49" s="221"/>
      <c r="B49" s="218" t="s">
        <v>74</v>
      </c>
      <c r="C49" s="319" t="s">
        <v>412</v>
      </c>
      <c r="D49" s="320"/>
      <c r="E49" s="320"/>
      <c r="F49" s="320"/>
      <c r="G49" s="320"/>
      <c r="H49" s="320"/>
      <c r="I49" s="320"/>
      <c r="J49" s="245"/>
      <c r="K49" s="245"/>
      <c r="L49" s="214"/>
    </row>
    <row r="50" spans="1:12" ht="71.25" customHeight="1" x14ac:dyDescent="0.2">
      <c r="A50" s="221"/>
      <c r="B50" s="218" t="s">
        <v>75</v>
      </c>
      <c r="C50" s="319" t="s">
        <v>413</v>
      </c>
      <c r="D50" s="319"/>
      <c r="E50" s="319"/>
      <c r="F50" s="319"/>
      <c r="G50" s="319"/>
      <c r="H50" s="319"/>
      <c r="I50" s="319"/>
      <c r="J50" s="245"/>
      <c r="K50" s="245"/>
      <c r="L50" s="214"/>
    </row>
    <row r="51" spans="1:12" ht="34.5" customHeight="1" x14ac:dyDescent="0.2">
      <c r="A51" s="221"/>
      <c r="B51" s="218" t="s">
        <v>76</v>
      </c>
      <c r="C51" s="324" t="s">
        <v>342</v>
      </c>
      <c r="D51" s="324"/>
      <c r="E51" s="324"/>
      <c r="F51" s="324"/>
      <c r="G51" s="324"/>
      <c r="H51" s="324"/>
      <c r="I51" s="324"/>
      <c r="J51" s="246"/>
      <c r="K51" s="246"/>
    </row>
    <row r="52" spans="1:12" ht="29.25" customHeight="1" x14ac:dyDescent="0.2">
      <c r="A52" s="221"/>
      <c r="B52" s="310" t="s">
        <v>39</v>
      </c>
      <c r="C52" s="310"/>
      <c r="D52" s="310"/>
      <c r="E52" s="310"/>
      <c r="F52" s="310"/>
      <c r="G52" s="310"/>
      <c r="H52" s="310"/>
      <c r="I52" s="310"/>
      <c r="J52" s="246"/>
      <c r="K52" s="246"/>
    </row>
    <row r="53" spans="1:12" ht="33" customHeight="1" x14ac:dyDescent="0.2">
      <c r="A53" s="221"/>
      <c r="B53" s="306" t="s">
        <v>77</v>
      </c>
      <c r="C53" s="220" t="s">
        <v>78</v>
      </c>
      <c r="D53" s="312" t="s">
        <v>79</v>
      </c>
      <c r="E53" s="312"/>
      <c r="F53" s="312"/>
      <c r="G53" s="312" t="s">
        <v>80</v>
      </c>
      <c r="H53" s="312"/>
      <c r="I53" s="312"/>
      <c r="J53" s="247"/>
      <c r="K53" s="247"/>
    </row>
    <row r="54" spans="1:12" ht="61.5" customHeight="1" x14ac:dyDescent="0.2">
      <c r="A54" s="221"/>
      <c r="B54" s="306"/>
      <c r="C54" s="188">
        <v>43656</v>
      </c>
      <c r="D54" s="311" t="s">
        <v>390</v>
      </c>
      <c r="E54" s="311"/>
      <c r="F54" s="311"/>
      <c r="G54" s="321" t="s">
        <v>391</v>
      </c>
      <c r="H54" s="321"/>
      <c r="I54" s="321"/>
      <c r="J54" s="247"/>
      <c r="K54" s="247"/>
    </row>
    <row r="55" spans="1:12" ht="31.5" customHeight="1" x14ac:dyDescent="0.2">
      <c r="A55" s="221"/>
      <c r="B55" s="218" t="s">
        <v>81</v>
      </c>
      <c r="C55" s="314" t="s">
        <v>310</v>
      </c>
      <c r="D55" s="314"/>
      <c r="E55" s="304" t="s">
        <v>82</v>
      </c>
      <c r="F55" s="304"/>
      <c r="G55" s="314" t="s">
        <v>310</v>
      </c>
      <c r="H55" s="314"/>
      <c r="I55" s="314"/>
      <c r="J55" s="248"/>
      <c r="K55" s="248"/>
    </row>
    <row r="56" spans="1:12" ht="31.5" customHeight="1" x14ac:dyDescent="0.2">
      <c r="A56" s="221"/>
      <c r="B56" s="218" t="s">
        <v>83</v>
      </c>
      <c r="C56" s="315" t="s">
        <v>311</v>
      </c>
      <c r="D56" s="315"/>
      <c r="E56" s="312" t="s">
        <v>87</v>
      </c>
      <c r="F56" s="312"/>
      <c r="G56" s="314" t="s">
        <v>312</v>
      </c>
      <c r="H56" s="314"/>
      <c r="I56" s="314"/>
      <c r="J56" s="248"/>
      <c r="K56" s="248"/>
    </row>
    <row r="57" spans="1:12" ht="31.5" customHeight="1" x14ac:dyDescent="0.2">
      <c r="A57" s="221"/>
      <c r="B57" s="218" t="s">
        <v>85</v>
      </c>
      <c r="C57" s="311"/>
      <c r="D57" s="311"/>
      <c r="E57" s="312" t="s">
        <v>84</v>
      </c>
      <c r="F57" s="312"/>
      <c r="G57" s="311"/>
      <c r="H57" s="311"/>
      <c r="I57" s="311"/>
      <c r="J57" s="249"/>
      <c r="K57" s="249"/>
    </row>
    <row r="58" spans="1:12" ht="31.5" customHeight="1" x14ac:dyDescent="0.2">
      <c r="A58" s="221"/>
      <c r="B58" s="218" t="s">
        <v>86</v>
      </c>
      <c r="C58" s="311"/>
      <c r="D58" s="311"/>
      <c r="E58" s="312"/>
      <c r="F58" s="312"/>
      <c r="G58" s="311"/>
      <c r="H58" s="311"/>
      <c r="I58" s="311"/>
      <c r="J58" s="249"/>
      <c r="K58" s="249"/>
    </row>
    <row r="59" spans="1:12" hidden="1" x14ac:dyDescent="0.2">
      <c r="B59" s="250"/>
      <c r="C59" s="250"/>
      <c r="D59" s="250"/>
      <c r="E59" s="250"/>
      <c r="F59" s="250"/>
      <c r="G59" s="250"/>
      <c r="H59" s="250"/>
      <c r="I59" s="251"/>
      <c r="J59" s="252"/>
      <c r="K59" s="252"/>
    </row>
    <row r="60" spans="1:12" hidden="1" x14ac:dyDescent="0.2">
      <c r="B60" s="253"/>
      <c r="C60" s="254"/>
      <c r="D60" s="254"/>
      <c r="E60" s="255"/>
      <c r="F60" s="255"/>
      <c r="G60" s="256"/>
      <c r="H60" s="257"/>
      <c r="I60" s="254"/>
      <c r="J60" s="258"/>
      <c r="K60" s="258"/>
    </row>
    <row r="61" spans="1:12" hidden="1" x14ac:dyDescent="0.2">
      <c r="B61" s="253"/>
      <c r="C61" s="254"/>
      <c r="D61" s="254"/>
      <c r="E61" s="255"/>
      <c r="F61" s="255"/>
      <c r="G61" s="256"/>
      <c r="H61" s="257"/>
      <c r="I61" s="254"/>
      <c r="J61" s="258"/>
      <c r="K61" s="258"/>
    </row>
    <row r="62" spans="1:12" hidden="1" x14ac:dyDescent="0.2">
      <c r="B62" s="253"/>
      <c r="C62" s="254"/>
      <c r="D62" s="254"/>
      <c r="E62" s="255"/>
      <c r="F62" s="255"/>
      <c r="G62" s="256"/>
      <c r="H62" s="257"/>
      <c r="I62" s="254"/>
      <c r="J62" s="258"/>
      <c r="K62" s="258"/>
    </row>
    <row r="63" spans="1:12" hidden="1" x14ac:dyDescent="0.2">
      <c r="B63" s="253"/>
      <c r="C63" s="254"/>
      <c r="D63" s="254"/>
      <c r="E63" s="255"/>
      <c r="F63" s="255"/>
      <c r="G63" s="256"/>
      <c r="H63" s="257"/>
      <c r="I63" s="254"/>
      <c r="J63" s="258"/>
      <c r="K63" s="258"/>
    </row>
    <row r="64" spans="1:12" hidden="1" x14ac:dyDescent="0.2">
      <c r="B64" s="253"/>
      <c r="C64" s="254"/>
      <c r="D64" s="254"/>
      <c r="E64" s="255"/>
      <c r="F64" s="255"/>
      <c r="G64" s="256"/>
      <c r="H64" s="257"/>
      <c r="I64" s="254"/>
      <c r="J64" s="258"/>
      <c r="K64" s="258"/>
    </row>
    <row r="65" spans="2:11" hidden="1" x14ac:dyDescent="0.2">
      <c r="B65" s="253"/>
      <c r="C65" s="254"/>
      <c r="D65" s="254"/>
      <c r="E65" s="255"/>
      <c r="F65" s="255"/>
      <c r="G65" s="256"/>
      <c r="H65" s="257"/>
      <c r="I65" s="254"/>
      <c r="J65" s="258"/>
      <c r="K65" s="258"/>
    </row>
    <row r="66" spans="2:11" hidden="1" x14ac:dyDescent="0.2">
      <c r="B66" s="253"/>
      <c r="C66" s="254"/>
      <c r="D66" s="254"/>
      <c r="E66" s="255"/>
      <c r="F66" s="255"/>
      <c r="G66" s="256"/>
      <c r="H66" s="257"/>
      <c r="I66" s="254"/>
      <c r="J66" s="258"/>
      <c r="K66" s="258"/>
    </row>
    <row r="67" spans="2:11" hidden="1" x14ac:dyDescent="0.2">
      <c r="B67" s="253"/>
      <c r="C67" s="254"/>
      <c r="D67" s="254"/>
      <c r="E67" s="255"/>
      <c r="F67" s="255"/>
      <c r="G67" s="256"/>
      <c r="H67" s="257"/>
      <c r="I67" s="254"/>
      <c r="J67" s="258"/>
      <c r="K67" s="258"/>
    </row>
  </sheetData>
  <dataConsolidate/>
  <mergeCells count="65">
    <mergeCell ref="B43:I43"/>
    <mergeCell ref="C51:I51"/>
    <mergeCell ref="B2:B5"/>
    <mergeCell ref="C5:F5"/>
    <mergeCell ref="C2:I2"/>
    <mergeCell ref="C3:I3"/>
    <mergeCell ref="C4:I4"/>
    <mergeCell ref="G5:I5"/>
    <mergeCell ref="C50:I50"/>
    <mergeCell ref="B21:B22"/>
    <mergeCell ref="C15:F15"/>
    <mergeCell ref="H15:I15"/>
    <mergeCell ref="C14:I14"/>
    <mergeCell ref="C16:F16"/>
    <mergeCell ref="H16:I16"/>
    <mergeCell ref="C22:E22"/>
    <mergeCell ref="E55:F55"/>
    <mergeCell ref="G55:I55"/>
    <mergeCell ref="C23:E23"/>
    <mergeCell ref="F23:I23"/>
    <mergeCell ref="C24:E24"/>
    <mergeCell ref="F24:I24"/>
    <mergeCell ref="B28:I28"/>
    <mergeCell ref="C49:I49"/>
    <mergeCell ref="C25:E25"/>
    <mergeCell ref="B44:I48"/>
    <mergeCell ref="B52:I52"/>
    <mergeCell ref="B53:B54"/>
    <mergeCell ref="G54:I54"/>
    <mergeCell ref="C27:E27"/>
    <mergeCell ref="G27:I27"/>
    <mergeCell ref="C42:I42"/>
    <mergeCell ref="C57:D57"/>
    <mergeCell ref="C58:D58"/>
    <mergeCell ref="E57:F58"/>
    <mergeCell ref="G57:I58"/>
    <mergeCell ref="C19:I19"/>
    <mergeCell ref="C20:I20"/>
    <mergeCell ref="G56:I56"/>
    <mergeCell ref="E56:F56"/>
    <mergeCell ref="C56:D56"/>
    <mergeCell ref="D53:F53"/>
    <mergeCell ref="G53:I53"/>
    <mergeCell ref="C55:D55"/>
    <mergeCell ref="C26:E26"/>
    <mergeCell ref="G25:I25"/>
    <mergeCell ref="G26:I26"/>
    <mergeCell ref="D54:F54"/>
    <mergeCell ref="D10:E10"/>
    <mergeCell ref="F10:G10"/>
    <mergeCell ref="B6:I6"/>
    <mergeCell ref="C11:F11"/>
    <mergeCell ref="B7:I7"/>
    <mergeCell ref="B8:I8"/>
    <mergeCell ref="D9:E9"/>
    <mergeCell ref="F9:I9"/>
    <mergeCell ref="C12:F12"/>
    <mergeCell ref="C13:I13"/>
    <mergeCell ref="H12:I12"/>
    <mergeCell ref="H11:I11"/>
    <mergeCell ref="F22:I22"/>
    <mergeCell ref="C17:I17"/>
    <mergeCell ref="C18:I18"/>
    <mergeCell ref="C21:E21"/>
    <mergeCell ref="F21:I21"/>
  </mergeCells>
  <dataValidations disablePrompts="1" count="8">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topLeftCell="A13" zoomScale="80" zoomScaleNormal="80" workbookViewId="0">
      <pane ySplit="2" topLeftCell="A30" activePane="bottomLeft" state="frozen"/>
      <selection activeCell="A13" sqref="A13"/>
      <selection pane="bottomLeft" activeCell="I31" sqref="I31"/>
    </sheetView>
  </sheetViews>
  <sheetFormatPr baseColWidth="10" defaultRowHeight="15" x14ac:dyDescent="0.25"/>
  <cols>
    <col min="1" max="1" width="1.28515625" customWidth="1"/>
    <col min="2" max="2" width="28.140625" style="134" customWidth="1"/>
    <col min="3" max="3" width="34.5703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87.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28"/>
      <c r="C2" s="331" t="s">
        <v>337</v>
      </c>
      <c r="D2" s="332"/>
      <c r="E2" s="332"/>
      <c r="F2" s="332"/>
      <c r="G2" s="332"/>
      <c r="H2" s="332"/>
      <c r="I2" s="332"/>
      <c r="J2" s="333"/>
    </row>
    <row r="3" spans="2:11" ht="18" customHeight="1" thickBot="1" x14ac:dyDescent="0.3">
      <c r="B3" s="329"/>
      <c r="C3" s="334" t="s">
        <v>18</v>
      </c>
      <c r="D3" s="335"/>
      <c r="E3" s="335"/>
      <c r="F3" s="335"/>
      <c r="G3" s="335"/>
      <c r="H3" s="335"/>
      <c r="I3" s="335"/>
      <c r="J3" s="336"/>
    </row>
    <row r="4" spans="2:11" ht="18" customHeight="1" thickBot="1" x14ac:dyDescent="0.3">
      <c r="B4" s="329"/>
      <c r="C4" s="334" t="s">
        <v>313</v>
      </c>
      <c r="D4" s="335"/>
      <c r="E4" s="335"/>
      <c r="F4" s="335"/>
      <c r="G4" s="335"/>
      <c r="H4" s="335"/>
      <c r="I4" s="335"/>
      <c r="J4" s="336"/>
    </row>
    <row r="5" spans="2:11" ht="18" customHeight="1" thickBot="1" x14ac:dyDescent="0.3">
      <c r="B5" s="330"/>
      <c r="C5" s="334" t="s">
        <v>338</v>
      </c>
      <c r="D5" s="335"/>
      <c r="E5" s="335"/>
      <c r="F5" s="335"/>
      <c r="G5" s="335"/>
      <c r="H5" s="337" t="s">
        <v>103</v>
      </c>
      <c r="I5" s="338"/>
      <c r="J5" s="339"/>
    </row>
    <row r="6" spans="2:11" ht="18" customHeight="1" thickBot="1" x14ac:dyDescent="0.3">
      <c r="B6" s="124"/>
      <c r="C6" s="125"/>
      <c r="D6" s="125"/>
      <c r="E6" s="125"/>
      <c r="F6" s="125"/>
      <c r="G6" s="125"/>
      <c r="H6" s="125"/>
      <c r="I6" s="125"/>
      <c r="J6" s="126"/>
    </row>
    <row r="7" spans="2:11" ht="51.75" customHeight="1" thickBot="1" x14ac:dyDescent="0.3">
      <c r="B7" s="127" t="s">
        <v>314</v>
      </c>
      <c r="C7" s="344" t="s">
        <v>367</v>
      </c>
      <c r="D7" s="345"/>
      <c r="E7" s="346"/>
      <c r="F7" s="128"/>
      <c r="G7" s="125"/>
      <c r="H7" s="125"/>
      <c r="I7" s="125"/>
      <c r="J7" s="126"/>
    </row>
    <row r="8" spans="2:11" ht="32.25" customHeight="1" thickBot="1" x14ac:dyDescent="0.3">
      <c r="B8" s="135" t="s">
        <v>108</v>
      </c>
      <c r="C8" s="344" t="s">
        <v>363</v>
      </c>
      <c r="D8" s="345"/>
      <c r="E8" s="346"/>
      <c r="F8" s="128"/>
      <c r="G8" s="125"/>
      <c r="H8" s="125"/>
      <c r="I8" s="125"/>
      <c r="J8" s="126"/>
    </row>
    <row r="9" spans="2:11" ht="32.25" customHeight="1" thickBot="1" x14ac:dyDescent="0.3">
      <c r="B9" s="135" t="s">
        <v>315</v>
      </c>
      <c r="C9" s="344" t="s">
        <v>364</v>
      </c>
      <c r="D9" s="345"/>
      <c r="E9" s="346"/>
      <c r="F9" s="129"/>
      <c r="G9" s="125"/>
      <c r="H9" s="125"/>
      <c r="I9" s="125"/>
      <c r="J9" s="126"/>
    </row>
    <row r="10" spans="2:11" ht="33.75" customHeight="1" thickBot="1" x14ac:dyDescent="0.3">
      <c r="B10" s="135" t="s">
        <v>316</v>
      </c>
      <c r="C10" s="344" t="s">
        <v>335</v>
      </c>
      <c r="D10" s="345"/>
      <c r="E10" s="346"/>
      <c r="F10" s="128"/>
      <c r="G10" s="125"/>
      <c r="H10" s="125"/>
      <c r="I10" s="125"/>
      <c r="J10" s="126"/>
    </row>
    <row r="11" spans="2:11" ht="81.75" customHeight="1" thickBot="1" x14ac:dyDescent="0.3">
      <c r="B11" s="135" t="s">
        <v>317</v>
      </c>
      <c r="C11" s="344" t="s">
        <v>340</v>
      </c>
      <c r="D11" s="345"/>
      <c r="E11" s="346"/>
      <c r="F11" s="128"/>
      <c r="G11" s="125"/>
      <c r="H11" s="125"/>
      <c r="I11" s="125"/>
      <c r="J11" s="126"/>
    </row>
    <row r="13" spans="2:11" ht="26.25" customHeight="1" x14ac:dyDescent="0.25">
      <c r="B13" s="342" t="s">
        <v>346</v>
      </c>
      <c r="C13" s="342"/>
      <c r="D13" s="342"/>
      <c r="E13" s="342"/>
      <c r="F13" s="342"/>
      <c r="G13" s="342"/>
      <c r="H13" s="342"/>
      <c r="I13" s="340" t="s">
        <v>318</v>
      </c>
      <c r="J13" s="340"/>
      <c r="K13" s="340"/>
    </row>
    <row r="14" spans="2:11" s="131" customFormat="1" ht="73.5" customHeight="1" x14ac:dyDescent="0.25">
      <c r="B14" s="141" t="s">
        <v>319</v>
      </c>
      <c r="C14" s="141" t="s">
        <v>320</v>
      </c>
      <c r="D14" s="141" t="s">
        <v>321</v>
      </c>
      <c r="E14" s="141" t="s">
        <v>322</v>
      </c>
      <c r="F14" s="141" t="s">
        <v>323</v>
      </c>
      <c r="G14" s="141" t="s">
        <v>324</v>
      </c>
      <c r="H14" s="141" t="s">
        <v>325</v>
      </c>
      <c r="I14" s="130" t="s">
        <v>326</v>
      </c>
      <c r="J14" s="130" t="s">
        <v>327</v>
      </c>
      <c r="K14" s="130" t="s">
        <v>328</v>
      </c>
    </row>
    <row r="15" spans="2:11" ht="126.75" customHeight="1" x14ac:dyDescent="0.25">
      <c r="B15" s="341">
        <v>1</v>
      </c>
      <c r="C15" s="343" t="s">
        <v>329</v>
      </c>
      <c r="D15" s="168">
        <v>0.34</v>
      </c>
      <c r="E15" s="152">
        <v>1</v>
      </c>
      <c r="F15" s="173" t="s">
        <v>343</v>
      </c>
      <c r="G15" s="168">
        <v>0.34</v>
      </c>
      <c r="H15" s="183">
        <v>43525</v>
      </c>
      <c r="I15" s="171">
        <f>+G15*41.66%</f>
        <v>0.14164399999999999</v>
      </c>
      <c r="J15" s="184">
        <v>43525</v>
      </c>
      <c r="K15" s="182" t="s">
        <v>382</v>
      </c>
    </row>
    <row r="16" spans="2:11" ht="117" customHeight="1" x14ac:dyDescent="0.25">
      <c r="B16" s="341"/>
      <c r="C16" s="343"/>
      <c r="D16" s="168">
        <v>0.33</v>
      </c>
      <c r="E16" s="150">
        <v>2</v>
      </c>
      <c r="F16" s="79" t="s">
        <v>344</v>
      </c>
      <c r="G16" s="168">
        <v>0.33</v>
      </c>
      <c r="H16" s="156">
        <v>43525</v>
      </c>
      <c r="I16" s="172">
        <f>G16*89.58%</f>
        <v>0.29561399999999999</v>
      </c>
      <c r="J16" s="184">
        <v>43525</v>
      </c>
      <c r="K16" s="182" t="s">
        <v>383</v>
      </c>
    </row>
    <row r="17" spans="2:11" ht="124.5" customHeight="1" x14ac:dyDescent="0.25">
      <c r="B17" s="341"/>
      <c r="C17" s="343"/>
      <c r="D17" s="168">
        <v>0.33</v>
      </c>
      <c r="E17" s="150">
        <v>3</v>
      </c>
      <c r="F17" s="79" t="s">
        <v>345</v>
      </c>
      <c r="G17" s="168">
        <v>0.33</v>
      </c>
      <c r="H17" s="156">
        <v>43525</v>
      </c>
      <c r="I17" s="172">
        <f>+G17*83.96%</f>
        <v>0.27706799999999998</v>
      </c>
      <c r="J17" s="184">
        <v>43525</v>
      </c>
      <c r="K17" s="182" t="s">
        <v>384</v>
      </c>
    </row>
    <row r="18" spans="2:11" ht="57.75" customHeight="1" x14ac:dyDescent="0.25">
      <c r="B18" s="180"/>
      <c r="C18" s="180" t="s">
        <v>381</v>
      </c>
      <c r="D18" s="181">
        <f>SUM(D15:D17)</f>
        <v>1</v>
      </c>
      <c r="E18" s="349" t="s">
        <v>334</v>
      </c>
      <c r="F18" s="350"/>
      <c r="G18" s="181">
        <f>SUM(G15:G17)</f>
        <v>1</v>
      </c>
      <c r="H18" s="180"/>
      <c r="I18" s="185">
        <f>SUM(I15:I17)</f>
        <v>0.71432600000000002</v>
      </c>
      <c r="J18" s="180"/>
      <c r="K18" s="180"/>
    </row>
    <row r="19" spans="2:11" ht="162.75" customHeight="1" x14ac:dyDescent="0.25">
      <c r="B19" s="341">
        <v>2</v>
      </c>
      <c r="C19" s="343" t="s">
        <v>330</v>
      </c>
      <c r="D19" s="168">
        <v>0.34</v>
      </c>
      <c r="E19" s="150">
        <v>1</v>
      </c>
      <c r="F19" s="153" t="s">
        <v>343</v>
      </c>
      <c r="G19" s="168">
        <v>0.34</v>
      </c>
      <c r="H19" s="156">
        <v>43617</v>
      </c>
      <c r="I19" s="172">
        <f>+G19*43.75%</f>
        <v>0.14875000000000002</v>
      </c>
      <c r="J19" s="187">
        <v>43617</v>
      </c>
      <c r="K19" s="186" t="s">
        <v>385</v>
      </c>
    </row>
    <row r="20" spans="2:11" ht="154.5" customHeight="1" x14ac:dyDescent="0.25">
      <c r="B20" s="341"/>
      <c r="C20" s="343"/>
      <c r="D20" s="168">
        <v>0.33</v>
      </c>
      <c r="E20" s="150">
        <v>2</v>
      </c>
      <c r="F20" s="153" t="s">
        <v>344</v>
      </c>
      <c r="G20" s="168">
        <v>0.33</v>
      </c>
      <c r="H20" s="156">
        <v>43617</v>
      </c>
      <c r="I20" s="172">
        <f>+G20*78.38%</f>
        <v>0.258654</v>
      </c>
      <c r="J20" s="187">
        <v>43617</v>
      </c>
      <c r="K20" s="186" t="s">
        <v>386</v>
      </c>
    </row>
    <row r="21" spans="2:11" ht="148.5" customHeight="1" x14ac:dyDescent="0.25">
      <c r="B21" s="341"/>
      <c r="C21" s="343"/>
      <c r="D21" s="168">
        <v>0.33</v>
      </c>
      <c r="E21" s="150">
        <v>3</v>
      </c>
      <c r="F21" s="153" t="s">
        <v>345</v>
      </c>
      <c r="G21" s="168">
        <v>0.33</v>
      </c>
      <c r="H21" s="156">
        <v>43617</v>
      </c>
      <c r="I21" s="172">
        <f>+G21*86.42%</f>
        <v>0.285186</v>
      </c>
      <c r="J21" s="187">
        <v>43617</v>
      </c>
      <c r="K21" s="186" t="s">
        <v>387</v>
      </c>
    </row>
    <row r="22" spans="2:11" ht="57.75" customHeight="1" x14ac:dyDescent="0.25">
      <c r="B22" s="180"/>
      <c r="C22" s="180" t="s">
        <v>381</v>
      </c>
      <c r="D22" s="181">
        <f>SUM(D19:D21)</f>
        <v>1</v>
      </c>
      <c r="E22" s="349" t="s">
        <v>334</v>
      </c>
      <c r="F22" s="350"/>
      <c r="G22" s="181">
        <f>SUM(G19:G21)</f>
        <v>1</v>
      </c>
      <c r="H22" s="180"/>
      <c r="I22" s="185">
        <f>SUM(I19:I21)</f>
        <v>0.69259000000000004</v>
      </c>
      <c r="J22" s="180"/>
      <c r="K22" s="180"/>
    </row>
    <row r="23" spans="2:11" ht="143.25" customHeight="1" x14ac:dyDescent="0.25">
      <c r="B23" s="341">
        <v>3</v>
      </c>
      <c r="C23" s="343" t="s">
        <v>331</v>
      </c>
      <c r="D23" s="168">
        <v>0.34</v>
      </c>
      <c r="E23" s="150">
        <v>1</v>
      </c>
      <c r="F23" s="153" t="s">
        <v>343</v>
      </c>
      <c r="G23" s="168">
        <v>0.34</v>
      </c>
      <c r="H23" s="156">
        <v>43709</v>
      </c>
      <c r="I23" s="172">
        <f>G23*78.95%</f>
        <v>0.26843</v>
      </c>
      <c r="J23" s="156">
        <v>43709</v>
      </c>
      <c r="K23" s="208" t="s">
        <v>398</v>
      </c>
    </row>
    <row r="24" spans="2:11" ht="143.25" customHeight="1" x14ac:dyDescent="0.25">
      <c r="B24" s="341"/>
      <c r="C24" s="343"/>
      <c r="D24" s="168">
        <v>0.33</v>
      </c>
      <c r="E24" s="150">
        <v>2</v>
      </c>
      <c r="F24" s="153" t="s">
        <v>344</v>
      </c>
      <c r="G24" s="168">
        <v>0.33</v>
      </c>
      <c r="H24" s="156">
        <v>43709</v>
      </c>
      <c r="I24" s="172">
        <f>+G24*89.81%</f>
        <v>0.296373</v>
      </c>
      <c r="J24" s="156">
        <v>43709</v>
      </c>
      <c r="K24" s="208" t="s">
        <v>399</v>
      </c>
    </row>
    <row r="25" spans="2:11" ht="143.25" customHeight="1" x14ac:dyDescent="0.25">
      <c r="B25" s="341"/>
      <c r="C25" s="343"/>
      <c r="D25" s="168">
        <v>0.33</v>
      </c>
      <c r="E25" s="150">
        <v>3</v>
      </c>
      <c r="F25" s="153" t="s">
        <v>345</v>
      </c>
      <c r="G25" s="168">
        <v>0.33</v>
      </c>
      <c r="H25" s="156">
        <v>43709</v>
      </c>
      <c r="I25" s="209">
        <f>G25*91.57%</f>
        <v>0.30218099999999998</v>
      </c>
      <c r="J25" s="156">
        <v>43709</v>
      </c>
      <c r="K25" s="208" t="s">
        <v>400</v>
      </c>
    </row>
    <row r="26" spans="2:11" ht="57.75" customHeight="1" x14ac:dyDescent="0.25">
      <c r="B26" s="180"/>
      <c r="C26" s="180" t="s">
        <v>381</v>
      </c>
      <c r="D26" s="181">
        <f>SUM(D23:D25)</f>
        <v>1</v>
      </c>
      <c r="E26" s="349" t="s">
        <v>334</v>
      </c>
      <c r="F26" s="350"/>
      <c r="G26" s="181">
        <f>SUM(G23:G25)</f>
        <v>1</v>
      </c>
      <c r="H26" s="180"/>
      <c r="I26" s="185">
        <f>SUM(I23:I25)</f>
        <v>0.86698399999999998</v>
      </c>
      <c r="J26" s="180"/>
      <c r="K26" s="180"/>
    </row>
    <row r="27" spans="2:11" ht="149.25" customHeight="1" x14ac:dyDescent="0.25">
      <c r="B27" s="341">
        <v>4</v>
      </c>
      <c r="C27" s="343" t="s">
        <v>332</v>
      </c>
      <c r="D27" s="168">
        <v>0.34</v>
      </c>
      <c r="E27" s="150">
        <v>1</v>
      </c>
      <c r="F27" s="153" t="s">
        <v>343</v>
      </c>
      <c r="G27" s="168">
        <v>0.34</v>
      </c>
      <c r="H27" s="156">
        <v>43800</v>
      </c>
      <c r="I27" s="215">
        <f>G27*70%</f>
        <v>0.23799999999999999</v>
      </c>
      <c r="J27" s="187">
        <v>43800</v>
      </c>
      <c r="K27" s="186" t="s">
        <v>404</v>
      </c>
    </row>
    <row r="28" spans="2:11" ht="163.5" customHeight="1" x14ac:dyDescent="0.25">
      <c r="B28" s="341"/>
      <c r="C28" s="343"/>
      <c r="D28" s="168">
        <v>0.33</v>
      </c>
      <c r="E28" s="150">
        <v>2</v>
      </c>
      <c r="F28" s="153" t="s">
        <v>344</v>
      </c>
      <c r="G28" s="168">
        <v>0.33</v>
      </c>
      <c r="H28" s="156">
        <v>43800</v>
      </c>
      <c r="I28" s="209">
        <f>G28*96.66%</f>
        <v>0.31897800000000004</v>
      </c>
      <c r="J28" s="187">
        <v>43800</v>
      </c>
      <c r="K28" s="186" t="s">
        <v>405</v>
      </c>
    </row>
    <row r="29" spans="2:11" ht="142.5" customHeight="1" x14ac:dyDescent="0.25">
      <c r="B29" s="341"/>
      <c r="C29" s="343"/>
      <c r="D29" s="168">
        <v>0.33</v>
      </c>
      <c r="E29" s="150">
        <v>3</v>
      </c>
      <c r="F29" s="153" t="s">
        <v>345</v>
      </c>
      <c r="G29" s="168">
        <v>0.33</v>
      </c>
      <c r="H29" s="156">
        <v>43800</v>
      </c>
      <c r="I29" s="209">
        <f>G29*93.15%</f>
        <v>0.30739500000000003</v>
      </c>
      <c r="J29" s="187">
        <v>43800</v>
      </c>
      <c r="K29" s="186" t="s">
        <v>406</v>
      </c>
    </row>
    <row r="30" spans="2:11" ht="57.75" customHeight="1" x14ac:dyDescent="0.25">
      <c r="B30" s="180"/>
      <c r="C30" s="180" t="s">
        <v>381</v>
      </c>
      <c r="D30" s="181">
        <f>SUM(D27:D29)</f>
        <v>1</v>
      </c>
      <c r="E30" s="349" t="s">
        <v>334</v>
      </c>
      <c r="F30" s="350"/>
      <c r="G30" s="181">
        <f>SUM(G27:G29)</f>
        <v>1</v>
      </c>
      <c r="H30" s="180"/>
      <c r="I30" s="185">
        <f>SUM(I27:I29)</f>
        <v>0.86437300000000006</v>
      </c>
      <c r="J30" s="180"/>
      <c r="K30" s="180"/>
    </row>
    <row r="31" spans="2:11" s="133" customFormat="1" ht="36" customHeight="1" x14ac:dyDescent="0.25">
      <c r="B31" s="347" t="s">
        <v>333</v>
      </c>
      <c r="C31" s="347"/>
      <c r="D31" s="142">
        <f>SUM(D15:D29)/4</f>
        <v>1.75</v>
      </c>
      <c r="E31" s="348" t="s">
        <v>334</v>
      </c>
      <c r="F31" s="348"/>
      <c r="G31" s="142">
        <f>SUM(G15:G29)/4</f>
        <v>1.75</v>
      </c>
      <c r="H31" s="142"/>
      <c r="I31" s="176">
        <f>AVERAGE(I22,I18,I26,I30)</f>
        <v>0.78456825000000008</v>
      </c>
      <c r="J31" s="132"/>
      <c r="K31" s="132"/>
    </row>
  </sheetData>
  <sheetProtection selectLockedCells="1" selectUnlockedCells="1"/>
  <mergeCells count="27">
    <mergeCell ref="E18:F18"/>
    <mergeCell ref="E22:F22"/>
    <mergeCell ref="E26:F26"/>
    <mergeCell ref="E30:F30"/>
    <mergeCell ref="B27:B29"/>
    <mergeCell ref="B31:C31"/>
    <mergeCell ref="E31:F31"/>
    <mergeCell ref="B19:B21"/>
    <mergeCell ref="B23:B25"/>
    <mergeCell ref="C19:C21"/>
    <mergeCell ref="C23:C25"/>
    <mergeCell ref="C27:C29"/>
    <mergeCell ref="I13:K13"/>
    <mergeCell ref="B15:B17"/>
    <mergeCell ref="B13:H13"/>
    <mergeCell ref="C15:C17"/>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7"/>
  <sheetViews>
    <sheetView topLeftCell="A16" zoomScale="90" zoomScaleNormal="90" workbookViewId="0">
      <selection activeCell="K25" sqref="K25"/>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0" width="11.42578125" style="15"/>
    <col min="11" max="12" width="11.42578125" style="16"/>
    <col min="13" max="14" width="11.42578125" style="21"/>
    <col min="15" max="256" width="11.42578125" style="1"/>
    <col min="257" max="257" width="1" style="1" customWidth="1"/>
    <col min="258" max="258" width="25.42578125" style="1" customWidth="1"/>
    <col min="259" max="259" width="14.5703125" style="1" customWidth="1"/>
    <col min="260" max="260" width="20.140625" style="1" customWidth="1"/>
    <col min="261" max="261" width="16.42578125" style="1" customWidth="1"/>
    <col min="262" max="262" width="25" style="1" customWidth="1"/>
    <col min="263" max="263" width="22" style="1" customWidth="1"/>
    <col min="264" max="264" width="20.5703125" style="1" customWidth="1"/>
    <col min="265" max="265" width="22.42578125" style="1" customWidth="1"/>
    <col min="266" max="512" width="11.42578125" style="1"/>
    <col min="513" max="513" width="1" style="1" customWidth="1"/>
    <col min="514" max="514" width="25.42578125" style="1" customWidth="1"/>
    <col min="515" max="515" width="14.5703125" style="1" customWidth="1"/>
    <col min="516" max="516" width="20.140625" style="1" customWidth="1"/>
    <col min="517" max="517" width="16.42578125" style="1" customWidth="1"/>
    <col min="518" max="518" width="25" style="1" customWidth="1"/>
    <col min="519" max="519" width="22" style="1" customWidth="1"/>
    <col min="520" max="520" width="20.5703125" style="1" customWidth="1"/>
    <col min="521" max="521" width="22.42578125" style="1" customWidth="1"/>
    <col min="522" max="768" width="11.42578125" style="1"/>
    <col min="769" max="769" width="1" style="1" customWidth="1"/>
    <col min="770" max="770" width="25.42578125" style="1" customWidth="1"/>
    <col min="771" max="771" width="14.5703125" style="1" customWidth="1"/>
    <col min="772" max="772" width="20.140625" style="1" customWidth="1"/>
    <col min="773" max="773" width="16.42578125" style="1" customWidth="1"/>
    <col min="774" max="774" width="25" style="1" customWidth="1"/>
    <col min="775" max="775" width="22" style="1" customWidth="1"/>
    <col min="776" max="776" width="20.5703125" style="1" customWidth="1"/>
    <col min="777" max="777" width="22.42578125" style="1" customWidth="1"/>
    <col min="778" max="1024" width="11.42578125" style="1"/>
    <col min="1025" max="1025" width="1" style="1" customWidth="1"/>
    <col min="1026" max="1026" width="25.42578125" style="1" customWidth="1"/>
    <col min="1027" max="1027" width="14.5703125" style="1" customWidth="1"/>
    <col min="1028" max="1028" width="20.140625" style="1" customWidth="1"/>
    <col min="1029" max="1029" width="16.42578125" style="1" customWidth="1"/>
    <col min="1030" max="1030" width="25" style="1" customWidth="1"/>
    <col min="1031" max="1031" width="22" style="1" customWidth="1"/>
    <col min="1032" max="1032" width="20.5703125" style="1" customWidth="1"/>
    <col min="1033" max="1033" width="22.42578125" style="1" customWidth="1"/>
    <col min="1034" max="1280" width="11.42578125" style="1"/>
    <col min="1281" max="1281" width="1" style="1" customWidth="1"/>
    <col min="1282" max="1282" width="25.42578125" style="1" customWidth="1"/>
    <col min="1283" max="1283" width="14.5703125" style="1" customWidth="1"/>
    <col min="1284" max="1284" width="20.140625" style="1" customWidth="1"/>
    <col min="1285" max="1285" width="16.42578125" style="1" customWidth="1"/>
    <col min="1286" max="1286" width="25" style="1" customWidth="1"/>
    <col min="1287" max="1287" width="22" style="1" customWidth="1"/>
    <col min="1288" max="1288" width="20.5703125" style="1" customWidth="1"/>
    <col min="1289" max="1289" width="22.42578125" style="1" customWidth="1"/>
    <col min="1290" max="1536" width="11.42578125" style="1"/>
    <col min="1537" max="1537" width="1" style="1" customWidth="1"/>
    <col min="1538" max="1538" width="25.42578125" style="1" customWidth="1"/>
    <col min="1539" max="1539" width="14.5703125" style="1" customWidth="1"/>
    <col min="1540" max="1540" width="20.140625" style="1" customWidth="1"/>
    <col min="1541" max="1541" width="16.42578125" style="1" customWidth="1"/>
    <col min="1542" max="1542" width="25" style="1" customWidth="1"/>
    <col min="1543" max="1543" width="22" style="1" customWidth="1"/>
    <col min="1544" max="1544" width="20.5703125" style="1" customWidth="1"/>
    <col min="1545" max="1545" width="22.42578125" style="1" customWidth="1"/>
    <col min="1546" max="1792" width="11.42578125" style="1"/>
    <col min="1793" max="1793" width="1" style="1" customWidth="1"/>
    <col min="1794" max="1794" width="25.42578125" style="1" customWidth="1"/>
    <col min="1795" max="1795" width="14.5703125" style="1" customWidth="1"/>
    <col min="1796" max="1796" width="20.140625" style="1" customWidth="1"/>
    <col min="1797" max="1797" width="16.42578125" style="1" customWidth="1"/>
    <col min="1798" max="1798" width="25" style="1" customWidth="1"/>
    <col min="1799" max="1799" width="22" style="1" customWidth="1"/>
    <col min="1800" max="1800" width="20.5703125" style="1" customWidth="1"/>
    <col min="1801" max="1801" width="22.42578125" style="1" customWidth="1"/>
    <col min="1802" max="2048" width="11.42578125" style="1"/>
    <col min="2049" max="2049" width="1" style="1" customWidth="1"/>
    <col min="2050" max="2050" width="25.42578125" style="1" customWidth="1"/>
    <col min="2051" max="2051" width="14.5703125" style="1" customWidth="1"/>
    <col min="2052" max="2052" width="20.140625" style="1" customWidth="1"/>
    <col min="2053" max="2053" width="16.42578125" style="1" customWidth="1"/>
    <col min="2054" max="2054" width="25" style="1" customWidth="1"/>
    <col min="2055" max="2055" width="22" style="1" customWidth="1"/>
    <col min="2056" max="2056" width="20.5703125" style="1" customWidth="1"/>
    <col min="2057" max="2057" width="22.42578125" style="1" customWidth="1"/>
    <col min="2058" max="2304" width="11.42578125" style="1"/>
    <col min="2305" max="2305" width="1" style="1" customWidth="1"/>
    <col min="2306" max="2306" width="25.42578125" style="1" customWidth="1"/>
    <col min="2307" max="2307" width="14.5703125" style="1" customWidth="1"/>
    <col min="2308" max="2308" width="20.140625" style="1" customWidth="1"/>
    <col min="2309" max="2309" width="16.42578125" style="1" customWidth="1"/>
    <col min="2310" max="2310" width="25" style="1" customWidth="1"/>
    <col min="2311" max="2311" width="22" style="1" customWidth="1"/>
    <col min="2312" max="2312" width="20.5703125" style="1" customWidth="1"/>
    <col min="2313" max="2313" width="22.42578125" style="1" customWidth="1"/>
    <col min="2314" max="2560" width="11.42578125" style="1"/>
    <col min="2561" max="2561" width="1" style="1" customWidth="1"/>
    <col min="2562" max="2562" width="25.42578125" style="1" customWidth="1"/>
    <col min="2563" max="2563" width="14.5703125" style="1" customWidth="1"/>
    <col min="2564" max="2564" width="20.140625" style="1" customWidth="1"/>
    <col min="2565" max="2565" width="16.42578125" style="1" customWidth="1"/>
    <col min="2566" max="2566" width="25" style="1" customWidth="1"/>
    <col min="2567" max="2567" width="22" style="1" customWidth="1"/>
    <col min="2568" max="2568" width="20.5703125" style="1" customWidth="1"/>
    <col min="2569" max="2569" width="22.42578125" style="1" customWidth="1"/>
    <col min="2570" max="2816" width="11.42578125" style="1"/>
    <col min="2817" max="2817" width="1" style="1" customWidth="1"/>
    <col min="2818" max="2818" width="25.42578125" style="1" customWidth="1"/>
    <col min="2819" max="2819" width="14.5703125" style="1" customWidth="1"/>
    <col min="2820" max="2820" width="20.140625" style="1" customWidth="1"/>
    <col min="2821" max="2821" width="16.42578125" style="1" customWidth="1"/>
    <col min="2822" max="2822" width="25" style="1" customWidth="1"/>
    <col min="2823" max="2823" width="22" style="1" customWidth="1"/>
    <col min="2824" max="2824" width="20.5703125" style="1" customWidth="1"/>
    <col min="2825" max="2825" width="22.42578125" style="1" customWidth="1"/>
    <col min="2826" max="3072" width="11.42578125" style="1"/>
    <col min="3073" max="3073" width="1" style="1" customWidth="1"/>
    <col min="3074" max="3074" width="25.42578125" style="1" customWidth="1"/>
    <col min="3075" max="3075" width="14.5703125" style="1" customWidth="1"/>
    <col min="3076" max="3076" width="20.140625" style="1" customWidth="1"/>
    <col min="3077" max="3077" width="16.42578125" style="1" customWidth="1"/>
    <col min="3078" max="3078" width="25" style="1" customWidth="1"/>
    <col min="3079" max="3079" width="22" style="1" customWidth="1"/>
    <col min="3080" max="3080" width="20.5703125" style="1" customWidth="1"/>
    <col min="3081" max="3081" width="22.42578125" style="1" customWidth="1"/>
    <col min="3082" max="3328" width="11.42578125" style="1"/>
    <col min="3329" max="3329" width="1" style="1" customWidth="1"/>
    <col min="3330" max="3330" width="25.42578125" style="1" customWidth="1"/>
    <col min="3331" max="3331" width="14.5703125" style="1" customWidth="1"/>
    <col min="3332" max="3332" width="20.140625" style="1" customWidth="1"/>
    <col min="3333" max="3333" width="16.42578125" style="1" customWidth="1"/>
    <col min="3334" max="3334" width="25" style="1" customWidth="1"/>
    <col min="3335" max="3335" width="22" style="1" customWidth="1"/>
    <col min="3336" max="3336" width="20.5703125" style="1" customWidth="1"/>
    <col min="3337" max="3337" width="22.42578125" style="1" customWidth="1"/>
    <col min="3338" max="3584" width="11.42578125" style="1"/>
    <col min="3585" max="3585" width="1" style="1" customWidth="1"/>
    <col min="3586" max="3586" width="25.42578125" style="1" customWidth="1"/>
    <col min="3587" max="3587" width="14.5703125" style="1" customWidth="1"/>
    <col min="3588" max="3588" width="20.140625" style="1" customWidth="1"/>
    <col min="3589" max="3589" width="16.42578125" style="1" customWidth="1"/>
    <col min="3590" max="3590" width="25" style="1" customWidth="1"/>
    <col min="3591" max="3591" width="22" style="1" customWidth="1"/>
    <col min="3592" max="3592" width="20.5703125" style="1" customWidth="1"/>
    <col min="3593" max="3593" width="22.42578125" style="1" customWidth="1"/>
    <col min="3594" max="3840" width="11.42578125" style="1"/>
    <col min="3841" max="3841" width="1" style="1" customWidth="1"/>
    <col min="3842" max="3842" width="25.42578125" style="1" customWidth="1"/>
    <col min="3843" max="3843" width="14.5703125" style="1" customWidth="1"/>
    <col min="3844" max="3844" width="20.140625" style="1" customWidth="1"/>
    <col min="3845" max="3845" width="16.42578125" style="1" customWidth="1"/>
    <col min="3846" max="3846" width="25" style="1" customWidth="1"/>
    <col min="3847" max="3847" width="22" style="1" customWidth="1"/>
    <col min="3848" max="3848" width="20.5703125" style="1" customWidth="1"/>
    <col min="3849" max="3849" width="22.42578125" style="1" customWidth="1"/>
    <col min="3850" max="4096" width="11.42578125" style="1"/>
    <col min="4097" max="4097" width="1" style="1" customWidth="1"/>
    <col min="4098" max="4098" width="25.42578125" style="1" customWidth="1"/>
    <col min="4099" max="4099" width="14.5703125" style="1" customWidth="1"/>
    <col min="4100" max="4100" width="20.140625" style="1" customWidth="1"/>
    <col min="4101" max="4101" width="16.42578125" style="1" customWidth="1"/>
    <col min="4102" max="4102" width="25" style="1" customWidth="1"/>
    <col min="4103" max="4103" width="22" style="1" customWidth="1"/>
    <col min="4104" max="4104" width="20.5703125" style="1" customWidth="1"/>
    <col min="4105" max="4105" width="22.42578125" style="1" customWidth="1"/>
    <col min="4106" max="4352" width="11.42578125" style="1"/>
    <col min="4353" max="4353" width="1" style="1" customWidth="1"/>
    <col min="4354" max="4354" width="25.42578125" style="1" customWidth="1"/>
    <col min="4355" max="4355" width="14.5703125" style="1" customWidth="1"/>
    <col min="4356" max="4356" width="20.140625" style="1" customWidth="1"/>
    <col min="4357" max="4357" width="16.42578125" style="1" customWidth="1"/>
    <col min="4358" max="4358" width="25" style="1" customWidth="1"/>
    <col min="4359" max="4359" width="22" style="1" customWidth="1"/>
    <col min="4360" max="4360" width="20.5703125" style="1" customWidth="1"/>
    <col min="4361" max="4361" width="22.42578125" style="1" customWidth="1"/>
    <col min="4362" max="4608" width="11.42578125" style="1"/>
    <col min="4609" max="4609" width="1" style="1" customWidth="1"/>
    <col min="4610" max="4610" width="25.42578125" style="1" customWidth="1"/>
    <col min="4611" max="4611" width="14.5703125" style="1" customWidth="1"/>
    <col min="4612" max="4612" width="20.140625" style="1" customWidth="1"/>
    <col min="4613" max="4613" width="16.42578125" style="1" customWidth="1"/>
    <col min="4614" max="4614" width="25" style="1" customWidth="1"/>
    <col min="4615" max="4615" width="22" style="1" customWidth="1"/>
    <col min="4616" max="4616" width="20.5703125" style="1" customWidth="1"/>
    <col min="4617" max="4617" width="22.42578125" style="1" customWidth="1"/>
    <col min="4618" max="4864" width="11.42578125" style="1"/>
    <col min="4865" max="4865" width="1" style="1" customWidth="1"/>
    <col min="4866" max="4866" width="25.42578125" style="1" customWidth="1"/>
    <col min="4867" max="4867" width="14.5703125" style="1" customWidth="1"/>
    <col min="4868" max="4868" width="20.140625" style="1" customWidth="1"/>
    <col min="4869" max="4869" width="16.42578125" style="1" customWidth="1"/>
    <col min="4870" max="4870" width="25" style="1" customWidth="1"/>
    <col min="4871" max="4871" width="22" style="1" customWidth="1"/>
    <col min="4872" max="4872" width="20.5703125" style="1" customWidth="1"/>
    <col min="4873" max="4873" width="22.42578125" style="1" customWidth="1"/>
    <col min="4874" max="5120" width="11.42578125" style="1"/>
    <col min="5121" max="5121" width="1" style="1" customWidth="1"/>
    <col min="5122" max="5122" width="25.42578125" style="1" customWidth="1"/>
    <col min="5123" max="5123" width="14.5703125" style="1" customWidth="1"/>
    <col min="5124" max="5124" width="20.140625" style="1" customWidth="1"/>
    <col min="5125" max="5125" width="16.42578125" style="1" customWidth="1"/>
    <col min="5126" max="5126" width="25" style="1" customWidth="1"/>
    <col min="5127" max="5127" width="22" style="1" customWidth="1"/>
    <col min="5128" max="5128" width="20.5703125" style="1" customWidth="1"/>
    <col min="5129" max="5129" width="22.42578125" style="1" customWidth="1"/>
    <col min="5130" max="5376" width="11.42578125" style="1"/>
    <col min="5377" max="5377" width="1" style="1" customWidth="1"/>
    <col min="5378" max="5378" width="25.42578125" style="1" customWidth="1"/>
    <col min="5379" max="5379" width="14.5703125" style="1" customWidth="1"/>
    <col min="5380" max="5380" width="20.140625" style="1" customWidth="1"/>
    <col min="5381" max="5381" width="16.42578125" style="1" customWidth="1"/>
    <col min="5382" max="5382" width="25" style="1" customWidth="1"/>
    <col min="5383" max="5383" width="22" style="1" customWidth="1"/>
    <col min="5384" max="5384" width="20.5703125" style="1" customWidth="1"/>
    <col min="5385" max="5385" width="22.42578125" style="1" customWidth="1"/>
    <col min="5386" max="5632" width="11.42578125" style="1"/>
    <col min="5633" max="5633" width="1" style="1" customWidth="1"/>
    <col min="5634" max="5634" width="25.42578125" style="1" customWidth="1"/>
    <col min="5635" max="5635" width="14.5703125" style="1" customWidth="1"/>
    <col min="5636" max="5636" width="20.140625" style="1" customWidth="1"/>
    <col min="5637" max="5637" width="16.42578125" style="1" customWidth="1"/>
    <col min="5638" max="5638" width="25" style="1" customWidth="1"/>
    <col min="5639" max="5639" width="22" style="1" customWidth="1"/>
    <col min="5640" max="5640" width="20.5703125" style="1" customWidth="1"/>
    <col min="5641" max="5641" width="22.42578125" style="1" customWidth="1"/>
    <col min="5642" max="5888" width="11.42578125" style="1"/>
    <col min="5889" max="5889" width="1" style="1" customWidth="1"/>
    <col min="5890" max="5890" width="25.42578125" style="1" customWidth="1"/>
    <col min="5891" max="5891" width="14.5703125" style="1" customWidth="1"/>
    <col min="5892" max="5892" width="20.140625" style="1" customWidth="1"/>
    <col min="5893" max="5893" width="16.42578125" style="1" customWidth="1"/>
    <col min="5894" max="5894" width="25" style="1" customWidth="1"/>
    <col min="5895" max="5895" width="22" style="1" customWidth="1"/>
    <col min="5896" max="5896" width="20.5703125" style="1" customWidth="1"/>
    <col min="5897" max="5897" width="22.42578125" style="1" customWidth="1"/>
    <col min="5898" max="6144" width="11.42578125" style="1"/>
    <col min="6145" max="6145" width="1" style="1" customWidth="1"/>
    <col min="6146" max="6146" width="25.42578125" style="1" customWidth="1"/>
    <col min="6147" max="6147" width="14.5703125" style="1" customWidth="1"/>
    <col min="6148" max="6148" width="20.140625" style="1" customWidth="1"/>
    <col min="6149" max="6149" width="16.42578125" style="1" customWidth="1"/>
    <col min="6150" max="6150" width="25" style="1" customWidth="1"/>
    <col min="6151" max="6151" width="22" style="1" customWidth="1"/>
    <col min="6152" max="6152" width="20.5703125" style="1" customWidth="1"/>
    <col min="6153" max="6153" width="22.42578125" style="1" customWidth="1"/>
    <col min="6154" max="6400" width="11.42578125" style="1"/>
    <col min="6401" max="6401" width="1" style="1" customWidth="1"/>
    <col min="6402" max="6402" width="25.42578125" style="1" customWidth="1"/>
    <col min="6403" max="6403" width="14.5703125" style="1" customWidth="1"/>
    <col min="6404" max="6404" width="20.140625" style="1" customWidth="1"/>
    <col min="6405" max="6405" width="16.42578125" style="1" customWidth="1"/>
    <col min="6406" max="6406" width="25" style="1" customWidth="1"/>
    <col min="6407" max="6407" width="22" style="1" customWidth="1"/>
    <col min="6408" max="6408" width="20.5703125" style="1" customWidth="1"/>
    <col min="6409" max="6409" width="22.42578125" style="1" customWidth="1"/>
    <col min="6410" max="6656" width="11.42578125" style="1"/>
    <col min="6657" max="6657" width="1" style="1" customWidth="1"/>
    <col min="6658" max="6658" width="25.42578125" style="1" customWidth="1"/>
    <col min="6659" max="6659" width="14.5703125" style="1" customWidth="1"/>
    <col min="6660" max="6660" width="20.140625" style="1" customWidth="1"/>
    <col min="6661" max="6661" width="16.42578125" style="1" customWidth="1"/>
    <col min="6662" max="6662" width="25" style="1" customWidth="1"/>
    <col min="6663" max="6663" width="22" style="1" customWidth="1"/>
    <col min="6664" max="6664" width="20.5703125" style="1" customWidth="1"/>
    <col min="6665" max="6665" width="22.42578125" style="1" customWidth="1"/>
    <col min="6666" max="6912" width="11.42578125" style="1"/>
    <col min="6913" max="6913" width="1" style="1" customWidth="1"/>
    <col min="6914" max="6914" width="25.42578125" style="1" customWidth="1"/>
    <col min="6915" max="6915" width="14.5703125" style="1" customWidth="1"/>
    <col min="6916" max="6916" width="20.140625" style="1" customWidth="1"/>
    <col min="6917" max="6917" width="16.42578125" style="1" customWidth="1"/>
    <col min="6918" max="6918" width="25" style="1" customWidth="1"/>
    <col min="6919" max="6919" width="22" style="1" customWidth="1"/>
    <col min="6920" max="6920" width="20.5703125" style="1" customWidth="1"/>
    <col min="6921" max="6921" width="22.42578125" style="1" customWidth="1"/>
    <col min="6922" max="7168" width="11.42578125" style="1"/>
    <col min="7169" max="7169" width="1" style="1" customWidth="1"/>
    <col min="7170" max="7170" width="25.42578125" style="1" customWidth="1"/>
    <col min="7171" max="7171" width="14.5703125" style="1" customWidth="1"/>
    <col min="7172" max="7172" width="20.140625" style="1" customWidth="1"/>
    <col min="7173" max="7173" width="16.42578125" style="1" customWidth="1"/>
    <col min="7174" max="7174" width="25" style="1" customWidth="1"/>
    <col min="7175" max="7175" width="22" style="1" customWidth="1"/>
    <col min="7176" max="7176" width="20.5703125" style="1" customWidth="1"/>
    <col min="7177" max="7177" width="22.42578125" style="1" customWidth="1"/>
    <col min="7178" max="7424" width="11.42578125" style="1"/>
    <col min="7425" max="7425" width="1" style="1" customWidth="1"/>
    <col min="7426" max="7426" width="25.42578125" style="1" customWidth="1"/>
    <col min="7427" max="7427" width="14.5703125" style="1" customWidth="1"/>
    <col min="7428" max="7428" width="20.140625" style="1" customWidth="1"/>
    <col min="7429" max="7429" width="16.42578125" style="1" customWidth="1"/>
    <col min="7430" max="7430" width="25" style="1" customWidth="1"/>
    <col min="7431" max="7431" width="22" style="1" customWidth="1"/>
    <col min="7432" max="7432" width="20.5703125" style="1" customWidth="1"/>
    <col min="7433" max="7433" width="22.42578125" style="1" customWidth="1"/>
    <col min="7434" max="7680" width="11.42578125" style="1"/>
    <col min="7681" max="7681" width="1" style="1" customWidth="1"/>
    <col min="7682" max="7682" width="25.42578125" style="1" customWidth="1"/>
    <col min="7683" max="7683" width="14.5703125" style="1" customWidth="1"/>
    <col min="7684" max="7684" width="20.140625" style="1" customWidth="1"/>
    <col min="7685" max="7685" width="16.42578125" style="1" customWidth="1"/>
    <col min="7686" max="7686" width="25" style="1" customWidth="1"/>
    <col min="7687" max="7687" width="22" style="1" customWidth="1"/>
    <col min="7688" max="7688" width="20.5703125" style="1" customWidth="1"/>
    <col min="7689" max="7689" width="22.42578125" style="1" customWidth="1"/>
    <col min="7690" max="7936" width="11.42578125" style="1"/>
    <col min="7937" max="7937" width="1" style="1" customWidth="1"/>
    <col min="7938" max="7938" width="25.42578125" style="1" customWidth="1"/>
    <col min="7939" max="7939" width="14.5703125" style="1" customWidth="1"/>
    <col min="7940" max="7940" width="20.140625" style="1" customWidth="1"/>
    <col min="7941" max="7941" width="16.42578125" style="1" customWidth="1"/>
    <col min="7942" max="7942" width="25" style="1" customWidth="1"/>
    <col min="7943" max="7943" width="22" style="1" customWidth="1"/>
    <col min="7944" max="7944" width="20.5703125" style="1" customWidth="1"/>
    <col min="7945" max="7945" width="22.42578125" style="1" customWidth="1"/>
    <col min="7946" max="8192" width="11.42578125" style="1"/>
    <col min="8193" max="8193" width="1" style="1" customWidth="1"/>
    <col min="8194" max="8194" width="25.42578125" style="1" customWidth="1"/>
    <col min="8195" max="8195" width="14.5703125" style="1" customWidth="1"/>
    <col min="8196" max="8196" width="20.140625" style="1" customWidth="1"/>
    <col min="8197" max="8197" width="16.42578125" style="1" customWidth="1"/>
    <col min="8198" max="8198" width="25" style="1" customWidth="1"/>
    <col min="8199" max="8199" width="22" style="1" customWidth="1"/>
    <col min="8200" max="8200" width="20.5703125" style="1" customWidth="1"/>
    <col min="8201" max="8201" width="22.42578125" style="1" customWidth="1"/>
    <col min="8202" max="8448" width="11.42578125" style="1"/>
    <col min="8449" max="8449" width="1" style="1" customWidth="1"/>
    <col min="8450" max="8450" width="25.42578125" style="1" customWidth="1"/>
    <col min="8451" max="8451" width="14.5703125" style="1" customWidth="1"/>
    <col min="8452" max="8452" width="20.140625" style="1" customWidth="1"/>
    <col min="8453" max="8453" width="16.42578125" style="1" customWidth="1"/>
    <col min="8454" max="8454" width="25" style="1" customWidth="1"/>
    <col min="8455" max="8455" width="22" style="1" customWidth="1"/>
    <col min="8456" max="8456" width="20.5703125" style="1" customWidth="1"/>
    <col min="8457" max="8457" width="22.42578125" style="1" customWidth="1"/>
    <col min="8458" max="8704" width="11.42578125" style="1"/>
    <col min="8705" max="8705" width="1" style="1" customWidth="1"/>
    <col min="8706" max="8706" width="25.42578125" style="1" customWidth="1"/>
    <col min="8707" max="8707" width="14.5703125" style="1" customWidth="1"/>
    <col min="8708" max="8708" width="20.140625" style="1" customWidth="1"/>
    <col min="8709" max="8709" width="16.42578125" style="1" customWidth="1"/>
    <col min="8710" max="8710" width="25" style="1" customWidth="1"/>
    <col min="8711" max="8711" width="22" style="1" customWidth="1"/>
    <col min="8712" max="8712" width="20.5703125" style="1" customWidth="1"/>
    <col min="8713" max="8713" width="22.42578125" style="1" customWidth="1"/>
    <col min="8714" max="8960" width="11.42578125" style="1"/>
    <col min="8961" max="8961" width="1" style="1" customWidth="1"/>
    <col min="8962" max="8962" width="25.42578125" style="1" customWidth="1"/>
    <col min="8963" max="8963" width="14.5703125" style="1" customWidth="1"/>
    <col min="8964" max="8964" width="20.140625" style="1" customWidth="1"/>
    <col min="8965" max="8965" width="16.42578125" style="1" customWidth="1"/>
    <col min="8966" max="8966" width="25" style="1" customWidth="1"/>
    <col min="8967" max="8967" width="22" style="1" customWidth="1"/>
    <col min="8968" max="8968" width="20.5703125" style="1" customWidth="1"/>
    <col min="8969" max="8969" width="22.42578125" style="1" customWidth="1"/>
    <col min="8970" max="9216" width="11.42578125" style="1"/>
    <col min="9217" max="9217" width="1" style="1" customWidth="1"/>
    <col min="9218" max="9218" width="25.42578125" style="1" customWidth="1"/>
    <col min="9219" max="9219" width="14.5703125" style="1" customWidth="1"/>
    <col min="9220" max="9220" width="20.140625" style="1" customWidth="1"/>
    <col min="9221" max="9221" width="16.42578125" style="1" customWidth="1"/>
    <col min="9222" max="9222" width="25" style="1" customWidth="1"/>
    <col min="9223" max="9223" width="22" style="1" customWidth="1"/>
    <col min="9224" max="9224" width="20.5703125" style="1" customWidth="1"/>
    <col min="9225" max="9225" width="22.42578125" style="1" customWidth="1"/>
    <col min="9226" max="9472" width="11.42578125" style="1"/>
    <col min="9473" max="9473" width="1" style="1" customWidth="1"/>
    <col min="9474" max="9474" width="25.42578125" style="1" customWidth="1"/>
    <col min="9475" max="9475" width="14.5703125" style="1" customWidth="1"/>
    <col min="9476" max="9476" width="20.140625" style="1" customWidth="1"/>
    <col min="9477" max="9477" width="16.42578125" style="1" customWidth="1"/>
    <col min="9478" max="9478" width="25" style="1" customWidth="1"/>
    <col min="9479" max="9479" width="22" style="1" customWidth="1"/>
    <col min="9480" max="9480" width="20.5703125" style="1" customWidth="1"/>
    <col min="9481" max="9481" width="22.42578125" style="1" customWidth="1"/>
    <col min="9482" max="9728" width="11.42578125" style="1"/>
    <col min="9729" max="9729" width="1" style="1" customWidth="1"/>
    <col min="9730" max="9730" width="25.42578125" style="1" customWidth="1"/>
    <col min="9731" max="9731" width="14.5703125" style="1" customWidth="1"/>
    <col min="9732" max="9732" width="20.140625" style="1" customWidth="1"/>
    <col min="9733" max="9733" width="16.42578125" style="1" customWidth="1"/>
    <col min="9734" max="9734" width="25" style="1" customWidth="1"/>
    <col min="9735" max="9735" width="22" style="1" customWidth="1"/>
    <col min="9736" max="9736" width="20.5703125" style="1" customWidth="1"/>
    <col min="9737" max="9737" width="22.42578125" style="1" customWidth="1"/>
    <col min="9738" max="9984" width="11.42578125" style="1"/>
    <col min="9985" max="9985" width="1" style="1" customWidth="1"/>
    <col min="9986" max="9986" width="25.42578125" style="1" customWidth="1"/>
    <col min="9987" max="9987" width="14.5703125" style="1" customWidth="1"/>
    <col min="9988" max="9988" width="20.140625" style="1" customWidth="1"/>
    <col min="9989" max="9989" width="16.42578125" style="1" customWidth="1"/>
    <col min="9990" max="9990" width="25" style="1" customWidth="1"/>
    <col min="9991" max="9991" width="22" style="1" customWidth="1"/>
    <col min="9992" max="9992" width="20.5703125" style="1" customWidth="1"/>
    <col min="9993" max="9993" width="22.42578125" style="1" customWidth="1"/>
    <col min="9994" max="10240" width="11.42578125" style="1"/>
    <col min="10241" max="10241" width="1" style="1" customWidth="1"/>
    <col min="10242" max="10242" width="25.42578125" style="1" customWidth="1"/>
    <col min="10243" max="10243" width="14.5703125" style="1" customWidth="1"/>
    <col min="10244" max="10244" width="20.140625" style="1" customWidth="1"/>
    <col min="10245" max="10245" width="16.42578125" style="1" customWidth="1"/>
    <col min="10246" max="10246" width="25" style="1" customWidth="1"/>
    <col min="10247" max="10247" width="22" style="1" customWidth="1"/>
    <col min="10248" max="10248" width="20.5703125" style="1" customWidth="1"/>
    <col min="10249" max="10249" width="22.42578125" style="1" customWidth="1"/>
    <col min="10250" max="10496" width="11.42578125" style="1"/>
    <col min="10497" max="10497" width="1" style="1" customWidth="1"/>
    <col min="10498" max="10498" width="25.42578125" style="1" customWidth="1"/>
    <col min="10499" max="10499" width="14.5703125" style="1" customWidth="1"/>
    <col min="10500" max="10500" width="20.140625" style="1" customWidth="1"/>
    <col min="10501" max="10501" width="16.42578125" style="1" customWidth="1"/>
    <col min="10502" max="10502" width="25" style="1" customWidth="1"/>
    <col min="10503" max="10503" width="22" style="1" customWidth="1"/>
    <col min="10504" max="10504" width="20.5703125" style="1" customWidth="1"/>
    <col min="10505" max="10505" width="22.42578125" style="1" customWidth="1"/>
    <col min="10506" max="10752" width="11.42578125" style="1"/>
    <col min="10753" max="10753" width="1" style="1" customWidth="1"/>
    <col min="10754" max="10754" width="25.42578125" style="1" customWidth="1"/>
    <col min="10755" max="10755" width="14.5703125" style="1" customWidth="1"/>
    <col min="10756" max="10756" width="20.140625" style="1" customWidth="1"/>
    <col min="10757" max="10757" width="16.42578125" style="1" customWidth="1"/>
    <col min="10758" max="10758" width="25" style="1" customWidth="1"/>
    <col min="10759" max="10759" width="22" style="1" customWidth="1"/>
    <col min="10760" max="10760" width="20.5703125" style="1" customWidth="1"/>
    <col min="10761" max="10761" width="22.42578125" style="1" customWidth="1"/>
    <col min="10762" max="11008" width="11.42578125" style="1"/>
    <col min="11009" max="11009" width="1" style="1" customWidth="1"/>
    <col min="11010" max="11010" width="25.42578125" style="1" customWidth="1"/>
    <col min="11011" max="11011" width="14.5703125" style="1" customWidth="1"/>
    <col min="11012" max="11012" width="20.140625" style="1" customWidth="1"/>
    <col min="11013" max="11013" width="16.42578125" style="1" customWidth="1"/>
    <col min="11014" max="11014" width="25" style="1" customWidth="1"/>
    <col min="11015" max="11015" width="22" style="1" customWidth="1"/>
    <col min="11016" max="11016" width="20.5703125" style="1" customWidth="1"/>
    <col min="11017" max="11017" width="22.42578125" style="1" customWidth="1"/>
    <col min="11018" max="11264" width="11.42578125" style="1"/>
    <col min="11265" max="11265" width="1" style="1" customWidth="1"/>
    <col min="11266" max="11266" width="25.42578125" style="1" customWidth="1"/>
    <col min="11267" max="11267" width="14.5703125" style="1" customWidth="1"/>
    <col min="11268" max="11268" width="20.140625" style="1" customWidth="1"/>
    <col min="11269" max="11269" width="16.42578125" style="1" customWidth="1"/>
    <col min="11270" max="11270" width="25" style="1" customWidth="1"/>
    <col min="11271" max="11271" width="22" style="1" customWidth="1"/>
    <col min="11272" max="11272" width="20.5703125" style="1" customWidth="1"/>
    <col min="11273" max="11273" width="22.42578125" style="1" customWidth="1"/>
    <col min="11274" max="11520" width="11.42578125" style="1"/>
    <col min="11521" max="11521" width="1" style="1" customWidth="1"/>
    <col min="11522" max="11522" width="25.42578125" style="1" customWidth="1"/>
    <col min="11523" max="11523" width="14.5703125" style="1" customWidth="1"/>
    <col min="11524" max="11524" width="20.140625" style="1" customWidth="1"/>
    <col min="11525" max="11525" width="16.42578125" style="1" customWidth="1"/>
    <col min="11526" max="11526" width="25" style="1" customWidth="1"/>
    <col min="11527" max="11527" width="22" style="1" customWidth="1"/>
    <col min="11528" max="11528" width="20.5703125" style="1" customWidth="1"/>
    <col min="11529" max="11529" width="22.42578125" style="1" customWidth="1"/>
    <col min="11530" max="11776" width="11.42578125" style="1"/>
    <col min="11777" max="11777" width="1" style="1" customWidth="1"/>
    <col min="11778" max="11778" width="25.42578125" style="1" customWidth="1"/>
    <col min="11779" max="11779" width="14.5703125" style="1" customWidth="1"/>
    <col min="11780" max="11780" width="20.140625" style="1" customWidth="1"/>
    <col min="11781" max="11781" width="16.42578125" style="1" customWidth="1"/>
    <col min="11782" max="11782" width="25" style="1" customWidth="1"/>
    <col min="11783" max="11783" width="22" style="1" customWidth="1"/>
    <col min="11784" max="11784" width="20.5703125" style="1" customWidth="1"/>
    <col min="11785" max="11785" width="22.42578125" style="1" customWidth="1"/>
    <col min="11786" max="12032" width="11.42578125" style="1"/>
    <col min="12033" max="12033" width="1" style="1" customWidth="1"/>
    <col min="12034" max="12034" width="25.42578125" style="1" customWidth="1"/>
    <col min="12035" max="12035" width="14.5703125" style="1" customWidth="1"/>
    <col min="12036" max="12036" width="20.140625" style="1" customWidth="1"/>
    <col min="12037" max="12037" width="16.42578125" style="1" customWidth="1"/>
    <col min="12038" max="12038" width="25" style="1" customWidth="1"/>
    <col min="12039" max="12039" width="22" style="1" customWidth="1"/>
    <col min="12040" max="12040" width="20.5703125" style="1" customWidth="1"/>
    <col min="12041" max="12041" width="22.42578125" style="1" customWidth="1"/>
    <col min="12042" max="12288" width="11.42578125" style="1"/>
    <col min="12289" max="12289" width="1" style="1" customWidth="1"/>
    <col min="12290" max="12290" width="25.42578125" style="1" customWidth="1"/>
    <col min="12291" max="12291" width="14.5703125" style="1" customWidth="1"/>
    <col min="12292" max="12292" width="20.140625" style="1" customWidth="1"/>
    <col min="12293" max="12293" width="16.42578125" style="1" customWidth="1"/>
    <col min="12294" max="12294" width="25" style="1" customWidth="1"/>
    <col min="12295" max="12295" width="22" style="1" customWidth="1"/>
    <col min="12296" max="12296" width="20.5703125" style="1" customWidth="1"/>
    <col min="12297" max="12297" width="22.42578125" style="1" customWidth="1"/>
    <col min="12298" max="12544" width="11.42578125" style="1"/>
    <col min="12545" max="12545" width="1" style="1" customWidth="1"/>
    <col min="12546" max="12546" width="25.42578125" style="1" customWidth="1"/>
    <col min="12547" max="12547" width="14.5703125" style="1" customWidth="1"/>
    <col min="12548" max="12548" width="20.140625" style="1" customWidth="1"/>
    <col min="12549" max="12549" width="16.42578125" style="1" customWidth="1"/>
    <col min="12550" max="12550" width="25" style="1" customWidth="1"/>
    <col min="12551" max="12551" width="22" style="1" customWidth="1"/>
    <col min="12552" max="12552" width="20.5703125" style="1" customWidth="1"/>
    <col min="12553" max="12553" width="22.42578125" style="1" customWidth="1"/>
    <col min="12554" max="12800" width="11.42578125" style="1"/>
    <col min="12801" max="12801" width="1" style="1" customWidth="1"/>
    <col min="12802" max="12802" width="25.42578125" style="1" customWidth="1"/>
    <col min="12803" max="12803" width="14.5703125" style="1" customWidth="1"/>
    <col min="12804" max="12804" width="20.140625" style="1" customWidth="1"/>
    <col min="12805" max="12805" width="16.42578125" style="1" customWidth="1"/>
    <col min="12806" max="12806" width="25" style="1" customWidth="1"/>
    <col min="12807" max="12807" width="22" style="1" customWidth="1"/>
    <col min="12808" max="12808" width="20.5703125" style="1" customWidth="1"/>
    <col min="12809" max="12809" width="22.42578125" style="1" customWidth="1"/>
    <col min="12810" max="13056" width="11.42578125" style="1"/>
    <col min="13057" max="13057" width="1" style="1" customWidth="1"/>
    <col min="13058" max="13058" width="25.42578125" style="1" customWidth="1"/>
    <col min="13059" max="13059" width="14.5703125" style="1" customWidth="1"/>
    <col min="13060" max="13060" width="20.140625" style="1" customWidth="1"/>
    <col min="13061" max="13061" width="16.42578125" style="1" customWidth="1"/>
    <col min="13062" max="13062" width="25" style="1" customWidth="1"/>
    <col min="13063" max="13063" width="22" style="1" customWidth="1"/>
    <col min="13064" max="13064" width="20.5703125" style="1" customWidth="1"/>
    <col min="13065" max="13065" width="22.42578125" style="1" customWidth="1"/>
    <col min="13066" max="13312" width="11.42578125" style="1"/>
    <col min="13313" max="13313" width="1" style="1" customWidth="1"/>
    <col min="13314" max="13314" width="25.42578125" style="1" customWidth="1"/>
    <col min="13315" max="13315" width="14.5703125" style="1" customWidth="1"/>
    <col min="13316" max="13316" width="20.140625" style="1" customWidth="1"/>
    <col min="13317" max="13317" width="16.42578125" style="1" customWidth="1"/>
    <col min="13318" max="13318" width="25" style="1" customWidth="1"/>
    <col min="13319" max="13319" width="22" style="1" customWidth="1"/>
    <col min="13320" max="13320" width="20.5703125" style="1" customWidth="1"/>
    <col min="13321" max="13321" width="22.42578125" style="1" customWidth="1"/>
    <col min="13322" max="13568" width="11.42578125" style="1"/>
    <col min="13569" max="13569" width="1" style="1" customWidth="1"/>
    <col min="13570" max="13570" width="25.42578125" style="1" customWidth="1"/>
    <col min="13571" max="13571" width="14.5703125" style="1" customWidth="1"/>
    <col min="13572" max="13572" width="20.140625" style="1" customWidth="1"/>
    <col min="13573" max="13573" width="16.42578125" style="1" customWidth="1"/>
    <col min="13574" max="13574" width="25" style="1" customWidth="1"/>
    <col min="13575" max="13575" width="22" style="1" customWidth="1"/>
    <col min="13576" max="13576" width="20.5703125" style="1" customWidth="1"/>
    <col min="13577" max="13577" width="22.42578125" style="1" customWidth="1"/>
    <col min="13578" max="13824" width="11.42578125" style="1"/>
    <col min="13825" max="13825" width="1" style="1" customWidth="1"/>
    <col min="13826" max="13826" width="25.42578125" style="1" customWidth="1"/>
    <col min="13827" max="13827" width="14.5703125" style="1" customWidth="1"/>
    <col min="13828" max="13828" width="20.140625" style="1" customWidth="1"/>
    <col min="13829" max="13829" width="16.42578125" style="1" customWidth="1"/>
    <col min="13830" max="13830" width="25" style="1" customWidth="1"/>
    <col min="13831" max="13831" width="22" style="1" customWidth="1"/>
    <col min="13832" max="13832" width="20.5703125" style="1" customWidth="1"/>
    <col min="13833" max="13833" width="22.42578125" style="1" customWidth="1"/>
    <col min="13834" max="14080" width="11.42578125" style="1"/>
    <col min="14081" max="14081" width="1" style="1" customWidth="1"/>
    <col min="14082" max="14082" width="25.42578125" style="1" customWidth="1"/>
    <col min="14083" max="14083" width="14.5703125" style="1" customWidth="1"/>
    <col min="14084" max="14084" width="20.140625" style="1" customWidth="1"/>
    <col min="14085" max="14085" width="16.42578125" style="1" customWidth="1"/>
    <col min="14086" max="14086" width="25" style="1" customWidth="1"/>
    <col min="14087" max="14087" width="22" style="1" customWidth="1"/>
    <col min="14088" max="14088" width="20.5703125" style="1" customWidth="1"/>
    <col min="14089" max="14089" width="22.42578125" style="1" customWidth="1"/>
    <col min="14090" max="14336" width="11.42578125" style="1"/>
    <col min="14337" max="14337" width="1" style="1" customWidth="1"/>
    <col min="14338" max="14338" width="25.42578125" style="1" customWidth="1"/>
    <col min="14339" max="14339" width="14.5703125" style="1" customWidth="1"/>
    <col min="14340" max="14340" width="20.140625" style="1" customWidth="1"/>
    <col min="14341" max="14341" width="16.42578125" style="1" customWidth="1"/>
    <col min="14342" max="14342" width="25" style="1" customWidth="1"/>
    <col min="14343" max="14343" width="22" style="1" customWidth="1"/>
    <col min="14344" max="14344" width="20.5703125" style="1" customWidth="1"/>
    <col min="14345" max="14345" width="22.42578125" style="1" customWidth="1"/>
    <col min="14346" max="14592" width="11.42578125" style="1"/>
    <col min="14593" max="14593" width="1" style="1" customWidth="1"/>
    <col min="14594" max="14594" width="25.42578125" style="1" customWidth="1"/>
    <col min="14595" max="14595" width="14.5703125" style="1" customWidth="1"/>
    <col min="14596" max="14596" width="20.140625" style="1" customWidth="1"/>
    <col min="14597" max="14597" width="16.42578125" style="1" customWidth="1"/>
    <col min="14598" max="14598" width="25" style="1" customWidth="1"/>
    <col min="14599" max="14599" width="22" style="1" customWidth="1"/>
    <col min="14600" max="14600" width="20.5703125" style="1" customWidth="1"/>
    <col min="14601" max="14601" width="22.42578125" style="1" customWidth="1"/>
    <col min="14602" max="14848" width="11.42578125" style="1"/>
    <col min="14849" max="14849" width="1" style="1" customWidth="1"/>
    <col min="14850" max="14850" width="25.42578125" style="1" customWidth="1"/>
    <col min="14851" max="14851" width="14.5703125" style="1" customWidth="1"/>
    <col min="14852" max="14852" width="20.140625" style="1" customWidth="1"/>
    <col min="14853" max="14853" width="16.42578125" style="1" customWidth="1"/>
    <col min="14854" max="14854" width="25" style="1" customWidth="1"/>
    <col min="14855" max="14855" width="22" style="1" customWidth="1"/>
    <col min="14856" max="14856" width="20.5703125" style="1" customWidth="1"/>
    <col min="14857" max="14857" width="22.42578125" style="1" customWidth="1"/>
    <col min="14858" max="15104" width="11.42578125" style="1"/>
    <col min="15105" max="15105" width="1" style="1" customWidth="1"/>
    <col min="15106" max="15106" width="25.42578125" style="1" customWidth="1"/>
    <col min="15107" max="15107" width="14.5703125" style="1" customWidth="1"/>
    <col min="15108" max="15108" width="20.140625" style="1" customWidth="1"/>
    <col min="15109" max="15109" width="16.42578125" style="1" customWidth="1"/>
    <col min="15110" max="15110" width="25" style="1" customWidth="1"/>
    <col min="15111" max="15111" width="22" style="1" customWidth="1"/>
    <col min="15112" max="15112" width="20.5703125" style="1" customWidth="1"/>
    <col min="15113" max="15113" width="22.42578125" style="1" customWidth="1"/>
    <col min="15114" max="15360" width="11.42578125" style="1"/>
    <col min="15361" max="15361" width="1" style="1" customWidth="1"/>
    <col min="15362" max="15362" width="25.42578125" style="1" customWidth="1"/>
    <col min="15363" max="15363" width="14.5703125" style="1" customWidth="1"/>
    <col min="15364" max="15364" width="20.140625" style="1" customWidth="1"/>
    <col min="15365" max="15365" width="16.42578125" style="1" customWidth="1"/>
    <col min="15366" max="15366" width="25" style="1" customWidth="1"/>
    <col min="15367" max="15367" width="22" style="1" customWidth="1"/>
    <col min="15368" max="15368" width="20.5703125" style="1" customWidth="1"/>
    <col min="15369" max="15369" width="22.42578125" style="1" customWidth="1"/>
    <col min="15370" max="15616" width="11.42578125" style="1"/>
    <col min="15617" max="15617" width="1" style="1" customWidth="1"/>
    <col min="15618" max="15618" width="25.42578125" style="1" customWidth="1"/>
    <col min="15619" max="15619" width="14.5703125" style="1" customWidth="1"/>
    <col min="15620" max="15620" width="20.140625" style="1" customWidth="1"/>
    <col min="15621" max="15621" width="16.42578125" style="1" customWidth="1"/>
    <col min="15622" max="15622" width="25" style="1" customWidth="1"/>
    <col min="15623" max="15623" width="22" style="1" customWidth="1"/>
    <col min="15624" max="15624" width="20.5703125" style="1" customWidth="1"/>
    <col min="15625" max="15625" width="22.42578125" style="1" customWidth="1"/>
    <col min="15626" max="15872" width="11.42578125" style="1"/>
    <col min="15873" max="15873" width="1" style="1" customWidth="1"/>
    <col min="15874" max="15874" width="25.42578125" style="1" customWidth="1"/>
    <col min="15875" max="15875" width="14.5703125" style="1" customWidth="1"/>
    <col min="15876" max="15876" width="20.140625" style="1" customWidth="1"/>
    <col min="15877" max="15877" width="16.42578125" style="1" customWidth="1"/>
    <col min="15878" max="15878" width="25" style="1" customWidth="1"/>
    <col min="15879" max="15879" width="22" style="1" customWidth="1"/>
    <col min="15880" max="15880" width="20.5703125" style="1" customWidth="1"/>
    <col min="15881" max="15881" width="22.42578125" style="1" customWidth="1"/>
    <col min="15882" max="16128" width="11.42578125" style="1"/>
    <col min="16129" max="16129" width="1" style="1" customWidth="1"/>
    <col min="16130" max="16130" width="25.42578125" style="1" customWidth="1"/>
    <col min="16131" max="16131" width="14.5703125" style="1" customWidth="1"/>
    <col min="16132" max="16132" width="20.140625" style="1" customWidth="1"/>
    <col min="16133" max="16133" width="16.42578125" style="1" customWidth="1"/>
    <col min="16134" max="16134" width="25" style="1" customWidth="1"/>
    <col min="16135" max="16135" width="22" style="1" customWidth="1"/>
    <col min="16136" max="16136" width="20.5703125" style="1" customWidth="1"/>
    <col min="16137" max="16137" width="22.42578125" style="1" customWidth="1"/>
    <col min="16138" max="16384" width="11.42578125" style="1"/>
  </cols>
  <sheetData>
    <row r="1" spans="2:14" ht="6" customHeight="1" x14ac:dyDescent="0.2"/>
    <row r="2" spans="2:14" ht="25.5" customHeight="1" x14ac:dyDescent="0.2">
      <c r="B2" s="365"/>
      <c r="C2" s="366" t="s">
        <v>104</v>
      </c>
      <c r="D2" s="366"/>
      <c r="E2" s="366"/>
      <c r="F2" s="366"/>
      <c r="G2" s="366"/>
      <c r="H2" s="366"/>
      <c r="I2" s="366"/>
      <c r="M2" s="143" t="s">
        <v>35</v>
      </c>
    </row>
    <row r="3" spans="2:14" ht="25.5" customHeight="1" x14ac:dyDescent="0.2">
      <c r="B3" s="365"/>
      <c r="C3" s="367" t="s">
        <v>18</v>
      </c>
      <c r="D3" s="367"/>
      <c r="E3" s="367"/>
      <c r="F3" s="367"/>
      <c r="G3" s="367"/>
      <c r="H3" s="367"/>
      <c r="I3" s="367"/>
      <c r="M3" s="143" t="s">
        <v>30</v>
      </c>
    </row>
    <row r="4" spans="2:14" ht="25.5" customHeight="1" x14ac:dyDescent="0.2">
      <c r="B4" s="365"/>
      <c r="C4" s="367" t="s">
        <v>0</v>
      </c>
      <c r="D4" s="367"/>
      <c r="E4" s="367"/>
      <c r="F4" s="367"/>
      <c r="G4" s="367"/>
      <c r="H4" s="367"/>
      <c r="I4" s="367"/>
      <c r="M4" s="143" t="s">
        <v>36</v>
      </c>
    </row>
    <row r="5" spans="2:14" ht="25.5" customHeight="1" x14ac:dyDescent="0.2">
      <c r="B5" s="365"/>
      <c r="C5" s="367" t="s">
        <v>38</v>
      </c>
      <c r="D5" s="367"/>
      <c r="E5" s="367"/>
      <c r="F5" s="367"/>
      <c r="G5" s="367" t="s">
        <v>103</v>
      </c>
      <c r="H5" s="367"/>
      <c r="I5" s="367"/>
      <c r="M5" s="143" t="s">
        <v>31</v>
      </c>
    </row>
    <row r="6" spans="2:14" ht="23.25" customHeight="1" x14ac:dyDescent="0.2">
      <c r="B6" s="368" t="s">
        <v>1</v>
      </c>
      <c r="C6" s="368"/>
      <c r="D6" s="368"/>
      <c r="E6" s="368"/>
      <c r="F6" s="368"/>
      <c r="G6" s="368"/>
      <c r="H6" s="368"/>
      <c r="I6" s="368"/>
    </row>
    <row r="7" spans="2:14" ht="24" customHeight="1" x14ac:dyDescent="0.2">
      <c r="B7" s="369" t="s">
        <v>37</v>
      </c>
      <c r="C7" s="369"/>
      <c r="D7" s="369"/>
      <c r="E7" s="369"/>
      <c r="F7" s="369"/>
      <c r="G7" s="369"/>
      <c r="H7" s="369"/>
      <c r="I7" s="369"/>
    </row>
    <row r="8" spans="2:14" ht="24" customHeight="1" x14ac:dyDescent="0.2">
      <c r="B8" s="310" t="s">
        <v>19</v>
      </c>
      <c r="C8" s="310"/>
      <c r="D8" s="310"/>
      <c r="E8" s="310"/>
      <c r="F8" s="310"/>
      <c r="G8" s="310"/>
      <c r="H8" s="310"/>
      <c r="I8" s="310"/>
      <c r="N8" s="21" t="s">
        <v>57</v>
      </c>
    </row>
    <row r="9" spans="2:14" ht="30.75" customHeight="1" x14ac:dyDescent="0.2">
      <c r="B9" s="20" t="s">
        <v>101</v>
      </c>
      <c r="C9" s="179">
        <v>2</v>
      </c>
      <c r="D9" s="363" t="s">
        <v>102</v>
      </c>
      <c r="E9" s="363"/>
      <c r="F9" s="300" t="s">
        <v>356</v>
      </c>
      <c r="G9" s="300"/>
      <c r="H9" s="300"/>
      <c r="I9" s="300"/>
      <c r="M9" s="143" t="s">
        <v>22</v>
      </c>
      <c r="N9" s="21" t="s">
        <v>58</v>
      </c>
    </row>
    <row r="10" spans="2:14" ht="30.75" customHeight="1" x14ac:dyDescent="0.2">
      <c r="B10" s="20" t="s">
        <v>41</v>
      </c>
      <c r="C10" s="179" t="s">
        <v>89</v>
      </c>
      <c r="D10" s="363" t="s">
        <v>40</v>
      </c>
      <c r="E10" s="363"/>
      <c r="F10" s="307" t="s">
        <v>357</v>
      </c>
      <c r="G10" s="307"/>
      <c r="H10" s="12" t="s">
        <v>46</v>
      </c>
      <c r="I10" s="179" t="s">
        <v>89</v>
      </c>
      <c r="M10" s="143" t="s">
        <v>23</v>
      </c>
      <c r="N10" s="21" t="s">
        <v>59</v>
      </c>
    </row>
    <row r="11" spans="2:14" ht="30.75" customHeight="1" x14ac:dyDescent="0.2">
      <c r="B11" s="20" t="s">
        <v>47</v>
      </c>
      <c r="C11" s="300" t="s">
        <v>347</v>
      </c>
      <c r="D11" s="300"/>
      <c r="E11" s="300"/>
      <c r="F11" s="300"/>
      <c r="G11" s="12" t="s">
        <v>48</v>
      </c>
      <c r="H11" s="302" t="s">
        <v>347</v>
      </c>
      <c r="I11" s="302"/>
      <c r="M11" s="143" t="s">
        <v>24</v>
      </c>
      <c r="N11" s="21" t="s">
        <v>60</v>
      </c>
    </row>
    <row r="12" spans="2:14" ht="30.75" customHeight="1" x14ac:dyDescent="0.2">
      <c r="B12" s="20" t="s">
        <v>49</v>
      </c>
      <c r="C12" s="299" t="s">
        <v>22</v>
      </c>
      <c r="D12" s="299"/>
      <c r="E12" s="299"/>
      <c r="F12" s="299"/>
      <c r="G12" s="12" t="s">
        <v>50</v>
      </c>
      <c r="H12" s="301" t="s">
        <v>306</v>
      </c>
      <c r="I12" s="301"/>
      <c r="M12" s="144" t="s">
        <v>25</v>
      </c>
    </row>
    <row r="13" spans="2:14" ht="30.75" customHeight="1" x14ac:dyDescent="0.2">
      <c r="B13" s="20" t="s">
        <v>51</v>
      </c>
      <c r="C13" s="315" t="s">
        <v>93</v>
      </c>
      <c r="D13" s="364"/>
      <c r="E13" s="364"/>
      <c r="F13" s="364"/>
      <c r="G13" s="364"/>
      <c r="H13" s="364"/>
      <c r="I13" s="364"/>
      <c r="M13" s="144"/>
    </row>
    <row r="14" spans="2:14" ht="30.75" customHeight="1" x14ac:dyDescent="0.2">
      <c r="B14" s="20" t="s">
        <v>52</v>
      </c>
      <c r="C14" s="307" t="s">
        <v>347</v>
      </c>
      <c r="D14" s="307"/>
      <c r="E14" s="307"/>
      <c r="F14" s="307"/>
      <c r="G14" s="307"/>
      <c r="H14" s="307"/>
      <c r="I14" s="307"/>
      <c r="M14" s="144"/>
      <c r="N14" s="21" t="s">
        <v>88</v>
      </c>
    </row>
    <row r="15" spans="2:14" ht="30.75" customHeight="1" x14ac:dyDescent="0.2">
      <c r="B15" s="20" t="s">
        <v>53</v>
      </c>
      <c r="C15" s="300" t="s">
        <v>348</v>
      </c>
      <c r="D15" s="300"/>
      <c r="E15" s="300"/>
      <c r="F15" s="300"/>
      <c r="G15" s="12" t="s">
        <v>54</v>
      </c>
      <c r="H15" s="307" t="s">
        <v>32</v>
      </c>
      <c r="I15" s="307"/>
      <c r="M15" s="144" t="s">
        <v>26</v>
      </c>
      <c r="N15" s="21" t="s">
        <v>89</v>
      </c>
    </row>
    <row r="16" spans="2:14" ht="30.75" customHeight="1" x14ac:dyDescent="0.2">
      <c r="B16" s="20" t="s">
        <v>55</v>
      </c>
      <c r="C16" s="327" t="s">
        <v>308</v>
      </c>
      <c r="D16" s="327"/>
      <c r="E16" s="327"/>
      <c r="F16" s="327"/>
      <c r="G16" s="12" t="s">
        <v>56</v>
      </c>
      <c r="H16" s="307" t="s">
        <v>57</v>
      </c>
      <c r="I16" s="307"/>
      <c r="M16" s="144" t="s">
        <v>27</v>
      </c>
    </row>
    <row r="17" spans="2:14" ht="40.5" customHeight="1" x14ac:dyDescent="0.2">
      <c r="B17" s="20" t="s">
        <v>61</v>
      </c>
      <c r="C17" s="300" t="s">
        <v>375</v>
      </c>
      <c r="D17" s="300"/>
      <c r="E17" s="300"/>
      <c r="F17" s="300"/>
      <c r="G17" s="300"/>
      <c r="H17" s="300"/>
      <c r="I17" s="300"/>
      <c r="M17" s="144" t="s">
        <v>28</v>
      </c>
      <c r="N17" s="21" t="s">
        <v>90</v>
      </c>
    </row>
    <row r="18" spans="2:14" ht="30.75" customHeight="1" x14ac:dyDescent="0.2">
      <c r="B18" s="20" t="s">
        <v>62</v>
      </c>
      <c r="C18" s="300" t="s">
        <v>349</v>
      </c>
      <c r="D18" s="300"/>
      <c r="E18" s="300"/>
      <c r="F18" s="300"/>
      <c r="G18" s="300"/>
      <c r="H18" s="300"/>
      <c r="I18" s="300"/>
      <c r="M18" s="144" t="s">
        <v>29</v>
      </c>
      <c r="N18" s="21" t="s">
        <v>91</v>
      </c>
    </row>
    <row r="19" spans="2:14" ht="30.75" customHeight="1" x14ac:dyDescent="0.2">
      <c r="B19" s="20" t="s">
        <v>63</v>
      </c>
      <c r="C19" s="300" t="s">
        <v>350</v>
      </c>
      <c r="D19" s="300"/>
      <c r="E19" s="300"/>
      <c r="F19" s="300"/>
      <c r="G19" s="300"/>
      <c r="H19" s="300"/>
      <c r="I19" s="300"/>
      <c r="M19" s="144"/>
      <c r="N19" s="21" t="s">
        <v>92</v>
      </c>
    </row>
    <row r="20" spans="2:14" ht="30.75" customHeight="1" x14ac:dyDescent="0.2">
      <c r="B20" s="20" t="s">
        <v>64</v>
      </c>
      <c r="C20" s="313" t="s">
        <v>309</v>
      </c>
      <c r="D20" s="313"/>
      <c r="E20" s="313"/>
      <c r="F20" s="313"/>
      <c r="G20" s="313"/>
      <c r="H20" s="313"/>
      <c r="I20" s="313"/>
      <c r="M20" s="144" t="s">
        <v>32</v>
      </c>
      <c r="N20" s="21" t="s">
        <v>93</v>
      </c>
    </row>
    <row r="21" spans="2:14" ht="27.75" customHeight="1" x14ac:dyDescent="0.2">
      <c r="B21" s="363" t="s">
        <v>65</v>
      </c>
      <c r="C21" s="304" t="s">
        <v>42</v>
      </c>
      <c r="D21" s="304"/>
      <c r="E21" s="304"/>
      <c r="F21" s="305" t="s">
        <v>43</v>
      </c>
      <c r="G21" s="305"/>
      <c r="H21" s="305"/>
      <c r="I21" s="305"/>
      <c r="M21" s="144" t="s">
        <v>33</v>
      </c>
      <c r="N21" s="21" t="s">
        <v>94</v>
      </c>
    </row>
    <row r="22" spans="2:14" ht="27" customHeight="1" x14ac:dyDescent="0.2">
      <c r="B22" s="363"/>
      <c r="C22" s="300" t="s">
        <v>351</v>
      </c>
      <c r="D22" s="300"/>
      <c r="E22" s="300"/>
      <c r="F22" s="300" t="s">
        <v>352</v>
      </c>
      <c r="G22" s="300"/>
      <c r="H22" s="300"/>
      <c r="I22" s="300"/>
      <c r="M22" s="144" t="s">
        <v>34</v>
      </c>
      <c r="N22" s="21" t="s">
        <v>95</v>
      </c>
    </row>
    <row r="23" spans="2:14" ht="39.75" customHeight="1" x14ac:dyDescent="0.2">
      <c r="B23" s="20" t="s">
        <v>66</v>
      </c>
      <c r="C23" s="307" t="s">
        <v>353</v>
      </c>
      <c r="D23" s="307"/>
      <c r="E23" s="307"/>
      <c r="F23" s="307" t="s">
        <v>353</v>
      </c>
      <c r="G23" s="307"/>
      <c r="H23" s="307"/>
      <c r="I23" s="307"/>
      <c r="M23" s="144"/>
      <c r="N23" s="21" t="s">
        <v>96</v>
      </c>
    </row>
    <row r="24" spans="2:14" ht="36.75" customHeight="1" x14ac:dyDescent="0.2">
      <c r="B24" s="20" t="s">
        <v>67</v>
      </c>
      <c r="C24" s="300" t="s">
        <v>373</v>
      </c>
      <c r="D24" s="300"/>
      <c r="E24" s="300"/>
      <c r="F24" s="300" t="s">
        <v>374</v>
      </c>
      <c r="G24" s="300"/>
      <c r="H24" s="300"/>
      <c r="I24" s="300"/>
      <c r="M24" s="144"/>
      <c r="N24" s="21" t="s">
        <v>97</v>
      </c>
    </row>
    <row r="25" spans="2:14" ht="29.25" customHeight="1" x14ac:dyDescent="0.2">
      <c r="B25" s="20" t="s">
        <v>68</v>
      </c>
      <c r="C25" s="316">
        <v>43466</v>
      </c>
      <c r="D25" s="300"/>
      <c r="E25" s="300"/>
      <c r="F25" s="12" t="s">
        <v>99</v>
      </c>
      <c r="G25" s="361" t="s">
        <v>365</v>
      </c>
      <c r="H25" s="361"/>
      <c r="I25" s="361"/>
      <c r="M25" s="144"/>
    </row>
    <row r="26" spans="2:14" ht="27" customHeight="1" x14ac:dyDescent="0.2">
      <c r="B26" s="20" t="s">
        <v>98</v>
      </c>
      <c r="C26" s="316">
        <v>43830</v>
      </c>
      <c r="D26" s="300"/>
      <c r="E26" s="300"/>
      <c r="F26" s="12" t="s">
        <v>69</v>
      </c>
      <c r="G26" s="318">
        <v>1</v>
      </c>
      <c r="H26" s="318"/>
      <c r="I26" s="318"/>
      <c r="M26" s="144"/>
    </row>
    <row r="27" spans="2:14" ht="47.25" customHeight="1" x14ac:dyDescent="0.2">
      <c r="B27" s="20" t="s">
        <v>100</v>
      </c>
      <c r="C27" s="307" t="s">
        <v>28</v>
      </c>
      <c r="D27" s="307"/>
      <c r="E27" s="307"/>
      <c r="F27" s="140" t="s">
        <v>70</v>
      </c>
      <c r="G27" s="322" t="s">
        <v>365</v>
      </c>
      <c r="H27" s="322"/>
      <c r="I27" s="322"/>
      <c r="M27" s="144"/>
    </row>
    <row r="28" spans="2:14" ht="30" customHeight="1" x14ac:dyDescent="0.2">
      <c r="B28" s="362" t="s">
        <v>20</v>
      </c>
      <c r="C28" s="362"/>
      <c r="D28" s="362"/>
      <c r="E28" s="362"/>
      <c r="F28" s="362"/>
      <c r="G28" s="362"/>
      <c r="H28" s="362"/>
      <c r="I28" s="362"/>
      <c r="M28" s="144"/>
    </row>
    <row r="29" spans="2:14" ht="56.25" customHeight="1" x14ac:dyDescent="0.2">
      <c r="B29" s="13" t="s">
        <v>2</v>
      </c>
      <c r="C29" s="13" t="s">
        <v>71</v>
      </c>
      <c r="D29" s="13" t="s">
        <v>44</v>
      </c>
      <c r="E29" s="13" t="s">
        <v>72</v>
      </c>
      <c r="F29" s="13" t="s">
        <v>45</v>
      </c>
      <c r="G29" s="14" t="s">
        <v>13</v>
      </c>
      <c r="H29" s="14" t="s">
        <v>14</v>
      </c>
      <c r="I29" s="13" t="s">
        <v>15</v>
      </c>
      <c r="M29" s="144"/>
    </row>
    <row r="30" spans="2:14" ht="19.5" customHeight="1" x14ac:dyDescent="0.2">
      <c r="B30" s="136" t="s">
        <v>3</v>
      </c>
      <c r="C30" s="177">
        <v>0</v>
      </c>
      <c r="D30" s="178">
        <v>0</v>
      </c>
      <c r="E30" s="177">
        <v>0</v>
      </c>
      <c r="F30" s="178">
        <f>+E30</f>
        <v>0</v>
      </c>
      <c r="G30" s="145" t="e">
        <f>+C30/E30</f>
        <v>#DIV/0!</v>
      </c>
      <c r="H30" s="206" t="e">
        <f>+D30/F30</f>
        <v>#DIV/0!</v>
      </c>
      <c r="I30" s="147" t="e">
        <f>+H30/$G$26</f>
        <v>#DIV/0!</v>
      </c>
      <c r="M30" s="144"/>
    </row>
    <row r="31" spans="2:14" ht="19.5" customHeight="1" x14ac:dyDescent="0.2">
      <c r="B31" s="136" t="s">
        <v>4</v>
      </c>
      <c r="C31" s="177">
        <v>0</v>
      </c>
      <c r="D31" s="178">
        <f>+D30+C31</f>
        <v>0</v>
      </c>
      <c r="E31" s="177">
        <v>0</v>
      </c>
      <c r="F31" s="178">
        <f>+F30+E31</f>
        <v>0</v>
      </c>
      <c r="G31" s="145" t="e">
        <f t="shared" ref="G31:G41" si="0">+C31/E31</f>
        <v>#DIV/0!</v>
      </c>
      <c r="H31" s="146">
        <f t="shared" ref="H31:H41" si="1">+D31/$F$41</f>
        <v>0</v>
      </c>
      <c r="I31" s="147">
        <f t="shared" ref="I31:I41" si="2">+H31/$G$26</f>
        <v>0</v>
      </c>
      <c r="M31" s="144"/>
    </row>
    <row r="32" spans="2:14" ht="19.5" customHeight="1" x14ac:dyDescent="0.2">
      <c r="B32" s="136" t="s">
        <v>5</v>
      </c>
      <c r="C32" s="177">
        <v>0</v>
      </c>
      <c r="D32" s="178">
        <f t="shared" ref="D32:D41" si="3">+D31+C32</f>
        <v>0</v>
      </c>
      <c r="E32" s="177">
        <v>0</v>
      </c>
      <c r="F32" s="178">
        <f t="shared" ref="F32:F41" si="4">+F31+E32</f>
        <v>0</v>
      </c>
      <c r="G32" s="145" t="e">
        <f t="shared" si="0"/>
        <v>#DIV/0!</v>
      </c>
      <c r="H32" s="146">
        <f t="shared" si="1"/>
        <v>0</v>
      </c>
      <c r="I32" s="147">
        <f t="shared" si="2"/>
        <v>0</v>
      </c>
      <c r="M32" s="144"/>
    </row>
    <row r="33" spans="2:9" ht="19.5" customHeight="1" x14ac:dyDescent="0.2">
      <c r="B33" s="136" t="s">
        <v>6</v>
      </c>
      <c r="C33" s="177">
        <v>0</v>
      </c>
      <c r="D33" s="178">
        <f t="shared" si="3"/>
        <v>0</v>
      </c>
      <c r="E33" s="177">
        <v>0</v>
      </c>
      <c r="F33" s="178">
        <f t="shared" si="4"/>
        <v>0</v>
      </c>
      <c r="G33" s="145" t="e">
        <f t="shared" si="0"/>
        <v>#DIV/0!</v>
      </c>
      <c r="H33" s="146">
        <f t="shared" si="1"/>
        <v>0</v>
      </c>
      <c r="I33" s="147">
        <f t="shared" si="2"/>
        <v>0</v>
      </c>
    </row>
    <row r="34" spans="2:9" ht="19.5" customHeight="1" x14ac:dyDescent="0.2">
      <c r="B34" s="136" t="s">
        <v>7</v>
      </c>
      <c r="C34" s="177">
        <v>0</v>
      </c>
      <c r="D34" s="178">
        <f t="shared" si="3"/>
        <v>0</v>
      </c>
      <c r="E34" s="177">
        <v>0</v>
      </c>
      <c r="F34" s="178">
        <f t="shared" si="4"/>
        <v>0</v>
      </c>
      <c r="G34" s="145" t="e">
        <f t="shared" si="0"/>
        <v>#DIV/0!</v>
      </c>
      <c r="H34" s="146">
        <f t="shared" si="1"/>
        <v>0</v>
      </c>
      <c r="I34" s="147">
        <f t="shared" si="2"/>
        <v>0</v>
      </c>
    </row>
    <row r="35" spans="2:9" ht="19.5" customHeight="1" x14ac:dyDescent="0.2">
      <c r="B35" s="136" t="s">
        <v>8</v>
      </c>
      <c r="C35" s="177">
        <v>2</v>
      </c>
      <c r="D35" s="178">
        <f t="shared" si="3"/>
        <v>2</v>
      </c>
      <c r="E35" s="177">
        <v>2</v>
      </c>
      <c r="F35" s="178">
        <f t="shared" si="4"/>
        <v>2</v>
      </c>
      <c r="G35" s="145">
        <f t="shared" si="0"/>
        <v>1</v>
      </c>
      <c r="H35" s="146">
        <f t="shared" si="1"/>
        <v>0.33333333333333331</v>
      </c>
      <c r="I35" s="147">
        <f t="shared" si="2"/>
        <v>0.33333333333333331</v>
      </c>
    </row>
    <row r="36" spans="2:9" ht="19.5" customHeight="1" x14ac:dyDescent="0.2">
      <c r="B36" s="136" t="s">
        <v>9</v>
      </c>
      <c r="C36" s="177">
        <v>0</v>
      </c>
      <c r="D36" s="178">
        <f t="shared" si="3"/>
        <v>2</v>
      </c>
      <c r="E36" s="177">
        <v>0</v>
      </c>
      <c r="F36" s="178">
        <f t="shared" si="4"/>
        <v>2</v>
      </c>
      <c r="G36" s="145" t="e">
        <f t="shared" si="0"/>
        <v>#DIV/0!</v>
      </c>
      <c r="H36" s="146">
        <f t="shared" si="1"/>
        <v>0.33333333333333331</v>
      </c>
      <c r="I36" s="147">
        <f t="shared" si="2"/>
        <v>0.33333333333333331</v>
      </c>
    </row>
    <row r="37" spans="2:9" ht="19.5" customHeight="1" x14ac:dyDescent="0.2">
      <c r="B37" s="136" t="s">
        <v>10</v>
      </c>
      <c r="C37" s="177">
        <v>0</v>
      </c>
      <c r="D37" s="178">
        <f t="shared" si="3"/>
        <v>2</v>
      </c>
      <c r="E37" s="177">
        <v>0</v>
      </c>
      <c r="F37" s="178">
        <f t="shared" si="4"/>
        <v>2</v>
      </c>
      <c r="G37" s="145" t="e">
        <f t="shared" si="0"/>
        <v>#DIV/0!</v>
      </c>
      <c r="H37" s="146">
        <f t="shared" si="1"/>
        <v>0.33333333333333331</v>
      </c>
      <c r="I37" s="147">
        <f t="shared" si="2"/>
        <v>0.33333333333333331</v>
      </c>
    </row>
    <row r="38" spans="2:9" ht="19.5" customHeight="1" x14ac:dyDescent="0.2">
      <c r="B38" s="136" t="s">
        <v>11</v>
      </c>
      <c r="C38" s="177">
        <v>1</v>
      </c>
      <c r="D38" s="178">
        <f t="shared" si="3"/>
        <v>3</v>
      </c>
      <c r="E38" s="177">
        <v>1</v>
      </c>
      <c r="F38" s="178">
        <f t="shared" si="4"/>
        <v>3</v>
      </c>
      <c r="G38" s="145">
        <f t="shared" si="0"/>
        <v>1</v>
      </c>
      <c r="H38" s="146">
        <f t="shared" si="1"/>
        <v>0.5</v>
      </c>
      <c r="I38" s="147">
        <f t="shared" si="2"/>
        <v>0.5</v>
      </c>
    </row>
    <row r="39" spans="2:9" ht="19.5" customHeight="1" x14ac:dyDescent="0.2">
      <c r="B39" s="136" t="s">
        <v>12</v>
      </c>
      <c r="C39" s="177">
        <v>1</v>
      </c>
      <c r="D39" s="178">
        <f t="shared" si="3"/>
        <v>4</v>
      </c>
      <c r="E39" s="177">
        <v>1</v>
      </c>
      <c r="F39" s="178">
        <f t="shared" si="4"/>
        <v>4</v>
      </c>
      <c r="G39" s="145">
        <f t="shared" si="0"/>
        <v>1</v>
      </c>
      <c r="H39" s="146">
        <f t="shared" si="1"/>
        <v>0.66666666666666663</v>
      </c>
      <c r="I39" s="147">
        <f t="shared" si="2"/>
        <v>0.66666666666666663</v>
      </c>
    </row>
    <row r="40" spans="2:9" ht="19.5" customHeight="1" x14ac:dyDescent="0.2">
      <c r="B40" s="136" t="s">
        <v>16</v>
      </c>
      <c r="C40" s="177">
        <v>0</v>
      </c>
      <c r="D40" s="178">
        <f t="shared" si="3"/>
        <v>4</v>
      </c>
      <c r="E40" s="177">
        <v>0</v>
      </c>
      <c r="F40" s="178">
        <f t="shared" si="4"/>
        <v>4</v>
      </c>
      <c r="G40" s="145" t="e">
        <f t="shared" si="0"/>
        <v>#DIV/0!</v>
      </c>
      <c r="H40" s="146">
        <f t="shared" si="1"/>
        <v>0.66666666666666663</v>
      </c>
      <c r="I40" s="147">
        <f t="shared" si="2"/>
        <v>0.66666666666666663</v>
      </c>
    </row>
    <row r="41" spans="2:9" ht="19.5" customHeight="1" x14ac:dyDescent="0.2">
      <c r="B41" s="136" t="s">
        <v>17</v>
      </c>
      <c r="C41" s="177">
        <v>2</v>
      </c>
      <c r="D41" s="178">
        <f t="shared" si="3"/>
        <v>6</v>
      </c>
      <c r="E41" s="177">
        <v>2</v>
      </c>
      <c r="F41" s="178">
        <f t="shared" si="4"/>
        <v>6</v>
      </c>
      <c r="G41" s="145">
        <f t="shared" si="0"/>
        <v>1</v>
      </c>
      <c r="H41" s="146">
        <f t="shared" si="1"/>
        <v>1</v>
      </c>
      <c r="I41" s="147">
        <f t="shared" si="2"/>
        <v>1</v>
      </c>
    </row>
    <row r="42" spans="2:9" ht="54" customHeight="1" x14ac:dyDescent="0.2">
      <c r="B42" s="137" t="s">
        <v>73</v>
      </c>
      <c r="C42" s="356" t="s">
        <v>410</v>
      </c>
      <c r="D42" s="357"/>
      <c r="E42" s="357"/>
      <c r="F42" s="357"/>
      <c r="G42" s="357"/>
      <c r="H42" s="357"/>
      <c r="I42" s="357"/>
    </row>
    <row r="43" spans="2:9" ht="29.25" customHeight="1" x14ac:dyDescent="0.2">
      <c r="B43" s="310" t="s">
        <v>21</v>
      </c>
      <c r="C43" s="310"/>
      <c r="D43" s="310"/>
      <c r="E43" s="310"/>
      <c r="F43" s="310"/>
      <c r="G43" s="310"/>
      <c r="H43" s="310"/>
      <c r="I43" s="310"/>
    </row>
    <row r="44" spans="2:9" ht="45.75" customHeight="1" x14ac:dyDescent="0.2">
      <c r="B44" s="309"/>
      <c r="C44" s="309"/>
      <c r="D44" s="309"/>
      <c r="E44" s="309"/>
      <c r="F44" s="309"/>
      <c r="G44" s="309"/>
      <c r="H44" s="309"/>
      <c r="I44" s="309"/>
    </row>
    <row r="45" spans="2:9" ht="45.75" customHeight="1" x14ac:dyDescent="0.2">
      <c r="B45" s="309"/>
      <c r="C45" s="309"/>
      <c r="D45" s="309"/>
      <c r="E45" s="309"/>
      <c r="F45" s="309"/>
      <c r="G45" s="309"/>
      <c r="H45" s="309"/>
      <c r="I45" s="309"/>
    </row>
    <row r="46" spans="2:9" ht="45.75" customHeight="1" x14ac:dyDescent="0.2">
      <c r="B46" s="309"/>
      <c r="C46" s="309"/>
      <c r="D46" s="309"/>
      <c r="E46" s="309"/>
      <c r="F46" s="309"/>
      <c r="G46" s="309"/>
      <c r="H46" s="309"/>
      <c r="I46" s="309"/>
    </row>
    <row r="47" spans="2:9" ht="45.75" customHeight="1" x14ac:dyDescent="0.2">
      <c r="B47" s="309"/>
      <c r="C47" s="309"/>
      <c r="D47" s="309"/>
      <c r="E47" s="309"/>
      <c r="F47" s="309"/>
      <c r="G47" s="309"/>
      <c r="H47" s="309"/>
      <c r="I47" s="309"/>
    </row>
    <row r="48" spans="2:9" ht="45.75" customHeight="1" x14ac:dyDescent="0.2">
      <c r="B48" s="309"/>
      <c r="C48" s="309"/>
      <c r="D48" s="309"/>
      <c r="E48" s="309"/>
      <c r="F48" s="309"/>
      <c r="G48" s="309"/>
      <c r="H48" s="309"/>
      <c r="I48" s="309"/>
    </row>
    <row r="49" spans="2:9" ht="45" customHeight="1" x14ac:dyDescent="0.2">
      <c r="B49" s="20" t="s">
        <v>74</v>
      </c>
      <c r="C49" s="356" t="s">
        <v>411</v>
      </c>
      <c r="D49" s="357"/>
      <c r="E49" s="357"/>
      <c r="F49" s="357"/>
      <c r="G49" s="357"/>
      <c r="H49" s="357"/>
      <c r="I49" s="357"/>
    </row>
    <row r="50" spans="2:9" ht="30" customHeight="1" x14ac:dyDescent="0.2">
      <c r="B50" s="20" t="s">
        <v>75</v>
      </c>
      <c r="C50" s="358" t="s">
        <v>336</v>
      </c>
      <c r="D50" s="358"/>
      <c r="E50" s="358"/>
      <c r="F50" s="358"/>
      <c r="G50" s="358"/>
      <c r="H50" s="358"/>
      <c r="I50" s="358"/>
    </row>
    <row r="51" spans="2:9" ht="46.5" customHeight="1" x14ac:dyDescent="0.2">
      <c r="B51" s="139" t="s">
        <v>76</v>
      </c>
      <c r="C51" s="359" t="s">
        <v>354</v>
      </c>
      <c r="D51" s="359"/>
      <c r="E51" s="359"/>
      <c r="F51" s="359"/>
      <c r="G51" s="359"/>
      <c r="H51" s="359"/>
      <c r="I51" s="359"/>
    </row>
    <row r="52" spans="2:9" ht="29.25" customHeight="1" x14ac:dyDescent="0.2">
      <c r="B52" s="310" t="s">
        <v>39</v>
      </c>
      <c r="C52" s="310"/>
      <c r="D52" s="310"/>
      <c r="E52" s="310"/>
      <c r="F52" s="310"/>
      <c r="G52" s="310"/>
      <c r="H52" s="310"/>
      <c r="I52" s="310"/>
    </row>
    <row r="53" spans="2:9" ht="33" customHeight="1" x14ac:dyDescent="0.2">
      <c r="B53" s="360" t="s">
        <v>77</v>
      </c>
      <c r="C53" s="138" t="s">
        <v>78</v>
      </c>
      <c r="D53" s="312" t="s">
        <v>79</v>
      </c>
      <c r="E53" s="312"/>
      <c r="F53" s="312"/>
      <c r="G53" s="312" t="s">
        <v>80</v>
      </c>
      <c r="H53" s="312"/>
      <c r="I53" s="312"/>
    </row>
    <row r="54" spans="2:9" ht="53.25" customHeight="1" x14ac:dyDescent="0.2">
      <c r="B54" s="360"/>
      <c r="C54" s="188">
        <v>43656</v>
      </c>
      <c r="D54" s="311" t="s">
        <v>390</v>
      </c>
      <c r="E54" s="311"/>
      <c r="F54" s="311"/>
      <c r="G54" s="321" t="s">
        <v>391</v>
      </c>
      <c r="H54" s="321"/>
      <c r="I54" s="321"/>
    </row>
    <row r="55" spans="2:9" ht="31.5" customHeight="1" x14ac:dyDescent="0.2">
      <c r="B55" s="139" t="s">
        <v>81</v>
      </c>
      <c r="C55" s="353" t="s">
        <v>355</v>
      </c>
      <c r="D55" s="353"/>
      <c r="E55" s="355" t="s">
        <v>82</v>
      </c>
      <c r="F55" s="355"/>
      <c r="G55" s="353" t="s">
        <v>355</v>
      </c>
      <c r="H55" s="353"/>
      <c r="I55" s="353"/>
    </row>
    <row r="56" spans="2:9" ht="31.5" customHeight="1" x14ac:dyDescent="0.2">
      <c r="B56" s="139" t="s">
        <v>83</v>
      </c>
      <c r="C56" s="351" t="s">
        <v>311</v>
      </c>
      <c r="D56" s="351"/>
      <c r="E56" s="352" t="s">
        <v>87</v>
      </c>
      <c r="F56" s="352"/>
      <c r="G56" s="353" t="s">
        <v>312</v>
      </c>
      <c r="H56" s="353"/>
      <c r="I56" s="353"/>
    </row>
    <row r="57" spans="2:9" ht="31.5" customHeight="1" x14ac:dyDescent="0.2">
      <c r="B57" s="139" t="s">
        <v>85</v>
      </c>
      <c r="C57" s="311"/>
      <c r="D57" s="311"/>
      <c r="E57" s="354" t="s">
        <v>84</v>
      </c>
      <c r="F57" s="354"/>
      <c r="G57" s="351"/>
      <c r="H57" s="351"/>
      <c r="I57" s="351"/>
    </row>
    <row r="58" spans="2:9" ht="31.5" customHeight="1" x14ac:dyDescent="0.2">
      <c r="B58" s="139" t="s">
        <v>86</v>
      </c>
      <c r="C58" s="311"/>
      <c r="D58" s="311"/>
      <c r="E58" s="354"/>
      <c r="F58" s="354"/>
      <c r="G58" s="351"/>
      <c r="H58" s="351"/>
      <c r="I58" s="351"/>
    </row>
    <row r="59" spans="2:9" ht="15" hidden="1" x14ac:dyDescent="0.25">
      <c r="B59" s="9"/>
      <c r="C59" s="9"/>
      <c r="D59" s="10"/>
      <c r="E59" s="10"/>
      <c r="F59" s="10"/>
      <c r="G59" s="10"/>
      <c r="H59" s="10"/>
      <c r="I59" s="11"/>
    </row>
    <row r="60" spans="2:9" hidden="1" x14ac:dyDescent="0.2">
      <c r="B60" s="4"/>
      <c r="C60" s="5"/>
      <c r="D60" s="5"/>
      <c r="E60" s="6"/>
      <c r="F60" s="6"/>
      <c r="G60" s="7"/>
      <c r="H60" s="8"/>
      <c r="I60" s="5"/>
    </row>
    <row r="61" spans="2:9" hidden="1" x14ac:dyDescent="0.2">
      <c r="B61" s="4"/>
      <c r="C61" s="5"/>
      <c r="D61" s="5"/>
      <c r="E61" s="6"/>
      <c r="F61" s="6"/>
      <c r="G61" s="7"/>
      <c r="H61" s="8"/>
      <c r="I61" s="5"/>
    </row>
    <row r="62" spans="2:9" hidden="1" x14ac:dyDescent="0.2">
      <c r="B62" s="4"/>
      <c r="C62" s="5"/>
      <c r="D62" s="5"/>
      <c r="E62" s="6"/>
      <c r="F62" s="6"/>
      <c r="G62" s="7"/>
      <c r="H62" s="8"/>
      <c r="I62" s="5"/>
    </row>
    <row r="63" spans="2:9" hidden="1" x14ac:dyDescent="0.2">
      <c r="B63" s="4"/>
      <c r="C63" s="5"/>
      <c r="D63" s="5"/>
      <c r="E63" s="6"/>
      <c r="F63" s="6"/>
      <c r="G63" s="7"/>
      <c r="H63" s="8"/>
      <c r="I63" s="5"/>
    </row>
    <row r="64" spans="2:9" hidden="1" x14ac:dyDescent="0.2">
      <c r="B64" s="4"/>
      <c r="C64" s="5"/>
      <c r="D64" s="5"/>
      <c r="E64" s="6"/>
      <c r="F64" s="6"/>
      <c r="G64" s="7"/>
      <c r="H64" s="8"/>
      <c r="I64" s="5"/>
    </row>
    <row r="65" spans="2:9" hidden="1" x14ac:dyDescent="0.2">
      <c r="B65" s="4"/>
      <c r="C65" s="5"/>
      <c r="D65" s="5"/>
      <c r="E65" s="6"/>
      <c r="F65" s="6"/>
      <c r="G65" s="7"/>
      <c r="H65" s="8"/>
      <c r="I65" s="5"/>
    </row>
    <row r="66" spans="2:9" hidden="1" x14ac:dyDescent="0.2">
      <c r="B66" s="4"/>
      <c r="C66" s="5"/>
      <c r="D66" s="5"/>
      <c r="E66" s="6"/>
      <c r="F66" s="6"/>
      <c r="G66" s="7"/>
      <c r="H66" s="8"/>
      <c r="I66" s="5"/>
    </row>
    <row r="67" spans="2:9" hidden="1" x14ac:dyDescent="0.2">
      <c r="B67" s="4"/>
      <c r="C67" s="5"/>
      <c r="D67" s="5"/>
      <c r="E67" s="6"/>
      <c r="F67" s="6"/>
      <c r="G67" s="7"/>
      <c r="H67" s="8"/>
      <c r="I67" s="5"/>
    </row>
  </sheetData>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4">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C13:I13">
      <formula1>$N$17:$N$24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topLeftCell="A16" zoomScale="80" zoomScaleNormal="80" workbookViewId="0">
      <selection activeCell="J20" sqref="J20"/>
    </sheetView>
  </sheetViews>
  <sheetFormatPr baseColWidth="10" defaultRowHeight="15" x14ac:dyDescent="0.25"/>
  <cols>
    <col min="1" max="1" width="1.28515625" customWidth="1"/>
    <col min="2" max="2" width="28.140625" style="134" customWidth="1"/>
    <col min="3" max="3" width="20"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34.85546875" customWidth="1"/>
    <col min="12" max="12" width="20.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72"/>
      <c r="C2" s="375" t="s">
        <v>337</v>
      </c>
      <c r="D2" s="376"/>
      <c r="E2" s="376"/>
      <c r="F2" s="376"/>
      <c r="G2" s="376"/>
      <c r="H2" s="376"/>
      <c r="I2" s="376"/>
      <c r="J2" s="377"/>
    </row>
    <row r="3" spans="2:11" ht="18" customHeight="1" thickBot="1" x14ac:dyDescent="0.3">
      <c r="B3" s="373"/>
      <c r="C3" s="334" t="s">
        <v>18</v>
      </c>
      <c r="D3" s="335"/>
      <c r="E3" s="335"/>
      <c r="F3" s="335"/>
      <c r="G3" s="335"/>
      <c r="H3" s="335"/>
      <c r="I3" s="335"/>
      <c r="J3" s="336"/>
    </row>
    <row r="4" spans="2:11" ht="18" customHeight="1" thickBot="1" x14ac:dyDescent="0.3">
      <c r="B4" s="373"/>
      <c r="C4" s="334" t="s">
        <v>313</v>
      </c>
      <c r="D4" s="335"/>
      <c r="E4" s="335"/>
      <c r="F4" s="335"/>
      <c r="G4" s="335"/>
      <c r="H4" s="335"/>
      <c r="I4" s="335"/>
      <c r="J4" s="336"/>
    </row>
    <row r="5" spans="2:11" ht="18" customHeight="1" thickBot="1" x14ac:dyDescent="0.3">
      <c r="B5" s="374"/>
      <c r="C5" s="334" t="s">
        <v>338</v>
      </c>
      <c r="D5" s="335"/>
      <c r="E5" s="335"/>
      <c r="F5" s="335"/>
      <c r="G5" s="335"/>
      <c r="H5" s="378" t="s">
        <v>103</v>
      </c>
      <c r="I5" s="379"/>
      <c r="J5" s="380"/>
    </row>
    <row r="6" spans="2:11" ht="18" customHeight="1" thickBot="1" x14ac:dyDescent="0.3">
      <c r="B6" s="148"/>
      <c r="C6" s="125"/>
      <c r="D6" s="125"/>
      <c r="E6" s="125"/>
      <c r="F6" s="125"/>
      <c r="G6" s="125"/>
      <c r="H6" s="125"/>
      <c r="I6" s="125"/>
      <c r="J6" s="149"/>
    </row>
    <row r="7" spans="2:11" ht="51.75" customHeight="1" thickBot="1" x14ac:dyDescent="0.3">
      <c r="B7" s="127" t="s">
        <v>314</v>
      </c>
      <c r="C7" s="381" t="str">
        <f>+Act_1!C7</f>
        <v>POA GESTIÓN SIN INVERSIÓN DIRECCIÓN DE NORMATIVIDAD Y CONCEPTOS</v>
      </c>
      <c r="D7" s="382"/>
      <c r="E7" s="383"/>
      <c r="F7" s="128"/>
      <c r="G7" s="125"/>
      <c r="H7" s="125"/>
      <c r="I7" s="125"/>
      <c r="J7" s="149"/>
    </row>
    <row r="8" spans="2:11" ht="32.25" customHeight="1" thickBot="1" x14ac:dyDescent="0.3">
      <c r="B8" s="135" t="s">
        <v>108</v>
      </c>
      <c r="C8" s="381" t="s">
        <v>363</v>
      </c>
      <c r="D8" s="382"/>
      <c r="E8" s="383"/>
      <c r="F8" s="128"/>
      <c r="G8" s="125"/>
      <c r="H8" s="125"/>
      <c r="I8" s="125"/>
      <c r="J8" s="149"/>
    </row>
    <row r="9" spans="2:11" ht="32.25" customHeight="1" thickBot="1" x14ac:dyDescent="0.3">
      <c r="B9" s="135" t="s">
        <v>315</v>
      </c>
      <c r="C9" s="381" t="s">
        <v>364</v>
      </c>
      <c r="D9" s="382"/>
      <c r="E9" s="383"/>
      <c r="F9" s="129"/>
      <c r="G9" s="125"/>
      <c r="H9" s="125"/>
      <c r="I9" s="125"/>
      <c r="J9" s="149"/>
    </row>
    <row r="10" spans="2:11" ht="33.75" customHeight="1" thickBot="1" x14ac:dyDescent="0.3">
      <c r="B10" s="135" t="s">
        <v>316</v>
      </c>
      <c r="C10" s="381" t="s">
        <v>335</v>
      </c>
      <c r="D10" s="382"/>
      <c r="E10" s="383"/>
      <c r="F10" s="128"/>
      <c r="G10" s="125"/>
      <c r="H10" s="125"/>
      <c r="I10" s="125"/>
      <c r="J10" s="149"/>
    </row>
    <row r="11" spans="2:11" ht="81.75" customHeight="1" thickBot="1" x14ac:dyDescent="0.3">
      <c r="B11" s="135" t="s">
        <v>317</v>
      </c>
      <c r="C11" s="381" t="str">
        <f>'2_PAAC'!F9</f>
        <v>Realizar el 100% de las actividades programadas en el Plan Anticorrupción y de Atención al Ciudadano de la vigencia por la Dirección de Normatividad y Conceptos</v>
      </c>
      <c r="D11" s="382"/>
      <c r="E11" s="383"/>
      <c r="F11" s="128"/>
      <c r="G11" s="125"/>
      <c r="H11" s="125"/>
      <c r="I11" s="125"/>
      <c r="J11" s="149"/>
    </row>
    <row r="13" spans="2:11" ht="26.25" customHeight="1" x14ac:dyDescent="0.25">
      <c r="B13" s="342" t="s">
        <v>346</v>
      </c>
      <c r="C13" s="342"/>
      <c r="D13" s="342"/>
      <c r="E13" s="342"/>
      <c r="F13" s="342"/>
      <c r="G13" s="342"/>
      <c r="H13" s="342"/>
      <c r="I13" s="340" t="s">
        <v>318</v>
      </c>
      <c r="J13" s="340"/>
      <c r="K13" s="340"/>
    </row>
    <row r="14" spans="2:11" s="131" customFormat="1" ht="56.25" customHeight="1" x14ac:dyDescent="0.25">
      <c r="B14" s="141" t="s">
        <v>319</v>
      </c>
      <c r="C14" s="141" t="s">
        <v>320</v>
      </c>
      <c r="D14" s="141" t="s">
        <v>321</v>
      </c>
      <c r="E14" s="141" t="s">
        <v>322</v>
      </c>
      <c r="F14" s="141" t="s">
        <v>323</v>
      </c>
      <c r="G14" s="141" t="s">
        <v>324</v>
      </c>
      <c r="H14" s="141" t="s">
        <v>325</v>
      </c>
      <c r="I14" s="130" t="s">
        <v>326</v>
      </c>
      <c r="J14" s="130" t="s">
        <v>327</v>
      </c>
      <c r="K14" s="130" t="s">
        <v>328</v>
      </c>
    </row>
    <row r="15" spans="2:11" ht="126" customHeight="1" x14ac:dyDescent="0.25">
      <c r="B15" s="341">
        <v>1</v>
      </c>
      <c r="C15" s="370" t="s">
        <v>392</v>
      </c>
      <c r="D15" s="371" t="s">
        <v>365</v>
      </c>
      <c r="E15" s="150">
        <v>1</v>
      </c>
      <c r="F15" s="154" t="s">
        <v>359</v>
      </c>
      <c r="G15" s="151" t="s">
        <v>365</v>
      </c>
      <c r="H15" s="156">
        <v>43617</v>
      </c>
      <c r="I15" s="194" t="s">
        <v>365</v>
      </c>
      <c r="J15" s="155">
        <v>43617</v>
      </c>
      <c r="K15" s="204" t="s">
        <v>388</v>
      </c>
    </row>
    <row r="16" spans="2:11" ht="120.75" customHeight="1" x14ac:dyDescent="0.25">
      <c r="B16" s="341"/>
      <c r="C16" s="370"/>
      <c r="D16" s="371"/>
      <c r="E16" s="150">
        <v>2</v>
      </c>
      <c r="F16" s="154" t="s">
        <v>360</v>
      </c>
      <c r="G16" s="157" t="s">
        <v>365</v>
      </c>
      <c r="H16" s="156">
        <v>43617</v>
      </c>
      <c r="I16" s="194" t="s">
        <v>365</v>
      </c>
      <c r="J16" s="155">
        <v>43617</v>
      </c>
      <c r="K16" s="205" t="s">
        <v>389</v>
      </c>
    </row>
    <row r="17" spans="2:11" ht="52.5" customHeight="1" x14ac:dyDescent="0.25">
      <c r="B17" s="341">
        <v>2</v>
      </c>
      <c r="C17" s="370" t="s">
        <v>392</v>
      </c>
      <c r="D17" s="371" t="s">
        <v>365</v>
      </c>
      <c r="E17" s="150">
        <v>1</v>
      </c>
      <c r="F17" s="154" t="s">
        <v>395</v>
      </c>
      <c r="G17" s="157" t="s">
        <v>365</v>
      </c>
      <c r="H17" s="156">
        <v>43800</v>
      </c>
      <c r="I17" s="213" t="s">
        <v>365</v>
      </c>
      <c r="J17" s="156">
        <v>43800</v>
      </c>
      <c r="K17" s="216" t="s">
        <v>408</v>
      </c>
    </row>
    <row r="18" spans="2:11" ht="51.75" customHeight="1" x14ac:dyDescent="0.25">
      <c r="B18" s="341"/>
      <c r="C18" s="370"/>
      <c r="D18" s="371"/>
      <c r="E18" s="150">
        <v>2</v>
      </c>
      <c r="F18" s="154" t="s">
        <v>396</v>
      </c>
      <c r="G18" s="157" t="s">
        <v>365</v>
      </c>
      <c r="H18" s="156">
        <v>43800</v>
      </c>
      <c r="I18" s="213" t="s">
        <v>365</v>
      </c>
      <c r="J18" s="156">
        <v>43800</v>
      </c>
      <c r="K18" s="216" t="s">
        <v>408</v>
      </c>
    </row>
    <row r="19" spans="2:11" ht="58.5" customHeight="1" x14ac:dyDescent="0.25">
      <c r="B19" s="189">
        <v>3</v>
      </c>
      <c r="C19" s="190" t="s">
        <v>393</v>
      </c>
      <c r="D19" s="191" t="s">
        <v>365</v>
      </c>
      <c r="E19" s="150">
        <v>1</v>
      </c>
      <c r="F19" s="154" t="s">
        <v>397</v>
      </c>
      <c r="G19" s="192" t="s">
        <v>365</v>
      </c>
      <c r="H19" s="193">
        <v>43709</v>
      </c>
      <c r="I19" s="210" t="s">
        <v>365</v>
      </c>
      <c r="J19" s="211">
        <v>43709</v>
      </c>
      <c r="K19" s="205" t="s">
        <v>403</v>
      </c>
    </row>
    <row r="20" spans="2:11" ht="81" customHeight="1" x14ac:dyDescent="0.25">
      <c r="B20" s="195">
        <v>4</v>
      </c>
      <c r="C20" s="196" t="s">
        <v>401</v>
      </c>
      <c r="D20" s="197" t="s">
        <v>365</v>
      </c>
      <c r="E20" s="150">
        <v>1</v>
      </c>
      <c r="F20" s="154" t="s">
        <v>402</v>
      </c>
      <c r="G20" s="210" t="s">
        <v>365</v>
      </c>
      <c r="H20" s="211">
        <v>43739</v>
      </c>
      <c r="I20" s="210" t="s">
        <v>365</v>
      </c>
      <c r="J20" s="211">
        <v>43739</v>
      </c>
      <c r="K20" s="153" t="s">
        <v>409</v>
      </c>
    </row>
    <row r="21" spans="2:11" s="133" customFormat="1" ht="21.75" customHeight="1" x14ac:dyDescent="0.25">
      <c r="B21" s="347" t="s">
        <v>333</v>
      </c>
      <c r="C21" s="347"/>
      <c r="D21" s="142">
        <f>SUM(D15:D18)</f>
        <v>0</v>
      </c>
      <c r="E21" s="348" t="s">
        <v>334</v>
      </c>
      <c r="F21" s="348"/>
      <c r="G21" s="142">
        <f>SUM(G15:G18)</f>
        <v>0</v>
      </c>
      <c r="H21" s="142"/>
      <c r="I21" s="132"/>
      <c r="J21" s="132"/>
      <c r="K21" s="132"/>
    </row>
  </sheetData>
  <sheetProtection selectLockedCells="1" selectUnlockedCells="1"/>
  <mergeCells count="21">
    <mergeCell ref="C7:E7"/>
    <mergeCell ref="C8:E8"/>
    <mergeCell ref="C9:E9"/>
    <mergeCell ref="C10:E10"/>
    <mergeCell ref="C11:E11"/>
    <mergeCell ref="B2:B5"/>
    <mergeCell ref="C2:J2"/>
    <mergeCell ref="C3:J3"/>
    <mergeCell ref="C4:J4"/>
    <mergeCell ref="C5:G5"/>
    <mergeCell ref="H5:J5"/>
    <mergeCell ref="B21:C21"/>
    <mergeCell ref="E21:F21"/>
    <mergeCell ref="I13:K13"/>
    <mergeCell ref="B13:H13"/>
    <mergeCell ref="B17:B18"/>
    <mergeCell ref="C17:C18"/>
    <mergeCell ref="D17:D18"/>
    <mergeCell ref="B15:B16"/>
    <mergeCell ref="C15:C16"/>
    <mergeCell ref="D15:D16"/>
  </mergeCells>
  <pageMargins left="1" right="1" top="1" bottom="1" header="0.5" footer="0.5"/>
  <pageSetup scale="2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opLeftCell="A19" workbookViewId="0">
      <selection activeCell="A56" sqref="A56"/>
    </sheetView>
  </sheetViews>
  <sheetFormatPr baseColWidth="10" defaultRowHeight="12.75" x14ac:dyDescent="0.2"/>
  <cols>
    <col min="1" max="1" width="65.28515625" style="48" bestFit="1" customWidth="1"/>
    <col min="2" max="2" width="11.42578125" style="48"/>
    <col min="3" max="3" width="63.42578125" style="49" customWidth="1"/>
    <col min="4" max="4" width="11.42578125" style="49"/>
    <col min="5" max="5" width="11.42578125" style="110"/>
    <col min="6" max="6" width="18.85546875" style="110" customWidth="1"/>
    <col min="7" max="7" width="11.42578125" style="48" customWidth="1"/>
    <col min="8" max="11" width="20.7109375" style="48" customWidth="1"/>
    <col min="12" max="12" width="11.42578125" style="48"/>
    <col min="13" max="16" width="11.42578125" style="48" hidden="1" customWidth="1"/>
    <col min="17" max="17" width="15.85546875" style="48" hidden="1" customWidth="1"/>
    <col min="18" max="20" width="11.42578125" style="48" hidden="1" customWidth="1"/>
    <col min="21" max="22" width="0" style="48" hidden="1" customWidth="1"/>
    <col min="23" max="256" width="11.42578125" style="48"/>
    <col min="257" max="257" width="65.28515625" style="48" bestFit="1" customWidth="1"/>
    <col min="258" max="258" width="11.42578125" style="48"/>
    <col min="259" max="259" width="63.42578125" style="48" customWidth="1"/>
    <col min="260" max="261" width="11.42578125" style="48"/>
    <col min="262" max="262" width="18.85546875" style="48" customWidth="1"/>
    <col min="263" max="263" width="11.42578125" style="48" customWidth="1"/>
    <col min="264" max="267" width="20.7109375" style="48" customWidth="1"/>
    <col min="268" max="268" width="11.42578125" style="48"/>
    <col min="269" max="278" width="0" style="48" hidden="1" customWidth="1"/>
    <col min="279" max="512" width="11.42578125" style="48"/>
    <col min="513" max="513" width="65.28515625" style="48" bestFit="1" customWidth="1"/>
    <col min="514" max="514" width="11.42578125" style="48"/>
    <col min="515" max="515" width="63.42578125" style="48" customWidth="1"/>
    <col min="516" max="517" width="11.42578125" style="48"/>
    <col min="518" max="518" width="18.85546875" style="48" customWidth="1"/>
    <col min="519" max="519" width="11.42578125" style="48" customWidth="1"/>
    <col min="520" max="523" width="20.7109375" style="48" customWidth="1"/>
    <col min="524" max="524" width="11.42578125" style="48"/>
    <col min="525" max="534" width="0" style="48" hidden="1" customWidth="1"/>
    <col min="535" max="768" width="11.42578125" style="48"/>
    <col min="769" max="769" width="65.28515625" style="48" bestFit="1" customWidth="1"/>
    <col min="770" max="770" width="11.42578125" style="48"/>
    <col min="771" max="771" width="63.42578125" style="48" customWidth="1"/>
    <col min="772" max="773" width="11.42578125" style="48"/>
    <col min="774" max="774" width="18.85546875" style="48" customWidth="1"/>
    <col min="775" max="775" width="11.42578125" style="48" customWidth="1"/>
    <col min="776" max="779" width="20.7109375" style="48" customWidth="1"/>
    <col min="780" max="780" width="11.42578125" style="48"/>
    <col min="781" max="790" width="0" style="48" hidden="1" customWidth="1"/>
    <col min="791" max="1024" width="11.42578125" style="48"/>
    <col min="1025" max="1025" width="65.28515625" style="48" bestFit="1" customWidth="1"/>
    <col min="1026" max="1026" width="11.42578125" style="48"/>
    <col min="1027" max="1027" width="63.42578125" style="48" customWidth="1"/>
    <col min="1028" max="1029" width="11.42578125" style="48"/>
    <col min="1030" max="1030" width="18.85546875" style="48" customWidth="1"/>
    <col min="1031" max="1031" width="11.42578125" style="48" customWidth="1"/>
    <col min="1032" max="1035" width="20.7109375" style="48" customWidth="1"/>
    <col min="1036" max="1036" width="11.42578125" style="48"/>
    <col min="1037" max="1046" width="0" style="48" hidden="1" customWidth="1"/>
    <col min="1047" max="1280" width="11.42578125" style="48"/>
    <col min="1281" max="1281" width="65.28515625" style="48" bestFit="1" customWidth="1"/>
    <col min="1282" max="1282" width="11.42578125" style="48"/>
    <col min="1283" max="1283" width="63.42578125" style="48" customWidth="1"/>
    <col min="1284" max="1285" width="11.42578125" style="48"/>
    <col min="1286" max="1286" width="18.85546875" style="48" customWidth="1"/>
    <col min="1287" max="1287" width="11.42578125" style="48" customWidth="1"/>
    <col min="1288" max="1291" width="20.7109375" style="48" customWidth="1"/>
    <col min="1292" max="1292" width="11.42578125" style="48"/>
    <col min="1293" max="1302" width="0" style="48" hidden="1" customWidth="1"/>
    <col min="1303" max="1536" width="11.42578125" style="48"/>
    <col min="1537" max="1537" width="65.28515625" style="48" bestFit="1" customWidth="1"/>
    <col min="1538" max="1538" width="11.42578125" style="48"/>
    <col min="1539" max="1539" width="63.42578125" style="48" customWidth="1"/>
    <col min="1540" max="1541" width="11.42578125" style="48"/>
    <col min="1542" max="1542" width="18.85546875" style="48" customWidth="1"/>
    <col min="1543" max="1543" width="11.42578125" style="48" customWidth="1"/>
    <col min="1544" max="1547" width="20.7109375" style="48" customWidth="1"/>
    <col min="1548" max="1548" width="11.42578125" style="48"/>
    <col min="1549" max="1558" width="0" style="48" hidden="1" customWidth="1"/>
    <col min="1559" max="1792" width="11.42578125" style="48"/>
    <col min="1793" max="1793" width="65.28515625" style="48" bestFit="1" customWidth="1"/>
    <col min="1794" max="1794" width="11.42578125" style="48"/>
    <col min="1795" max="1795" width="63.42578125" style="48" customWidth="1"/>
    <col min="1796" max="1797" width="11.42578125" style="48"/>
    <col min="1798" max="1798" width="18.85546875" style="48" customWidth="1"/>
    <col min="1799" max="1799" width="11.42578125" style="48" customWidth="1"/>
    <col min="1800" max="1803" width="20.7109375" style="48" customWidth="1"/>
    <col min="1804" max="1804" width="11.42578125" style="48"/>
    <col min="1805" max="1814" width="0" style="48" hidden="1" customWidth="1"/>
    <col min="1815" max="2048" width="11.42578125" style="48"/>
    <col min="2049" max="2049" width="65.28515625" style="48" bestFit="1" customWidth="1"/>
    <col min="2050" max="2050" width="11.42578125" style="48"/>
    <col min="2051" max="2051" width="63.42578125" style="48" customWidth="1"/>
    <col min="2052" max="2053" width="11.42578125" style="48"/>
    <col min="2054" max="2054" width="18.85546875" style="48" customWidth="1"/>
    <col min="2055" max="2055" width="11.42578125" style="48" customWidth="1"/>
    <col min="2056" max="2059" width="20.7109375" style="48" customWidth="1"/>
    <col min="2060" max="2060" width="11.42578125" style="48"/>
    <col min="2061" max="2070" width="0" style="48" hidden="1" customWidth="1"/>
    <col min="2071" max="2304" width="11.42578125" style="48"/>
    <col min="2305" max="2305" width="65.28515625" style="48" bestFit="1" customWidth="1"/>
    <col min="2306" max="2306" width="11.42578125" style="48"/>
    <col min="2307" max="2307" width="63.42578125" style="48" customWidth="1"/>
    <col min="2308" max="2309" width="11.42578125" style="48"/>
    <col min="2310" max="2310" width="18.85546875" style="48" customWidth="1"/>
    <col min="2311" max="2311" width="11.42578125" style="48" customWidth="1"/>
    <col min="2312" max="2315" width="20.7109375" style="48" customWidth="1"/>
    <col min="2316" max="2316" width="11.42578125" style="48"/>
    <col min="2317" max="2326" width="0" style="48" hidden="1" customWidth="1"/>
    <col min="2327" max="2560" width="11.42578125" style="48"/>
    <col min="2561" max="2561" width="65.28515625" style="48" bestFit="1" customWidth="1"/>
    <col min="2562" max="2562" width="11.42578125" style="48"/>
    <col min="2563" max="2563" width="63.42578125" style="48" customWidth="1"/>
    <col min="2564" max="2565" width="11.42578125" style="48"/>
    <col min="2566" max="2566" width="18.85546875" style="48" customWidth="1"/>
    <col min="2567" max="2567" width="11.42578125" style="48" customWidth="1"/>
    <col min="2568" max="2571" width="20.7109375" style="48" customWidth="1"/>
    <col min="2572" max="2572" width="11.42578125" style="48"/>
    <col min="2573" max="2582" width="0" style="48" hidden="1" customWidth="1"/>
    <col min="2583" max="2816" width="11.42578125" style="48"/>
    <col min="2817" max="2817" width="65.28515625" style="48" bestFit="1" customWidth="1"/>
    <col min="2818" max="2818" width="11.42578125" style="48"/>
    <col min="2819" max="2819" width="63.42578125" style="48" customWidth="1"/>
    <col min="2820" max="2821" width="11.42578125" style="48"/>
    <col min="2822" max="2822" width="18.85546875" style="48" customWidth="1"/>
    <col min="2823" max="2823" width="11.42578125" style="48" customWidth="1"/>
    <col min="2824" max="2827" width="20.7109375" style="48" customWidth="1"/>
    <col min="2828" max="2828" width="11.42578125" style="48"/>
    <col min="2829" max="2838" width="0" style="48" hidden="1" customWidth="1"/>
    <col min="2839" max="3072" width="11.42578125" style="48"/>
    <col min="3073" max="3073" width="65.28515625" style="48" bestFit="1" customWidth="1"/>
    <col min="3074" max="3074" width="11.42578125" style="48"/>
    <col min="3075" max="3075" width="63.42578125" style="48" customWidth="1"/>
    <col min="3076" max="3077" width="11.42578125" style="48"/>
    <col min="3078" max="3078" width="18.85546875" style="48" customWidth="1"/>
    <col min="3079" max="3079" width="11.42578125" style="48" customWidth="1"/>
    <col min="3080" max="3083" width="20.7109375" style="48" customWidth="1"/>
    <col min="3084" max="3084" width="11.42578125" style="48"/>
    <col min="3085" max="3094" width="0" style="48" hidden="1" customWidth="1"/>
    <col min="3095" max="3328" width="11.42578125" style="48"/>
    <col min="3329" max="3329" width="65.28515625" style="48" bestFit="1" customWidth="1"/>
    <col min="3330" max="3330" width="11.42578125" style="48"/>
    <col min="3331" max="3331" width="63.42578125" style="48" customWidth="1"/>
    <col min="3332" max="3333" width="11.42578125" style="48"/>
    <col min="3334" max="3334" width="18.85546875" style="48" customWidth="1"/>
    <col min="3335" max="3335" width="11.42578125" style="48" customWidth="1"/>
    <col min="3336" max="3339" width="20.7109375" style="48" customWidth="1"/>
    <col min="3340" max="3340" width="11.42578125" style="48"/>
    <col min="3341" max="3350" width="0" style="48" hidden="1" customWidth="1"/>
    <col min="3351" max="3584" width="11.42578125" style="48"/>
    <col min="3585" max="3585" width="65.28515625" style="48" bestFit="1" customWidth="1"/>
    <col min="3586" max="3586" width="11.42578125" style="48"/>
    <col min="3587" max="3587" width="63.42578125" style="48" customWidth="1"/>
    <col min="3588" max="3589" width="11.42578125" style="48"/>
    <col min="3590" max="3590" width="18.85546875" style="48" customWidth="1"/>
    <col min="3591" max="3591" width="11.42578125" style="48" customWidth="1"/>
    <col min="3592" max="3595" width="20.7109375" style="48" customWidth="1"/>
    <col min="3596" max="3596" width="11.42578125" style="48"/>
    <col min="3597" max="3606" width="0" style="48" hidden="1" customWidth="1"/>
    <col min="3607" max="3840" width="11.42578125" style="48"/>
    <col min="3841" max="3841" width="65.28515625" style="48" bestFit="1" customWidth="1"/>
    <col min="3842" max="3842" width="11.42578125" style="48"/>
    <col min="3843" max="3843" width="63.42578125" style="48" customWidth="1"/>
    <col min="3844" max="3845" width="11.42578125" style="48"/>
    <col min="3846" max="3846" width="18.85546875" style="48" customWidth="1"/>
    <col min="3847" max="3847" width="11.42578125" style="48" customWidth="1"/>
    <col min="3848" max="3851" width="20.7109375" style="48" customWidth="1"/>
    <col min="3852" max="3852" width="11.42578125" style="48"/>
    <col min="3853" max="3862" width="0" style="48" hidden="1" customWidth="1"/>
    <col min="3863" max="4096" width="11.42578125" style="48"/>
    <col min="4097" max="4097" width="65.28515625" style="48" bestFit="1" customWidth="1"/>
    <col min="4098" max="4098" width="11.42578125" style="48"/>
    <col min="4099" max="4099" width="63.42578125" style="48" customWidth="1"/>
    <col min="4100" max="4101" width="11.42578125" style="48"/>
    <col min="4102" max="4102" width="18.85546875" style="48" customWidth="1"/>
    <col min="4103" max="4103" width="11.42578125" style="48" customWidth="1"/>
    <col min="4104" max="4107" width="20.7109375" style="48" customWidth="1"/>
    <col min="4108" max="4108" width="11.42578125" style="48"/>
    <col min="4109" max="4118" width="0" style="48" hidden="1" customWidth="1"/>
    <col min="4119" max="4352" width="11.42578125" style="48"/>
    <col min="4353" max="4353" width="65.28515625" style="48" bestFit="1" customWidth="1"/>
    <col min="4354" max="4354" width="11.42578125" style="48"/>
    <col min="4355" max="4355" width="63.42578125" style="48" customWidth="1"/>
    <col min="4356" max="4357" width="11.42578125" style="48"/>
    <col min="4358" max="4358" width="18.85546875" style="48" customWidth="1"/>
    <col min="4359" max="4359" width="11.42578125" style="48" customWidth="1"/>
    <col min="4360" max="4363" width="20.7109375" style="48" customWidth="1"/>
    <col min="4364" max="4364" width="11.42578125" style="48"/>
    <col min="4365" max="4374" width="0" style="48" hidden="1" customWidth="1"/>
    <col min="4375" max="4608" width="11.42578125" style="48"/>
    <col min="4609" max="4609" width="65.28515625" style="48" bestFit="1" customWidth="1"/>
    <col min="4610" max="4610" width="11.42578125" style="48"/>
    <col min="4611" max="4611" width="63.42578125" style="48" customWidth="1"/>
    <col min="4612" max="4613" width="11.42578125" style="48"/>
    <col min="4614" max="4614" width="18.85546875" style="48" customWidth="1"/>
    <col min="4615" max="4615" width="11.42578125" style="48" customWidth="1"/>
    <col min="4616" max="4619" width="20.7109375" style="48" customWidth="1"/>
    <col min="4620" max="4620" width="11.42578125" style="48"/>
    <col min="4621" max="4630" width="0" style="48" hidden="1" customWidth="1"/>
    <col min="4631" max="4864" width="11.42578125" style="48"/>
    <col min="4865" max="4865" width="65.28515625" style="48" bestFit="1" customWidth="1"/>
    <col min="4866" max="4866" width="11.42578125" style="48"/>
    <col min="4867" max="4867" width="63.42578125" style="48" customWidth="1"/>
    <col min="4868" max="4869" width="11.42578125" style="48"/>
    <col min="4870" max="4870" width="18.85546875" style="48" customWidth="1"/>
    <col min="4871" max="4871" width="11.42578125" style="48" customWidth="1"/>
    <col min="4872" max="4875" width="20.7109375" style="48" customWidth="1"/>
    <col min="4876" max="4876" width="11.42578125" style="48"/>
    <col min="4877" max="4886" width="0" style="48" hidden="1" customWidth="1"/>
    <col min="4887" max="5120" width="11.42578125" style="48"/>
    <col min="5121" max="5121" width="65.28515625" style="48" bestFit="1" customWidth="1"/>
    <col min="5122" max="5122" width="11.42578125" style="48"/>
    <col min="5123" max="5123" width="63.42578125" style="48" customWidth="1"/>
    <col min="5124" max="5125" width="11.42578125" style="48"/>
    <col min="5126" max="5126" width="18.85546875" style="48" customWidth="1"/>
    <col min="5127" max="5127" width="11.42578125" style="48" customWidth="1"/>
    <col min="5128" max="5131" width="20.7109375" style="48" customWidth="1"/>
    <col min="5132" max="5132" width="11.42578125" style="48"/>
    <col min="5133" max="5142" width="0" style="48" hidden="1" customWidth="1"/>
    <col min="5143" max="5376" width="11.42578125" style="48"/>
    <col min="5377" max="5377" width="65.28515625" style="48" bestFit="1" customWidth="1"/>
    <col min="5378" max="5378" width="11.42578125" style="48"/>
    <col min="5379" max="5379" width="63.42578125" style="48" customWidth="1"/>
    <col min="5380" max="5381" width="11.42578125" style="48"/>
    <col min="5382" max="5382" width="18.85546875" style="48" customWidth="1"/>
    <col min="5383" max="5383" width="11.42578125" style="48" customWidth="1"/>
    <col min="5384" max="5387" width="20.7109375" style="48" customWidth="1"/>
    <col min="5388" max="5388" width="11.42578125" style="48"/>
    <col min="5389" max="5398" width="0" style="48" hidden="1" customWidth="1"/>
    <col min="5399" max="5632" width="11.42578125" style="48"/>
    <col min="5633" max="5633" width="65.28515625" style="48" bestFit="1" customWidth="1"/>
    <col min="5634" max="5634" width="11.42578125" style="48"/>
    <col min="5635" max="5635" width="63.42578125" style="48" customWidth="1"/>
    <col min="5636" max="5637" width="11.42578125" style="48"/>
    <col min="5638" max="5638" width="18.85546875" style="48" customWidth="1"/>
    <col min="5639" max="5639" width="11.42578125" style="48" customWidth="1"/>
    <col min="5640" max="5643" width="20.7109375" style="48" customWidth="1"/>
    <col min="5644" max="5644" width="11.42578125" style="48"/>
    <col min="5645" max="5654" width="0" style="48" hidden="1" customWidth="1"/>
    <col min="5655" max="5888" width="11.42578125" style="48"/>
    <col min="5889" max="5889" width="65.28515625" style="48" bestFit="1" customWidth="1"/>
    <col min="5890" max="5890" width="11.42578125" style="48"/>
    <col min="5891" max="5891" width="63.42578125" style="48" customWidth="1"/>
    <col min="5892" max="5893" width="11.42578125" style="48"/>
    <col min="5894" max="5894" width="18.85546875" style="48" customWidth="1"/>
    <col min="5895" max="5895" width="11.42578125" style="48" customWidth="1"/>
    <col min="5896" max="5899" width="20.7109375" style="48" customWidth="1"/>
    <col min="5900" max="5900" width="11.42578125" style="48"/>
    <col min="5901" max="5910" width="0" style="48" hidden="1" customWidth="1"/>
    <col min="5911" max="6144" width="11.42578125" style="48"/>
    <col min="6145" max="6145" width="65.28515625" style="48" bestFit="1" customWidth="1"/>
    <col min="6146" max="6146" width="11.42578125" style="48"/>
    <col min="6147" max="6147" width="63.42578125" style="48" customWidth="1"/>
    <col min="6148" max="6149" width="11.42578125" style="48"/>
    <col min="6150" max="6150" width="18.85546875" style="48" customWidth="1"/>
    <col min="6151" max="6151" width="11.42578125" style="48" customWidth="1"/>
    <col min="6152" max="6155" width="20.7109375" style="48" customWidth="1"/>
    <col min="6156" max="6156" width="11.42578125" style="48"/>
    <col min="6157" max="6166" width="0" style="48" hidden="1" customWidth="1"/>
    <col min="6167" max="6400" width="11.42578125" style="48"/>
    <col min="6401" max="6401" width="65.28515625" style="48" bestFit="1" customWidth="1"/>
    <col min="6402" max="6402" width="11.42578125" style="48"/>
    <col min="6403" max="6403" width="63.42578125" style="48" customWidth="1"/>
    <col min="6404" max="6405" width="11.42578125" style="48"/>
    <col min="6406" max="6406" width="18.85546875" style="48" customWidth="1"/>
    <col min="6407" max="6407" width="11.42578125" style="48" customWidth="1"/>
    <col min="6408" max="6411" width="20.7109375" style="48" customWidth="1"/>
    <col min="6412" max="6412" width="11.42578125" style="48"/>
    <col min="6413" max="6422" width="0" style="48" hidden="1" customWidth="1"/>
    <col min="6423" max="6656" width="11.42578125" style="48"/>
    <col min="6657" max="6657" width="65.28515625" style="48" bestFit="1" customWidth="1"/>
    <col min="6658" max="6658" width="11.42578125" style="48"/>
    <col min="6659" max="6659" width="63.42578125" style="48" customWidth="1"/>
    <col min="6660" max="6661" width="11.42578125" style="48"/>
    <col min="6662" max="6662" width="18.85546875" style="48" customWidth="1"/>
    <col min="6663" max="6663" width="11.42578125" style="48" customWidth="1"/>
    <col min="6664" max="6667" width="20.7109375" style="48" customWidth="1"/>
    <col min="6668" max="6668" width="11.42578125" style="48"/>
    <col min="6669" max="6678" width="0" style="48" hidden="1" customWidth="1"/>
    <col min="6679" max="6912" width="11.42578125" style="48"/>
    <col min="6913" max="6913" width="65.28515625" style="48" bestFit="1" customWidth="1"/>
    <col min="6914" max="6914" width="11.42578125" style="48"/>
    <col min="6915" max="6915" width="63.42578125" style="48" customWidth="1"/>
    <col min="6916" max="6917" width="11.42578125" style="48"/>
    <col min="6918" max="6918" width="18.85546875" style="48" customWidth="1"/>
    <col min="6919" max="6919" width="11.42578125" style="48" customWidth="1"/>
    <col min="6920" max="6923" width="20.7109375" style="48" customWidth="1"/>
    <col min="6924" max="6924" width="11.42578125" style="48"/>
    <col min="6925" max="6934" width="0" style="48" hidden="1" customWidth="1"/>
    <col min="6935" max="7168" width="11.42578125" style="48"/>
    <col min="7169" max="7169" width="65.28515625" style="48" bestFit="1" customWidth="1"/>
    <col min="7170" max="7170" width="11.42578125" style="48"/>
    <col min="7171" max="7171" width="63.42578125" style="48" customWidth="1"/>
    <col min="7172" max="7173" width="11.42578125" style="48"/>
    <col min="7174" max="7174" width="18.85546875" style="48" customWidth="1"/>
    <col min="7175" max="7175" width="11.42578125" style="48" customWidth="1"/>
    <col min="7176" max="7179" width="20.7109375" style="48" customWidth="1"/>
    <col min="7180" max="7180" width="11.42578125" style="48"/>
    <col min="7181" max="7190" width="0" style="48" hidden="1" customWidth="1"/>
    <col min="7191" max="7424" width="11.42578125" style="48"/>
    <col min="7425" max="7425" width="65.28515625" style="48" bestFit="1" customWidth="1"/>
    <col min="7426" max="7426" width="11.42578125" style="48"/>
    <col min="7427" max="7427" width="63.42578125" style="48" customWidth="1"/>
    <col min="7428" max="7429" width="11.42578125" style="48"/>
    <col min="7430" max="7430" width="18.85546875" style="48" customWidth="1"/>
    <col min="7431" max="7431" width="11.42578125" style="48" customWidth="1"/>
    <col min="7432" max="7435" width="20.7109375" style="48" customWidth="1"/>
    <col min="7436" max="7436" width="11.42578125" style="48"/>
    <col min="7437" max="7446" width="0" style="48" hidden="1" customWidth="1"/>
    <col min="7447" max="7680" width="11.42578125" style="48"/>
    <col min="7681" max="7681" width="65.28515625" style="48" bestFit="1" customWidth="1"/>
    <col min="7682" max="7682" width="11.42578125" style="48"/>
    <col min="7683" max="7683" width="63.42578125" style="48" customWidth="1"/>
    <col min="7684" max="7685" width="11.42578125" style="48"/>
    <col min="7686" max="7686" width="18.85546875" style="48" customWidth="1"/>
    <col min="7687" max="7687" width="11.42578125" style="48" customWidth="1"/>
    <col min="7688" max="7691" width="20.7109375" style="48" customWidth="1"/>
    <col min="7692" max="7692" width="11.42578125" style="48"/>
    <col min="7693" max="7702" width="0" style="48" hidden="1" customWidth="1"/>
    <col min="7703" max="7936" width="11.42578125" style="48"/>
    <col min="7937" max="7937" width="65.28515625" style="48" bestFit="1" customWidth="1"/>
    <col min="7938" max="7938" width="11.42578125" style="48"/>
    <col min="7939" max="7939" width="63.42578125" style="48" customWidth="1"/>
    <col min="7940" max="7941" width="11.42578125" style="48"/>
    <col min="7942" max="7942" width="18.85546875" style="48" customWidth="1"/>
    <col min="7943" max="7943" width="11.42578125" style="48" customWidth="1"/>
    <col min="7944" max="7947" width="20.7109375" style="48" customWidth="1"/>
    <col min="7948" max="7948" width="11.42578125" style="48"/>
    <col min="7949" max="7958" width="0" style="48" hidden="1" customWidth="1"/>
    <col min="7959" max="8192" width="11.42578125" style="48"/>
    <col min="8193" max="8193" width="65.28515625" style="48" bestFit="1" customWidth="1"/>
    <col min="8194" max="8194" width="11.42578125" style="48"/>
    <col min="8195" max="8195" width="63.42578125" style="48" customWidth="1"/>
    <col min="8196" max="8197" width="11.42578125" style="48"/>
    <col min="8198" max="8198" width="18.85546875" style="48" customWidth="1"/>
    <col min="8199" max="8199" width="11.42578125" style="48" customWidth="1"/>
    <col min="8200" max="8203" width="20.7109375" style="48" customWidth="1"/>
    <col min="8204" max="8204" width="11.42578125" style="48"/>
    <col min="8205" max="8214" width="0" style="48" hidden="1" customWidth="1"/>
    <col min="8215" max="8448" width="11.42578125" style="48"/>
    <col min="8449" max="8449" width="65.28515625" style="48" bestFit="1" customWidth="1"/>
    <col min="8450" max="8450" width="11.42578125" style="48"/>
    <col min="8451" max="8451" width="63.42578125" style="48" customWidth="1"/>
    <col min="8452" max="8453" width="11.42578125" style="48"/>
    <col min="8454" max="8454" width="18.85546875" style="48" customWidth="1"/>
    <col min="8455" max="8455" width="11.42578125" style="48" customWidth="1"/>
    <col min="8456" max="8459" width="20.7109375" style="48" customWidth="1"/>
    <col min="8460" max="8460" width="11.42578125" style="48"/>
    <col min="8461" max="8470" width="0" style="48" hidden="1" customWidth="1"/>
    <col min="8471" max="8704" width="11.42578125" style="48"/>
    <col min="8705" max="8705" width="65.28515625" style="48" bestFit="1" customWidth="1"/>
    <col min="8706" max="8706" width="11.42578125" style="48"/>
    <col min="8707" max="8707" width="63.42578125" style="48" customWidth="1"/>
    <col min="8708" max="8709" width="11.42578125" style="48"/>
    <col min="8710" max="8710" width="18.85546875" style="48" customWidth="1"/>
    <col min="8711" max="8711" width="11.42578125" style="48" customWidth="1"/>
    <col min="8712" max="8715" width="20.7109375" style="48" customWidth="1"/>
    <col min="8716" max="8716" width="11.42578125" style="48"/>
    <col min="8717" max="8726" width="0" style="48" hidden="1" customWidth="1"/>
    <col min="8727" max="8960" width="11.42578125" style="48"/>
    <col min="8961" max="8961" width="65.28515625" style="48" bestFit="1" customWidth="1"/>
    <col min="8962" max="8962" width="11.42578125" style="48"/>
    <col min="8963" max="8963" width="63.42578125" style="48" customWidth="1"/>
    <col min="8964" max="8965" width="11.42578125" style="48"/>
    <col min="8966" max="8966" width="18.85546875" style="48" customWidth="1"/>
    <col min="8967" max="8967" width="11.42578125" style="48" customWidth="1"/>
    <col min="8968" max="8971" width="20.7109375" style="48" customWidth="1"/>
    <col min="8972" max="8972" width="11.42578125" style="48"/>
    <col min="8973" max="8982" width="0" style="48" hidden="1" customWidth="1"/>
    <col min="8983" max="9216" width="11.42578125" style="48"/>
    <col min="9217" max="9217" width="65.28515625" style="48" bestFit="1" customWidth="1"/>
    <col min="9218" max="9218" width="11.42578125" style="48"/>
    <col min="9219" max="9219" width="63.42578125" style="48" customWidth="1"/>
    <col min="9220" max="9221" width="11.42578125" style="48"/>
    <col min="9222" max="9222" width="18.85546875" style="48" customWidth="1"/>
    <col min="9223" max="9223" width="11.42578125" style="48" customWidth="1"/>
    <col min="9224" max="9227" width="20.7109375" style="48" customWidth="1"/>
    <col min="9228" max="9228" width="11.42578125" style="48"/>
    <col min="9229" max="9238" width="0" style="48" hidden="1" customWidth="1"/>
    <col min="9239" max="9472" width="11.42578125" style="48"/>
    <col min="9473" max="9473" width="65.28515625" style="48" bestFit="1" customWidth="1"/>
    <col min="9474" max="9474" width="11.42578125" style="48"/>
    <col min="9475" max="9475" width="63.42578125" style="48" customWidth="1"/>
    <col min="9476" max="9477" width="11.42578125" style="48"/>
    <col min="9478" max="9478" width="18.85546875" style="48" customWidth="1"/>
    <col min="9479" max="9479" width="11.42578125" style="48" customWidth="1"/>
    <col min="9480" max="9483" width="20.7109375" style="48" customWidth="1"/>
    <col min="9484" max="9484" width="11.42578125" style="48"/>
    <col min="9485" max="9494" width="0" style="48" hidden="1" customWidth="1"/>
    <col min="9495" max="9728" width="11.42578125" style="48"/>
    <col min="9729" max="9729" width="65.28515625" style="48" bestFit="1" customWidth="1"/>
    <col min="9730" max="9730" width="11.42578125" style="48"/>
    <col min="9731" max="9731" width="63.42578125" style="48" customWidth="1"/>
    <col min="9732" max="9733" width="11.42578125" style="48"/>
    <col min="9734" max="9734" width="18.85546875" style="48" customWidth="1"/>
    <col min="9735" max="9735" width="11.42578125" style="48" customWidth="1"/>
    <col min="9736" max="9739" width="20.7109375" style="48" customWidth="1"/>
    <col min="9740" max="9740" width="11.42578125" style="48"/>
    <col min="9741" max="9750" width="0" style="48" hidden="1" customWidth="1"/>
    <col min="9751" max="9984" width="11.42578125" style="48"/>
    <col min="9985" max="9985" width="65.28515625" style="48" bestFit="1" customWidth="1"/>
    <col min="9986" max="9986" width="11.42578125" style="48"/>
    <col min="9987" max="9987" width="63.42578125" style="48" customWidth="1"/>
    <col min="9988" max="9989" width="11.42578125" style="48"/>
    <col min="9990" max="9990" width="18.85546875" style="48" customWidth="1"/>
    <col min="9991" max="9991" width="11.42578125" style="48" customWidth="1"/>
    <col min="9992" max="9995" width="20.7109375" style="48" customWidth="1"/>
    <col min="9996" max="9996" width="11.42578125" style="48"/>
    <col min="9997" max="10006" width="0" style="48" hidden="1" customWidth="1"/>
    <col min="10007" max="10240" width="11.42578125" style="48"/>
    <col min="10241" max="10241" width="65.28515625" style="48" bestFit="1" customWidth="1"/>
    <col min="10242" max="10242" width="11.42578125" style="48"/>
    <col min="10243" max="10243" width="63.42578125" style="48" customWidth="1"/>
    <col min="10244" max="10245" width="11.42578125" style="48"/>
    <col min="10246" max="10246" width="18.85546875" style="48" customWidth="1"/>
    <col min="10247" max="10247" width="11.42578125" style="48" customWidth="1"/>
    <col min="10248" max="10251" width="20.7109375" style="48" customWidth="1"/>
    <col min="10252" max="10252" width="11.42578125" style="48"/>
    <col min="10253" max="10262" width="0" style="48" hidden="1" customWidth="1"/>
    <col min="10263" max="10496" width="11.42578125" style="48"/>
    <col min="10497" max="10497" width="65.28515625" style="48" bestFit="1" customWidth="1"/>
    <col min="10498" max="10498" width="11.42578125" style="48"/>
    <col min="10499" max="10499" width="63.42578125" style="48" customWidth="1"/>
    <col min="10500" max="10501" width="11.42578125" style="48"/>
    <col min="10502" max="10502" width="18.85546875" style="48" customWidth="1"/>
    <col min="10503" max="10503" width="11.42578125" style="48" customWidth="1"/>
    <col min="10504" max="10507" width="20.7109375" style="48" customWidth="1"/>
    <col min="10508" max="10508" width="11.42578125" style="48"/>
    <col min="10509" max="10518" width="0" style="48" hidden="1" customWidth="1"/>
    <col min="10519" max="10752" width="11.42578125" style="48"/>
    <col min="10753" max="10753" width="65.28515625" style="48" bestFit="1" customWidth="1"/>
    <col min="10754" max="10754" width="11.42578125" style="48"/>
    <col min="10755" max="10755" width="63.42578125" style="48" customWidth="1"/>
    <col min="10756" max="10757" width="11.42578125" style="48"/>
    <col min="10758" max="10758" width="18.85546875" style="48" customWidth="1"/>
    <col min="10759" max="10759" width="11.42578125" style="48" customWidth="1"/>
    <col min="10760" max="10763" width="20.7109375" style="48" customWidth="1"/>
    <col min="10764" max="10764" width="11.42578125" style="48"/>
    <col min="10765" max="10774" width="0" style="48" hidden="1" customWidth="1"/>
    <col min="10775" max="11008" width="11.42578125" style="48"/>
    <col min="11009" max="11009" width="65.28515625" style="48" bestFit="1" customWidth="1"/>
    <col min="11010" max="11010" width="11.42578125" style="48"/>
    <col min="11011" max="11011" width="63.42578125" style="48" customWidth="1"/>
    <col min="11012" max="11013" width="11.42578125" style="48"/>
    <col min="11014" max="11014" width="18.85546875" style="48" customWidth="1"/>
    <col min="11015" max="11015" width="11.42578125" style="48" customWidth="1"/>
    <col min="11016" max="11019" width="20.7109375" style="48" customWidth="1"/>
    <col min="11020" max="11020" width="11.42578125" style="48"/>
    <col min="11021" max="11030" width="0" style="48" hidden="1" customWidth="1"/>
    <col min="11031" max="11264" width="11.42578125" style="48"/>
    <col min="11265" max="11265" width="65.28515625" style="48" bestFit="1" customWidth="1"/>
    <col min="11266" max="11266" width="11.42578125" style="48"/>
    <col min="11267" max="11267" width="63.42578125" style="48" customWidth="1"/>
    <col min="11268" max="11269" width="11.42578125" style="48"/>
    <col min="11270" max="11270" width="18.85546875" style="48" customWidth="1"/>
    <col min="11271" max="11271" width="11.42578125" style="48" customWidth="1"/>
    <col min="11272" max="11275" width="20.7109375" style="48" customWidth="1"/>
    <col min="11276" max="11276" width="11.42578125" style="48"/>
    <col min="11277" max="11286" width="0" style="48" hidden="1" customWidth="1"/>
    <col min="11287" max="11520" width="11.42578125" style="48"/>
    <col min="11521" max="11521" width="65.28515625" style="48" bestFit="1" customWidth="1"/>
    <col min="11522" max="11522" width="11.42578125" style="48"/>
    <col min="11523" max="11523" width="63.42578125" style="48" customWidth="1"/>
    <col min="11524" max="11525" width="11.42578125" style="48"/>
    <col min="11526" max="11526" width="18.85546875" style="48" customWidth="1"/>
    <col min="11527" max="11527" width="11.42578125" style="48" customWidth="1"/>
    <col min="11528" max="11531" width="20.7109375" style="48" customWidth="1"/>
    <col min="11532" max="11532" width="11.42578125" style="48"/>
    <col min="11533" max="11542" width="0" style="48" hidden="1" customWidth="1"/>
    <col min="11543" max="11776" width="11.42578125" style="48"/>
    <col min="11777" max="11777" width="65.28515625" style="48" bestFit="1" customWidth="1"/>
    <col min="11778" max="11778" width="11.42578125" style="48"/>
    <col min="11779" max="11779" width="63.42578125" style="48" customWidth="1"/>
    <col min="11780" max="11781" width="11.42578125" style="48"/>
    <col min="11782" max="11782" width="18.85546875" style="48" customWidth="1"/>
    <col min="11783" max="11783" width="11.42578125" style="48" customWidth="1"/>
    <col min="11784" max="11787" width="20.7109375" style="48" customWidth="1"/>
    <col min="11788" max="11788" width="11.42578125" style="48"/>
    <col min="11789" max="11798" width="0" style="48" hidden="1" customWidth="1"/>
    <col min="11799" max="12032" width="11.42578125" style="48"/>
    <col min="12033" max="12033" width="65.28515625" style="48" bestFit="1" customWidth="1"/>
    <col min="12034" max="12034" width="11.42578125" style="48"/>
    <col min="12035" max="12035" width="63.42578125" style="48" customWidth="1"/>
    <col min="12036" max="12037" width="11.42578125" style="48"/>
    <col min="12038" max="12038" width="18.85546875" style="48" customWidth="1"/>
    <col min="12039" max="12039" width="11.42578125" style="48" customWidth="1"/>
    <col min="12040" max="12043" width="20.7109375" style="48" customWidth="1"/>
    <col min="12044" max="12044" width="11.42578125" style="48"/>
    <col min="12045" max="12054" width="0" style="48" hidden="1" customWidth="1"/>
    <col min="12055" max="12288" width="11.42578125" style="48"/>
    <col min="12289" max="12289" width="65.28515625" style="48" bestFit="1" customWidth="1"/>
    <col min="12290" max="12290" width="11.42578125" style="48"/>
    <col min="12291" max="12291" width="63.42578125" style="48" customWidth="1"/>
    <col min="12292" max="12293" width="11.42578125" style="48"/>
    <col min="12294" max="12294" width="18.85546875" style="48" customWidth="1"/>
    <col min="12295" max="12295" width="11.42578125" style="48" customWidth="1"/>
    <col min="12296" max="12299" width="20.7109375" style="48" customWidth="1"/>
    <col min="12300" max="12300" width="11.42578125" style="48"/>
    <col min="12301" max="12310" width="0" style="48" hidden="1" customWidth="1"/>
    <col min="12311" max="12544" width="11.42578125" style="48"/>
    <col min="12545" max="12545" width="65.28515625" style="48" bestFit="1" customWidth="1"/>
    <col min="12546" max="12546" width="11.42578125" style="48"/>
    <col min="12547" max="12547" width="63.42578125" style="48" customWidth="1"/>
    <col min="12548" max="12549" width="11.42578125" style="48"/>
    <col min="12550" max="12550" width="18.85546875" style="48" customWidth="1"/>
    <col min="12551" max="12551" width="11.42578125" style="48" customWidth="1"/>
    <col min="12552" max="12555" width="20.7109375" style="48" customWidth="1"/>
    <col min="12556" max="12556" width="11.42578125" style="48"/>
    <col min="12557" max="12566" width="0" style="48" hidden="1" customWidth="1"/>
    <col min="12567" max="12800" width="11.42578125" style="48"/>
    <col min="12801" max="12801" width="65.28515625" style="48" bestFit="1" customWidth="1"/>
    <col min="12802" max="12802" width="11.42578125" style="48"/>
    <col min="12803" max="12803" width="63.42578125" style="48" customWidth="1"/>
    <col min="12804" max="12805" width="11.42578125" style="48"/>
    <col min="12806" max="12806" width="18.85546875" style="48" customWidth="1"/>
    <col min="12807" max="12807" width="11.42578125" style="48" customWidth="1"/>
    <col min="12808" max="12811" width="20.7109375" style="48" customWidth="1"/>
    <col min="12812" max="12812" width="11.42578125" style="48"/>
    <col min="12813" max="12822" width="0" style="48" hidden="1" customWidth="1"/>
    <col min="12823" max="13056" width="11.42578125" style="48"/>
    <col min="13057" max="13057" width="65.28515625" style="48" bestFit="1" customWidth="1"/>
    <col min="13058" max="13058" width="11.42578125" style="48"/>
    <col min="13059" max="13059" width="63.42578125" style="48" customWidth="1"/>
    <col min="13060" max="13061" width="11.42578125" style="48"/>
    <col min="13062" max="13062" width="18.85546875" style="48" customWidth="1"/>
    <col min="13063" max="13063" width="11.42578125" style="48" customWidth="1"/>
    <col min="13064" max="13067" width="20.7109375" style="48" customWidth="1"/>
    <col min="13068" max="13068" width="11.42578125" style="48"/>
    <col min="13069" max="13078" width="0" style="48" hidden="1" customWidth="1"/>
    <col min="13079" max="13312" width="11.42578125" style="48"/>
    <col min="13313" max="13313" width="65.28515625" style="48" bestFit="1" customWidth="1"/>
    <col min="13314" max="13314" width="11.42578125" style="48"/>
    <col min="13315" max="13315" width="63.42578125" style="48" customWidth="1"/>
    <col min="13316" max="13317" width="11.42578125" style="48"/>
    <col min="13318" max="13318" width="18.85546875" style="48" customWidth="1"/>
    <col min="13319" max="13319" width="11.42578125" style="48" customWidth="1"/>
    <col min="13320" max="13323" width="20.7109375" style="48" customWidth="1"/>
    <col min="13324" max="13324" width="11.42578125" style="48"/>
    <col min="13325" max="13334" width="0" style="48" hidden="1" customWidth="1"/>
    <col min="13335" max="13568" width="11.42578125" style="48"/>
    <col min="13569" max="13569" width="65.28515625" style="48" bestFit="1" customWidth="1"/>
    <col min="13570" max="13570" width="11.42578125" style="48"/>
    <col min="13571" max="13571" width="63.42578125" style="48" customWidth="1"/>
    <col min="13572" max="13573" width="11.42578125" style="48"/>
    <col min="13574" max="13574" width="18.85546875" style="48" customWidth="1"/>
    <col min="13575" max="13575" width="11.42578125" style="48" customWidth="1"/>
    <col min="13576" max="13579" width="20.7109375" style="48" customWidth="1"/>
    <col min="13580" max="13580" width="11.42578125" style="48"/>
    <col min="13581" max="13590" width="0" style="48" hidden="1" customWidth="1"/>
    <col min="13591" max="13824" width="11.42578125" style="48"/>
    <col min="13825" max="13825" width="65.28515625" style="48" bestFit="1" customWidth="1"/>
    <col min="13826" max="13826" width="11.42578125" style="48"/>
    <col min="13827" max="13827" width="63.42578125" style="48" customWidth="1"/>
    <col min="13828" max="13829" width="11.42578125" style="48"/>
    <col min="13830" max="13830" width="18.85546875" style="48" customWidth="1"/>
    <col min="13831" max="13831" width="11.42578125" style="48" customWidth="1"/>
    <col min="13832" max="13835" width="20.7109375" style="48" customWidth="1"/>
    <col min="13836" max="13836" width="11.42578125" style="48"/>
    <col min="13837" max="13846" width="0" style="48" hidden="1" customWidth="1"/>
    <col min="13847" max="14080" width="11.42578125" style="48"/>
    <col min="14081" max="14081" width="65.28515625" style="48" bestFit="1" customWidth="1"/>
    <col min="14082" max="14082" width="11.42578125" style="48"/>
    <col min="14083" max="14083" width="63.42578125" style="48" customWidth="1"/>
    <col min="14084" max="14085" width="11.42578125" style="48"/>
    <col min="14086" max="14086" width="18.85546875" style="48" customWidth="1"/>
    <col min="14087" max="14087" width="11.42578125" style="48" customWidth="1"/>
    <col min="14088" max="14091" width="20.7109375" style="48" customWidth="1"/>
    <col min="14092" max="14092" width="11.42578125" style="48"/>
    <col min="14093" max="14102" width="0" style="48" hidden="1" customWidth="1"/>
    <col min="14103" max="14336" width="11.42578125" style="48"/>
    <col min="14337" max="14337" width="65.28515625" style="48" bestFit="1" customWidth="1"/>
    <col min="14338" max="14338" width="11.42578125" style="48"/>
    <col min="14339" max="14339" width="63.42578125" style="48" customWidth="1"/>
    <col min="14340" max="14341" width="11.42578125" style="48"/>
    <col min="14342" max="14342" width="18.85546875" style="48" customWidth="1"/>
    <col min="14343" max="14343" width="11.42578125" style="48" customWidth="1"/>
    <col min="14344" max="14347" width="20.7109375" style="48" customWidth="1"/>
    <col min="14348" max="14348" width="11.42578125" style="48"/>
    <col min="14349" max="14358" width="0" style="48" hidden="1" customWidth="1"/>
    <col min="14359" max="14592" width="11.42578125" style="48"/>
    <col min="14593" max="14593" width="65.28515625" style="48" bestFit="1" customWidth="1"/>
    <col min="14594" max="14594" width="11.42578125" style="48"/>
    <col min="14595" max="14595" width="63.42578125" style="48" customWidth="1"/>
    <col min="14596" max="14597" width="11.42578125" style="48"/>
    <col min="14598" max="14598" width="18.85546875" style="48" customWidth="1"/>
    <col min="14599" max="14599" width="11.42578125" style="48" customWidth="1"/>
    <col min="14600" max="14603" width="20.7109375" style="48" customWidth="1"/>
    <col min="14604" max="14604" width="11.42578125" style="48"/>
    <col min="14605" max="14614" width="0" style="48" hidden="1" customWidth="1"/>
    <col min="14615" max="14848" width="11.42578125" style="48"/>
    <col min="14849" max="14849" width="65.28515625" style="48" bestFit="1" customWidth="1"/>
    <col min="14850" max="14850" width="11.42578125" style="48"/>
    <col min="14851" max="14851" width="63.42578125" style="48" customWidth="1"/>
    <col min="14852" max="14853" width="11.42578125" style="48"/>
    <col min="14854" max="14854" width="18.85546875" style="48" customWidth="1"/>
    <col min="14855" max="14855" width="11.42578125" style="48" customWidth="1"/>
    <col min="14856" max="14859" width="20.7109375" style="48" customWidth="1"/>
    <col min="14860" max="14860" width="11.42578125" style="48"/>
    <col min="14861" max="14870" width="0" style="48" hidden="1" customWidth="1"/>
    <col min="14871" max="15104" width="11.42578125" style="48"/>
    <col min="15105" max="15105" width="65.28515625" style="48" bestFit="1" customWidth="1"/>
    <col min="15106" max="15106" width="11.42578125" style="48"/>
    <col min="15107" max="15107" width="63.42578125" style="48" customWidth="1"/>
    <col min="15108" max="15109" width="11.42578125" style="48"/>
    <col min="15110" max="15110" width="18.85546875" style="48" customWidth="1"/>
    <col min="15111" max="15111" width="11.42578125" style="48" customWidth="1"/>
    <col min="15112" max="15115" width="20.7109375" style="48" customWidth="1"/>
    <col min="15116" max="15116" width="11.42578125" style="48"/>
    <col min="15117" max="15126" width="0" style="48" hidden="1" customWidth="1"/>
    <col min="15127" max="15360" width="11.42578125" style="48"/>
    <col min="15361" max="15361" width="65.28515625" style="48" bestFit="1" customWidth="1"/>
    <col min="15362" max="15362" width="11.42578125" style="48"/>
    <col min="15363" max="15363" width="63.42578125" style="48" customWidth="1"/>
    <col min="15364" max="15365" width="11.42578125" style="48"/>
    <col min="15366" max="15366" width="18.85546875" style="48" customWidth="1"/>
    <col min="15367" max="15367" width="11.42578125" style="48" customWidth="1"/>
    <col min="15368" max="15371" width="20.7109375" style="48" customWidth="1"/>
    <col min="15372" max="15372" width="11.42578125" style="48"/>
    <col min="15373" max="15382" width="0" style="48" hidden="1" customWidth="1"/>
    <col min="15383" max="15616" width="11.42578125" style="48"/>
    <col min="15617" max="15617" width="65.28515625" style="48" bestFit="1" customWidth="1"/>
    <col min="15618" max="15618" width="11.42578125" style="48"/>
    <col min="15619" max="15619" width="63.42578125" style="48" customWidth="1"/>
    <col min="15620" max="15621" width="11.42578125" style="48"/>
    <col min="15622" max="15622" width="18.85546875" style="48" customWidth="1"/>
    <col min="15623" max="15623" width="11.42578125" style="48" customWidth="1"/>
    <col min="15624" max="15627" width="20.7109375" style="48" customWidth="1"/>
    <col min="15628" max="15628" width="11.42578125" style="48"/>
    <col min="15629" max="15638" width="0" style="48" hidden="1" customWidth="1"/>
    <col min="15639" max="15872" width="11.42578125" style="48"/>
    <col min="15873" max="15873" width="65.28515625" style="48" bestFit="1" customWidth="1"/>
    <col min="15874" max="15874" width="11.42578125" style="48"/>
    <col min="15875" max="15875" width="63.42578125" style="48" customWidth="1"/>
    <col min="15876" max="15877" width="11.42578125" style="48"/>
    <col min="15878" max="15878" width="18.85546875" style="48" customWidth="1"/>
    <col min="15879" max="15879" width="11.42578125" style="48" customWidth="1"/>
    <col min="15880" max="15883" width="20.7109375" style="48" customWidth="1"/>
    <col min="15884" max="15884" width="11.42578125" style="48"/>
    <col min="15885" max="15894" width="0" style="48" hidden="1" customWidth="1"/>
    <col min="15895" max="16128" width="11.42578125" style="48"/>
    <col min="16129" max="16129" width="65.28515625" style="48" bestFit="1" customWidth="1"/>
    <col min="16130" max="16130" width="11.42578125" style="48"/>
    <col min="16131" max="16131" width="63.42578125" style="48" customWidth="1"/>
    <col min="16132" max="16133" width="11.42578125" style="48"/>
    <col min="16134" max="16134" width="18.85546875" style="48" customWidth="1"/>
    <col min="16135" max="16135" width="11.42578125" style="48" customWidth="1"/>
    <col min="16136" max="16139" width="20.7109375" style="48" customWidth="1"/>
    <col min="16140" max="16140" width="11.42578125" style="48"/>
    <col min="16141" max="16150" width="0" style="48" hidden="1" customWidth="1"/>
    <col min="16151" max="16384" width="11.42578125" style="48"/>
  </cols>
  <sheetData>
    <row r="1" spans="1:20" ht="37.5" customHeight="1" x14ac:dyDescent="0.2">
      <c r="A1" s="47" t="s">
        <v>140</v>
      </c>
      <c r="C1" s="47" t="s">
        <v>141</v>
      </c>
      <c r="E1" s="47" t="s">
        <v>142</v>
      </c>
      <c r="F1" s="47" t="s">
        <v>143</v>
      </c>
      <c r="H1" s="389" t="s">
        <v>144</v>
      </c>
      <c r="I1" s="389"/>
      <c r="J1" s="389"/>
      <c r="K1" s="389"/>
      <c r="L1" s="390" t="s">
        <v>145</v>
      </c>
      <c r="M1" s="391"/>
      <c r="N1" s="391"/>
      <c r="O1" s="391"/>
      <c r="P1" s="50"/>
      <c r="Q1" s="392" t="s">
        <v>146</v>
      </c>
      <c r="R1" s="392"/>
      <c r="S1" s="392"/>
      <c r="T1" s="392"/>
    </row>
    <row r="2" spans="1:20" ht="21" customHeight="1" thickBot="1" x14ac:dyDescent="0.25">
      <c r="A2" s="51" t="s">
        <v>147</v>
      </c>
      <c r="C2" s="52" t="s">
        <v>148</v>
      </c>
      <c r="E2" s="53">
        <v>1</v>
      </c>
      <c r="F2" s="53" t="s">
        <v>149</v>
      </c>
      <c r="H2" s="384" t="s">
        <v>150</v>
      </c>
      <c r="I2" s="385"/>
      <c r="J2" s="385"/>
      <c r="K2" s="386"/>
      <c r="M2" s="54">
        <v>2012</v>
      </c>
      <c r="N2" s="54"/>
      <c r="O2" s="54"/>
      <c r="P2" s="55"/>
      <c r="Q2" s="47"/>
      <c r="R2" s="56" t="s">
        <v>151</v>
      </c>
      <c r="S2" s="56" t="s">
        <v>152</v>
      </c>
      <c r="T2" s="56" t="s">
        <v>153</v>
      </c>
    </row>
    <row r="3" spans="1:20" ht="19.5" customHeight="1" x14ac:dyDescent="0.2">
      <c r="A3" s="57" t="s">
        <v>154</v>
      </c>
      <c r="C3" s="52" t="s">
        <v>155</v>
      </c>
      <c r="E3" s="53">
        <v>2</v>
      </c>
      <c r="F3" s="53" t="s">
        <v>156</v>
      </c>
      <c r="H3" s="393" t="s">
        <v>157</v>
      </c>
      <c r="I3" s="58">
        <v>2017</v>
      </c>
      <c r="J3" s="59"/>
      <c r="K3" s="60"/>
      <c r="M3" s="61" t="s">
        <v>151</v>
      </c>
      <c r="N3" s="61" t="s">
        <v>152</v>
      </c>
      <c r="O3" s="61" t="s">
        <v>153</v>
      </c>
      <c r="P3" s="55"/>
      <c r="Q3" s="62" t="s">
        <v>158</v>
      </c>
      <c r="R3" s="63">
        <v>479830</v>
      </c>
      <c r="S3" s="63">
        <v>222331</v>
      </c>
      <c r="T3" s="63">
        <v>257499</v>
      </c>
    </row>
    <row r="4" spans="1:20" ht="15.75" customHeight="1" x14ac:dyDescent="0.2">
      <c r="A4" s="64" t="s">
        <v>159</v>
      </c>
      <c r="C4" s="52" t="s">
        <v>160</v>
      </c>
      <c r="E4" s="53">
        <v>3</v>
      </c>
      <c r="F4" s="53" t="s">
        <v>161</v>
      </c>
      <c r="H4" s="394"/>
      <c r="I4" s="65" t="s">
        <v>151</v>
      </c>
      <c r="J4" s="66" t="s">
        <v>152</v>
      </c>
      <c r="K4" s="67" t="s">
        <v>153</v>
      </c>
      <c r="M4" s="63">
        <v>7571345</v>
      </c>
      <c r="N4" s="63">
        <v>3653868</v>
      </c>
      <c r="O4" s="63">
        <v>3917477</v>
      </c>
      <c r="P4" s="55"/>
      <c r="Q4" s="62" t="s">
        <v>162</v>
      </c>
      <c r="R4" s="63">
        <v>135160</v>
      </c>
      <c r="S4" s="63">
        <v>62795</v>
      </c>
      <c r="T4" s="63">
        <v>72365</v>
      </c>
    </row>
    <row r="5" spans="1:20" x14ac:dyDescent="0.2">
      <c r="C5" s="52" t="s">
        <v>163</v>
      </c>
      <c r="E5" s="53">
        <v>4</v>
      </c>
      <c r="F5" s="53" t="s">
        <v>164</v>
      </c>
      <c r="H5" s="68" t="s">
        <v>165</v>
      </c>
      <c r="I5" s="69"/>
      <c r="J5" s="70"/>
      <c r="K5" s="71"/>
      <c r="M5" s="72">
        <v>120482</v>
      </c>
      <c r="N5" s="72">
        <v>61704</v>
      </c>
      <c r="O5" s="72">
        <v>58778</v>
      </c>
      <c r="P5" s="55"/>
      <c r="Q5" s="62" t="s">
        <v>166</v>
      </c>
      <c r="R5" s="63">
        <v>109955</v>
      </c>
      <c r="S5" s="63">
        <v>55153</v>
      </c>
      <c r="T5" s="63">
        <v>54802</v>
      </c>
    </row>
    <row r="6" spans="1:20" x14ac:dyDescent="0.2">
      <c r="A6" s="73" t="s">
        <v>112</v>
      </c>
      <c r="C6" s="52" t="s">
        <v>167</v>
      </c>
      <c r="E6" s="53">
        <v>5</v>
      </c>
      <c r="F6" s="53" t="s">
        <v>168</v>
      </c>
      <c r="H6" s="74" t="s">
        <v>151</v>
      </c>
      <c r="I6" s="75">
        <v>8080734</v>
      </c>
      <c r="J6" s="75">
        <v>3912910</v>
      </c>
      <c r="K6" s="75">
        <v>4167824</v>
      </c>
      <c r="M6" s="72">
        <v>120064</v>
      </c>
      <c r="N6" s="72">
        <v>61454</v>
      </c>
      <c r="O6" s="72">
        <v>58610</v>
      </c>
      <c r="P6" s="55"/>
      <c r="Q6" s="62" t="s">
        <v>169</v>
      </c>
      <c r="R6" s="63">
        <v>409257</v>
      </c>
      <c r="S6" s="63">
        <v>199566</v>
      </c>
      <c r="T6" s="63">
        <v>209691</v>
      </c>
    </row>
    <row r="7" spans="1:20" ht="12.75" customHeight="1" x14ac:dyDescent="0.2">
      <c r="A7" s="64" t="s">
        <v>170</v>
      </c>
      <c r="C7" s="52" t="s">
        <v>171</v>
      </c>
      <c r="E7" s="53">
        <v>6</v>
      </c>
      <c r="F7" s="53" t="s">
        <v>172</v>
      </c>
      <c r="H7" s="76" t="s">
        <v>173</v>
      </c>
      <c r="I7" s="77">
        <v>607390</v>
      </c>
      <c r="J7" s="77">
        <v>312062</v>
      </c>
      <c r="K7" s="77">
        <v>295328</v>
      </c>
      <c r="M7" s="72">
        <v>119780</v>
      </c>
      <c r="N7" s="72">
        <v>61272</v>
      </c>
      <c r="O7" s="72">
        <v>58508</v>
      </c>
      <c r="P7" s="55"/>
      <c r="Q7" s="62" t="s">
        <v>174</v>
      </c>
      <c r="R7" s="63">
        <v>400686</v>
      </c>
      <c r="S7" s="63">
        <v>197911</v>
      </c>
      <c r="T7" s="63">
        <v>202775</v>
      </c>
    </row>
    <row r="8" spans="1:20" ht="14.25" customHeight="1" x14ac:dyDescent="0.2">
      <c r="A8" s="64" t="s">
        <v>175</v>
      </c>
      <c r="C8" s="52" t="s">
        <v>176</v>
      </c>
      <c r="E8" s="53">
        <v>7</v>
      </c>
      <c r="F8" s="53" t="s">
        <v>177</v>
      </c>
      <c r="H8" s="76" t="s">
        <v>178</v>
      </c>
      <c r="I8" s="77">
        <v>601914</v>
      </c>
      <c r="J8" s="77">
        <v>308936</v>
      </c>
      <c r="K8" s="77">
        <v>292978</v>
      </c>
      <c r="M8" s="72">
        <v>119273</v>
      </c>
      <c r="N8" s="72">
        <v>61064</v>
      </c>
      <c r="O8" s="72">
        <v>58209</v>
      </c>
      <c r="P8" s="55"/>
      <c r="Q8" s="62" t="s">
        <v>179</v>
      </c>
      <c r="R8" s="63">
        <v>201593</v>
      </c>
      <c r="S8" s="63">
        <v>99557</v>
      </c>
      <c r="T8" s="63">
        <v>102036</v>
      </c>
    </row>
    <row r="9" spans="1:20" ht="15.75" customHeight="1" x14ac:dyDescent="0.2">
      <c r="A9" s="64" t="s">
        <v>180</v>
      </c>
      <c r="C9" s="47" t="s">
        <v>181</v>
      </c>
      <c r="E9" s="53">
        <v>8</v>
      </c>
      <c r="F9" s="53" t="s">
        <v>182</v>
      </c>
      <c r="H9" s="76" t="s">
        <v>183</v>
      </c>
      <c r="I9" s="77">
        <v>602967</v>
      </c>
      <c r="J9" s="77">
        <v>308654</v>
      </c>
      <c r="K9" s="77">
        <v>294313</v>
      </c>
      <c r="M9" s="72">
        <v>118935</v>
      </c>
      <c r="N9" s="72">
        <v>60931</v>
      </c>
      <c r="O9" s="72">
        <v>58004</v>
      </c>
      <c r="P9" s="55"/>
      <c r="Q9" s="62" t="s">
        <v>184</v>
      </c>
      <c r="R9" s="63">
        <v>597522</v>
      </c>
      <c r="S9" s="63">
        <v>292176</v>
      </c>
      <c r="T9" s="63">
        <v>305346</v>
      </c>
    </row>
    <row r="10" spans="1:20" x14ac:dyDescent="0.2">
      <c r="A10" s="64" t="s">
        <v>185</v>
      </c>
      <c r="C10" s="52" t="s">
        <v>186</v>
      </c>
      <c r="E10" s="53">
        <v>9</v>
      </c>
      <c r="F10" s="53" t="s">
        <v>187</v>
      </c>
      <c r="H10" s="76" t="s">
        <v>188</v>
      </c>
      <c r="I10" s="77">
        <v>632370</v>
      </c>
      <c r="J10" s="77">
        <v>321173</v>
      </c>
      <c r="K10" s="77">
        <v>311197</v>
      </c>
      <c r="M10" s="72">
        <v>118833</v>
      </c>
      <c r="N10" s="72">
        <v>60903</v>
      </c>
      <c r="O10" s="72">
        <v>57930</v>
      </c>
      <c r="P10" s="55"/>
      <c r="Q10" s="62" t="s">
        <v>189</v>
      </c>
      <c r="R10" s="63">
        <v>1030623</v>
      </c>
      <c r="S10" s="63">
        <v>502287</v>
      </c>
      <c r="T10" s="63">
        <v>528336</v>
      </c>
    </row>
    <row r="11" spans="1:20" x14ac:dyDescent="0.2">
      <c r="A11" s="64" t="s">
        <v>190</v>
      </c>
      <c r="C11" s="52" t="s">
        <v>191</v>
      </c>
      <c r="E11" s="53">
        <v>10</v>
      </c>
      <c r="F11" s="53" t="s">
        <v>192</v>
      </c>
      <c r="H11" s="76" t="s">
        <v>193</v>
      </c>
      <c r="I11" s="77">
        <v>672749</v>
      </c>
      <c r="J11" s="77">
        <v>339928</v>
      </c>
      <c r="K11" s="77">
        <v>332821</v>
      </c>
      <c r="M11" s="72">
        <v>118730</v>
      </c>
      <c r="N11" s="72">
        <v>60874</v>
      </c>
      <c r="O11" s="72">
        <v>57856</v>
      </c>
      <c r="P11" s="55"/>
      <c r="Q11" s="62" t="s">
        <v>194</v>
      </c>
      <c r="R11" s="63">
        <v>353859</v>
      </c>
      <c r="S11" s="63">
        <v>167533</v>
      </c>
      <c r="T11" s="63">
        <v>186326</v>
      </c>
    </row>
    <row r="12" spans="1:20" x14ac:dyDescent="0.2">
      <c r="A12" s="64" t="s">
        <v>195</v>
      </c>
      <c r="C12" s="52" t="s">
        <v>196</v>
      </c>
      <c r="E12" s="53">
        <v>11</v>
      </c>
      <c r="F12" s="53" t="s">
        <v>197</v>
      </c>
      <c r="H12" s="76" t="s">
        <v>198</v>
      </c>
      <c r="I12" s="77">
        <v>650902</v>
      </c>
      <c r="J12" s="77">
        <v>329064</v>
      </c>
      <c r="K12" s="77">
        <v>321838</v>
      </c>
      <c r="M12" s="72">
        <v>118696</v>
      </c>
      <c r="N12" s="72">
        <v>60878</v>
      </c>
      <c r="O12" s="72">
        <v>57818</v>
      </c>
      <c r="P12" s="55"/>
      <c r="Q12" s="62" t="s">
        <v>199</v>
      </c>
      <c r="R12" s="63">
        <v>851299</v>
      </c>
      <c r="S12" s="63">
        <v>406597</v>
      </c>
      <c r="T12" s="63">
        <v>444702</v>
      </c>
    </row>
    <row r="13" spans="1:20" x14ac:dyDescent="0.2">
      <c r="A13" s="64" t="s">
        <v>200</v>
      </c>
      <c r="C13" s="52" t="s">
        <v>201</v>
      </c>
      <c r="E13" s="53">
        <v>12</v>
      </c>
      <c r="F13" s="53" t="s">
        <v>202</v>
      </c>
      <c r="H13" s="76" t="s">
        <v>203</v>
      </c>
      <c r="I13" s="77">
        <v>651442</v>
      </c>
      <c r="J13" s="77">
        <v>316050</v>
      </c>
      <c r="K13" s="77">
        <v>335392</v>
      </c>
      <c r="M13" s="72">
        <v>119101</v>
      </c>
      <c r="N13" s="72">
        <v>61076</v>
      </c>
      <c r="O13" s="72">
        <v>58025</v>
      </c>
      <c r="P13" s="55"/>
      <c r="Q13" s="62" t="s">
        <v>204</v>
      </c>
      <c r="R13" s="63">
        <v>1094488</v>
      </c>
      <c r="S13" s="63">
        <v>518960</v>
      </c>
      <c r="T13" s="63">
        <v>575528</v>
      </c>
    </row>
    <row r="14" spans="1:20" x14ac:dyDescent="0.2">
      <c r="A14" s="64" t="s">
        <v>205</v>
      </c>
      <c r="C14" s="52" t="s">
        <v>206</v>
      </c>
      <c r="E14" s="53">
        <v>13</v>
      </c>
      <c r="F14" s="53" t="s">
        <v>207</v>
      </c>
      <c r="H14" s="76" t="s">
        <v>208</v>
      </c>
      <c r="I14" s="77">
        <v>640060</v>
      </c>
      <c r="J14" s="77">
        <v>303971</v>
      </c>
      <c r="K14" s="77">
        <v>336089</v>
      </c>
      <c r="M14" s="72">
        <v>119856</v>
      </c>
      <c r="N14" s="72">
        <v>61418</v>
      </c>
      <c r="O14" s="72">
        <v>58438</v>
      </c>
      <c r="P14" s="55"/>
      <c r="Q14" s="62" t="s">
        <v>209</v>
      </c>
      <c r="R14" s="63">
        <v>234948</v>
      </c>
      <c r="S14" s="63">
        <v>112703</v>
      </c>
      <c r="T14" s="63">
        <v>122245</v>
      </c>
    </row>
    <row r="15" spans="1:20" x14ac:dyDescent="0.2">
      <c r="A15" s="64" t="s">
        <v>210</v>
      </c>
      <c r="C15" s="52" t="s">
        <v>211</v>
      </c>
      <c r="E15" s="53">
        <v>14</v>
      </c>
      <c r="F15" s="53" t="s">
        <v>212</v>
      </c>
      <c r="H15" s="76" t="s">
        <v>213</v>
      </c>
      <c r="I15" s="77">
        <v>563389</v>
      </c>
      <c r="J15" s="77">
        <v>268367</v>
      </c>
      <c r="K15" s="77">
        <v>295022</v>
      </c>
      <c r="M15" s="72">
        <v>121019</v>
      </c>
      <c r="N15" s="72">
        <v>61921</v>
      </c>
      <c r="O15" s="72">
        <v>59098</v>
      </c>
      <c r="P15" s="55"/>
      <c r="Q15" s="62" t="s">
        <v>214</v>
      </c>
      <c r="R15" s="63">
        <v>147933</v>
      </c>
      <c r="S15" s="63">
        <v>68544</v>
      </c>
      <c r="T15" s="63">
        <v>79389</v>
      </c>
    </row>
    <row r="16" spans="1:20" x14ac:dyDescent="0.2">
      <c r="A16" s="64" t="s">
        <v>215</v>
      </c>
      <c r="C16" s="52" t="s">
        <v>216</v>
      </c>
      <c r="E16" s="53">
        <v>15</v>
      </c>
      <c r="F16" s="53" t="s">
        <v>217</v>
      </c>
      <c r="H16" s="76" t="s">
        <v>218</v>
      </c>
      <c r="I16" s="77">
        <v>519261</v>
      </c>
      <c r="J16" s="77">
        <v>244556</v>
      </c>
      <c r="K16" s="77">
        <v>274705</v>
      </c>
      <c r="M16" s="72">
        <v>122272</v>
      </c>
      <c r="N16" s="72">
        <v>62471</v>
      </c>
      <c r="O16" s="72">
        <v>59801</v>
      </c>
      <c r="P16" s="55"/>
      <c r="Q16" s="62" t="s">
        <v>219</v>
      </c>
      <c r="R16" s="63">
        <v>98209</v>
      </c>
      <c r="S16" s="63">
        <v>49277</v>
      </c>
      <c r="T16" s="63">
        <v>48932</v>
      </c>
    </row>
    <row r="17" spans="1:20" x14ac:dyDescent="0.2">
      <c r="A17" s="78" t="s">
        <v>220</v>
      </c>
      <c r="C17" s="52" t="s">
        <v>221</v>
      </c>
      <c r="E17" s="53">
        <v>16</v>
      </c>
      <c r="F17" s="53" t="s">
        <v>222</v>
      </c>
      <c r="H17" s="76" t="s">
        <v>223</v>
      </c>
      <c r="I17" s="77">
        <v>503389</v>
      </c>
      <c r="J17" s="77">
        <v>233302</v>
      </c>
      <c r="K17" s="77">
        <v>270087</v>
      </c>
      <c r="M17" s="72">
        <v>123722</v>
      </c>
      <c r="N17" s="72">
        <v>63080</v>
      </c>
      <c r="O17" s="72">
        <v>60642</v>
      </c>
      <c r="P17" s="55"/>
      <c r="Q17" s="62" t="s">
        <v>224</v>
      </c>
      <c r="R17" s="63">
        <v>108457</v>
      </c>
      <c r="S17" s="63">
        <v>52580</v>
      </c>
      <c r="T17" s="63">
        <v>55877</v>
      </c>
    </row>
    <row r="18" spans="1:20" ht="33.75" customHeight="1" x14ac:dyDescent="0.2">
      <c r="A18" s="79" t="s">
        <v>90</v>
      </c>
      <c r="C18" s="52" t="s">
        <v>225</v>
      </c>
      <c r="E18" s="53">
        <v>17</v>
      </c>
      <c r="F18" s="53" t="s">
        <v>226</v>
      </c>
      <c r="H18" s="76" t="s">
        <v>227</v>
      </c>
      <c r="I18" s="77">
        <v>439872</v>
      </c>
      <c r="J18" s="77">
        <v>200142</v>
      </c>
      <c r="K18" s="77">
        <v>239730</v>
      </c>
      <c r="M18" s="72">
        <v>125124</v>
      </c>
      <c r="N18" s="72">
        <v>63639</v>
      </c>
      <c r="O18" s="72">
        <v>61485</v>
      </c>
      <c r="P18" s="55"/>
      <c r="Q18" s="62" t="s">
        <v>228</v>
      </c>
      <c r="R18" s="63">
        <v>258212</v>
      </c>
      <c r="S18" s="63">
        <v>125944</v>
      </c>
      <c r="T18" s="63">
        <v>132268</v>
      </c>
    </row>
    <row r="19" spans="1:20" ht="33.75" customHeight="1" x14ac:dyDescent="0.2">
      <c r="A19" s="79" t="s">
        <v>91</v>
      </c>
      <c r="C19" s="52" t="s">
        <v>229</v>
      </c>
      <c r="E19" s="53">
        <v>18</v>
      </c>
      <c r="F19" s="53" t="s">
        <v>230</v>
      </c>
      <c r="H19" s="76" t="s">
        <v>231</v>
      </c>
      <c r="I19" s="77">
        <v>341916</v>
      </c>
      <c r="J19" s="77">
        <v>152813</v>
      </c>
      <c r="K19" s="77">
        <v>189103</v>
      </c>
      <c r="M19" s="72">
        <v>126598</v>
      </c>
      <c r="N19" s="72">
        <v>64282</v>
      </c>
      <c r="O19" s="72">
        <v>62316</v>
      </c>
      <c r="P19" s="55"/>
      <c r="Q19" s="62" t="s">
        <v>232</v>
      </c>
      <c r="R19" s="63">
        <v>24160</v>
      </c>
      <c r="S19" s="63">
        <v>12726</v>
      </c>
      <c r="T19" s="63">
        <v>11434</v>
      </c>
    </row>
    <row r="20" spans="1:20" ht="33.75" customHeight="1" x14ac:dyDescent="0.2">
      <c r="A20" s="79" t="s">
        <v>92</v>
      </c>
      <c r="C20" s="52" t="s">
        <v>233</v>
      </c>
      <c r="E20" s="53">
        <v>19</v>
      </c>
      <c r="F20" s="53" t="s">
        <v>234</v>
      </c>
      <c r="H20" s="76" t="s">
        <v>235</v>
      </c>
      <c r="I20" s="77">
        <v>253646</v>
      </c>
      <c r="J20" s="77">
        <v>111646</v>
      </c>
      <c r="K20" s="77">
        <v>142000</v>
      </c>
      <c r="M20" s="72">
        <v>128143</v>
      </c>
      <c r="N20" s="72">
        <v>65043</v>
      </c>
      <c r="O20" s="72">
        <v>63100</v>
      </c>
      <c r="P20" s="55"/>
      <c r="Q20" s="62" t="s">
        <v>236</v>
      </c>
      <c r="R20" s="63">
        <v>377272</v>
      </c>
      <c r="S20" s="63">
        <v>184951</v>
      </c>
      <c r="T20" s="63">
        <v>192321</v>
      </c>
    </row>
    <row r="21" spans="1:20" ht="33.75" customHeight="1" x14ac:dyDescent="0.2">
      <c r="A21" s="79" t="s">
        <v>93</v>
      </c>
      <c r="C21" s="52" t="s">
        <v>237</v>
      </c>
      <c r="E21" s="53">
        <v>20</v>
      </c>
      <c r="F21" s="53" t="s">
        <v>238</v>
      </c>
      <c r="H21" s="76" t="s">
        <v>239</v>
      </c>
      <c r="I21" s="77">
        <v>177853</v>
      </c>
      <c r="J21" s="77">
        <v>76747</v>
      </c>
      <c r="K21" s="77">
        <v>101106</v>
      </c>
      <c r="M21" s="72">
        <v>129625</v>
      </c>
      <c r="N21" s="72">
        <v>65820</v>
      </c>
      <c r="O21" s="72">
        <v>63805</v>
      </c>
      <c r="P21" s="55"/>
      <c r="Q21" s="62" t="s">
        <v>240</v>
      </c>
      <c r="R21" s="63">
        <v>651586</v>
      </c>
      <c r="S21" s="63">
        <v>319009</v>
      </c>
      <c r="T21" s="63">
        <v>332577</v>
      </c>
    </row>
    <row r="22" spans="1:20" ht="33.75" customHeight="1" x14ac:dyDescent="0.2">
      <c r="A22" s="79" t="s">
        <v>241</v>
      </c>
      <c r="C22" s="52" t="s">
        <v>242</v>
      </c>
      <c r="E22" s="53">
        <v>55</v>
      </c>
      <c r="F22" s="53" t="s">
        <v>243</v>
      </c>
      <c r="H22" s="76" t="s">
        <v>244</v>
      </c>
      <c r="I22" s="77">
        <v>113108</v>
      </c>
      <c r="J22" s="77">
        <v>45521</v>
      </c>
      <c r="K22" s="77">
        <v>67587</v>
      </c>
      <c r="M22" s="72">
        <v>131107</v>
      </c>
      <c r="N22" s="72">
        <v>66558</v>
      </c>
      <c r="O22" s="72">
        <v>64549</v>
      </c>
      <c r="P22" s="55"/>
      <c r="Q22" s="62" t="s">
        <v>245</v>
      </c>
      <c r="R22" s="63">
        <v>6296</v>
      </c>
      <c r="S22" s="63">
        <v>3268</v>
      </c>
      <c r="T22" s="63">
        <v>3028</v>
      </c>
    </row>
    <row r="23" spans="1:20" ht="33.75" customHeight="1" x14ac:dyDescent="0.2">
      <c r="A23" s="79" t="s">
        <v>95</v>
      </c>
      <c r="C23" s="80" t="s">
        <v>246</v>
      </c>
      <c r="E23" s="53">
        <v>66</v>
      </c>
      <c r="F23" s="53" t="s">
        <v>247</v>
      </c>
      <c r="H23" s="76" t="s">
        <v>248</v>
      </c>
      <c r="I23" s="77">
        <v>108506</v>
      </c>
      <c r="J23" s="77">
        <v>39978</v>
      </c>
      <c r="K23" s="77">
        <v>68528</v>
      </c>
      <c r="M23" s="72">
        <v>132790</v>
      </c>
      <c r="N23" s="72">
        <v>67353</v>
      </c>
      <c r="O23" s="72">
        <v>65437</v>
      </c>
      <c r="P23" s="55"/>
      <c r="Q23" s="81" t="s">
        <v>151</v>
      </c>
      <c r="R23" s="82">
        <f>SUM(R3:R22)</f>
        <v>7571345</v>
      </c>
      <c r="S23" s="82">
        <f>SUM(S3:S22)</f>
        <v>3653868</v>
      </c>
      <c r="T23" s="82">
        <f>SUM(T3:T22)</f>
        <v>3917477</v>
      </c>
    </row>
    <row r="24" spans="1:20" ht="33.75" customHeight="1" thickBot="1" x14ac:dyDescent="0.25">
      <c r="A24" s="79" t="s">
        <v>96</v>
      </c>
      <c r="C24" s="52" t="s">
        <v>249</v>
      </c>
      <c r="E24" s="53">
        <v>77</v>
      </c>
      <c r="F24" s="53" t="s">
        <v>250</v>
      </c>
      <c r="M24" s="72">
        <v>133340</v>
      </c>
      <c r="N24" s="72">
        <v>67602</v>
      </c>
      <c r="O24" s="72">
        <v>65738</v>
      </c>
      <c r="P24" s="55"/>
    </row>
    <row r="25" spans="1:20" ht="33.75" customHeight="1" x14ac:dyDescent="0.2">
      <c r="A25" s="79" t="s">
        <v>97</v>
      </c>
      <c r="C25" s="52" t="s">
        <v>251</v>
      </c>
      <c r="E25" s="53">
        <v>88</v>
      </c>
      <c r="F25" s="53" t="s">
        <v>252</v>
      </c>
      <c r="M25" s="72">
        <v>132165</v>
      </c>
      <c r="N25" s="72">
        <v>67024</v>
      </c>
      <c r="O25" s="72">
        <v>65141</v>
      </c>
      <c r="P25" s="55"/>
      <c r="Q25" s="395" t="s">
        <v>253</v>
      </c>
      <c r="R25" s="396"/>
      <c r="S25" s="396"/>
      <c r="T25" s="397"/>
    </row>
    <row r="26" spans="1:20" ht="15" customHeight="1" thickBot="1" x14ac:dyDescent="0.25">
      <c r="A26" s="78" t="s">
        <v>254</v>
      </c>
      <c r="C26" s="52" t="s">
        <v>255</v>
      </c>
      <c r="E26" s="53">
        <v>98</v>
      </c>
      <c r="F26" s="53" t="s">
        <v>256</v>
      </c>
      <c r="M26" s="72">
        <v>129957</v>
      </c>
      <c r="N26" s="72">
        <v>65924</v>
      </c>
      <c r="O26" s="72">
        <v>64033</v>
      </c>
      <c r="P26" s="55"/>
      <c r="Q26" s="384" t="s">
        <v>150</v>
      </c>
      <c r="R26" s="385"/>
      <c r="S26" s="385"/>
      <c r="T26" s="386"/>
    </row>
    <row r="27" spans="1:20" s="84" customFormat="1" ht="26.25" customHeight="1" x14ac:dyDescent="0.2">
      <c r="A27" s="83" t="s">
        <v>257</v>
      </c>
      <c r="C27" s="85" t="s">
        <v>258</v>
      </c>
      <c r="D27" s="86"/>
      <c r="E27" s="87"/>
      <c r="F27" s="87"/>
      <c r="M27" s="88">
        <v>127797</v>
      </c>
      <c r="N27" s="88">
        <v>64838</v>
      </c>
      <c r="O27" s="88">
        <v>62959</v>
      </c>
      <c r="P27" s="89"/>
      <c r="Q27" s="387" t="s">
        <v>157</v>
      </c>
      <c r="R27" s="90">
        <v>2015</v>
      </c>
      <c r="S27" s="91"/>
      <c r="T27" s="92"/>
    </row>
    <row r="28" spans="1:20" s="84" customFormat="1" ht="26.25" customHeight="1" x14ac:dyDescent="0.2">
      <c r="A28" s="83" t="s">
        <v>259</v>
      </c>
      <c r="C28" s="85" t="s">
        <v>260</v>
      </c>
      <c r="D28" s="86"/>
      <c r="E28" s="93"/>
      <c r="F28" s="93"/>
      <c r="M28" s="88">
        <v>125232</v>
      </c>
      <c r="N28" s="88">
        <v>63602</v>
      </c>
      <c r="O28" s="88">
        <v>61630</v>
      </c>
      <c r="P28" s="89"/>
      <c r="Q28" s="388"/>
      <c r="R28" s="94" t="s">
        <v>151</v>
      </c>
      <c r="S28" s="95" t="s">
        <v>152</v>
      </c>
      <c r="T28" s="96" t="s">
        <v>153</v>
      </c>
    </row>
    <row r="29" spans="1:20" s="84" customFormat="1" ht="44.25" customHeight="1" x14ac:dyDescent="0.2">
      <c r="A29" s="83" t="s">
        <v>261</v>
      </c>
      <c r="C29" s="85" t="s">
        <v>262</v>
      </c>
      <c r="D29" s="86"/>
      <c r="E29" s="93"/>
      <c r="F29" s="93"/>
      <c r="M29" s="88">
        <v>124055</v>
      </c>
      <c r="N29" s="88">
        <v>62761</v>
      </c>
      <c r="O29" s="88">
        <v>61294</v>
      </c>
      <c r="P29" s="89"/>
      <c r="Q29" s="97" t="s">
        <v>165</v>
      </c>
      <c r="R29" s="98"/>
      <c r="S29" s="99"/>
      <c r="T29" s="100"/>
    </row>
    <row r="30" spans="1:20" s="84" customFormat="1" ht="26.25" customHeight="1" x14ac:dyDescent="0.2">
      <c r="A30" s="83" t="s">
        <v>263</v>
      </c>
      <c r="C30" s="85" t="s">
        <v>264</v>
      </c>
      <c r="D30" s="86"/>
      <c r="E30" s="93"/>
      <c r="F30" s="93"/>
      <c r="M30" s="88">
        <v>125190</v>
      </c>
      <c r="N30" s="88">
        <v>62619</v>
      </c>
      <c r="O30" s="88">
        <v>62571</v>
      </c>
      <c r="P30" s="89"/>
      <c r="Q30" s="101" t="s">
        <v>151</v>
      </c>
      <c r="R30" s="102">
        <v>7878783</v>
      </c>
      <c r="S30" s="103">
        <v>3810013</v>
      </c>
      <c r="T30" s="104">
        <v>4068770</v>
      </c>
    </row>
    <row r="31" spans="1:20" s="84" customFormat="1" ht="26.25" customHeight="1" x14ac:dyDescent="0.2">
      <c r="A31" s="78" t="s">
        <v>265</v>
      </c>
      <c r="C31" s="85" t="s">
        <v>266</v>
      </c>
      <c r="D31" s="86"/>
      <c r="E31" s="93"/>
      <c r="F31" s="93"/>
      <c r="M31" s="88">
        <v>127692</v>
      </c>
      <c r="N31" s="88">
        <v>62895</v>
      </c>
      <c r="O31" s="88">
        <v>64797</v>
      </c>
      <c r="P31" s="89"/>
      <c r="Q31" s="105" t="s">
        <v>173</v>
      </c>
      <c r="R31" s="106">
        <v>603230</v>
      </c>
      <c r="S31" s="107">
        <v>309432</v>
      </c>
      <c r="T31" s="108">
        <v>293798</v>
      </c>
    </row>
    <row r="32" spans="1:20" ht="14.25" customHeight="1" x14ac:dyDescent="0.2">
      <c r="A32" s="109" t="s">
        <v>267</v>
      </c>
      <c r="C32" s="52" t="s">
        <v>268</v>
      </c>
      <c r="M32" s="72">
        <v>129742</v>
      </c>
      <c r="N32" s="72">
        <v>62993</v>
      </c>
      <c r="O32" s="72">
        <v>66749</v>
      </c>
      <c r="P32" s="55"/>
      <c r="Q32" s="111" t="s">
        <v>178</v>
      </c>
      <c r="R32" s="112">
        <v>598182</v>
      </c>
      <c r="S32" s="113">
        <v>306434</v>
      </c>
      <c r="T32" s="114">
        <v>291748</v>
      </c>
    </row>
    <row r="33" spans="1:20" x14ac:dyDescent="0.2">
      <c r="A33" s="109" t="s">
        <v>269</v>
      </c>
      <c r="C33" s="47" t="s">
        <v>270</v>
      </c>
      <c r="M33" s="72">
        <v>131768</v>
      </c>
      <c r="N33" s="72">
        <v>63030</v>
      </c>
      <c r="O33" s="72">
        <v>68738</v>
      </c>
      <c r="P33" s="55"/>
      <c r="Q33" s="111" t="s">
        <v>183</v>
      </c>
      <c r="R33" s="112">
        <v>605068</v>
      </c>
      <c r="S33" s="113">
        <v>309819</v>
      </c>
      <c r="T33" s="114">
        <v>295249</v>
      </c>
    </row>
    <row r="34" spans="1:20" ht="25.5" x14ac:dyDescent="0.2">
      <c r="A34" s="109" t="s">
        <v>271</v>
      </c>
      <c r="C34" s="52" t="s">
        <v>176</v>
      </c>
      <c r="M34" s="72">
        <v>132712</v>
      </c>
      <c r="N34" s="72">
        <v>62862</v>
      </c>
      <c r="O34" s="72">
        <v>69850</v>
      </c>
      <c r="P34" s="55"/>
      <c r="Q34" s="111" t="s">
        <v>188</v>
      </c>
      <c r="R34" s="112">
        <v>642476</v>
      </c>
      <c r="S34" s="113">
        <v>325752</v>
      </c>
      <c r="T34" s="114">
        <v>316724</v>
      </c>
    </row>
    <row r="35" spans="1:20" x14ac:dyDescent="0.2">
      <c r="A35" s="109" t="s">
        <v>272</v>
      </c>
      <c r="C35" s="52" t="s">
        <v>273</v>
      </c>
      <c r="M35" s="72">
        <v>131882</v>
      </c>
      <c r="N35" s="72">
        <v>62354</v>
      </c>
      <c r="O35" s="72">
        <v>69528</v>
      </c>
      <c r="P35" s="55"/>
      <c r="Q35" s="111" t="s">
        <v>193</v>
      </c>
      <c r="R35" s="112">
        <v>669960</v>
      </c>
      <c r="S35" s="113">
        <v>338888</v>
      </c>
      <c r="T35" s="114">
        <v>331072</v>
      </c>
    </row>
    <row r="36" spans="1:20" ht="25.5" x14ac:dyDescent="0.2">
      <c r="A36" s="109" t="s">
        <v>274</v>
      </c>
      <c r="C36" s="52" t="s">
        <v>275</v>
      </c>
      <c r="M36" s="72">
        <v>129823</v>
      </c>
      <c r="N36" s="72">
        <v>61588</v>
      </c>
      <c r="O36" s="72">
        <v>68235</v>
      </c>
      <c r="P36" s="55"/>
      <c r="Q36" s="111" t="s">
        <v>198</v>
      </c>
      <c r="R36" s="112">
        <v>635633</v>
      </c>
      <c r="S36" s="113">
        <v>319048</v>
      </c>
      <c r="T36" s="114">
        <v>316585</v>
      </c>
    </row>
    <row r="37" spans="1:20" ht="25.5" x14ac:dyDescent="0.2">
      <c r="A37" s="109" t="s">
        <v>276</v>
      </c>
      <c r="C37" s="52" t="s">
        <v>277</v>
      </c>
      <c r="D37" s="115"/>
      <c r="M37" s="72">
        <v>127922</v>
      </c>
      <c r="N37" s="72">
        <v>60850</v>
      </c>
      <c r="O37" s="72">
        <v>67072</v>
      </c>
      <c r="P37" s="55"/>
      <c r="Q37" s="111" t="s">
        <v>203</v>
      </c>
      <c r="R37" s="112">
        <v>657874</v>
      </c>
      <c r="S37" s="113">
        <v>313458</v>
      </c>
      <c r="T37" s="114">
        <v>344416</v>
      </c>
    </row>
    <row r="38" spans="1:20" x14ac:dyDescent="0.2">
      <c r="A38" s="47" t="s">
        <v>278</v>
      </c>
      <c r="C38" s="52" t="s">
        <v>279</v>
      </c>
      <c r="D38" s="116"/>
      <c r="M38" s="72">
        <v>126082</v>
      </c>
      <c r="N38" s="72">
        <v>60165</v>
      </c>
      <c r="O38" s="72">
        <v>65917</v>
      </c>
      <c r="P38" s="55"/>
      <c r="Q38" s="111" t="s">
        <v>208</v>
      </c>
      <c r="R38" s="112">
        <v>614779</v>
      </c>
      <c r="S38" s="113">
        <v>293158</v>
      </c>
      <c r="T38" s="114">
        <v>321621</v>
      </c>
    </row>
    <row r="39" spans="1:20" x14ac:dyDescent="0.2">
      <c r="A39" s="51" t="s">
        <v>280</v>
      </c>
      <c r="C39" s="52" t="s">
        <v>281</v>
      </c>
      <c r="D39" s="116"/>
      <c r="M39" s="72">
        <v>123600</v>
      </c>
      <c r="N39" s="72">
        <v>59117</v>
      </c>
      <c r="O39" s="72">
        <v>64483</v>
      </c>
      <c r="P39" s="55"/>
      <c r="Q39" s="111" t="s">
        <v>213</v>
      </c>
      <c r="R39" s="112">
        <v>536343</v>
      </c>
      <c r="S39" s="113">
        <v>254902</v>
      </c>
      <c r="T39" s="114">
        <v>281441</v>
      </c>
    </row>
    <row r="40" spans="1:20" x14ac:dyDescent="0.2">
      <c r="A40" s="57" t="s">
        <v>282</v>
      </c>
      <c r="C40" s="52" t="s">
        <v>283</v>
      </c>
      <c r="D40" s="116"/>
      <c r="M40" s="72">
        <v>120324</v>
      </c>
      <c r="N40" s="72">
        <v>57551</v>
      </c>
      <c r="O40" s="72">
        <v>62773</v>
      </c>
      <c r="P40" s="55"/>
      <c r="Q40" s="111" t="s">
        <v>218</v>
      </c>
      <c r="R40" s="112">
        <v>516837</v>
      </c>
      <c r="S40" s="113">
        <v>242123</v>
      </c>
      <c r="T40" s="114">
        <v>274714</v>
      </c>
    </row>
    <row r="41" spans="1:20" x14ac:dyDescent="0.2">
      <c r="A41" s="64" t="s">
        <v>284</v>
      </c>
      <c r="M41" s="72">
        <v>116606</v>
      </c>
      <c r="N41" s="72">
        <v>55686</v>
      </c>
      <c r="O41" s="72">
        <v>60920</v>
      </c>
      <c r="P41" s="55"/>
      <c r="Q41" s="111" t="s">
        <v>223</v>
      </c>
      <c r="R41" s="112">
        <v>489703</v>
      </c>
      <c r="S41" s="113">
        <v>225926</v>
      </c>
      <c r="T41" s="114">
        <v>263777</v>
      </c>
    </row>
    <row r="42" spans="1:20" x14ac:dyDescent="0.2">
      <c r="A42" s="64" t="s">
        <v>285</v>
      </c>
      <c r="M42" s="72">
        <v>112852</v>
      </c>
      <c r="N42" s="72">
        <v>53849</v>
      </c>
      <c r="O42" s="72">
        <v>59003</v>
      </c>
      <c r="P42" s="55"/>
      <c r="Q42" s="111" t="s">
        <v>227</v>
      </c>
      <c r="R42" s="112">
        <v>406084</v>
      </c>
      <c r="S42" s="113">
        <v>183930</v>
      </c>
      <c r="T42" s="114">
        <v>222154</v>
      </c>
    </row>
    <row r="43" spans="1:20" x14ac:dyDescent="0.2">
      <c r="A43" s="64" t="s">
        <v>286</v>
      </c>
      <c r="M43" s="72">
        <v>108852</v>
      </c>
      <c r="N43" s="72">
        <v>51919</v>
      </c>
      <c r="O43" s="72">
        <v>56933</v>
      </c>
      <c r="P43" s="55"/>
      <c r="Q43" s="111" t="s">
        <v>231</v>
      </c>
      <c r="R43" s="112">
        <v>309925</v>
      </c>
      <c r="S43" s="113">
        <v>138521</v>
      </c>
      <c r="T43" s="114">
        <v>171404</v>
      </c>
    </row>
    <row r="44" spans="1:20" x14ac:dyDescent="0.2">
      <c r="A44" s="47" t="s">
        <v>287</v>
      </c>
      <c r="M44" s="72">
        <v>105945</v>
      </c>
      <c r="N44" s="72">
        <v>50470</v>
      </c>
      <c r="O44" s="72">
        <v>55475</v>
      </c>
      <c r="P44" s="55"/>
      <c r="Q44" s="111" t="s">
        <v>235</v>
      </c>
      <c r="R44" s="112">
        <v>230197</v>
      </c>
      <c r="S44" s="113">
        <v>101631</v>
      </c>
      <c r="T44" s="114">
        <v>128566</v>
      </c>
    </row>
    <row r="45" spans="1:20" ht="15" x14ac:dyDescent="0.25">
      <c r="A45" s="117" t="s">
        <v>288</v>
      </c>
      <c r="M45" s="72">
        <v>104800</v>
      </c>
      <c r="N45" s="72">
        <v>49806</v>
      </c>
      <c r="O45" s="72">
        <v>54994</v>
      </c>
      <c r="P45" s="55"/>
      <c r="Q45" s="111" t="s">
        <v>239</v>
      </c>
      <c r="R45" s="112">
        <v>158670</v>
      </c>
      <c r="S45" s="113">
        <v>68583</v>
      </c>
      <c r="T45" s="114">
        <v>90087</v>
      </c>
    </row>
    <row r="46" spans="1:20" ht="15" x14ac:dyDescent="0.25">
      <c r="A46" s="117" t="s">
        <v>289</v>
      </c>
      <c r="M46" s="72">
        <v>104794</v>
      </c>
      <c r="N46" s="72">
        <v>49648</v>
      </c>
      <c r="O46" s="72">
        <v>55146</v>
      </c>
      <c r="P46" s="55"/>
      <c r="Q46" s="111" t="s">
        <v>244</v>
      </c>
      <c r="R46" s="112">
        <v>103406</v>
      </c>
      <c r="S46" s="113">
        <v>41392</v>
      </c>
      <c r="T46" s="114">
        <v>62014</v>
      </c>
    </row>
    <row r="47" spans="1:20" ht="15.75" thickBot="1" x14ac:dyDescent="0.3">
      <c r="A47" s="117" t="s">
        <v>290</v>
      </c>
      <c r="M47" s="72">
        <v>104561</v>
      </c>
      <c r="N47" s="72">
        <v>49381</v>
      </c>
      <c r="O47" s="72">
        <v>55180</v>
      </c>
      <c r="P47" s="55"/>
      <c r="Q47" s="118" t="s">
        <v>248</v>
      </c>
      <c r="R47" s="119">
        <v>100416</v>
      </c>
      <c r="S47" s="120">
        <v>37016</v>
      </c>
      <c r="T47" s="121">
        <v>63400</v>
      </c>
    </row>
    <row r="48" spans="1:20" ht="15" x14ac:dyDescent="0.25">
      <c r="A48" s="117" t="s">
        <v>291</v>
      </c>
      <c r="M48" s="72">
        <v>104278</v>
      </c>
      <c r="N48" s="72">
        <v>49084</v>
      </c>
      <c r="O48" s="72">
        <v>55194</v>
      </c>
      <c r="P48" s="55"/>
      <c r="Q48" s="55"/>
      <c r="R48" s="55"/>
      <c r="S48" s="55"/>
      <c r="T48" s="55"/>
    </row>
    <row r="49" spans="1:20" ht="15" x14ac:dyDescent="0.25">
      <c r="A49" s="117" t="s">
        <v>292</v>
      </c>
      <c r="M49" s="72">
        <v>103962</v>
      </c>
      <c r="N49" s="72">
        <v>48778</v>
      </c>
      <c r="O49" s="72">
        <v>55184</v>
      </c>
      <c r="P49" s="55"/>
      <c r="Q49" s="55"/>
      <c r="R49" s="55"/>
      <c r="S49" s="55"/>
      <c r="T49" s="55"/>
    </row>
    <row r="50" spans="1:20" ht="15" x14ac:dyDescent="0.25">
      <c r="A50" s="117" t="s">
        <v>293</v>
      </c>
      <c r="M50" s="72">
        <v>103448</v>
      </c>
      <c r="N50" s="72">
        <v>48396</v>
      </c>
      <c r="O50" s="72">
        <v>55052</v>
      </c>
      <c r="P50" s="55"/>
      <c r="Q50" s="55"/>
      <c r="R50" s="55"/>
      <c r="S50" s="55"/>
      <c r="T50" s="55"/>
    </row>
    <row r="51" spans="1:20" ht="15" x14ac:dyDescent="0.25">
      <c r="A51" s="117" t="s">
        <v>294</v>
      </c>
      <c r="M51" s="72">
        <v>102715</v>
      </c>
      <c r="N51" s="72">
        <v>47923</v>
      </c>
      <c r="O51" s="72">
        <v>54792</v>
      </c>
      <c r="P51" s="55"/>
      <c r="Q51" s="55"/>
      <c r="R51" s="55"/>
      <c r="S51" s="55"/>
      <c r="T51" s="55"/>
    </row>
    <row r="52" spans="1:20" ht="15" x14ac:dyDescent="0.25">
      <c r="A52" s="117" t="s">
        <v>295</v>
      </c>
      <c r="M52" s="72">
        <v>101971</v>
      </c>
      <c r="N52" s="72">
        <v>47444</v>
      </c>
      <c r="O52" s="72">
        <v>54527</v>
      </c>
      <c r="P52" s="55"/>
      <c r="Q52" s="55"/>
      <c r="R52" s="55"/>
      <c r="S52" s="55"/>
      <c r="T52" s="55"/>
    </row>
    <row r="53" spans="1:20" ht="15" x14ac:dyDescent="0.25">
      <c r="A53" s="117" t="s">
        <v>296</v>
      </c>
      <c r="M53" s="72">
        <v>101260</v>
      </c>
      <c r="N53" s="72">
        <v>46986</v>
      </c>
      <c r="O53" s="72">
        <v>54274</v>
      </c>
      <c r="P53" s="55"/>
      <c r="Q53" s="55"/>
      <c r="R53" s="55"/>
      <c r="S53" s="55"/>
      <c r="T53" s="55"/>
    </row>
    <row r="54" spans="1:20" ht="15" x14ac:dyDescent="0.25">
      <c r="A54" s="117" t="s">
        <v>297</v>
      </c>
      <c r="M54" s="72">
        <v>99728</v>
      </c>
      <c r="N54" s="72">
        <v>46141</v>
      </c>
      <c r="O54" s="72">
        <v>53587</v>
      </c>
      <c r="P54" s="55"/>
      <c r="Q54" s="55"/>
      <c r="R54" s="55"/>
      <c r="S54" s="55"/>
      <c r="T54" s="55"/>
    </row>
    <row r="55" spans="1:20" x14ac:dyDescent="0.2">
      <c r="A55" s="47" t="s">
        <v>298</v>
      </c>
      <c r="M55" s="72">
        <v>97001</v>
      </c>
      <c r="N55" s="72">
        <v>44730</v>
      </c>
      <c r="O55" s="72">
        <v>52271</v>
      </c>
      <c r="P55" s="55"/>
      <c r="Q55" s="55"/>
      <c r="R55" s="55"/>
      <c r="S55" s="55"/>
      <c r="T55" s="55"/>
    </row>
    <row r="56" spans="1:20" ht="75" x14ac:dyDescent="0.25">
      <c r="A56" s="122" t="s">
        <v>299</v>
      </c>
      <c r="M56" s="72">
        <v>93445</v>
      </c>
      <c r="N56" s="72">
        <v>42931</v>
      </c>
      <c r="O56" s="72">
        <v>50514</v>
      </c>
      <c r="P56" s="55"/>
      <c r="Q56" s="55"/>
      <c r="R56" s="55"/>
      <c r="S56" s="55"/>
      <c r="T56" s="55"/>
    </row>
    <row r="57" spans="1:20" ht="45" x14ac:dyDescent="0.25">
      <c r="A57" s="123" t="s">
        <v>300</v>
      </c>
      <c r="M57" s="72">
        <v>89853</v>
      </c>
      <c r="N57" s="72">
        <v>41126</v>
      </c>
      <c r="O57" s="72">
        <v>48727</v>
      </c>
      <c r="P57" s="55"/>
      <c r="Q57" s="55"/>
      <c r="R57" s="55"/>
      <c r="S57" s="55"/>
      <c r="T57" s="55"/>
    </row>
    <row r="58" spans="1:20" ht="30" x14ac:dyDescent="0.25">
      <c r="A58" s="123" t="s">
        <v>301</v>
      </c>
      <c r="M58" s="72">
        <v>86123</v>
      </c>
      <c r="N58" s="72">
        <v>39261</v>
      </c>
      <c r="O58" s="72">
        <v>46862</v>
      </c>
      <c r="P58" s="55"/>
      <c r="Q58" s="55"/>
      <c r="R58" s="55"/>
      <c r="S58" s="55"/>
      <c r="T58" s="55"/>
    </row>
    <row r="59" spans="1:20" ht="60" x14ac:dyDescent="0.25">
      <c r="A59" s="123" t="s">
        <v>302</v>
      </c>
      <c r="M59" s="72">
        <v>82296</v>
      </c>
      <c r="N59" s="72">
        <v>37385</v>
      </c>
      <c r="O59" s="72">
        <v>44911</v>
      </c>
      <c r="P59" s="55"/>
      <c r="Q59" s="55"/>
      <c r="R59" s="55"/>
      <c r="S59" s="55"/>
      <c r="T59" s="55"/>
    </row>
    <row r="60" spans="1:20" ht="30" x14ac:dyDescent="0.25">
      <c r="A60" s="123" t="s">
        <v>303</v>
      </c>
      <c r="M60" s="72">
        <v>78491</v>
      </c>
      <c r="N60" s="72">
        <v>35569</v>
      </c>
      <c r="O60" s="72">
        <v>42922</v>
      </c>
      <c r="P60" s="55"/>
      <c r="Q60" s="55"/>
      <c r="R60" s="55"/>
      <c r="S60" s="55"/>
      <c r="T60" s="55"/>
    </row>
    <row r="61" spans="1:20" ht="30" x14ac:dyDescent="0.25">
      <c r="A61" s="123" t="s">
        <v>304</v>
      </c>
      <c r="M61" s="72">
        <v>74708</v>
      </c>
      <c r="N61" s="72">
        <v>33799</v>
      </c>
      <c r="O61" s="72">
        <v>40909</v>
      </c>
      <c r="P61" s="55"/>
      <c r="Q61" s="55"/>
      <c r="R61" s="55"/>
      <c r="S61" s="55"/>
      <c r="T61" s="55"/>
    </row>
    <row r="62" spans="1:20" ht="45" x14ac:dyDescent="0.25">
      <c r="A62" s="123" t="s">
        <v>305</v>
      </c>
      <c r="M62" s="72">
        <v>70811</v>
      </c>
      <c r="N62" s="72">
        <v>31979</v>
      </c>
      <c r="O62" s="72">
        <v>38832</v>
      </c>
      <c r="P62" s="55"/>
      <c r="Q62" s="55"/>
      <c r="R62" s="55"/>
      <c r="S62" s="55"/>
      <c r="T62" s="55"/>
    </row>
    <row r="63" spans="1:20" x14ac:dyDescent="0.2">
      <c r="M63" s="72">
        <v>66807</v>
      </c>
      <c r="N63" s="72">
        <v>30117</v>
      </c>
      <c r="O63" s="72">
        <v>36690</v>
      </c>
      <c r="P63" s="55"/>
      <c r="Q63" s="55"/>
      <c r="R63" s="55"/>
      <c r="S63" s="55"/>
      <c r="T63" s="55"/>
    </row>
    <row r="64" spans="1:20" x14ac:dyDescent="0.2">
      <c r="M64" s="72">
        <v>63071</v>
      </c>
      <c r="N64" s="72">
        <v>28387</v>
      </c>
      <c r="O64" s="72">
        <v>34684</v>
      </c>
      <c r="P64" s="55"/>
      <c r="Q64" s="55"/>
      <c r="R64" s="55"/>
      <c r="S64" s="55"/>
      <c r="T64" s="55"/>
    </row>
    <row r="65" spans="13:20" x14ac:dyDescent="0.2">
      <c r="M65" s="72">
        <v>59761</v>
      </c>
      <c r="N65" s="72">
        <v>26856</v>
      </c>
      <c r="O65" s="72">
        <v>32905</v>
      </c>
      <c r="P65" s="55"/>
      <c r="Q65" s="55"/>
      <c r="R65" s="55"/>
      <c r="S65" s="55"/>
      <c r="T65" s="55"/>
    </row>
    <row r="66" spans="13:20" x14ac:dyDescent="0.2">
      <c r="M66" s="72">
        <v>56749</v>
      </c>
      <c r="N66" s="72">
        <v>25466</v>
      </c>
      <c r="O66" s="72">
        <v>31283</v>
      </c>
      <c r="P66" s="55"/>
      <c r="Q66" s="55"/>
      <c r="R66" s="55"/>
      <c r="S66" s="55"/>
      <c r="T66" s="55"/>
    </row>
    <row r="67" spans="13:20" x14ac:dyDescent="0.2">
      <c r="M67" s="72">
        <v>53748</v>
      </c>
      <c r="N67" s="72">
        <v>24086</v>
      </c>
      <c r="O67" s="72">
        <v>29662</v>
      </c>
      <c r="P67" s="55"/>
      <c r="Q67" s="55"/>
      <c r="R67" s="55"/>
      <c r="S67" s="55"/>
      <c r="T67" s="55"/>
    </row>
    <row r="68" spans="13:20" x14ac:dyDescent="0.2">
      <c r="M68" s="72">
        <v>50833</v>
      </c>
      <c r="N68" s="72">
        <v>22745</v>
      </c>
      <c r="O68" s="72">
        <v>28088</v>
      </c>
      <c r="P68" s="55"/>
      <c r="Q68" s="55"/>
      <c r="R68" s="55"/>
      <c r="S68" s="55"/>
      <c r="T68" s="55"/>
    </row>
    <row r="69" spans="13:20" x14ac:dyDescent="0.2">
      <c r="M69" s="72">
        <v>47916</v>
      </c>
      <c r="N69" s="72">
        <v>21407</v>
      </c>
      <c r="O69" s="72">
        <v>26509</v>
      </c>
      <c r="P69" s="55"/>
      <c r="Q69" s="55"/>
      <c r="R69" s="55"/>
      <c r="S69" s="55"/>
      <c r="T69" s="55"/>
    </row>
    <row r="70" spans="13:20" x14ac:dyDescent="0.2">
      <c r="M70" s="72">
        <v>44929</v>
      </c>
      <c r="N70" s="72">
        <v>20042</v>
      </c>
      <c r="O70" s="72">
        <v>24887</v>
      </c>
      <c r="P70" s="55"/>
      <c r="Q70" s="55"/>
      <c r="R70" s="55"/>
      <c r="S70" s="55"/>
      <c r="T70" s="55"/>
    </row>
    <row r="71" spans="13:20" x14ac:dyDescent="0.2">
      <c r="M71" s="72">
        <v>41939</v>
      </c>
      <c r="N71" s="72">
        <v>18676</v>
      </c>
      <c r="O71" s="72">
        <v>23263</v>
      </c>
      <c r="P71" s="55"/>
      <c r="Q71" s="55"/>
      <c r="R71" s="55"/>
      <c r="S71" s="55"/>
      <c r="T71" s="55"/>
    </row>
    <row r="72" spans="13:20" x14ac:dyDescent="0.2">
      <c r="M72" s="72">
        <v>39086</v>
      </c>
      <c r="N72" s="72">
        <v>17369</v>
      </c>
      <c r="O72" s="72">
        <v>21717</v>
      </c>
      <c r="P72" s="55"/>
      <c r="Q72" s="55"/>
      <c r="R72" s="55"/>
      <c r="S72" s="55"/>
      <c r="T72" s="55"/>
    </row>
    <row r="73" spans="13:20" x14ac:dyDescent="0.2">
      <c r="M73" s="72">
        <v>36348</v>
      </c>
      <c r="N73" s="72">
        <v>16117</v>
      </c>
      <c r="O73" s="72">
        <v>20231</v>
      </c>
      <c r="P73" s="55"/>
      <c r="Q73" s="55"/>
      <c r="R73" s="55"/>
      <c r="S73" s="55"/>
      <c r="T73" s="55"/>
    </row>
    <row r="74" spans="13:20" x14ac:dyDescent="0.2">
      <c r="M74" s="72">
        <v>33755</v>
      </c>
      <c r="N74" s="72">
        <v>14898</v>
      </c>
      <c r="O74" s="72">
        <v>18857</v>
      </c>
      <c r="P74" s="55"/>
      <c r="Q74" s="55"/>
      <c r="R74" s="55"/>
      <c r="S74" s="55"/>
      <c r="T74" s="55"/>
    </row>
    <row r="75" spans="13:20" x14ac:dyDescent="0.2">
      <c r="M75" s="72">
        <v>31333</v>
      </c>
      <c r="N75" s="72">
        <v>13708</v>
      </c>
      <c r="O75" s="72">
        <v>17625</v>
      </c>
      <c r="P75" s="55"/>
      <c r="Q75" s="55"/>
      <c r="R75" s="55"/>
      <c r="S75" s="55"/>
      <c r="T75" s="55"/>
    </row>
    <row r="76" spans="13:20" x14ac:dyDescent="0.2">
      <c r="M76" s="72">
        <v>28832</v>
      </c>
      <c r="N76" s="72">
        <v>12440</v>
      </c>
      <c r="O76" s="72">
        <v>16392</v>
      </c>
      <c r="P76" s="55"/>
      <c r="Q76" s="55"/>
      <c r="R76" s="55"/>
      <c r="S76" s="55"/>
      <c r="T76" s="55"/>
    </row>
    <row r="77" spans="13:20" x14ac:dyDescent="0.2">
      <c r="M77" s="72">
        <v>26662</v>
      </c>
      <c r="N77" s="72">
        <v>11342</v>
      </c>
      <c r="O77" s="72">
        <v>15320</v>
      </c>
      <c r="P77" s="55"/>
      <c r="Q77" s="55"/>
      <c r="R77" s="55"/>
      <c r="S77" s="55"/>
      <c r="T77" s="55"/>
    </row>
    <row r="78" spans="13:20" x14ac:dyDescent="0.2">
      <c r="M78" s="72">
        <v>24625</v>
      </c>
      <c r="N78" s="72">
        <v>10306</v>
      </c>
      <c r="O78" s="72">
        <v>14319</v>
      </c>
      <c r="P78" s="55"/>
      <c r="Q78" s="55"/>
      <c r="R78" s="55"/>
      <c r="S78" s="55"/>
      <c r="T78" s="55"/>
    </row>
    <row r="79" spans="13:20" x14ac:dyDescent="0.2">
      <c r="M79" s="72">
        <v>22734</v>
      </c>
      <c r="N79" s="72">
        <v>9334</v>
      </c>
      <c r="O79" s="72">
        <v>13400</v>
      </c>
      <c r="P79" s="55"/>
      <c r="Q79" s="55"/>
      <c r="R79" s="55"/>
      <c r="S79" s="55"/>
      <c r="T79" s="55"/>
    </row>
    <row r="80" spans="13:20" x14ac:dyDescent="0.2">
      <c r="M80" s="72">
        <v>20994</v>
      </c>
      <c r="N80" s="72">
        <v>8432</v>
      </c>
      <c r="O80" s="72">
        <v>12562</v>
      </c>
      <c r="P80" s="55"/>
      <c r="Q80" s="55"/>
      <c r="R80" s="55"/>
      <c r="S80" s="55"/>
      <c r="T80" s="55"/>
    </row>
    <row r="81" spans="13:20" x14ac:dyDescent="0.2">
      <c r="M81" s="72">
        <v>19408</v>
      </c>
      <c r="N81" s="72">
        <v>7603</v>
      </c>
      <c r="O81" s="72">
        <v>11805</v>
      </c>
      <c r="P81" s="55"/>
      <c r="Q81" s="55"/>
      <c r="R81" s="55"/>
      <c r="S81" s="55"/>
      <c r="T81" s="55"/>
    </row>
    <row r="82" spans="13:20" x14ac:dyDescent="0.2">
      <c r="M82" s="72">
        <v>17988</v>
      </c>
      <c r="N82" s="72">
        <v>7002</v>
      </c>
      <c r="O82" s="72">
        <v>10986</v>
      </c>
      <c r="P82" s="55"/>
      <c r="Q82" s="55"/>
      <c r="R82" s="55"/>
      <c r="S82" s="55"/>
      <c r="T82" s="55"/>
    </row>
    <row r="83" spans="13:20" x14ac:dyDescent="0.2">
      <c r="M83" s="72">
        <v>16675</v>
      </c>
      <c r="N83" s="72">
        <v>6510</v>
      </c>
      <c r="O83" s="72">
        <v>10165</v>
      </c>
      <c r="P83" s="55"/>
      <c r="Q83" s="55"/>
      <c r="R83" s="55"/>
      <c r="S83" s="55"/>
      <c r="T83" s="55"/>
    </row>
    <row r="84" spans="13:20" x14ac:dyDescent="0.2">
      <c r="M84" s="72">
        <v>15472</v>
      </c>
      <c r="N84" s="72">
        <v>6134</v>
      </c>
      <c r="O84" s="72">
        <v>9338</v>
      </c>
      <c r="P84" s="55"/>
      <c r="Q84" s="55"/>
      <c r="R84" s="55"/>
      <c r="S84" s="55"/>
      <c r="T84" s="55"/>
    </row>
    <row r="85" spans="13:20" x14ac:dyDescent="0.2">
      <c r="M85" s="62">
        <v>89747</v>
      </c>
      <c r="N85" s="62">
        <v>33084</v>
      </c>
      <c r="O85" s="62">
        <v>56663</v>
      </c>
      <c r="P85" s="55"/>
      <c r="Q85" s="55"/>
      <c r="R85" s="55"/>
      <c r="S85" s="55"/>
      <c r="T85" s="55"/>
    </row>
  </sheetData>
  <mergeCells count="8">
    <mergeCell ref="Q26:T26"/>
    <mergeCell ref="Q27:Q28"/>
    <mergeCell ref="H1:K1"/>
    <mergeCell ref="L1:O1"/>
    <mergeCell ref="Q1:T1"/>
    <mergeCell ref="H2:K2"/>
    <mergeCell ref="H3:H4"/>
    <mergeCell ref="Q25:T25"/>
  </mergeCells>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Metas_Magnitud</vt:lpstr>
      <vt:lpstr>Anualización</vt:lpstr>
      <vt:lpstr>1_Acompañamiento y conceptos </vt:lpstr>
      <vt:lpstr>Act_1</vt:lpstr>
      <vt:lpstr>2_PAAC</vt:lpstr>
      <vt:lpstr>Act_2</vt:lpstr>
      <vt:lpstr>Variables</vt:lpstr>
      <vt:lpstr>'1_Acompañamiento y conceptos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2020-01-23T12:55:54Z</dcterms:modified>
</cp:coreProperties>
</file>