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G:\Mi unidad\Politica de Mujer\Junio 2023\"/>
    </mc:Choice>
  </mc:AlternateContent>
  <xr:revisionPtr revIDLastSave="0" documentId="13_ncr:1_{35D98F8B-9159-4FEC-8F67-9F509D265EEB}" xr6:coauthVersionLast="47" xr6:coauthVersionMax="47" xr10:uidLastSave="{00000000-0000-0000-0000-000000000000}"/>
  <bookViews>
    <workbookView xWindow="-110" yWindow="-110" windowWidth="19420" windowHeight="10300" xr2:uid="{8CA1DE2E-BA06-4BA4-8248-15A70595607E}"/>
  </bookViews>
  <sheets>
    <sheet name="PPMYEG 2023" sheetId="1" r:id="rId1"/>
  </sheets>
  <externalReferences>
    <externalReference r:id="rId2"/>
  </externalReferences>
  <definedNames>
    <definedName name="_xlnm._FilterDatabase" localSheetId="0" hidden="1">'PPMYEG 2023'!$A$3:$DD$20</definedName>
    <definedName name="ANUALIZACIÓN" localSheetId="0">[1]Desplegables!$B$9:$B$12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A20" i="1" l="1"/>
  <c r="CA5" i="1"/>
  <c r="BZ5" i="1"/>
  <c r="BZ20" i="1"/>
  <c r="AU6" i="1" l="1"/>
  <c r="AY6" i="1" s="1"/>
  <c r="BC6" i="1" s="1"/>
  <c r="BG6" i="1" s="1"/>
  <c r="BK6" i="1" s="1"/>
  <c r="BO6" i="1" s="1"/>
  <c r="AV6" i="1"/>
  <c r="AZ6" i="1" s="1"/>
  <c r="BD6" i="1" s="1"/>
  <c r="BH6" i="1" s="1"/>
  <c r="BL6" i="1" s="1"/>
  <c r="BP6" i="1" s="1"/>
  <c r="Y7" i="1"/>
  <c r="AI7" i="1"/>
  <c r="AM7" i="1" s="1"/>
  <c r="AQ7" i="1" s="1"/>
  <c r="AU7" i="1" s="1"/>
  <c r="AY7" i="1" s="1"/>
  <c r="BC7" i="1" s="1"/>
  <c r="BG7" i="1" s="1"/>
  <c r="BK7" i="1" s="1"/>
  <c r="BO7" i="1" s="1"/>
  <c r="AJ7" i="1"/>
  <c r="AN7" i="1" s="1"/>
  <c r="AR7" i="1" s="1"/>
  <c r="AV7" i="1" s="1"/>
  <c r="AZ7" i="1" s="1"/>
  <c r="BD7" i="1" s="1"/>
  <c r="BH7" i="1" s="1"/>
  <c r="BL7" i="1" s="1"/>
  <c r="BP7" i="1" s="1"/>
  <c r="AI8" i="1"/>
  <c r="AM8" i="1" s="1"/>
  <c r="AQ8" i="1" s="1"/>
  <c r="AU8" i="1" s="1"/>
  <c r="AY8" i="1" s="1"/>
  <c r="BC8" i="1" s="1"/>
  <c r="BG8" i="1" s="1"/>
  <c r="BK8" i="1" s="1"/>
  <c r="AJ8" i="1"/>
  <c r="AN8" i="1" s="1"/>
  <c r="AR8" i="1" s="1"/>
  <c r="Y9" i="1"/>
  <c r="Y10" i="1"/>
  <c r="AI10" i="1"/>
  <c r="AM10" i="1" s="1"/>
  <c r="AQ10" i="1" s="1"/>
  <c r="AU10" i="1" s="1"/>
  <c r="AY10" i="1" s="1"/>
  <c r="BC10" i="1" s="1"/>
  <c r="BG10" i="1" s="1"/>
  <c r="BK10" i="1" s="1"/>
  <c r="BO10" i="1" s="1"/>
  <c r="AJ10" i="1"/>
  <c r="AN10" i="1" s="1"/>
  <c r="AR10" i="1" s="1"/>
  <c r="AV10" i="1" s="1"/>
  <c r="AZ10" i="1" s="1"/>
  <c r="BD10" i="1" s="1"/>
  <c r="BH10" i="1" s="1"/>
  <c r="BL10" i="1" s="1"/>
  <c r="BP10" i="1" s="1"/>
  <c r="Y11" i="1"/>
  <c r="AY13" i="1"/>
  <c r="BC13" i="1" s="1"/>
  <c r="BG13" i="1" s="1"/>
  <c r="BK13" i="1" s="1"/>
  <c r="BO13" i="1" s="1"/>
  <c r="AZ13" i="1"/>
  <c r="BD13" i="1" s="1"/>
  <c r="BH13" i="1" s="1"/>
  <c r="BL13" i="1" s="1"/>
  <c r="BP13" i="1" s="1"/>
  <c r="AI15" i="1"/>
  <c r="AM15" i="1" s="1"/>
  <c r="AQ15" i="1" s="1"/>
  <c r="AU15" i="1" s="1"/>
  <c r="AY15" i="1" s="1"/>
  <c r="BC15" i="1" s="1"/>
  <c r="BG15" i="1" s="1"/>
  <c r="BK15" i="1" s="1"/>
  <c r="BO15" i="1" s="1"/>
  <c r="AI17" i="1"/>
  <c r="AM17" i="1" s="1"/>
  <c r="AQ17" i="1" s="1"/>
  <c r="AU17" i="1" s="1"/>
  <c r="AY17" i="1" s="1"/>
  <c r="BC17" i="1" s="1"/>
  <c r="BG17" i="1" s="1"/>
  <c r="BK17" i="1" s="1"/>
  <c r="BO17" i="1" s="1"/>
  <c r="AE4" i="1"/>
  <c r="AF4" i="1"/>
  <c r="Y5" i="1"/>
  <c r="AF5" i="1"/>
  <c r="AI5" i="1"/>
  <c r="AJ5" i="1" s="1"/>
  <c r="AR5" i="1"/>
  <c r="Y16" i="1"/>
  <c r="AU16" i="1"/>
  <c r="AY16" i="1" s="1"/>
  <c r="BC16" i="1" s="1"/>
  <c r="BG16" i="1" s="1"/>
  <c r="BK16" i="1" s="1"/>
  <c r="BO16" i="1" s="1"/>
  <c r="AN18" i="1"/>
  <c r="AI19" i="1"/>
  <c r="AM19" i="1" s="1"/>
  <c r="AJ19" i="1"/>
  <c r="AN19" i="1" s="1"/>
  <c r="AU19" i="1"/>
  <c r="AV19" i="1"/>
  <c r="AI20" i="1"/>
  <c r="AM20" i="1" s="1"/>
  <c r="AJ20" i="1"/>
  <c r="AN20" i="1" s="1"/>
  <c r="AM5" i="1" l="1"/>
  <c r="AN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Navas</author>
  </authors>
  <commentList>
    <comment ref="CF18" authorId="0" shapeId="0" xr:uid="{8447FAE2-F768-4EF1-871D-05A695620C2D}">
      <text>
        <r>
          <rPr>
            <b/>
            <sz val="9"/>
            <color indexed="81"/>
            <rFont val="Tahoma"/>
            <family val="2"/>
          </rPr>
          <t>Liliana Navas:</t>
        </r>
        <r>
          <rPr>
            <sz val="9"/>
            <color indexed="81"/>
            <rFont val="Tahoma"/>
            <family val="2"/>
          </rPr>
          <t xml:space="preserve">
Esta pendiente por reportar el enfoque de derechos humanos</t>
        </r>
      </text>
    </comment>
  </commentList>
</comments>
</file>

<file path=xl/sharedStrings.xml><?xml version="1.0" encoding="utf-8"?>
<sst xmlns="http://schemas.openxmlformats.org/spreadsheetml/2006/main" count="1046" uniqueCount="328">
  <si>
    <t>Objetivo específico</t>
  </si>
  <si>
    <t>Indicadores de resultado</t>
  </si>
  <si>
    <t>Indicadores de producto</t>
  </si>
  <si>
    <t>Tiempos de ejecución</t>
  </si>
  <si>
    <t>Metas anuales de 
producto</t>
  </si>
  <si>
    <t>Meta de producto Final</t>
  </si>
  <si>
    <t>Costos estimados y Recursos disponibles</t>
  </si>
  <si>
    <t>Responsable de la ejecución</t>
  </si>
  <si>
    <t>Resultado esperado</t>
  </si>
  <si>
    <t>Enfoque</t>
  </si>
  <si>
    <t>Tipo de anualización</t>
  </si>
  <si>
    <t>Línea base</t>
  </si>
  <si>
    <t>Producto esperado</t>
  </si>
  <si>
    <t xml:space="preserve">Nombre indicador de producto </t>
  </si>
  <si>
    <t>Fórmula del indicador de producto</t>
  </si>
  <si>
    <t>Costo total</t>
  </si>
  <si>
    <t xml:space="preserve">Sector </t>
  </si>
  <si>
    <t>Entidad</t>
  </si>
  <si>
    <t>Dirección/Subdirección/Grupo/Unidad</t>
  </si>
  <si>
    <t>Persona de contacto</t>
  </si>
  <si>
    <t>Teléfono</t>
  </si>
  <si>
    <t>Correo electrónico</t>
  </si>
  <si>
    <t>Valor</t>
  </si>
  <si>
    <t>Año</t>
  </si>
  <si>
    <t>Fecha de inicio</t>
  </si>
  <si>
    <t>Fecha de finalización</t>
  </si>
  <si>
    <t>Meta 2020</t>
  </si>
  <si>
    <t>Meta 2021</t>
  </si>
  <si>
    <t>Meta 2022</t>
  </si>
  <si>
    <t>Meta 2023</t>
  </si>
  <si>
    <t>Meta 2024</t>
  </si>
  <si>
    <t>Meta 2025</t>
  </si>
  <si>
    <t>Meta 2026</t>
  </si>
  <si>
    <t>Meta 2027</t>
  </si>
  <si>
    <t>Meta 2028</t>
  </si>
  <si>
    <t>Meta 2029</t>
  </si>
  <si>
    <t>Meta 2030</t>
  </si>
  <si>
    <t>Costo Estimado</t>
  </si>
  <si>
    <t>Recurso disponible.</t>
  </si>
  <si>
    <t>Fuente de financiación</t>
  </si>
  <si>
    <t>Código Proyecto de Invesión</t>
  </si>
  <si>
    <t>Recurso disponible</t>
  </si>
  <si>
    <t xml:space="preserve">1.Transversalizar los enfoques de género, de derechos de las mujeres y diferencial en los procesos institucionales de las entidades, dentro de su gestión administrativa y cultura organizacional, así como en su labor misional en el marco de la planeación territorial, social, económica, presupuestal y ambiental de la ciudad rural y urbana. </t>
  </si>
  <si>
    <t xml:space="preserve">1.1 Las entidades del distrito cuentan con capacidades para la incorporación de los enfoques de género, de los derechos de las mujeres y diferencial en desarrollo de sus competencias, planeación,  gestión administrativa y en sus  procesos misionales. </t>
  </si>
  <si>
    <t>Suma</t>
  </si>
  <si>
    <t>ND</t>
  </si>
  <si>
    <t>Género
Diferencial
Derechos Humanos de las Mujeres</t>
  </si>
  <si>
    <t>N/A</t>
  </si>
  <si>
    <t>Otros Distrito</t>
  </si>
  <si>
    <t>Constante</t>
  </si>
  <si>
    <t>No</t>
  </si>
  <si>
    <t>NA</t>
  </si>
  <si>
    <t>Inversión</t>
  </si>
  <si>
    <t xml:space="preserve">Creciente </t>
  </si>
  <si>
    <t>N/D</t>
  </si>
  <si>
    <t>Género</t>
  </si>
  <si>
    <t xml:space="preserve">Inversión </t>
  </si>
  <si>
    <t>1.1.16 Estudio sobre la capacidad de pago del transporte público para poblaciones vulnerables teniendo en cuenta el enfoque diferencial, poblacional y de género</t>
  </si>
  <si>
    <t>Número de estudios sobre la capacidad de pago del transporte público para poblaciones vulnerables teniendo en cuenta el enfoque diferencial, poblacional y de género</t>
  </si>
  <si>
    <t>Sumatoria de estudios sobre la capacidad de pago del transporte público para poblaciones vulnerables teniendo en cuenta el enfoque diferencial, poblacional y de género</t>
  </si>
  <si>
    <t>118 - MULTAS</t>
  </si>
  <si>
    <t xml:space="preserve">Movilidad </t>
  </si>
  <si>
    <t>Secretaría Distrital de Movilidad</t>
  </si>
  <si>
    <t>DIM</t>
  </si>
  <si>
    <t>lmquinones@movilidadbogota.gov.co</t>
  </si>
  <si>
    <t>1.1.17 Estrategia de inclusión del enfoque de género en la operación del centro de víctimas por siniestros viales.</t>
  </si>
  <si>
    <t>Porcentaje de implementación de la Estrategia de inclusión del enfoque de género en la operación del centro</t>
  </si>
  <si>
    <t>(Número de acciones para la estrategia de inclusión del enfoque de género en la operación del centro implementadas / Número de acciones para la estrategia de inclusión del enfoque de género en la operación del centro programadas)*100</t>
  </si>
  <si>
    <t xml:space="preserve">Suma </t>
  </si>
  <si>
    <t xml:space="preserve">1.2 Las entidades del Distrito incorporan los enfoques de género, de los derechos de las mujeres y diferencial en su cultura organizacional </t>
  </si>
  <si>
    <t xml:space="preserve">1.2.4 Programa de sensibilización, formación y capacitación dirigido a colaboradores y colaboradoras de las entidades adscritas o vinculadas  de la UAERMV en el marco de la cultura libre de sexismo, discriminaciones contra las mujeres y estereotipos de género en el transporte público. </t>
  </si>
  <si>
    <t xml:space="preserve">Porcentaje de avance del programa de sensibilización, formación y capacitación dirigidos a colaboradores (servidoras, servidores y contratistas) de las entidades adscritas o vinculadas en el marco de la cultura libre de sexismo, discriminaciones contra las mujeres y estereotipos de género en el transporte público 
</t>
  </si>
  <si>
    <t>(ponderación de la  vigencia* (Número de jornadas de sensibilización, formación y capacitación  dirigidas a colaboradores (servidoras, servidores y contratistas) de las entidades adscritas o vinculadas en el marco de la cultura libre de sexismo, discriminaciones contra las mujeres y estereotipos de género en el transporte público realizadas/Número de jornadas de sensibilización, formación y capacitación  dirigidas a colaboradores (servidoras, servidores y contratistas) de las entidades adscritas o vinculadas en el marco de la cultura libre de sexismo, discriminaciones contra las mujeres y estereotipos de género en el transporte público, programadas))*100</t>
  </si>
  <si>
    <t>otros distrito</t>
  </si>
  <si>
    <t>Movilidad</t>
  </si>
  <si>
    <t>UAERMV</t>
  </si>
  <si>
    <t>Oficina Asesora de Planeación</t>
  </si>
  <si>
    <t>Christian Medina Fandiño/
Andrea del Pilar Zambrano</t>
  </si>
  <si>
    <t>1.2.5  Programas de sensibilización, formación y capacitación dirigidos a colaboradores y colaboradoras de las entidades adscritas o vinculadas al IDU en el marco de la cultura libre de sexismo, discriminaciones contra las mujeres y estereotipos de género en el transporte público.</t>
  </si>
  <si>
    <t xml:space="preserve">Número de programas de sensibilización, formación y capacitación dirigidos a colaboradores (servidoras, servidores y contratistas) de las entidades adscritas o vinculadas en el marco de la cultura libre de sexismo, discriminaciones contra las mujeres y estereotipos de género en el transporte público realizados </t>
  </si>
  <si>
    <t>Sumatoria de programas de sensibilización, formación y capacitación dirigidos a colaboradores (servidoras, servidores y contratistas) de las entidades adscritas o vinculadas en el marco de la cultura libre de sexismo, discriminaciones contra las mujeres y estereotipos de género en el transporte público realizados.</t>
  </si>
  <si>
    <t>Instituto de Desarrollo Urbano</t>
  </si>
  <si>
    <t>Oficina de Atención al Ciudadano / Subdirección Técnica de Recursos Humanos</t>
  </si>
  <si>
    <t>Lucy Molano, Alejandra Muñoz Calderón</t>
  </si>
  <si>
    <t>1.2.6 Estrategias de divulgación y sensibilización dirigidas a funcionarios y funcionarias, a las y los colaboradores o agentes del sistema, así como a personas usuarias en el marco de la cultura libre de sexismo, discriminaciones contra las mujeres y estereotipos de género en el transporte público.</t>
  </si>
  <si>
    <t>Número de estrategias  de divulgación y sensibilización dirigidos a funcionarios, colaboradores, usuarios o agentes del sistema Transmilenio   realizadas en el marco de la cultura libre de sexismo, discriminaciones contra las mujeres y estereotipos de género en el transporte público.</t>
  </si>
  <si>
    <t>Sumatoria de estrategias  de divulgación y sensibilización dirigidos a funcionarios, colaboradores, usuarios o agentes del sistema Transmilenio   realizadas en el marco de la cultura libre de sexismo, discriminaciones contra las mujeres y estereotipos de género en el transporte público.</t>
  </si>
  <si>
    <t>Presupuesto TMSA cuya fuentes principales son recursos por participación en la operación del Sistema y traslados del sector central</t>
  </si>
  <si>
    <t>7513 -Desarrollo y gestión de la cultura Ciudadana en el Sistema Integrado de Transporte  Público de Bogotá
7515 - Desarrollo y gestión de la seguridad en el Sistema Integrado de Transporte  Público de Bogotá</t>
  </si>
  <si>
    <t>Dependerá del nuevo PDD</t>
  </si>
  <si>
    <t xml:space="preserve">
Empresa de Transporte del Tercer Milenio -Transmilenio S.A.</t>
  </si>
  <si>
    <t>SUBGERENCIA DE ATENCIÓN AL USUARIO Y COMUNICACIONES - DIRECCIÓN TECNICA DE SEGURIDAD</t>
  </si>
  <si>
    <t>3. Contribuir a la garantía del derecho de las mujeres en sus diferentes ciclos de vida, a una vida libre de violencias en los ámbitos político, comunitario e institucional, familiar y de pareja en el espacio público y privado.</t>
  </si>
  <si>
    <t>3.1 Aumento de capacidades en el sector público, privado, y la ciudadanía, para la prevención y atención de las violencias contra las mujeres</t>
  </si>
  <si>
    <t>3.1.2 Capacitaciones al personal, operadores y empresas vinculadas al sector transporte en la garantía del derecho de las mujeres a una vida libre de violencias.</t>
  </si>
  <si>
    <t>Numero de capacitaciones al personal, operadores y empresas vinculadas al sector transporte en la garantía del derecho de las mujeres a una vida libre de violencias realizadas.</t>
  </si>
  <si>
    <t>Sumatoria de capacitaciones al personal, operadores y empresas vinculadas al sector transporte en la garantía del derecho de las mujeres a una vida libre de violencias realizadas.</t>
  </si>
  <si>
    <t>Oficina Asesora de Comunicaciones y Cultura para la Movilidad</t>
  </si>
  <si>
    <t>sjimenez@movilidadbogota.gov.co</t>
  </si>
  <si>
    <t>3.1.3  Capacitaciones al personal, operadores y empresas vinculadas al  IDU  en la garantía del derecho de las mujeres a una vida libre de violencias.</t>
  </si>
  <si>
    <t>Numero de capacitaciones al personal, operadores y empresas vinculadas al IDU en la garantía del derecho de las mujeres a una vida libre de violencias realizadas.</t>
  </si>
  <si>
    <t>Oficina de Atención al Ciudadano / Subdirección General de Infraestructura / Subdirección General de Desarrollo Urbano</t>
  </si>
  <si>
    <t>Lucy Molano, Alejandra Muñoz Calderón, Patricia del Pilar Zapata</t>
  </si>
  <si>
    <t>3.1.4 Socialización o capacitación a colaboradores y colaboradoras, funcionariado, operadores y empresas vinculadas al sector transporte de Transmilenio  en la garantía del derecho de las mujeres a una vida libre de violencias.</t>
  </si>
  <si>
    <t>Numero de socialización o capacitación a colaboradores, funcionarios, operadores  y empresas vinculadas al sector transporte de Transmilenio en la garantía del derecho de las mujeres a una vida libre de violencias.</t>
  </si>
  <si>
    <t>Sumatoria de socialización o capacitaciones a colaboradores, funcionarios, operadores y empresas vinculadas al sector transporte en la garantía del derecho de las mujeres a una vida libre de violencias.</t>
  </si>
  <si>
    <t xml:space="preserve">No aplica </t>
  </si>
  <si>
    <t>3.1. 9 Estudio sobre movilidad y género a nivel ciudad, con énfasis en la movilidad del cuidado y la seguridad personal</t>
  </si>
  <si>
    <t>Número de estudios sobre movilidad y género a nivel ciudad, con énfasis en la movilidad del cuidado y la seguridad personal</t>
  </si>
  <si>
    <t>Sumatoria de estudios sobre movilidad y género a nivel ciudad, con énfasis en la movilidad del cuidado y la seguridad personal</t>
  </si>
  <si>
    <t>3.2 Fortalecimiento de la respuesta institucional en materia de prevención, protección, atención, información y sanción frente a las violencias contra las mujeres, en el marco del derecho de las mujeres a una vida libre de violencias -SISTEMA SOFIA</t>
  </si>
  <si>
    <t>3.2.2 Acciones de implementación y seguimiento del  Protocolo de Prevención, Atención y Sanción de las Violencias Contra las Mujeres en el Espacio y el Transporte Público en el Distrito Capital.</t>
  </si>
  <si>
    <t>(Acciones de implementación y seguimiento del  Protocolo ejecutadas/Acciones de implementación y seguimiento del  Protocolo programadas)*100</t>
  </si>
  <si>
    <t>Subdirección Técnica de Producción e Intervención / Gerencia ambiental Social y de Atención al Usuario</t>
  </si>
  <si>
    <t>Jose Fernando Franco Buitrago</t>
  </si>
  <si>
    <t>3779555 ext. 1033</t>
  </si>
  <si>
    <t>jose.franco@umv.gov.co</t>
  </si>
  <si>
    <t>3.2.3 Reporte de  los casos de violencias contra las mujeres que se presentan en el Sistema TransMilenio y se encuentren registrados en el aplicativo de gestión y control de la operación</t>
  </si>
  <si>
    <t xml:space="preserve">Porcentaje de  los casos de violencias contra las mujeres que se presentan en el Sistema TransMilenio reportados 
</t>
  </si>
  <si>
    <t>3.3 Aumento de la apropiación de los instrumentos para la movilización y exigencia del derecho  a una vida libre de violencias.</t>
  </si>
  <si>
    <t>3.3.8  Estrategia integral para el mejoramiento de la experiencia de viaje y la seguridad de las mujeres usuarias y prestadoras del servicio de transporte público individual (Taxi)</t>
  </si>
  <si>
    <t>Porcentaje de implementación de la Estrategia integral para el mejoramiento de la experiencia de viaje y la seguridad de las mujeres usuarias y prestadoras del servicio de transporte público individual (Taxi)</t>
  </si>
  <si>
    <t>7588 Fortalecimiento de una movilidad sostenible y accesible para Bogotá y su Región</t>
  </si>
  <si>
    <t>Subdirección de Transporte Público</t>
  </si>
  <si>
    <t>3.3.9 Capacitaciones y acciones de comunicación y cultura ciudadana dirigidas a promover el derecho de las mujeres a una vida libre de violencia, en el sistema de movilidad.</t>
  </si>
  <si>
    <t>Número de capacitaciones y acciones de comunicación  y cultura ciudadana dirigidas a promover el derecho de las mujeres a una vida libre de violencia, en el sistema de movilidad</t>
  </si>
  <si>
    <t>Sumatoria de capacitaciones y acciones de comunicación y cultura ciudadana dirigidas a promover el derecho de las mujeres a una vida libre de violencia, en el sistema de movilidad</t>
  </si>
  <si>
    <t>Andrés Contento</t>
  </si>
  <si>
    <t>acontento@movilidadbogota.gov.co</t>
  </si>
  <si>
    <t>Si</t>
  </si>
  <si>
    <t>Género
Diferencial
Territorial</t>
  </si>
  <si>
    <t>10. Contribuir a la transformación de los imaginarios, prejuicios, estereotipos y prácticas sociales que generan y reproducen los diferentes tipos de discriminación contra las mujeres en sus diferencias y diversidad.</t>
  </si>
  <si>
    <t>10.1 Aumento de capacidades en el sector público, privado, y la ciudadanía, para la identificación y desnaturalización de los diferentes tipos de discriminación contra las mujeres generados y reproducidos por imaginarios, prejuicios, estereotipos y prácticas sociales.</t>
  </si>
  <si>
    <t>10.1.2 Estrategias de promoción del uso de la bicicleta enfocadas en el aumento del uso de la bicicleta por parte de las mujeres.</t>
  </si>
  <si>
    <t>Porcentaje de implementación de la Estrategia promoción del uso de la bicicleta por parte de las mujeres</t>
  </si>
  <si>
    <t xml:space="preserve">(Número de acciones anuales cumplidas de la de la Estrategia de promoción del uso de la bicicleta por parte de las mujeres/Número de acciones anuales programadas de la Estrategia de promocióndel uso de la bicicleta por parte de las mujeres)*100 </t>
  </si>
  <si>
    <t>7583 - Implementación del sistema de transportes de bajas y cero emisiones para Bogotá</t>
  </si>
  <si>
    <t>Subdirección de la Bicicleta y el Peatón</t>
  </si>
  <si>
    <t>Deyanira Ávila</t>
  </si>
  <si>
    <t>davila@movilidadbogota.gov.co</t>
  </si>
  <si>
    <t>10.1.9 Estrategia de reducción del gasto en transporte de los hogares con jefatura femenina para que  de no supere el 15% de sus ingresos</t>
  </si>
  <si>
    <t>Porcentaje de gasto en transporte de los hogares con jefatura femenina</t>
  </si>
  <si>
    <t>((Costo promedio del viaje*2*30)* Número de personas en el hogar)/ Ingreso del hogar
El número 2 corresponde a la canasta de viajes que hace una persona al día 
El número 30 corresponde a los días del mes
Costo promedio del viaje: Encuesta de Orígenes y Destinos de Hogares 2019
Número de personas en el hogar: Gran Encuesta Integrada de Hogares - DANE 
Ingreso del Hogar: Gran Encuesta Integrada de Hogares - DANE</t>
  </si>
  <si>
    <t>Decreciente</t>
  </si>
  <si>
    <t>3-3-1-16-1-1-7596</t>
  </si>
  <si>
    <t>11. Contribuir a la igualdad de oportunidades para las mujeres a través de la implementación de un Sistema Distrital de Cuidado que asegure el acceso al cuidado con el fin de reconocer, redistribuir y reducir el tiempo de trabajo no remunerado de las mujeres.</t>
  </si>
  <si>
    <t>11.1.Acceso de las mujeres a un sistema de cuidado con el fin de reconocer, redistribuir y reducir su tiempo de trabajo no remunerado.</t>
  </si>
  <si>
    <t xml:space="preserve">11.1.9 Estrategia de participación con enfoque de género en el sistema distrital del cuidado.    </t>
  </si>
  <si>
    <t>Porcentaje de implementación de la Estrategia de participación ciudadana incidente, orientada a promover dinámicas de movilidad segura, incluyente, sostenible y accesible, con enfoque de género en el Sistema Distrital de Cuidado</t>
  </si>
  <si>
    <t>1-100-I017  VA-Multas de tránsito</t>
  </si>
  <si>
    <t>Oficina de Gestión Social</t>
  </si>
  <si>
    <t>11.1.10 Implementar una estrategia de capacitación y formación con enfoque de género sobre temas asociados a movilidad.</t>
  </si>
  <si>
    <t>Porcentaje de implementación de la estrategia de Capacitacion y formacion con enfoque de Género sobre temas asociados a movilidad</t>
  </si>
  <si>
    <t>(Número de acciones de la estrategia de Capacitacion y formacion con enfoque de Género sobre temas asociados a movilidad implementadas / Número de acciones de la estrategia de Capacitacion y formacion con enfoque de Género sobre temas asociados a movilidad programadas)*100</t>
  </si>
  <si>
    <t>#</t>
  </si>
  <si>
    <t>Territorialización</t>
  </si>
  <si>
    <t>Local</t>
  </si>
  <si>
    <t>Periodicidad</t>
  </si>
  <si>
    <t>Anual</t>
  </si>
  <si>
    <t>Trimestral</t>
  </si>
  <si>
    <t>Mensual</t>
  </si>
  <si>
    <t>Semestral</t>
  </si>
  <si>
    <t>OBSERVACIONES SECTOR</t>
  </si>
  <si>
    <t>Trimestre 1 (Ene - Mar)</t>
  </si>
  <si>
    <t>Trimestre 2 (Abr - Jun)</t>
  </si>
  <si>
    <t>Trimestre 3 (Jul - Sept)</t>
  </si>
  <si>
    <t>Trimestre 4 (Oct - Dic)</t>
  </si>
  <si>
    <t>CUANTITATIVO</t>
  </si>
  <si>
    <t>CUALITATIVO</t>
  </si>
  <si>
    <t>ANÁLISIS FINANCIERO</t>
  </si>
  <si>
    <t>REPORTES SECTORIALES 2023</t>
  </si>
  <si>
    <t>RETROALIMENTACIÓN A LOS REPORTES SDMUJER 2023</t>
  </si>
  <si>
    <t>DERECHOS HUMANOS:
GÉNERO:
DIFERENCIAL:</t>
  </si>
  <si>
    <t xml:space="preserve">DERECHOS HUMANOS: 
GÉNERO: 
DIFERENCIAL: </t>
  </si>
  <si>
    <t>DERECHOS HUMANOS: 
GÉNERO: 
DIFERENCIAL: 
TERRITORIAL:</t>
  </si>
  <si>
    <t>DERECHOS HUMANOS:
GÉNERO:
DIFERENCIAL:
TERRITORIAL:</t>
  </si>
  <si>
    <t xml:space="preserve">DERECHOS HUMANOS: 
GÉNERO: 
DIFERENCIAL: 
TERRITORIAL: </t>
  </si>
  <si>
    <t>GÉNERO:</t>
  </si>
  <si>
    <t>GÉNERO:
DIFERENCIAL:
TERRITORIAL:</t>
  </si>
  <si>
    <r>
      <t xml:space="preserve">AVANCE CUALITATIVO (DESCRIPTIVO)
</t>
    </r>
    <r>
      <rPr>
        <b/>
        <u/>
        <sz val="10"/>
        <color rgb="FFFF0000"/>
        <rFont val="Arial"/>
        <family val="2"/>
      </rPr>
      <t xml:space="preserve">
SE REPORTA TODOS LOS TRIMESTRES, INDEPENDIENTEMENTE DE SU PERIODICIDAD</t>
    </r>
  </si>
  <si>
    <r>
      <t xml:space="preserve">AVANCE CUALITATIVO IMPLEMENTACIÓN DE ENFOQUES (DESCRIPTIVO)
</t>
    </r>
    <r>
      <rPr>
        <b/>
        <u/>
        <sz val="10"/>
        <color rgb="FFFF0000"/>
        <rFont val="Arial"/>
        <family val="2"/>
      </rPr>
      <t>SE REPORTA TODOS LOS TRIMESTRES, INDEPENDIENTEMENTE DE SU PERIODICIDAD</t>
    </r>
  </si>
  <si>
    <r>
      <t xml:space="preserve">AVANCE CUANTITATIVO ACUMULADO (NÚMERICO)
</t>
    </r>
    <r>
      <rPr>
        <b/>
        <u/>
        <sz val="10"/>
        <color rgb="FFFF0000"/>
        <rFont val="Arial"/>
        <family val="2"/>
      </rPr>
      <t xml:space="preserve">SE REPORTA CONFORME A LA PERIODICIDAD Y AL TIPO DE ANUALIZACIÓN (EJEMPLO: ANUAL - CONSTANTE), SE REPORTA ÚNICAMENTE EN EL PERIODO QUE ESTA RESALTADO EN AMARILLO. </t>
    </r>
  </si>
  <si>
    <t>Alimar Benitez Molina</t>
  </si>
  <si>
    <t>El producto no fue finalizado en el año 2021. Luego de la firma del convenio de cooperación técnica no reembolsable con la CAF - Banco Interamericado de Desarrollo de América Látina - para financiar el Estudio de Movilidad y Género, se trabajó en la redacción y ajustes de los términos de referencia para escojer el consultor que va hacer el Estudio.</t>
  </si>
  <si>
    <t>La Secretaría Distrital de Movilidad (SDM) con el objetivo de caracterizar la movilidad dentro de la ciudad de Bogotá D.C. está ejecutando el contrato de consultoría No. 2022-1972, cuya contraparte es el consorcio ENCUESTA MOVILIDAD 2023 para "Realizar la encuesta de movilidad que comprende la Encuesta Origen Destino De Hogares EODH y la Encuesta Origen Destino de Interceptación EODI, para Bogotá y los municipios vecinos de su área de influencia y la actualización del modelo de transporte de cuatro etapas del área de estudio". Paralelamente se está ejecutando el contrato de consultoría No. 2022-1995 para realizar la interventoría técnica, administrativa, legal y financiera del contrato No. 2022-1972. 
En los tres meses que llevan los dos contratos se han entregado los productos Plan de trabajo, Diseño muestral, Borrador del formulario EODH, Prueba piloto y Formulario final de la EODH. Es de anotar que en el diseño muestral la categoría sexo es un dominio y en el formulario final quedaron preguntas relacionadas con los viajes del cuidado, caracterización de las madres cabeza de familia y violencia sexual en el transporte público.  
Por otro lado, se está trabajando junto a Transmilenio en un forma de brindar la información desagregada por sexo sobre el uso de los actuales beneficios de tarifarios. En el momento existen dificultades para observar el uso de los beneficios por sexo historicamente, pero se está desarrollando una comunicación efectiva para tener la información desagregada mes a mes.</t>
  </si>
  <si>
    <t>Este indicador no cuenta con presupuesto asignado hasta el momento, se está realizando con gestión interna.</t>
  </si>
  <si>
    <t>Se realizo solicitud de ajuste del Producto 3.1.9 estudio sobre movilidad y género a nivel ciudad, con énfasis en la movilidad del cuidado y la seguridad personal mediante Oficio No. 202215007856631 del 08/08/2022, en espera de la respuesta SDMujer</t>
  </si>
  <si>
    <t xml:space="preserve">Andrés Contento </t>
  </si>
  <si>
    <t>Es importante resaltar que no se tiene estimado el presupuesto de manera individual para cada grupo poblacional, por lo que se reporta la sumatoria de los presupuestos asignados a las metas 4 y 5 del proyecto de inversión 7581 "Fortalecimiento de la comunicación y la cultura para la movilidad como elementos constructivos y pedagógicos del nuevo contrato social en Bogotá.
  *meta No. 4. Ejecutar y evaluar el 100% de las estrategias de pedagogía y educación vial diseñadas. Se reporta 50% del presupuesto.
  *meta No. 5. Desarrollar el 100% del plan estratégico de comunicaciones y cultura para la movilidad.</t>
  </si>
  <si>
    <t>Este valor presupuestal no es directo</t>
  </si>
  <si>
    <t>Ruth Dary Borrero</t>
  </si>
  <si>
    <t>rborrero@movilidabogota.gov.co</t>
  </si>
  <si>
    <t>lucy.molano@idu.gov.co</t>
  </si>
  <si>
    <t>De los 5 programas proyectados para desarrollar en el año 2023, se realizaron (3) programas que consta de 5 sensibilizaciones internas:
 Programa 1 ENTORNOS LABORALES SEGUROS Y DIGNOS PARA LAS MUJERES. 
 - Tema: Conversatorio: Construyendo ambientes laborales libres de acoso (lunes, 6 de marzo de 2023)
 La sensibilización se llevó acabo en articulación con la Secretaría General de la Alcaldía Mayor de Bogotá, con el acompañiento de la profesional Xiomara Rodriguez, con una intensidad horaria de 1 hora de forma híbrida, dirigida a funcionarios, contratistas y colaboradores del IDU. Para el desarrollo de la actividad se inició con un diálogo entre la invitada, el jefe de la Subdirección Técnica de Recursos Humanos y la representante del Comité de Convivencia laboral. Posteriormente se inicia el conversatorio, abarcando los siguientes temas: 
 - Conceptos generales
 - Ley 1010 de 2006
 - Base de las relaciones humanas
 - Modalidades de acoso laboral 
 - Autogestión de la convivencia laboral
 - Consecuencias psicológicas y laborales
 - Tratamiento sancionatorio
 - Conclusiones, reflexiones y preguntad de los asistentes.
 Total Participantes: 210
 Mujeres: 142
 Hombres: 68
 - Tema: Presentación: Impacto del teletrabajo sobre la calidad de vida de servidoras y servidores públicos del IDU (martes, 7 de marzo de 2023)
 La presentación se llevó acabo a partir del trabajo como opción de grado a Maestria de la profesional Ariadna Rodriguez Vargas, con una intensidad horaria de 1 hora de forma híbrida dirigida a funcionarios, contratistas y colaboradores del IDU. La finalidad de este espacio fue dar a conocer los resultados del estudio realizado sobre el impacto en la calidad de vida de funcionarias y funcionarios del IDU, que voluntariamente se han acogido a la modalidad de teletrabajo y se presentaron los aspectos mas relevantes del estudio : 
 - Caracterización de los trabajadores del Instituto, en el cual se evidencia que existe un porcentaje mayor de mujeres laborando en la entidad.
 - Las mujeres encuestas valoran la modalidad laboral de trabajo; debido a que están mas presentes en su hogar y en la vida de su familia.
 - Los hombres se han involucrado más en actividades de cuidado en el hogar.
 - La implementación del teletrabajo tiene relación directa con dos ODS en particular: “Igualdad de Género” y “Trabajo Decente”.
 - Contribuye a dignificar la calidad de vida de los trabajadores, en especial, de la mujer trabajadora.
 Total Participantes: 282
 Mujeres: 174
 Hombres: 108
 Programa 2 ROMPIENDO IMAGINARIOS DE VIOLENCIA. 
 - Tema: Conversatorio: Ni con el pétalo de una rosa. Panelista: Alejandra Borrero (jueves, 9 de marzo de 2023)
 El conversario fue desarrollado por la actriz y activista colombiana de cine, teatro y televisión Alejandra Borrero, con una intensidad de 2 horas de manera presencial, esta actividad se llevó a cabo en el Teatro México. La actividad dió inició con la presentación del festival #niconelpetalodeunarosa, cuyo objetivo es visibilizar a la mujeres en el quehacer de diferentes actividades que parecían ser exclusivas de los hombres y resaltar que cada vez hay más representantes del género, siendo líderes, empresarias, en cargos públicos y poderosos; adicionalmente, se dió a conocer el “Violentómetro”, el cual contiene una clasificación de las diversas manifestaciones de violencia en la pareja, que permite visualizar las diferentes manifestaciones de violencia que se encuentran ocultas en la vida cotidiana y que muchas veces se confunden o desconocen.
 Total Participantes: 535
 Mujeres: 360
 Hombres: 170
 Intersexuales: 3
 - Tema: Cineforo: Persépols (viernes, 10 de marzo de 2023)
 Se inicia la actividad con una contextualización sobre la película "Persepolis" Sinopsis: La historia se desarrolla en Irán durante la revolución islámica. A través de los ojos de Marjane, una niña de 9 años, vemos rotas las esperanzas de un pueblo al tomar los fundamentalistas el poder, imponiendo el velo a las mujeres y encarcelando a miles de personas. Al finalizar la cinta, la profesional Virginia Higuera se realizó una reflexión entorno a los derechos de la mujeres asociados al autorreconocimiento, la contrucción personal y a la defensa de los derechos frente a la opresión patriarcal. 
 Total Participantes: 70
 Mujeres: 56
 Hombres: 14
 - Programa 3 LO QUE NO SE NOMBRA, NO EXISTE
 - Tema: Taller: Lenguaje incluyente y libre de sexismo (lunes, 27 de marzo de 2023)
 La capacitación se llevó acabo en articulación con la Secretaría Distrital de la Mujer a través de la profesional de Política Pública Distrital de Mujeres y Equidad de Género, Laura Catalina Roa, con una intensidad de 2 horas de forma virtual dirigida a funcionarios y funcionarias, contratistas y colaboradores del IDU. Para el desarrollo de la sección se inicia con una dinámica denominada “la auxiliar de vuelo” donde se hacen 5 llamados, en cada uno de estos las personas que se identifican deben encender la cámara, una vez terminada la actividad se hace una reflexión sobre el uso del lenguaje “masculinizado” utilizado en cada llamado; luego de la dinámica se inicia con la presentación sobre Lenguaje incluyente y libre de sexismos donde se abarcaron los siguientes temas: 
 - Lenguaje y comunicación no sexista
 - Acuerdo 381 de 2019 “Por medio de la cual se promueve el uso de lenguaje incluyente”
 - Premisas del lenguaje incluyente
 - Lenguaje incluyente - Lenguaje sexista
 - Aspectos básicos de gramática para recordar
 - Recursos para comunicar con lenguaje incluyente
 - Señalización incluyente - Comunicación visual y textual incluyente 
 Como reflexiones finales se hace referencia a: 
 - El lenguaje es un medio privilegiado
 - Nombrar a las mujeres es un imperativo para reconocer su existencia
 - No podemos
 olvidar que el lenguaje constituye realidad 
 - Las imágenes deben visualizar a las mujeres
 Total Participantes: 100
 Mujeres: 68
 Hombres: 32</t>
  </si>
  <si>
    <t>Se dispone el valor del capital humano dispuesto para la ejecución de la actividad de la Política de Equidad de la Mujer de los contratos de Christian Medina y Janyther Guerrero Arenas</t>
  </si>
  <si>
    <t xml:space="preserve">Se dispone el valor del capital humano dispuesto para la ejecución de la actividad de la Política de Equidad de la Mujer de los contratos de Marftha Tereza Gonzalez </t>
  </si>
  <si>
    <t xml:space="preserve">
Oficina de Gestión Social</t>
  </si>
  <si>
    <t>Patrich Pardo</t>
  </si>
  <si>
    <t>jpardo@movilidadbogota.gov.co</t>
  </si>
  <si>
    <t>Los recursos ejecutados corresponden a: la contratación para el desarrollo de una investigación de Género factores humanos y determinantes sociales reportados por usuarios y usarias del Centro de orietación a Victimas de Siniestros Viales y a la contratación de 3  profesionales para la implementación de acciones de formación y profesional para gestión de articulación intersectorial.</t>
  </si>
  <si>
    <r>
      <t xml:space="preserve">RECURSOS EJECUTADOS 2023 (NÚMERICO)
</t>
    </r>
    <r>
      <rPr>
        <b/>
        <u/>
        <sz val="10"/>
        <color rgb="FFFF0000"/>
        <rFont val="Arial"/>
        <family val="2"/>
      </rPr>
      <t>SE REPORTA CONFORME A LA PERIODICIDAD, SE REPORTA ÚNICAMENTE EN EL PERIODO QUE ESTA RESALTADO EN AMARILLO DE MANERA ACUMULADA</t>
    </r>
  </si>
  <si>
    <r>
      <t xml:space="preserve">AVANCE CUALITATIVO DE LA INFORMACIÓN FINANCIERA 2023 (DESCRIPTIVO)
</t>
    </r>
    <r>
      <rPr>
        <b/>
        <u/>
        <sz val="10"/>
        <color rgb="FFFF0000"/>
        <rFont val="Arial"/>
        <family val="2"/>
      </rPr>
      <t>SE REPORTA TODOS LOS TRIMESTRES, INDEPENDIENTEMENTE DE SU PERIODICIDAD</t>
    </r>
  </si>
  <si>
    <t>Al corte del trimestre se realizaron 3 capacitaciones, las cuales tratataron los siguientes temas de: i) Violencia basada en genero, ii) acoso sexual en el espacio público y; iii) Ley 1257 de 2008.
Grupo 1
Fecha: 16 de marzo de 2023
Proyecto: Avenida Guayacanes Tramo 2
Total participantes: 27 personas (mano de obra no calificada, personal administrativo y gestores sociales) 
Mujeres: 12
Hombres: 15
Grupo 2
Fecha: 16 de marzo de 2023
Proyecto: Avenida Guayacanes Tramo 2
Total participantes: 22 personas (mano de obra no calificada)
Mujeres: 6
Hombres: 16
Grupo 3
Fecha: 16 de marzo de 2023
Proyecto: Avenida Guayacanes Tramo 2
Total participantes: 15 personas (mano de obra no calificada)
Mujeres: 1
Hombres: 14
Cada espacio tuvo una duración de una hora, cuyo objetivo fue sensiblizar sobre las diferentes violencias en el espacio público (transporte público, en los parques, en las escuelas, los lugares de trabajo y alrededor de ellos), como en el espacio privado (ámbito familiar - hogar), buscando lograr un cambio transformador hacia el reconocimiento de las violencias y sus consecuencias.</t>
  </si>
  <si>
    <t>Este valor presupuestal no es directo a únicamente las acciones para la implementación de la PPMYEG</t>
  </si>
  <si>
    <r>
      <t xml:space="preserve">DERECHOS HUMANOS: </t>
    </r>
    <r>
      <rPr>
        <sz val="10"/>
        <rFont val="Arial"/>
        <family val="2"/>
      </rPr>
      <t>N/A</t>
    </r>
    <r>
      <rPr>
        <b/>
        <sz val="10"/>
        <rFont val="Arial"/>
        <family val="2"/>
      </rPr>
      <t xml:space="preserve">
GÉNERO: </t>
    </r>
    <r>
      <rPr>
        <sz val="10"/>
        <rFont val="Arial"/>
        <family val="2"/>
      </rPr>
      <t xml:space="preserve">En el diseño muestral de la Encuesta Origen Destino De Hogares EODH la categoría sexo es un dominio. Y en el formulario final EODH quedaron preguntas relacionadas con los viajes del cuidado, caracterización de las madres cabeza de familia y violencia sexual en el transporte público.  </t>
    </r>
    <r>
      <rPr>
        <b/>
        <sz val="10"/>
        <rFont val="Arial"/>
        <family val="2"/>
      </rPr>
      <t xml:space="preserve">
DIFERENCIAL: </t>
    </r>
    <r>
      <rPr>
        <sz val="10"/>
        <rFont val="Arial"/>
        <family val="2"/>
      </rPr>
      <t>En el formulario final EODH se agregaron varias preguntass realacionadas con el enfoque diferencial, especificamente la posibilidad de caracterizar por sexo, género y orientación sexual. A la vez se añadireon preguntas para caracterizar el autorreconocimiento étnico y las condiciones de discapacidad.</t>
    </r>
  </si>
  <si>
    <t>Discriminación de la información financiera de los recursos:
Gastos de funcionamiento:
* Salario Básico (sin carga prestacional) por 15 días de un (1) profesional de Responsabilidad Social que representa la suma de $3.818302.
* Salario Básico (sin carga prestacional) por 5 días de un (1) profesional de Diseño Gráfico que representa la suma de $1.440.801 
Recursos proyecto de inversión:
Estos recursos están asociados a los proyectos de inversión 7513 -Desarrollo y gestión de la cultura Ciudadana en el Sistema Integrado de Transporte  Público de Bogotá.
* Honorarios por prestación de servicio correspondiente a 5 días de un (1) Contratista profesional en audiovisuales que representa la suma de $909.500
* Producción 10000 plegables: $1.210.000
* Producción 5000 manillas: $6.265.000
* Producción 5000 silbatos: $24.197.550
* Producción 2 pendones: $380.000
* Popman para 2 pendones: $5.062.872
* Producción 36 camisetas: $2.322.965
* Personal BTL: $43.183.320 
* Rueda de prensa lanzamiento estrategia: $ 34.634.824
* Pan de medios: $150.469.355
La suma total del valor de la estrategia fue de: $273.894.489
Se aclara que, el valor registrado en la ejecución de las actividades para el primer trimestre de la vigencia corresponde a la realidad financiera y presupuestal de la entidad en el 2023.</t>
  </si>
  <si>
    <t>Durante este periodo no se hicieron socializaciones a colaboradores y colaboradoras, funcionariado, operadores y empresas vinculadas al sector transporte de Transmilenio  en la garantía del derecho de las mujeres a una vida libre de violencias.</t>
  </si>
  <si>
    <t>Este producto ya finalizó</t>
  </si>
  <si>
    <t>(Número de acciones de Estrategia de participación ciudadana incidente, orientada a promover dinámicas de movilidad segura, incluyente, sostenible y accesible, con enfoque de género en el Sistema Distrital de Cuidado implementadas / Número de acciones de Estrategia de participación ciudadana incidente, orientada a promover dinámicas de movilidad segura, incluyente, sostenible y accesible, con enfoque de género en el Sistema Distrital de Cuidado programadas) *10%</t>
  </si>
  <si>
    <t>Para esta vigencia, se determinó realizar 2 acciones de verificación de los cambios generados por el proyecto en la zona escolar de Kennedy.
Se llevó a cabo un recorrido territorial proyecto piloto “Circuitos de Cuidado Kennedy”, el cual inició a las 9:00 am del 18 de enero de 2023 en la localidad de Kennedy, UPZ Kennedy Central, zona de influencia del proyecto piloto “Circuitos de Cuidado Kennedy” con las profesionales Lina Agudelo y Mireya Martínez de la Oficina de Gestión Social, con el objetivo de realizar un recorrido territorial para identificar avances en las acciones proyectadas para el piloto, tales como: mejoramiento de la señalización de la zona y continuidad de la ciclorruta existente. 
Ante lo cual se inicia el recorrido en la Carrera 78K #37 A - 53 Sur, identificando mejoramiento en la señalización de paso seguro sobre la calle 38 sur con carrera 78m.
En el recorrido cerca del Colegio Japón, se encuentra que en las inmediaciones del colegio se realizó adecuación de la malla vial de la calle 38c entre la Kr 78b y la kr 78g, se colocó semáforo en la KR 78b con calle 38c, y actualmente están realizando adecuación de la kr 78g.</t>
  </si>
  <si>
    <t>Entre los meses de enero a marzo de 2023 se identificaron 105 casos de violencia basada en género. A continuación se desagrega esta cifra por mes:
Enero: 31
Febrero: 33
Marzo: 41
 Los casos fueron identificados por el equipo territorial (Gestoras/es de convivencia y Reguladoras/es de evasión), el equipo de seguridad privada, personal de Policía del componente de transporte masivo y colaboradoras/es del Sistema. Con la creación de la estrategia PAB (Puntos de Asistencia Básica) se acompañó mediante primeros auxilios psicológicos, interposición de denuncias, escucha y activación de líneas distritales de atención a víctimas de eventos de violencia sexual, física, psicológica y/o patrimonial.</t>
  </si>
  <si>
    <t>(Número de casos  de violencias contra las mujeres que se presentan en el Sistema TransMilenio reportados /Número de casos  de violencias contra las mujeres que se presentan en el Sistema TransMilenio registrados en el  aplicativo de gestión y control de la operación)* 100</t>
  </si>
  <si>
    <t>Enero: 100%
Febrero: 100%
Marzo: 100%</t>
  </si>
  <si>
    <t>En el primer trimestre del año se realizaron 2 capacitaciones con conductores de SITP  del taller Mujer y transporte "Un deseo de esperanza" que tiene como objetivo generar procesos de reflexión frente a las conductas de acoso sexual, discriminación, subordinación, exclusión y tocamientos que enfrentan las mujeres durante los desplazamientos que realizan en la ciudad e incentivar decisiones de comportamientos cuidadores para garantizar la igualdad, respeto y valoración de las mujeres en la movilidad.  En estas capacitaciones participaron 90 conductores, de las cuales 4 se identificaron de género femenino y 86 se identificaron de género masculino; los participantes estaban en el rango etario de los 29 a los 59 años.</t>
  </si>
  <si>
    <t>*Acciones de Comunicación:
En este primer trimestre de 2023 se realizaron 6 campañas/eventos los cuales se divulgaron a través de diferentes medios de comunicación, en torno a la conmemoración de la lucha por la igualdad de derechos, a propósito del Día Internacional de la Mujer, resaltando el compromiso de la SDM de promover la eliminación de violencias contra las mujeres en espacios públicos, así como acciones que contribuyan a cerrar la brecha de género: 1. Reconocimiento a las mujeres conductoras en el marco de la campaña Bogotá se la juega por las mujeres. 2. Participación en el foro "Liderando el cambio en el transporte" organizado por el BID 3. Apoyo a la estrategia de seguridad para las mujeres en espacios públicos a través de la promoción de la red de cicloparqueados.4. Apoyo a la estrategia de Avantia, "Ciudades inteligentes y equidad de género. 5. Conversatorio dentro de la Estrategia de Rendición de Cuentas Locales, "Mujer y Movilidad" . 6. Ingreso al equipo, y participación del lanzamiento del Observatorio  Latinoamericano de Género y movilidad.
*Capacitaciones:
En el primer trimestre se desarrollaron 3 capacitaciones denominadas "Taller de mujer y transporte" con ciudadanía en general, en las que se promovió los derechos de las mujeres, donde los participantes generaron los siguienets compromisos: brindar apoyo a las mujeres que se encuentran en situaciones de peligro, tener más empatía con los demás y en especial con las mujeres en el sistema de movilidad, promover el respeto a los demás sin importar su forma de vestir o de expresarse.
Participaron en total 207 personas de las cuales 71 se identificaron de género femenino y 136 de gérero masculino.  Los participantes estaban en el rango etario de los 18 a los 44 años.</t>
  </si>
  <si>
    <t>Las capacitaciones son desarrolladas por un equipo multidisciplinario de 10 pedagogos y 8 profesionales de artes escénicas para cumplir la meta No. 4.  Ejecutar y evaluar el 100% de las estrategias de pedagogía y educación vial diseñadas, del proyecto 7581 "Fortalecimiento de la comunicación y la cultura para la movilidad como elementos constructivos y pedagógicos del nuevo contrato social en Bogotá," y no se tiene personal o presupuesto especifico para atender grupos poblacionales o políticas de manera especifica.  Se reporta el 50% del presupuesto de esta meta, debido a que se comparte presupuesto ejecutado con el producto 3.3.9.</t>
  </si>
  <si>
    <t>Estos valores se presentan, teniendo en cuenta que son acumulados</t>
  </si>
  <si>
    <t>Enero: 0
Febrero: 100%
Marzo: 100%</t>
  </si>
  <si>
    <t>Entre los meses de febrero y marzo de 2023, en el marco de implementación del Protocolo de Prevención, Atención y Sanción de las Violencias Contra las Mujeres en el Espacio y el Transporte Público en el Distrito Capital, se realizaron las siguientes acciones:
3 sensibilizaciones en el derecho de las mujeres a una vida libre de violencias en frentes de obra de la Entidad en: Moralba 2do sector en la localidad de Kennedy enfocada en la prevención del acoso sexual callejero, en la localidad de Fontibón el 14 de febrero se realizó sensibilización sobre la ruta local de atención a mujeres víctimas de violencias y en riesgo de feminicidio, finalmente el pasado 17 de marzo en el barrio Britalia de la localidad de Kennedy también se realizó una sensibilización en el derecho de las mujeres a una vida libre de violencias con enfoque en la prevención del acoso sexual callejero.
Cabe mencionar que en el mes de enero se presentó un contingencia de contratación, razón por la cual no pudieron realizarse las acciones correspondientes.</t>
  </si>
  <si>
    <t>Las siguientes actividades se desarrollaron medienate el contrato  # 2022432 por valor de $111.147.834 (ciento once millones ciento cuarenta y siete mil ochocientos treinta cuatro mil pesos) que corresponden a la contratación de un profesional que desarrollará actividades relacionadas con la meta "Formular e implementar las acciones de seguimiento de la experiencia de viaje del usuario y prestador del servicio de transporte público individual". 
Debido a que la estrategia está asociada a la meta plan de taxi, estos recursos apuntan de manera general y no específica.</t>
  </si>
  <si>
    <t>Producto cumplido</t>
  </si>
  <si>
    <t>Para el 2023 la estrategia de inclusión de enfoque de género en el centro de Orientación a Víctimas de Siniestros Víales - ORVI se realizará a través  de la implementación de la gestión del conocimiento enfocado en 2 ejes: formación  desde un enfoque de género a grupos de interés, en temáticas  que giran en torno a situaciones de las víctimas de Siniestros víales   y  transferencia de conocimiento de transversalizacion del enfoque de género  en ORVI. En  el eje  de formación se realizarán  7 acciones de capacitaciones con enfoque de género como parte de la oferta formativa de ORVI y en el eje  de transferencia de conocimiento se realizarán  3 acciones sobre transversalización del enfoque de género en ORVI y   2 acciones con victimas de siniestros viales enfocadas herramientas para el cuidado y bienestar. 
Para el 2023 la estrategia de inclusión del enfoque de género en ORVI  a traves de los dos ejes de gestión del conocimiento estará compuesta por un total  de 12 acciones a realizar.
En el primer trimestre del 2023  se realizaron 2 acciones:
- Eje de formaciòn: 1) Accion de formación sobre Estereotipos de gènero en la Movilidad,  orientada a identificar, reflexionar y discutir sobre los estereotipos de género en la movilidad. En este espacio se capacitaron  26 participantes: 4 mujeres y 22 hombres.
- Eje transferencia de conocimiento:  1) acción  de cualificación sobre transversalización de enfoque de género  dirigido al equipo de ORVI de 17 personas, alli se abordaron aspectos básicos del enfoque de género tales como sexo, género, identidad y orientación sexual y pautas para la comprensión de la incorporación del enfoque de género en la atención  y operación general del Centro de Orientación a Victimas de Siniestros Viales.</t>
  </si>
  <si>
    <t xml:space="preserve">Se recibe a conformidad el reporte. </t>
  </si>
  <si>
    <t xml:space="preserve">Se recibe a conformidad, de acuerdo a los lineamientos de la SDP. 
El Manual Operativo del Sistema de Seguimiento y Evaluación de Políticas Públicas Distritales - SSEPP de la Secretaría Distrital de Planeación señala "El período sobre el cual se registre la información de la ejecución presupuestal debe ser el mismo sobre el que se registró el avance técnico o cuantitativo. Los dos registros están relacionados de manera intrínseca”. Igualmente menciona que, “Frente al reporte cualitativo de información financiera se deberá registrar de manera obligatoria información -trimestral- relacionada con la ejecución presupuestal, por ejemplo, el tipo de contratación realizada, o cualquier otro tipo de precisión que se considere necesario hacer respecto a las fuentes de financiación u otros aspectos sobre la ejecución presupuestal". </t>
  </si>
  <si>
    <t xml:space="preserve">Es importante tener en cuenta que conforme a los lineamientos de la SDP frente al reporte financiero, este debe realizarse acumulado conforme a la periodicidad, en el caso de este producto al ser anual, deberá hacerse acumulado y registrarse en el IV trimestre de 2023. </t>
  </si>
  <si>
    <t xml:space="preserve">Teniendo en cuenta que el producto tiene una periodicidad anual, el reporte debe realizarse en el IV trimestre de la vigencia. Las celdas de reporte del I, II y III trimestre deben quedar vacías. </t>
  </si>
  <si>
    <t xml:space="preserve">Es importante tener en cuenta que conforme a los lineamientos de la SDP frente al reporte financiero, este debe realizarse acumulado conforme a la periodicidad, en el caso de este producto al ser anual, deberá hacerse acumulado y registrarse en el IV trimestre de 2023. Las celdas de reporte del I, II y III trimestre deben quedar vacías. Así mismo, se debe realizar el reporte cualitativo de información financiera todos los trimestres independiente de la periodicidad del producto. </t>
  </si>
  <si>
    <t xml:space="preserve">Se recibe a conformidad. </t>
  </si>
  <si>
    <t xml:space="preserve">Es importante tener en cuenta que conforme a los lineamientos de la SDP frente al reporte financiero, este debe realizarse acumulado conforme a la periodicidad, en el caso de este producto al ser anual, deberá hacerse acumulado y registrarse en el IV trimestre de 2023. Las celdas de reporte del I, II y III trimestre deben quedar vacías.
Se recibe a conformidad el reporte cualitativo de información financiera. </t>
  </si>
  <si>
    <t xml:space="preserve">Es importante tener en cuenta que conforme a los lineamientos de la SDP frente al reporte financiero, este debe realizarse acumulado conforme a la periodicidad, en el caso de este producto al ser anual, deberá hacerse acumulado y registrarse en el IV trimestre de 2023. Las celdas de reporte del I, II y III trimestre deben quedar vacías. 
Se recibe a conformidad el reporte cualitativo de información financiera. </t>
  </si>
  <si>
    <t>Porcentaje de implementación y seguimiento del  Protocolo de Prevención, atención y sanción de las violencias contra las mujeres en el espacio y el transporte público en el Distrito Capital</t>
  </si>
  <si>
    <t xml:space="preserve">Se recibe el reporte a conformidad. </t>
  </si>
  <si>
    <t xml:space="preserve">Teniendo en cuenta que el producto tiene una periodicidad anual, el reporte debe realizarse en el IV trimestre de la vigencia. 
El tipo de anualización es creciente y la fórmula del indicador tiene ponderación de la vigencia. Las celdas de reporte del I, II y III trimestre deben quedar vacías. </t>
  </si>
  <si>
    <t xml:space="preserve">Teniendo en cuenta que el producto tiene una periodicidad semestral, el reporte debe realizarse en el II y IV trimestre de la vigencia. Las celdas de reporte del I y III trimestre deben quedar vacías. </t>
  </si>
  <si>
    <t xml:space="preserve">Es importante tener en cuenta que conforme a los lineamientos de la SDP frente al reporte financiero, este debe realizarse acumulado conforme a la periodicidad, en el caso de este producto al ser anual, deberá hacerse acumulado y registrarse en el IV trimestre de 2023.  Así mismo, se debe realizar el reporte cualitativo de información financiera todos los trimestres independiente de la periodicidad del producto. </t>
  </si>
  <si>
    <t>Si a la fecha no se tiene reporte de avance cuantitativo, se sugiere dejar vacia la celda</t>
  </si>
  <si>
    <t xml:space="preserve">No aplica ya que no tiene metas asociadas en 2023. </t>
  </si>
  <si>
    <t>Durante el primer trimestre del año se dio inicio a la planificación de las acciones de la estrategia de capacitación y formación con enfoque de género, donde se define que se van a realizar 15 acciones durante la vigencia, buscando generar un cambio en los siguientes ámbitos:
- Resignificación y apropiación del espacio publico con mujeres ciclistas
- Consejos de la bicicleta
- Los equipos de la SDM priorizados a partir de su relacionamiento con la ciudadanía
Para el presente trimestre el equipo de la SDMovilidad en conjunto con el de la SDMujer realizaron una capacitación el 30 de marzo de 2023 para las entidades del sector movilidad sobre los enfoques de Derechos Humanos, de Género y Diferencial, relacionados con las acciones del plan de acción de la Política Pública de Mujer y Equidad de Género, en este taller participaron 6 personas, 4 mujeres y 2 hombres</t>
  </si>
  <si>
    <r>
      <t xml:space="preserve">Conforme a lineamiento de la SDP, independiente de si los recursos son por gestión y/o funcionamiento se invita a realizar un ejercicio de cálculo aproximado. 
</t>
    </r>
    <r>
      <rPr>
        <b/>
        <sz val="10"/>
        <color rgb="FFFF0000"/>
        <rFont val="Arial"/>
        <family val="2"/>
      </rPr>
      <t>Se remite un aproximado, a partir de la invitación de la SDMujer</t>
    </r>
    <r>
      <rPr>
        <sz val="10"/>
        <rFont val="Arial"/>
        <family val="2"/>
      </rPr>
      <t>.</t>
    </r>
  </si>
  <si>
    <r>
      <t xml:space="preserve">Revisar y adecuar la descripción del enfoque de género a lo señalado en el reporte cualitativo del producto. La  investigación señalada sirve como insumo para las capacitaciones? Conviene explicitar para que no resulten desconectados los reportes cualitativo y de enfoques.
</t>
    </r>
    <r>
      <rPr>
        <b/>
        <sz val="10"/>
        <color rgb="FFFF0000"/>
        <rFont val="Arial"/>
        <family val="2"/>
      </rPr>
      <t>Se modifica la descripción</t>
    </r>
  </si>
  <si>
    <r>
      <t xml:space="preserve">Ajustar conforme a la revisión del reporte con base en el comentario presentado desde la SDMujer. Así mismo, se solicita no modificar los títulos de los enfoques ya que se estan reportando enfoques que no tiene asociados el producto, y no se realiza el reporte de otros si que tiene esta asopciación como por ejemplo el territorial. 
</t>
    </r>
    <r>
      <rPr>
        <b/>
        <sz val="10"/>
        <color rgb="FFFF0000"/>
        <rFont val="Arial"/>
        <family val="2"/>
      </rPr>
      <t>Se modifica la descripción</t>
    </r>
  </si>
  <si>
    <r>
      <t xml:space="preserve">Se recibe a conformidad, sin embargo, se solicita no modificar los títulos de los enfoques ya que se estan reportando enfoques que no tiene asociados el producto (Ver la columna G del plan), y no se realiza el reporte de otros si que tienen esta asociación como por ejemplo el territorial.  Es importante que se haga una descripción más ampia del enfoque diferencial, que explicite qué temas se trabajan, la lectura que se realiza es a partir de cuáles variables, etc.
</t>
    </r>
    <r>
      <rPr>
        <b/>
        <sz val="10"/>
        <color rgb="FFFF0000"/>
        <rFont val="Arial"/>
        <family val="2"/>
      </rPr>
      <t>Se modifica la descripción</t>
    </r>
  </si>
  <si>
    <r>
      <t xml:space="preserve">No es necesario hacer reporte cuantitativo, ya que para las vigencias 2022 y 2023 este producto no tiene meta asociada, vuelve a tener meta asociada en la vigencia 2024 del 15%. 
</t>
    </r>
    <r>
      <rPr>
        <b/>
        <sz val="10"/>
        <color rgb="FFFF0000"/>
        <rFont val="Arial"/>
        <family val="2"/>
      </rPr>
      <t xml:space="preserve">
Se elimina el reporte</t>
    </r>
  </si>
  <si>
    <t>Para este primer trimestre desde el equipo de la Subdirección de la Bicicleta y el Peatón en conjunto con la oficina de gestión social y la referenta de la Secretaria de la Mujer para el sector Movilidad, en el marco de la implementación de la Estrategia de promoción del uso de la bicicleta enfocadas en el aumento del uso de la bicicleta por parte de las mujeres se han realizado las siguientes acciones: mesas técnicas para definir las acciones para el año 2023, en las cuales se programaron 2 acciones de cualificación.
La primera acción se realizó en el marco de la conmemoración del 8m una acción de resignificación del espacio público con enfoque de género en la Alameda el porvenir en la manzana del cuidado y barrio vital el porvenir, con las siguientes actividades:
•	Taller de mecánica básica por parte de iniciativa social Métele Pedal
•	Jornada informativa sobre servicios y herramientas desde la secretaria de la Mujer
•	Circuito denominado Familias que cuenta por la Fundación Mamacitas en bici 
•	Participación activa del Consejo local de Bosa.</t>
  </si>
  <si>
    <r>
      <t xml:space="preserve">Es importante incluir en el reporte la planeación del producto para toda la vigencia con el fin de conocer el número de acciones anuales programadas de la Estrategia de promoción del uso de la bicicleta por parte de las mujeres en la vigencia 2023. En el reporte cualitativo es importante que, en la medida de lo posible, se señalen cifras de participación de mujeres en talleres, jornadas informativas y el circuito, para entregar información más completa sobre el producto. Así mismo, se solicita no modificar los títulos de los enfoques ya que por ejemplo, este producto solo tiene asociado el enfoque de género y se reportaron 2 enfoques que no tiene asociados el producto (ver columna G del plan). 
</t>
    </r>
    <r>
      <rPr>
        <b/>
        <sz val="10"/>
        <color rgb="FFFF0000"/>
        <rFont val="Arial"/>
        <family val="2"/>
      </rPr>
      <t>Se modifican los espacio, no obstante no se cuenta con el número de participaciones</t>
    </r>
  </si>
  <si>
    <r>
      <t xml:space="preserve">Se recomienda elaborar el reporte con lenguaje incluyente, haiendo referencia a colaboradoras y colaboradores,  o las y los colaboradores, servidoras y servidorees etc . Recordar para próximos reportes que el producto tiene asociado el enfoque territorial y debe realizarse el reporte del mismo. 
</t>
    </r>
    <r>
      <rPr>
        <b/>
        <sz val="10"/>
        <color rgb="FFFF0000"/>
        <rFont val="Arial"/>
        <family val="2"/>
      </rPr>
      <t>Se modifica el reporte</t>
    </r>
  </si>
  <si>
    <t xml:space="preserve">En el mes de marzo de 2023 se realizó la definición del programa de sensibilización de la UMV con la Secretaria de la Mujer en el marco de Cultura Libre de Sexismo y discriminación contra las mujeres en el espacio público cuya población objetivo serán las colaboradoras y los colaboradores (servidores públicos y contratistas) que no participaron en las sesiones de la vigencia 2022.
Estos serán las jornadas que se realizaran durante la vigencia:
1. Discriminación laboral con enfoque de género 
2. Género: categoría de análisis y enfoque
3. Derecho a una cultura libre de sexismos
4.Violencias basadas en género </t>
  </si>
  <si>
    <r>
      <t xml:space="preserve">Se recibe el reporte cualitativo a conformidad, sin embargo en enfoques se solicita no borrar ni eliminar los títulos de los enfoques asociados, este producto tiene asociación al enfoque territorial y debe realizarse su reporte en todos los trimestres. 
</t>
    </r>
    <r>
      <rPr>
        <b/>
        <sz val="10"/>
        <color rgb="FFFF0000"/>
        <rFont val="Arial"/>
        <family val="2"/>
      </rPr>
      <t>Se modifica</t>
    </r>
  </si>
  <si>
    <t>Para esta vigencia se tienen programadas 4 estragias, la primera para el 15 de marzo (conmemorando el mes de la mujer), la segunda para el 28 de mayo, la tercera para el 25 de noviembre y la cuarta para el 04 de diciembre. A continuación se describe la implementación de la estrategia del 15 de marzo:
Se realizó el diseño e implementación de la estrategia de divulgación y sensibilización Date Cuenta, es Violencia ¡Pita y Avisa! que tiene el objetivo de sensibilizar y busca generar transformación cultural a través de acciones de corresponsabilidad, empatía y persuasión en los entornos en donde se presente una situación de vulneración para las mujeres en el Sistema Integrado de Transporte Público. Dicha campaña se llevó a cabo en articulación con las entidades distritales: Secretaría de la Mujer, Secretaría de Movilidad, Secretaría de Gobierno, Secretaría de Seguridad y Conviencia y Secretaría de Cultura, Recreación y Deporte; en el marco de la campaña distrital sombrilla #BOGOTA SE LA JUEGA POR LAS MUJERES, para conmemorar el mes de la Mujer.
Esta estrategia basa su principal objetivo en la entrega de un silbato el cual debe ser usado como mecanismo de alerta para disuadir a los potenciales agresores y alertar sobre emergencias que pongan en riesgo la integridad sexual de las mujeres. Asimismo, el sonido del silbato permite a los equipos en vía del Sistema TransMilenio (operadores y operadores, personal de atención en vía, vigilancia, aseo y personal de los equipos reguladores y gestores de conviencia) reaccionar ante cualquier emergencia que involucre cualquier agresión, abuso y acoso a una mujer.
Lo desarrollado:
1. Conformación de la brigada "Date Cuenta Pita y Avisa": se realiza convocatoria a líderes y lideresas de las localidades, comunidad universitaria, colaboradores y colaboradoras de entidades distritales y población usuaria a unirse a la brigada. 
2. Diseño digital e impreso de plegables discriminando la información por grupo objetivo. Grupo 1: Equipos en vía "Qué hacer si escuchan el silbato", Grupo 2: Brigada "Date Cuenta Pita y Avisa" "¡Ahora haces parte de la Brigada "Date Cuenta Pita y Avisa!"
3. Diseño y producción de 5000 manillas 10000 plegables y 5000 silbatos para la Brigada "Date Cuenta Pita y Avisa"
4. Lanzamiento de la estrategia que incluyó una rueda de prensa con la Alcaldía Mayor de Bogotá.
5. Desarrollo de un boletín de prensa.
6. Producción de nueve (9) piezas audiovisuales discriminando la información por grupo objetivo. Una de las piezas contó con la artiuclación de Secretaría de la Mujer para socializar qué y cuáles son las violencias contra las mujeres. Todas las piezas son para uso interno.
7. Canales de comunicación usados para la estragegia: cuñas radiales (plan de medios), Centro de Emisión Radial de TRANSMILENIO S.A., diseño y divulgación de piezas para redes sociales, altavoces de los portales y tableros electrónicos de estaciones y portales.
8. Activación BTL: Desde el 15 y hasta el 31 de marzo del 2023 se llevó a cabo la activación BTL “Tropa Empática”, las cuales se presentaron por todo el Sistema TransMilenio y universidades para convocar a la población usuaria a unirse a la Brigada "Date Cuenta Pita y Avisa" y sensibilizar sobre la solidaridad que deben tener los usuarios al presencial un acto de violencia contra las mujeres en el Sistema Integrado de Transporte Público. Dicho BTL contó con la producción de un Jingle y 2 Portapendones con la estrategia comunicativa “Bogotá se la Juega por las Mujeres”
Es importante resaltar que, TRANSMILENIO S.A. continúa con el desarrollo de la campaña con el objetivo de darle sostenibilidad a la estrategia.
A nivel interno:
Desde el equipo de Responsabilidad Social de la entidad se realizó una alianza con LÓreal y su estrageia "StandUp contra el acoso callejero" para dar a conocer a los colaboradores de la entidad tips de reacción frente a casos de acoso a las muejres en el espacio y transporte público.
El desarrollo:
1. Articulación con el equipo de LÓreal para generar un espacio de sensibilización en las instalaciones de la entidad.
2. Invitación a los colaboradores y colaboradoras de la entidad al espacio de sensibilización.
3. Entrega de mascarillas a los asistentes donadas por L'Oreal.
Pita y avisa realizó su implementación de manera masiva, no obstante, sí enfatizó su entrega a niñas y mujeres mayores.</t>
  </si>
  <si>
    <r>
      <t xml:space="preserve">Se recomienda revisar si en las actividades adelantadas se realizó alusión y/o visibilización de las desigualdades existentes entre las mujeres o las diferentes afectaciones que sufren en el transporte público, según factores como la edad, condición de discapacidad, orientación sexual, identidad de género, etc. Destacar ese tipo de elementos es lo fundamental en el marco del enfoque diferencial para las mujeres.
</t>
    </r>
    <r>
      <rPr>
        <b/>
        <sz val="10"/>
        <color rgb="FFFF0000"/>
        <rFont val="Arial"/>
        <family val="2"/>
      </rPr>
      <t xml:space="preserve">
Se modifica</t>
    </r>
  </si>
  <si>
    <r>
      <t xml:space="preserve">Se recibe el reporte cualitativo a conformidad, sin embargo en enfoques se solicita no borrar ni eliminar los títulos de los enfoques asociados, este producto tiene asociación al enfoque territorial y debe realizarse su reporte en todos los trimestres. 
</t>
    </r>
    <r>
      <rPr>
        <sz val="10"/>
        <color rgb="FFFF0000"/>
        <rFont val="Arial"/>
        <family val="2"/>
      </rPr>
      <t xml:space="preserve">
</t>
    </r>
    <r>
      <rPr>
        <b/>
        <sz val="10"/>
        <color rgb="FFFF0000"/>
        <rFont val="Arial"/>
        <family val="2"/>
      </rPr>
      <t>Se modifica</t>
    </r>
  </si>
  <si>
    <r>
      <t xml:space="preserve">El Manual Operativo del Sistema de Seguimiento y Evaluación de Políticas Públicas Distritales - SSEPP de la Secretaría Distrital de Planeación señala “El avance cualitativo no está supeditado a los avances cuantitativo ni de costos y su diligenciamiento NO depende de la periodicidad de medición del indicador. Por esta razón, el avance cualitativo deberá diligenciarse para todos los indicadores de la política pública de manera trimestral”. En este sentido se le recomienda al sector realizar el reporte de avance cualitativo de la implementación de enfoques.
</t>
    </r>
    <r>
      <rPr>
        <b/>
        <sz val="10"/>
        <color rgb="FFFF0000"/>
        <rFont val="Arial"/>
        <family val="2"/>
      </rPr>
      <t>Se modifica</t>
    </r>
  </si>
  <si>
    <r>
      <t xml:space="preserve">El reporte del enfoque diferencial es demasiado amplio y no se concretan las actividades realizadas. Se recomienda revisar y señalar  si en las actividades reportadas se realizó visibilización de las diferencias y desigualdades existentes entre mujeres, desde una perspectiva transformadora, y, destacar esos aspectos en el reporte.
</t>
    </r>
    <r>
      <rPr>
        <b/>
        <sz val="10"/>
        <color rgb="FFFF0000"/>
        <rFont val="Arial"/>
        <family val="2"/>
      </rPr>
      <t xml:space="preserve">
Se modifica</t>
    </r>
  </si>
  <si>
    <r>
      <t xml:space="preserve">Es importante incluir en el reporte la planeación del producto para toda la vigencia con el fin de conocer el número de acciones programadas de la Estrategia integral para el mejoramiento de la experiencia de viaje y la seguridad de las mujeres usuarias y prestadoras del servicio de transporte público individual (Taxi) en la vigencia 2023. Así mismo, se solicita no modificar los títulos de los enfoques ya que por ejemplo, este producto solo tiene asociado el enfoque de género y se reportaron 2 enfoques que no tiene asociados el producto. 
</t>
    </r>
    <r>
      <rPr>
        <b/>
        <sz val="10"/>
        <color rgb="FFFF0000"/>
        <rFont val="Arial"/>
        <family val="2"/>
      </rPr>
      <t>Se modifica</t>
    </r>
  </si>
  <si>
    <r>
      <t xml:space="preserve">DERECHOS HUMANOS: </t>
    </r>
    <r>
      <rPr>
        <sz val="10"/>
        <color theme="1"/>
        <rFont val="Arial"/>
        <family val="2"/>
      </rPr>
      <t>En el marco de las acciones orientadas a garantizar una cultura libre de sexismo y una vida libre de violencia el equipo PAB (Puntos de Asistencia Básica) conformado por psicólogas/os y trabajadoras/es sociales realizó acompañamiento y direccionamiento presencial a víctimas de violencia basada en género</t>
    </r>
    <r>
      <rPr>
        <b/>
        <sz val="10"/>
        <color theme="1"/>
        <rFont val="Arial"/>
        <family val="2"/>
      </rPr>
      <t xml:space="preserve">
GÉNERO: </t>
    </r>
    <r>
      <rPr>
        <sz val="10"/>
        <color theme="1"/>
        <rFont val="Arial"/>
        <family val="2"/>
      </rPr>
      <t>Se realizaron actividades de sensibilización sobre acoso sexual callejero y la importancia de rechazar la violencia basada en género  con el objetivo de promover el reconocimiento y la transformación de las relaciones de poder jerarquizadas que subordinan a las mujeres.</t>
    </r>
    <r>
      <rPr>
        <b/>
        <sz val="10"/>
        <color theme="1"/>
        <rFont val="Arial"/>
        <family val="2"/>
      </rPr>
      <t xml:space="preserve">
DIFERENCIAL: </t>
    </r>
    <r>
      <rPr>
        <sz val="10"/>
        <color theme="1"/>
        <rFont val="Arial"/>
        <family val="2"/>
      </rPr>
      <t>Se realizaron actividades de sensibilización sobre casos de discriminación y experiencias de restablecimiento de derechos con el objetivo de promover el reconocimiento y la transformación de las desigualdades que impidan el ejercicio pleno de los derechos de las mujeres. Esto se realizó a través de lenguaje de señas, teniendo en cuenta a aquellas mujeres que al mismo tiempo presentan condición de discapacidad.</t>
    </r>
  </si>
  <si>
    <r>
      <t xml:space="preserve">Es importante que si los reportes incorporan variables diferenciales para las mujeres (edad, pertenencia étnica, orientación sexual, u otras) se destaque en el reporte del enfoque diferencial.
</t>
    </r>
    <r>
      <rPr>
        <b/>
        <sz val="10"/>
        <color rgb="FFFF0000"/>
        <rFont val="Arial"/>
        <family val="2"/>
      </rPr>
      <t>Se modifica</t>
    </r>
  </si>
  <si>
    <r>
      <t xml:space="preserve">El reporte de enfoque diferencial debe ser más concreto y explicitar si en las actividades realizadas se hace reconocimiento y llamado a la tranformación de las afectaciones diferenciales de las mujeres en temas de violencia en el transporte público, según factores como su edad, orientación sexual, étnia, etc.
</t>
    </r>
    <r>
      <rPr>
        <b/>
        <sz val="10"/>
        <color rgb="FFFF0000"/>
        <rFont val="Arial"/>
        <family val="2"/>
      </rPr>
      <t>Se modifica</t>
    </r>
  </si>
  <si>
    <r>
      <t>DERECHOS HUMANOS</t>
    </r>
    <r>
      <rPr>
        <sz val="10"/>
        <color theme="1"/>
        <rFont val="Arial"/>
        <family val="2"/>
      </rPr>
      <t>: La Dirección para Inteligencia para la movilidad no realizará el reporte de DDHH.</t>
    </r>
    <r>
      <rPr>
        <b/>
        <sz val="10"/>
        <color theme="1"/>
        <rFont val="Arial"/>
        <family val="2"/>
      </rPr>
      <t xml:space="preserve">
GÉNERO: </t>
    </r>
    <r>
      <rPr>
        <sz val="10"/>
        <color theme="1"/>
        <rFont val="Arial"/>
        <family val="2"/>
      </rPr>
      <t>En los términos de referencia del convenio con la CAF -Banco Interamericano de Desarrollo-  para la realización del  Estudio de Movilidad y Género se prevee  realizar una caracterización, con perspectiva de género e interseccional, de los patrones de movilidad en Bogotá, utilizando metodologías cuantitativas y cualitativas.</t>
    </r>
    <r>
      <rPr>
        <b/>
        <sz val="10"/>
        <color theme="1"/>
        <rFont val="Arial"/>
        <family val="2"/>
      </rPr>
      <t xml:space="preserve">
DIFERENCIAL: </t>
    </r>
    <r>
      <rPr>
        <sz val="10"/>
        <color theme="1"/>
        <rFont val="Arial"/>
        <family val="2"/>
      </rPr>
      <t>Se prevee el análisis de los cuadros de salida del sondeo de la encuesta para conocer las particularidades de los sectores LGBTI.</t>
    </r>
  </si>
  <si>
    <r>
      <t xml:space="preserve">Se informa que según lo dispuesto por la SDP el avance cuantitativo del producto puede ser reportado en el momento que se culmine la elaboración del estudio. No se requiere la apertura de metas adicionales. Mientras se consigue el avance cuantitativo (1 estudio) se debe  seguir realizando avance cualitativo y de enfoques, como se ha venido realizando hasta el momento.
</t>
    </r>
    <r>
      <rPr>
        <b/>
        <sz val="10"/>
        <color rgb="FFFF0000"/>
        <rFont val="Arial"/>
        <family val="2"/>
      </rPr>
      <t>Se modifica</t>
    </r>
  </si>
  <si>
    <r>
      <t xml:space="preserve">DERECHOS HUMANOS: </t>
    </r>
    <r>
      <rPr>
        <sz val="10"/>
        <rFont val="Arial"/>
        <family val="2"/>
      </rPr>
      <t xml:space="preserve">Por su parte la capacitación en estereotipos de género con La Secretaría de Seguridad, Convivencia y Justicia, Un Centro de Enseñanza Automovilística CEA, permitió abordar temas relacionados a las representaciones que se generan sobre los roles socialmente asignados a hombres y mujeres y se identificaron los posibles riesgos que estas representaciones pueden (y tienen) sobre la movilidad. Con lo anterior se discutió con los participantes sobre las formas en que las experiencias en la movilidad pueden impactar en el derecho al goce de espacio público en las diferentes personas.
</t>
    </r>
    <r>
      <rPr>
        <b/>
        <sz val="10"/>
        <rFont val="Arial"/>
        <family val="2"/>
      </rPr>
      <t xml:space="preserve">
GÉNERO:</t>
    </r>
    <r>
      <rPr>
        <sz val="10"/>
        <rFont val="Arial"/>
        <family val="2"/>
      </rPr>
      <t xml:space="preserve"> La investigación permitió identificar los roles sociales marcados entre hombres y mujeres en el espacio publico, evidenciar la capacidad de acceso a diferentes medios de transporte y los factores de riesgo que pueden incidir para la ocurrencia de un siniestro vial, esto con el fin de implementar estrategias para que las mujeres se sientan seguras y empoderadas en el espacio publico. Igualmente, esto ha logrado que el equipo se capacite a las dinámicas nuevas presentadas en la ciudad en estos términos.
</t>
    </r>
    <r>
      <rPr>
        <b/>
        <sz val="10"/>
        <rFont val="Arial"/>
        <family val="2"/>
      </rPr>
      <t xml:space="preserve">
DIFERENCIAL: </t>
    </r>
    <r>
      <rPr>
        <sz val="10"/>
        <rFont val="Arial"/>
        <family val="2"/>
      </rPr>
      <t>En los procesos de formación se identifican los imaginarios y estereotipos que manifiestan las personas en relación al ciclo vital, genero, orientación sexual y pertenencia étnica, entre otros.</t>
    </r>
  </si>
  <si>
    <r>
      <t xml:space="preserve">DERECHOS HUMANOS: </t>
    </r>
    <r>
      <rPr>
        <sz val="10"/>
        <rFont val="Arial"/>
        <family val="2"/>
      </rPr>
      <t>Se prioriza el derecho a una cultura libre de sexismo</t>
    </r>
    <r>
      <rPr>
        <b/>
        <sz val="10"/>
        <rFont val="Arial"/>
        <family val="2"/>
      </rPr>
      <t xml:space="preserve">.
GÉNERO: </t>
    </r>
    <r>
      <rPr>
        <sz val="10"/>
        <rFont val="Arial"/>
        <family val="2"/>
      </rPr>
      <t xml:space="preserve">Se resalta la importancia del enfoque de género en el espacio público debido a la frecuencia en la vulneración de los derechos de las mujeres en el transporte y espacio público.
</t>
    </r>
    <r>
      <rPr>
        <b/>
        <sz val="10"/>
        <rFont val="Arial"/>
        <family val="2"/>
      </rPr>
      <t xml:space="preserve">
DIFERENCIAL: </t>
    </r>
    <r>
      <rPr>
        <sz val="10"/>
        <rFont val="Arial"/>
        <family val="2"/>
      </rPr>
      <t xml:space="preserve">Se incluyen en las actividades la importancia de abarcar a las mujeres trans y visibilizarlas.
</t>
    </r>
    <r>
      <rPr>
        <b/>
        <sz val="10"/>
        <rFont val="Arial"/>
        <family val="2"/>
      </rPr>
      <t xml:space="preserve">
TERRITORIAL: </t>
    </r>
    <r>
      <rPr>
        <sz val="10"/>
        <rFont val="Arial"/>
        <family val="2"/>
      </rPr>
      <t>Esta acción se realiza con los equipos en territorio y se basa en las experiencias propias de ellas y ellos viviendo el territorio, así como en las características de la población habitante de la zona donde se halla el frente de obra.</t>
    </r>
  </si>
  <si>
    <r>
      <t xml:space="preserve">DERECHOS HUMANOS:  
</t>
    </r>
    <r>
      <rPr>
        <sz val="10"/>
        <rFont val="Arial"/>
        <family val="2"/>
      </rPr>
      <t xml:space="preserve">Se reflexionó desde el principio de igualdad para entender que las formas de discriminación son también violación de derechos. Con las acciones implementadas se brindan herramientas que permitan disminuir el acoso, y apuntar al cierre de brechas partiendo de 3 derechos para las mujeres, los cuales se encuentran priorizados en el Política Pública de Mujeres y Equidad de Género-PPMyEG, estos derechos son: derechos a una cultura libre de sexismos, ii) el derecho a una vida libre de violencias, y iii) el derecho a un trabajo en condiciones de igualdad. 
</t>
    </r>
    <r>
      <rPr>
        <b/>
        <sz val="10"/>
        <rFont val="Arial"/>
        <family val="2"/>
      </rPr>
      <t xml:space="preserve">
GÉNERO: 
</t>
    </r>
    <r>
      <rPr>
        <sz val="10"/>
        <rFont val="Arial"/>
        <family val="2"/>
      </rPr>
      <t>Las capacitaciones permitieron a las y los participantes reflexionar sobre los estereotipos de género y como estos limitan el ejercicio de los derechos, a la transformación de las relaciones de poderes que producen discriminación y desigualdad de género, es por ellos que desde la entidad se generan estrategias para el cierre de brechas desde el reconocimiento de los derechos de las mujeres a través del reconocimiento del impacto que tiene el lenguaje (forma de comunicarnos en el reconocimiento de los estereotipos en el uso del masculino genérico), las desigualdades y las brechas entre hombres y mujeres.</t>
    </r>
    <r>
      <rPr>
        <b/>
        <sz val="10"/>
        <rFont val="Arial"/>
        <family val="2"/>
      </rPr>
      <t xml:space="preserve">  
DIFERENCIAL: 
</t>
    </r>
    <r>
      <rPr>
        <sz val="10"/>
        <rFont val="Arial"/>
        <family val="2"/>
      </rPr>
      <t xml:space="preserve">Los programas desarrollado evidencian que la vulnerabilidad se puede acentuar cuando se cruzan o intersecciones variables como la edad, la etnia o la clase social con el género y sus desigualdades en la forma de comunicarnos, así se reconocen las condiciones diferenciales de la población para actuar sobre estás; todas estas acciones nos llevan a la trasformación de las inequidades a las diferentes formas de subordinación, discriminación, exclusión social 
</t>
    </r>
    <r>
      <rPr>
        <b/>
        <sz val="10"/>
        <rFont val="Arial"/>
        <family val="2"/>
      </rPr>
      <t xml:space="preserve">TERRITORIAL: </t>
    </r>
    <r>
      <rPr>
        <sz val="10"/>
        <rFont val="Arial"/>
        <family val="2"/>
      </rPr>
      <t>En las capacitaciones se relata el enfoque territorial, teniendo en cuenta las particularidades de cada localidad de Bogotá- región, tanto simbólicas, como poblacionales, entre otras.</t>
    </r>
  </si>
  <si>
    <r>
      <t xml:space="preserve">DERECHOS HUMANOS: </t>
    </r>
    <r>
      <rPr>
        <sz val="10"/>
        <rFont val="Arial"/>
        <family val="2"/>
      </rPr>
      <t>Las actividades buscan restablecer el derecho de las mujeres a usar el transporte público con tranquilidad, bienestar y seguridad.</t>
    </r>
    <r>
      <rPr>
        <b/>
        <sz val="10"/>
        <rFont val="Arial"/>
        <family val="2"/>
      </rPr>
      <t xml:space="preserve">
GÉNERO: </t>
    </r>
    <r>
      <rPr>
        <sz val="10"/>
        <rFont val="Arial"/>
        <family val="2"/>
      </rPr>
      <t>Las actividades se enfocan en la protección y el cuidado de las mujeres en el transporte público, siendo estas las que más hacen del uso del mismo, de acuerdo con las estadísticas generadas por Secretaría de la Mujer y el Protocolo de Prevención, Atención y Sanción de Violencias Contra las Mujeres.</t>
    </r>
    <r>
      <rPr>
        <b/>
        <sz val="10"/>
        <rFont val="Arial"/>
        <family val="2"/>
      </rPr>
      <t xml:space="preserve">
DIFERENCIAL: </t>
    </r>
    <r>
      <rPr>
        <sz val="10"/>
        <rFont val="Arial"/>
        <family val="2"/>
      </rPr>
      <t>Las actividades buscan visibilizar los tipos de violencias que sufren las mujeres en los espacios públicos y la corresponsabilidad de hombres y mujeres en su protección y cuidado. Pita y avisa realizó su implementación de manera masiva, no obstante, sí enfatizó su entrega a niñas y mujeres mayores.</t>
    </r>
    <r>
      <rPr>
        <b/>
        <sz val="10"/>
        <rFont val="Arial"/>
        <family val="2"/>
      </rPr>
      <t xml:space="preserve">
TERRITORIAL: </t>
    </r>
    <r>
      <rPr>
        <sz val="10"/>
        <rFont val="Arial"/>
        <family val="2"/>
      </rPr>
      <t>Las actividades se desarrollaron a nivel distrital y buscan promover la corresponsabilidad, la solidaridad y la empatía entre la población usuaria.</t>
    </r>
  </si>
  <si>
    <r>
      <t xml:space="preserve">DERECHOS HUMANOS:
</t>
    </r>
    <r>
      <rPr>
        <sz val="10"/>
        <color theme="1"/>
        <rFont val="Arial"/>
        <family val="2"/>
      </rPr>
      <t>Durante el desarrollo de las capacitaciones se generan espacios de reflexión y visibilización de la necesidad de disminuir las brechas en la garantía de derechos para las mujeres a disfrutar una vida libre de violencias y del hábitat y de una cultura libre de sexismos, invitando a los conductores de SITP a ser participes de la promoción de la reducción de la desigualdad y la violencia de género especialmente en lo referido a la movilidad.</t>
    </r>
    <r>
      <rPr>
        <b/>
        <sz val="10"/>
        <color theme="1"/>
        <rFont val="Arial"/>
        <family val="2"/>
      </rPr>
      <t xml:space="preserve">
GÉNERO:
</t>
    </r>
    <r>
      <rPr>
        <sz val="10"/>
        <color theme="1"/>
        <rFont val="Arial"/>
        <family val="2"/>
      </rPr>
      <t>Estas acciones promueven la igualdad de género y la movilidad segura de los diferentes actores viales para promover el goce de los derechos en la movilidad, a través del reconocimiento y transformación de las relaciones de poder jerarquizadas que subordinan a las mujeres que producen discriminación, desigualdad, acoso y violencia.</t>
    </r>
    <r>
      <rPr>
        <b/>
        <sz val="10"/>
        <color theme="1"/>
        <rFont val="Arial"/>
        <family val="2"/>
      </rPr>
      <t xml:space="preserve">
DIFERENCIAL:
</t>
    </r>
    <r>
      <rPr>
        <sz val="10"/>
        <color theme="1"/>
        <rFont val="Arial"/>
        <family val="2"/>
      </rPr>
      <t xml:space="preserve">Durante los espacios formativos se promueve el uso del lenguaje incluyente y respetuoso, visibilizando las características, situaciones y condiciones de las mujeres en escenarios cotidianos con el fin de generar apropiación y reflexión en torno a los comportamientos hacia las mujeres en la vía.  En el rango etario de los 29 a los 44 años participaron 3 mujeres y 51 hombres; en el rango etario de los 45 y 59 años participó una mujer y 35 hombres.
</t>
    </r>
    <r>
      <rPr>
        <b/>
        <sz val="10"/>
        <color theme="1"/>
        <rFont val="Arial"/>
        <family val="2"/>
      </rPr>
      <t>TERRITORIAL:</t>
    </r>
    <r>
      <rPr>
        <sz val="10"/>
        <color theme="1"/>
        <rFont val="Arial"/>
        <family val="2"/>
      </rPr>
      <t xml:space="preserve">
Los espacios formativos tienen en cuenta las dinámicas que son recurrentes en el trasporte público privado de la ciudad.</t>
    </r>
  </si>
  <si>
    <r>
      <t xml:space="preserve">DERECHOS HUMANOS:
</t>
    </r>
    <r>
      <rPr>
        <sz val="10"/>
        <color theme="1"/>
        <rFont val="Arial"/>
        <family val="2"/>
      </rPr>
      <t xml:space="preserve">Las acciones adelantadas buscan brindar herramientas orientadas a cuestionar comportamientos y actitudes de discriminación que vulneran los derechos a una vida libre de violencia y a las desigualdades entre hombres y mujeres, al reconocimiento de los tipos de violencias y las consecuencias de la mismas frente a la legislación Colombiana.
</t>
    </r>
    <r>
      <rPr>
        <b/>
        <sz val="10"/>
        <color theme="1"/>
        <rFont val="Arial"/>
        <family val="2"/>
      </rPr>
      <t xml:space="preserve">
GÉNERO:
</t>
    </r>
    <r>
      <rPr>
        <sz val="10"/>
        <color theme="1"/>
        <rFont val="Arial"/>
        <family val="2"/>
      </rPr>
      <t>Las acciones se desarrollaron entorno a situaciones de discriminación y violencia que socialmente se han naturalizado, develando por medio de la reflexión que constituyen violencia e inequidad y promoviendo comportamientos cuidadores para la garantía de los derechos de las mujeres en el espacio público.</t>
    </r>
    <r>
      <rPr>
        <b/>
        <sz val="10"/>
        <color theme="1"/>
        <rFont val="Arial"/>
        <family val="2"/>
      </rPr>
      <t xml:space="preserve">
DIFERENCIAL:
</t>
    </r>
    <r>
      <rPr>
        <sz val="10"/>
        <color theme="1"/>
        <rFont val="Arial"/>
        <family val="2"/>
      </rPr>
      <t xml:space="preserve">Las acciones reconocen la diversidad de las mujeres, refiriéndose a ellas en plural e incluyendo imágenes no estereotipadas de las mismas, reconocimiento el derecho al libre desarrollo y la construcción de la personalidad.  </t>
    </r>
    <r>
      <rPr>
        <b/>
        <sz val="10"/>
        <color theme="1"/>
        <rFont val="Arial"/>
        <family val="2"/>
      </rPr>
      <t xml:space="preserve">
TERRITORIAL: 
</t>
    </r>
    <r>
      <rPr>
        <sz val="10"/>
        <color theme="1"/>
        <rFont val="Arial"/>
        <family val="2"/>
      </rPr>
      <t>Las capacitaciones tienen en cuenta el espacio territorial donde se desarrollan los proyectos, teniendo en cuenta las particularidades y dinámicas del espacio.</t>
    </r>
  </si>
  <si>
    <t>Es importante tener en cuenta que conforme a los lineamientos de la SDP frente al reporte financiero, este debe realizarse acumulado conforme a la periodicidad, en el caso de este producto al ser anual, deberá hacerse acumulado y registrarse en el IV trimestre de 2023.  Así mismo, se debe realizar el reporte cualitativo de información financiera todos los trimestres independiente de la periodicidad del producto.</t>
  </si>
  <si>
    <t>El recurso destinado para la consultoría no ha iniciado su ejecución.</t>
  </si>
  <si>
    <r>
      <t xml:space="preserve">De la misma manera que se señaló para el reporte cuantitativo, se sugiere continuar haciendo el reporte financiero tanto cuantitativo como cualitativo de los recursos ejecutados hasta que se logré el cumplimineto y finalización del producto. 
</t>
    </r>
    <r>
      <rPr>
        <b/>
        <sz val="10"/>
        <color rgb="FFFF0000"/>
        <rFont val="Arial"/>
        <family val="2"/>
      </rPr>
      <t xml:space="preserve">
Se complementa la información cualitativa</t>
    </r>
  </si>
  <si>
    <r>
      <t>DERECHOS HUMANOS:</t>
    </r>
    <r>
      <rPr>
        <sz val="10"/>
        <color theme="1"/>
        <rFont val="Arial"/>
        <family val="2"/>
      </rPr>
      <t xml:space="preserve"> Las sensibilizaciones se centran en los derechos a una vida libre de violencias y una cultura libre de sexismo
</t>
    </r>
    <r>
      <rPr>
        <b/>
        <sz val="10"/>
        <color theme="1"/>
        <rFont val="Arial"/>
        <family val="2"/>
      </rPr>
      <t xml:space="preserve">
GÉNERO: </t>
    </r>
    <r>
      <rPr>
        <sz val="10"/>
        <color theme="1"/>
        <rFont val="Arial"/>
        <family val="2"/>
      </rPr>
      <t>El enfoque de genero es primordial en el sector de la construcción y en el espacio público, las mujeres son vulnerables en los frentes de obra tanto por sus compañeros como aquellas mujeres que transitan en los alrededores de las obras de la Entidad.</t>
    </r>
    <r>
      <rPr>
        <b/>
        <sz val="10"/>
        <color theme="1"/>
        <rFont val="Arial"/>
        <family val="2"/>
      </rPr>
      <t xml:space="preserve">
DIFERENCIAL: </t>
    </r>
    <r>
      <rPr>
        <sz val="10"/>
        <color theme="1"/>
        <rFont val="Arial"/>
        <family val="2"/>
      </rPr>
      <t>Esta actividad abarca a todos los grupos de mujeres que hacen uso del espacio y el transporte público en la ciudad partiendo del análisis de ciclo vital, etnia, situación socio-económica, orientación sexual, entre otras variables.</t>
    </r>
  </si>
  <si>
    <t xml:space="preserve">(Número de acciones  cumplidas de la de la Estrategia de  integral para el mejoramiento de la experiencia de viaje y la seguridad de las mujeres usuarias y prestadoras del servicio de transporte público individual (Taxi)/Número de acciones  programadas de la Estrategia integral para el mejoramiento de la experiencia de viaje y la seguridad de las mujeres usuarias y prestadoras del servicio de transporte público individual (Taxi)n)*100 </t>
  </si>
  <si>
    <t>En la vigencia de 2023, bajo el marco de la implementación de la Estrategia integral para el mejoramiento de la experiencia de viaje y la seguridad de las mujeres usuarias y prestadoras del servicio de transporte público individual (Taxi), para el primer trimestre  se realizaron cuatro acciones:
1. Elección de la Representante mujer conductora el 25 de enero del 2023.
2. Estructuración de la Estrategia de Género para TPI 2023.
3. Reunión con representantes del gremio  con el fin de presentar el plan de trabajo (18 de marzo 2023)
4. Semillero sobre tipos de violencia y normatividad (13 de marzo 2023).
Durante la vigencia se programa realizar la promoción del curso dos veces en cada semestre.</t>
  </si>
  <si>
    <r>
      <t xml:space="preserve">DERECHOS HUMANOS: </t>
    </r>
    <r>
      <rPr>
        <sz val="10"/>
        <color theme="1"/>
        <rFont val="Arial"/>
        <family val="2"/>
      </rPr>
      <t>Estas acciones parten del reconocimiento de la existencia de una brecha histórica en el disfrute efectivo de los derechos humanos para las mujeres, en ese sentido se enfocan en aportar a la eliminación de esas barreras culturales que no permiten el acceso a sus derechos a una vida libre de violencias, a una cultura libre de sexismos y a habitar el espacio público, con énfasis en los vehículos de transporte público individual reglamentados, teniendo en cuenta la alta vulnerabilidad de las mujeres en un espacio  móvil, direccionado por un tercero, tal como los taxis.</t>
    </r>
    <r>
      <rPr>
        <b/>
        <sz val="10"/>
        <color theme="1"/>
        <rFont val="Arial"/>
        <family val="2"/>
      </rPr>
      <t xml:space="preserve">
GÉNERO: </t>
    </r>
    <r>
      <rPr>
        <sz val="10"/>
        <color theme="1"/>
        <rFont val="Arial"/>
        <family val="2"/>
      </rPr>
      <t xml:space="preserve">Todas las acciones están enfocadas a priorizar la seguridad de las mujeres cuando viajen en taxi, para contribuir a mejorar la experiencia de viaje en clave de los derechos a una vida libre de violencias y una cultura sin sexismo. En tal sentido los semilleros están orientados a fomentar en las y los conductores habilidades y actitudes de respeto de los derechos de las mujeres usurarias.
</t>
    </r>
    <r>
      <rPr>
        <b/>
        <sz val="10"/>
        <color theme="1"/>
        <rFont val="Arial"/>
        <family val="2"/>
      </rPr>
      <t xml:space="preserve">DIFERENCIAL: </t>
    </r>
    <r>
      <rPr>
        <sz val="10"/>
        <color theme="1"/>
        <rFont val="Arial"/>
        <family val="2"/>
      </rPr>
      <t>Esta capacitaciones tienen en cuenta el enfoque intersectorial, dando herramientas para identificar las características propias de las mujeres, ya sean estas a su vez personas mayores, personas que hacen parte del sector social LGTBI, personas con discapacidad, entre otros.</t>
    </r>
  </si>
  <si>
    <r>
      <t xml:space="preserve">DERECHOS HUMANOS: </t>
    </r>
    <r>
      <rPr>
        <sz val="10"/>
        <color theme="1"/>
        <rFont val="Arial"/>
        <family val="2"/>
      </rPr>
      <t>con el fin de contribuir a garantizar los derechos de las mujeres, las acciones en comunicación en este trimestre, han continuado la promoción de la eliminación de violencias contra las mujeres en el transporte público, apoyando sistemas seguros de movilidad, así como la inclusión de mujeres en sectores usualmente masculinizados como el de transporte.</t>
    </r>
    <r>
      <rPr>
        <b/>
        <sz val="10"/>
        <color theme="1"/>
        <rFont val="Arial"/>
        <family val="2"/>
      </rPr>
      <t xml:space="preserve">
GÉNERO: </t>
    </r>
    <r>
      <rPr>
        <sz val="10"/>
        <color theme="1"/>
        <rFont val="Arial"/>
        <family val="2"/>
      </rPr>
      <t>en este primer trimestre las acciones de comunicación se  han enfocado en fomentar la eliminación de estereotipos de género, y  considerar as implicancias del género en la formulación de planes y programas de movilidad,</t>
    </r>
    <r>
      <rPr>
        <b/>
        <sz val="10"/>
        <color theme="1"/>
        <rFont val="Arial"/>
        <family val="2"/>
      </rPr>
      <t xml:space="preserve">
DIFERENCIAL: </t>
    </r>
    <r>
      <rPr>
        <sz val="10"/>
        <color theme="1"/>
        <rFont val="Arial"/>
        <family val="2"/>
      </rPr>
      <t>durante este primer trimestre del año, se ha continuado con  un enfoque diferencial  en la comunicación de procesos como el de rendición de cuentas, y apoyo a estrategias  y programas que promueven la inclusión de género.</t>
    </r>
    <r>
      <rPr>
        <b/>
        <sz val="10"/>
        <color theme="1"/>
        <rFont val="Arial"/>
        <family val="2"/>
      </rPr>
      <t xml:space="preserve"> </t>
    </r>
    <r>
      <rPr>
        <sz val="10"/>
        <color theme="1"/>
        <rFont val="Arial"/>
        <family val="2"/>
      </rPr>
      <t>Esto se realizó a través de lenguaje de señas, teniendo en cuenta a aquellas mujeres que al mismo tiempo presentan condición de discapacidad.</t>
    </r>
  </si>
  <si>
    <t>1. Se reporta valor de cotización de elementos adquiridos para la jornada por $3.062.905
2.  Se realizó adición hasta el 27 de marzo de contrato de Talento Humano, del cual se toma el 20% del valor total contratado para la vigencia del 2023, que corresponde a las actividades con las cuales se dara cumplimiento al producto
Contrato  (20%): $ 2.224.800</t>
  </si>
  <si>
    <r>
      <t xml:space="preserve">GÉNERO: </t>
    </r>
    <r>
      <rPr>
        <sz val="10"/>
        <color theme="1"/>
        <rFont val="Arial"/>
        <family val="2"/>
      </rPr>
      <t>las actividades realizadas buscaron fortalecer y desarrollar las habilidades motoras frente a la bicicleta y su uso orientado a mujeres, con recorridos sobre la bicicleta que además les permite reconocer el territorio que habitan y posibles debilidades motrices que deben reforzar con los ejercicios practicados. Otro aspecto importante desarrollado en los talleres es el de conocimiento puntual sobre la bicicleta como partes, mecánica básica que permite a las mujeres generar independencia en su movilidad.</t>
    </r>
  </si>
  <si>
    <r>
      <t xml:space="preserve">Es necesario revisar y ajustar el reporte, se señala que se realizaran dos acciones de verificación para la vigencia, quedaría la pregunta de si en el resto del año, se van a desarrollar más acciones. Si en efecto se van a desarrollar más acciones hay que revisar la planeación a largo plazo con el fin de informar el número de acciones de la Estrategia de participación ciudadana incidente, orientada a promover dinámicas de movilidad segura, incluyente, sostenible y accesible, con enfoque de género en el Sistema Distrital de Cuidado programadas para el 2023, las cuales deberán corresponder al 10%, que es la meta programada para esta vigencia y de esta manera, poder reportar de manera trimestral el avance en el cumplimiento de lo programado.
</t>
    </r>
    <r>
      <rPr>
        <b/>
        <sz val="10"/>
        <color rgb="FFFF0000"/>
        <rFont val="Arial"/>
        <family val="2"/>
      </rPr>
      <t xml:space="preserve">
Muchas gracias por plantear esta inquietud, frente a este producto se programas dos acciones de verificación porque el proyecto está en su fase de culminación, en ese sentido, en el reporte del próximo trimestre se adelantará una accion de verificación y se realizará el cierre del producto, para la vigencia</t>
    </r>
  </si>
  <si>
    <r>
      <t xml:space="preserve">DERECHOS HUMANOS:
</t>
    </r>
    <r>
      <rPr>
        <sz val="10"/>
        <rFont val="Arial"/>
        <family val="2"/>
      </rPr>
      <t xml:space="preserve">El proyecto le ha venido apuntando a mejorar el disfrute de habitar el espacio público, teniendo en cuenta las particularidades de la movilidad de las personas que realizan labores del cuidado, que su mayoría son mujeres, llevando a cabo trayectorias poligonales conformadas por recorridos con propósitos y puntos de llegada múltiples. En este sentido, este piloto se enfoca en mejorar la calidad de los viajes en bicicleta realizados por las personas cuidadoras de niñas y niños para llevarles de los hogares a las instituciones educativas y de estas a los destinos elegidos posteriores al horario escolar.
Para ello, se priorizó como zona de implementación la escolar de Kennedy, con la población identificada por edad y forma de movilidad para llegar a la institución educativa de los colegios IES El Japón y Thom Adams sede A.
A través de mejorar la calidad del viaje de esta población, mayoritariamente mujeres, niñas y niños, es como se busca generar un aporte para el disfrute del derecho de habitar la ciudad.
</t>
    </r>
    <r>
      <rPr>
        <b/>
        <sz val="10"/>
        <rFont val="Arial"/>
        <family val="2"/>
      </rPr>
      <t xml:space="preserve">
GÉNERO:
</t>
    </r>
    <r>
      <rPr>
        <sz val="10"/>
        <rFont val="Arial"/>
        <family val="2"/>
      </rPr>
      <t xml:space="preserve">Teniendo en cuenta que la población objetivo del proyecto es cuidadora, y que esta en su mayoría son mujeres, el proyecto le apuesta a tener una influencia principalmente en las mujeres que realizan este tipo de trayectorias en la zona escolar de Kennedy. </t>
    </r>
    <r>
      <rPr>
        <b/>
        <sz val="10"/>
        <rFont val="Arial"/>
        <family val="2"/>
      </rPr>
      <t xml:space="preserve">
DIFERENCIAL:
</t>
    </r>
    <r>
      <rPr>
        <sz val="10"/>
        <rFont val="Arial"/>
        <family val="2"/>
      </rPr>
      <t>Este proyecto tiene en cuenta las características propias de las mujeres que realizan estos viajes del cuidado, teniendo conocimientos sobre las condiciones de su bicicleta, cuántos infantes lleva consigo y las particularidades de los viajes que realizan las mujeres cuidadoras, no siendo estos pendulares sino poligonales.</t>
    </r>
    <r>
      <rPr>
        <b/>
        <sz val="10"/>
        <rFont val="Arial"/>
        <family val="2"/>
      </rPr>
      <t xml:space="preserve">
TERRITORIAL: 
</t>
    </r>
    <r>
      <rPr>
        <sz val="10"/>
        <rFont val="Arial"/>
        <family val="2"/>
      </rPr>
      <t>El proyecto parte de un análisis de priorización local, desde el cual se observa la localidad de Kennedy como aquel que tiene una dinámicas propias que afectan los circuitos de cuidado realizados en la zona. En ese sentido, durante todo el pilotaje se han involucrado las particularidades del territorio, las costumbres y los horarios de los colegios con los que se ha abierto el diálogo.</t>
    </r>
  </si>
  <si>
    <t xml:space="preserve">Los recursos ejecutados corresponden al porcentaje de los honorarios de la persona contratada para apoyar la implementación de este pilotaje </t>
  </si>
  <si>
    <r>
      <t xml:space="preserve">DERECHOS HUMANOS:
</t>
    </r>
    <r>
      <rPr>
        <sz val="10"/>
        <rFont val="Arial"/>
        <family val="2"/>
      </rPr>
      <t>Por medio de las capacitaciones se busca generar un diálogo acertivo y libre de discriminaciones, mitos sobre las mujeres y la movilidad, y violencias verbales que están naturalizadas en la cultura de la ciudad, con énfasis en el sector movilidad, tradicionalmente masculinizado. Ello le apuesta a que las personas participantes logren ser concientes e interiorizar de qué manera su conversación puede o no aportarle a garantizar a las mujeres el derecho a una vida libre de violencias y a una cultura libre de sexismos.</t>
    </r>
    <r>
      <rPr>
        <b/>
        <sz val="10"/>
        <rFont val="Arial"/>
        <family val="2"/>
      </rPr>
      <t xml:space="preserve">
GÉNERO:
</t>
    </r>
    <r>
      <rPr>
        <sz val="10"/>
        <rFont val="Arial"/>
        <family val="2"/>
      </rPr>
      <t xml:space="preserve">Esta capacitaciones reconocen las diferentes formas de violencia que reciben las mujeres bajo las creencias, mitos, referencias y falta de reconocimiento naturalizado en el lenguaje como expresión cultural. Bajo este contexto el enfoque de género se presenta en este producto buscando que sean las mujeres quienes reciban un trato libre de violencias basadas en género en conversciones entabladas principalmente con las entidades públicas del sector movilidad.
</t>
    </r>
    <r>
      <rPr>
        <b/>
        <sz val="10"/>
        <rFont val="Arial"/>
        <family val="2"/>
      </rPr>
      <t xml:space="preserve">
DIFERENCIAL:
</t>
    </r>
    <r>
      <rPr>
        <sz val="10"/>
        <rFont val="Arial"/>
        <family val="2"/>
      </rPr>
      <t xml:space="preserve">Las capacitaciones concentran gran parte de su contenido en reflexionar sobre las lecturas intersectoriales que deben realizarse en los diferentes ejercicios de participación ciudadana, invitando a reflexionar el disfrute de los Derechos Humanos bajo los conceptos de diversidad, vulnerabilidad, y a diferencia entre igualdad jurídica e igualdad social; haciendo énsafisis en las diferentes formas de violencia y discriminaciones que puede comprenderse por medio de más de un enfoque diferencial.
</t>
    </r>
    <r>
      <rPr>
        <b/>
        <sz val="10"/>
        <rFont val="Arial"/>
        <family val="2"/>
      </rPr>
      <t xml:space="preserve">
TERRITORIAL:</t>
    </r>
    <r>
      <rPr>
        <sz val="10"/>
        <rFont val="Arial"/>
        <family val="2"/>
      </rPr>
      <t xml:space="preserve"> Tener en cuenta las características, simbologías y problemáticas de cada localidad hacen parte de la reflecióm y esta, a su vez, es enriquecida desde las experiencias de los equipos, teniendo en cuenta sus vivencias personales de manera participativa durante la jornada, así como las experiencias laborales en el territorio desde la gestión de las problemáticas ciudadanas gestionadas en las localidades; cabe mencionar que la Secretaría Distrilta de Movilidad tiene despliegue territorial a través de los Centros Locales de Movilidad</t>
    </r>
  </si>
  <si>
    <r>
      <t xml:space="preserve">GÉNERO: </t>
    </r>
    <r>
      <rPr>
        <sz val="12"/>
        <rFont val="Arial"/>
        <family val="2"/>
      </rPr>
      <t>todo el proceso de diagnóstico participativo y de construcción de la estrategia ha sido pensada en los viajes de cuidado que realizan principalmente las mujeres para llevar a sus hijos/as al colegio, reconociendo la importancia de garantizar la seguridad vial y el confort para dicha población.</t>
    </r>
    <r>
      <rPr>
        <b/>
        <sz val="10"/>
        <rFont val="Arial"/>
        <family val="2"/>
      </rPr>
      <t xml:space="preserve">
DIFERENCIAL:  </t>
    </r>
    <r>
      <rPr>
        <sz val="12"/>
        <rFont val="Arial"/>
        <family val="2"/>
      </rPr>
      <t xml:space="preserve">El proceso de reconcimiento de las necesidades en términos de seguridad vial y ciudadana que se realizaron en la primera fase del proyecto, hace un reconocimiento de la movilidad diferencial que tienen los niños y niñas de los dos colegios priorizados y sus cuidadores, por tal motivo el desarrollo de las estrategias responden y se ajustan a las dinámicas propias de esta población. </t>
    </r>
    <r>
      <rPr>
        <b/>
        <sz val="10"/>
        <rFont val="Arial"/>
        <family val="2"/>
      </rPr>
      <t xml:space="preserve">
TERRITORIAL: </t>
    </r>
    <r>
      <rPr>
        <sz val="12"/>
        <rFont val="Arial"/>
        <family val="2"/>
      </rPr>
      <t>El proceso de adelanta atendiendo a las dinamicas propias de la localidad de Kennedy.</t>
    </r>
  </si>
  <si>
    <t>El recurso ejecutado corresponde al porcentaje del monto de los contratos del equipo implementador del proyecto Circuitos del cuidado en la OGS, de acuerdo a la dedicación destinada a este proyecto</t>
  </si>
  <si>
    <r>
      <t>GÉNERO:</t>
    </r>
    <r>
      <rPr>
        <sz val="10"/>
        <rFont val="Arial"/>
        <family val="2"/>
      </rPr>
      <t xml:space="preserve"> La propuesta para el grupo de ciclo infraestructura organiza una secuencia de contenidos para que se comprenda por parte de quienes participen que la diferencia sexual se convierte socialmente en un organizador jerárquico que afecta el ejercicio de derechos y la autonomía de las mujeres, dejando en posición de privilegio a los hombres</t>
    </r>
    <r>
      <rPr>
        <b/>
        <sz val="10"/>
        <rFont val="Arial"/>
        <family val="2"/>
      </rPr>
      <t xml:space="preserve">.
DIFERENCIAL: </t>
    </r>
    <r>
      <rPr>
        <sz val="10"/>
        <rFont val="Arial"/>
        <family val="2"/>
      </rPr>
      <t>Uno de los objetivos específicos de la capacitación con el grupo de ciclo infraestructura es Brindar elementos conceptuales que permitan a los equipos comprender la diferencia como centro del análisis de prácticas discriminatorias y de inequidad. De tal manera el desarrollo de algunos de los contenidos se orientan a reflexionar como el sistema sexo/género se cruza con variables como la edad, la clase y las capacidades, promoviendo que dichas variables y su entrecruzamiento sea parte de los análisis al momento de diseñar, evaluar o planear ciclo infraestructura.</t>
    </r>
    <r>
      <rPr>
        <b/>
        <sz val="10"/>
        <rFont val="Arial"/>
        <family val="2"/>
      </rPr>
      <t xml:space="preserve">
TERRITORIAL: </t>
    </r>
    <r>
      <rPr>
        <sz val="10"/>
        <rFont val="Arial"/>
        <family val="2"/>
      </rPr>
      <t xml:space="preserve"> No aplica segun ficha técnica</t>
    </r>
  </si>
  <si>
    <t xml:space="preserve">Corresponde a la programación y ejecución contractual de una contratistas de la Oficina de Gestión Social encargada de la formulación y realización de actividades en los productos. </t>
  </si>
  <si>
    <t>En el segundo trimestre del 2023 para la estrategia de inclusión de enfoque de género en el Centro de Orientación a Victimas por Siniestros Viales - ORVI,  en el eje de Transferencia de conocimiento se realizó una (1) acción de bienestar con víctimas de siniestros viales. 
Teniendo en cuenta que en la dinámica de atenciones de ORVI, los familiares atendidos de las vícitimas directas fallecidas o que tuvieron lesiones a causa del siniestro vial, por lo general, son mujeres dedicadas a labores de cuidado, la acción realizada estuvo enfocada en transmitir a las personas participantes, herramientas de autocuidado para integrarlas de forma complementaria a  las recomendaciones brindadas en las orientaciones recibidas en ORVI. En este espacio participaron 6 mujeres que se han beneficiado con los servicios de orientación brindados en el centro. 
Adicional a las acciones establecidas como compromiso de ORVI para la PPMYEG, se adelantó una mesa de trabajo con la profesional encargada de los temas de género de la Secretaría Distrtial de Movilidad para recibir linea técnica en relación a los módulos de formación que realiza ORVI, el propósito ha sido identificar qué aspectos se requiere fortalecer en temas de lenguaje incluyente, contenidos temáticos,  imágenes de las presentaciones y grupos a quienes están dirigidas las capacitaciones, para garantizar que efectivamente esté transversalizado el enfoque.
Por otra parte, dado que en las atenciones brindadas en ORVI se han identificado necesidaes asociadas a temas como:  mayor carga de cuidado luego del siniestro vial  en mujeres familiares de las vícitmas; se han realizado articulaciones a través de mesas de trabajo con gestoras y gestores de las manzanas del cuidado para socializarles los servicios de ORVI y tener un canal de referenciación para las personas usuarias del centro que requieran los programas del SIDICU y a su vez establecer una linea de comuniación directa con ORVI en caso que identifiquen personas vìcitmas de siniestros viales que requeiran el servicio. 
También, a través de la articulación con la coordinadora y gestoras de emprendimiento y empleabilidad de la Secretaría Distrital de la Mujer, se estableció el compromiso de referenciar a las ciudadanas usuarias de ORVI para que en la SDMujer puedan conocer las ofertas laborales vigentes y enlazarlas a la ruta de empleabilidad. Durante el trimestre se han referenciado a 6 mujereres.</t>
  </si>
  <si>
    <r>
      <t>DERECHOS HUMANOS:</t>
    </r>
    <r>
      <rPr>
        <sz val="10"/>
        <rFont val="Arial"/>
        <family val="2"/>
      </rPr>
      <t xml:space="preserve"> Con la acción de bienestar realizada se promovió en las personas dedicadas a las labores del cuidado, que han sido usuarias de los servicios en ORVI , el fortalecimiento de lazo social a partir de las actividades de integración con las demás victimas de siniestros y el reconocimiento de derechos a espacios de cuidado y bienestar luego de un siniestro vial.
</t>
    </r>
    <r>
      <rPr>
        <b/>
        <sz val="10"/>
        <rFont val="Arial"/>
        <family val="2"/>
      </rPr>
      <t xml:space="preserve">
GÉNERO: </t>
    </r>
    <r>
      <rPr>
        <sz val="10"/>
        <rFont val="Arial"/>
        <family val="2"/>
      </rPr>
      <t xml:space="preserve">La acción realizada enfocada en la apropiación de herramientas para el autocuidado, benefició a las mujeres  cuidadoras cuya carga de tareas se incrementó luego del siniestro vial, ya que el espacio promovió la reflexion sobre la importancia de la actividad fisica para la salud física y mental y el recomnocimiento de sus derechos desde el rol que desempeñan. </t>
    </r>
    <r>
      <rPr>
        <b/>
        <sz val="10"/>
        <rFont val="Arial"/>
        <family val="2"/>
      </rPr>
      <t xml:space="preserve">
DIFERENCIAL: </t>
    </r>
    <r>
      <rPr>
        <sz val="10"/>
        <rFont val="Arial"/>
        <family val="2"/>
      </rPr>
      <t>La acción de bienestar realizada facilitó la integración de los participantes de diferentes edades que han sido victimas de siniestros viales, esto contribuye a qué a partir de la acción se creen espacios de lazo social y el fortalecimiento de las herramientas brindadas en las orientaciones recibidas en ORVI.</t>
    </r>
  </si>
  <si>
    <t>Los recursos ejecutados corresponden a: la contratación para el desarrollo de la gestión del conocimiento en ORVI enfocada en el eje de formación y eje de transferencia de conocimiento de la operación del Centro de orientación a Victimas de Siniestros Viales.</t>
  </si>
  <si>
    <t>Durante este trimestre se ejecutó el 100% de los recursos que se comprometieron.</t>
  </si>
  <si>
    <t>Las capacitaciones son desarrolladas por un equipo multidisciplinario de 10 pedagogos y 8 profesionales de artes escénicas para cumplir la meta No. 4.  Ejecutar y evaluar el 100% de las estrategias de pedagogía y educación vial diseñadas, del proyecto 7581 "Fortalecimiento de la comunicación y la cultura para la movilidad como elementos constructivos y pedagógicos del nuevo contrato social en Bogotá," y no se tiene personal o presupuesto especifico para atender grupos poblacionales o políticas de manera especifica.  Se reporta el 50% del presupuesto de esta meta, debido a que se comparte presupuesto ejecutado con el producto 3.3.9</t>
  </si>
  <si>
    <t>Es importante resaltar que no se tiene estimado el presupuesto de manera individual para cada grupo poblacional, por lo que se reporta la sumatoria de los presupuestos asignados a las metas 4 y 5 del proyecto de inversión 7581 "Fortalecimiento de la comunicación y la cultura para la movilidad como elementos constructivos y pedagógicos del nuevo contrato social en Bogotá.
  *meta No. 4. Ejecutar y evaluar el 100% de las estrategias de pedagogía y educación vial diseñadas. Se reporta 50% del presupuesto.
  *meta No. 5. Desarrollar el 100% del plan estratégico de comunicaciones y cultura para la movilidad</t>
  </si>
  <si>
    <t>El pasado lunes 26 de junio se realizaron dos sensibilizaciones con el apoyo de la Secretaria de la Mujer en las sede de Producción (El Mochuelo) en la que participaron 7 mujeres y 30 hombres y en la sede Operativa (La Elvira) en la que asistieron 2 mujeres y 26 hombres quienes son colaboradores de la entidad, cuyos roles son operarios, ingenieros, técnicos, auxiliares y conductores. 
Las sensibilizaciones fueron sobre:
1. Género: categoría de análisis y enfoque: 
a. Conceptos básicos: (sexo, género, orientaciones sexuales e identidades de género)
b. Construcciones sociales, roles y normas de género, relaciones de poder desiguales. 
c. Derechos de las mujeres
d. Enfoque y transversalización, sector movilidad – UMV 
e. Instrumento Bogotá: PPMyEG y productos- UMV</t>
  </si>
  <si>
    <r>
      <t xml:space="preserve">DERECHOS HUMANOS: </t>
    </r>
    <r>
      <rPr>
        <sz val="10"/>
        <rFont val="Arial"/>
        <family val="2"/>
      </rPr>
      <t>Las sensibilizaciones programadas para 2023 se dan en el marco de la cultura libre de sexismo y discriminación contra las mujeres y estereotipos de género en el ambiente laboral. Contribuye a la garantía de los ocho (8) derechos priorizados para todas las mujeres incluyendo sus diferencias y diversidades aportando también a la modificación progresiva y sostenible de las condiciones de desigualdad que les impiden el acceso y el gozo efectivo de sus derechos en el ámbito público.</t>
    </r>
    <r>
      <rPr>
        <b/>
        <sz val="10"/>
        <rFont val="Arial"/>
        <family val="2"/>
      </rPr>
      <t xml:space="preserve">
GÉNERO: </t>
    </r>
    <r>
      <rPr>
        <sz val="10"/>
        <rFont val="Arial"/>
        <family val="2"/>
      </rPr>
      <t>Las sensibilizaciones programadas para 2023 en el marco de la cultura libre de sexismo, discriminación contra las mujeres y estereotipos de género en el espacio público, buscan generar reflexiones que permitan desnaturalizar las desigualdades sociales y las formas de discriminación que recaen sobre las mujeres y que se encuentran arraigadas en la cultura, las cuales se transmiten y se reproducen a través de imaginarios. Pretende generar acciones que contribuyan a mitigar las desigualdades en el acceso, goce y disfrute de la vida cultural, artística, recreativa y deportiva, así como superar las barreras de acceso a trabajos no convencionales en el sector movilidad y de conservación vial.</t>
    </r>
    <r>
      <rPr>
        <b/>
        <sz val="10"/>
        <rFont val="Arial"/>
        <family val="2"/>
      </rPr>
      <t xml:space="preserve">
DIFERENCIAL:</t>
    </r>
    <r>
      <rPr>
        <sz val="10"/>
        <rFont val="Arial"/>
        <family val="2"/>
      </rPr>
      <t xml:space="preserve"> Estas sensibilizaciones promuven el reconocimiento de las diferencias y diversidades de las mujeres, analizando sus realidades y necesidades específicas en la ciudad de Bogotá y en el sector movilidad.</t>
    </r>
  </si>
  <si>
    <t>Se dispone el valor del capital humano dispuesto para la ejecución de la actividad de la Política de Equidad de la Mujer de los contratos de Marftha Tereza Gonzalez</t>
  </si>
  <si>
    <r>
      <t xml:space="preserve">DERECHOS HUMANOS: </t>
    </r>
    <r>
      <rPr>
        <sz val="10"/>
        <rFont val="Arial"/>
        <family val="2"/>
      </rPr>
      <t xml:space="preserve">Con el Estudio de Movilidad y Género se pretende generar estrategias que mejoren la accesibilidad y la calidad del sistema de movilidad para las mujeres.                                     </t>
    </r>
    <r>
      <rPr>
        <b/>
        <sz val="10"/>
        <rFont val="Arial"/>
        <family val="2"/>
      </rPr>
      <t xml:space="preserve">                                                               GÉNERO: </t>
    </r>
    <r>
      <rPr>
        <sz val="10"/>
        <rFont val="Arial"/>
        <family val="2"/>
      </rPr>
      <t>No hay avances al respecto en cuento se está a la espera del incio de la Consultoría con la firma escogida.</t>
    </r>
    <r>
      <rPr>
        <b/>
        <sz val="10"/>
        <rFont val="Arial"/>
        <family val="2"/>
      </rPr>
      <t xml:space="preserve">
DIFERENCIAL: </t>
    </r>
    <r>
      <rPr>
        <sz val="10"/>
        <rFont val="Arial"/>
        <family val="2"/>
      </rPr>
      <t>No hay avances al respecto en cuento se está a la espera del incio de la Consultoría con la firma escogida.</t>
    </r>
  </si>
  <si>
    <r>
      <t xml:space="preserve">DERECHOS HUMANOS: </t>
    </r>
    <r>
      <rPr>
        <sz val="10"/>
        <rFont val="Arial"/>
        <family val="2"/>
      </rPr>
      <t>Con el proposito de actualizar los indicadores que permitan conocer los patrones de movilidad y saber los avances en el logro del derecho al libre desplazamiento en condiciones optimas de accesibilidad y calidad del sistema de transporte se está desarrollando la Encuesta de Movilidad 2023.</t>
    </r>
    <r>
      <rPr>
        <b/>
        <sz val="10"/>
        <rFont val="Arial"/>
        <family val="2"/>
      </rPr>
      <t xml:space="preserve">
GÉNERO: </t>
    </r>
    <r>
      <rPr>
        <sz val="10"/>
        <rFont val="Arial"/>
        <family val="2"/>
      </rPr>
      <t xml:space="preserve">Se está realizando el proceso de escogencia de indicadores que permita caracterizar los patrones de movilidad teniendo en en cuenta una perspectiva de género. </t>
    </r>
    <r>
      <rPr>
        <b/>
        <sz val="10"/>
        <rFont val="Arial"/>
        <family val="2"/>
      </rPr>
      <t xml:space="preserve">
DIFERENCIAL: </t>
    </r>
    <r>
      <rPr>
        <sz val="10"/>
        <rFont val="Arial"/>
        <family val="2"/>
      </rPr>
      <t xml:space="preserve"> Se está realizando el proceso de escogencia de indicadores que permita caracterizar los patrones de movilidad teniendo en cuenta los enfoques diferenciales de orientación sexual, discapacidad y autorreconocimiento étnico.</t>
    </r>
  </si>
  <si>
    <t>De los 5 programas proyectados para desarrollar en el año 2023, se realizaron (1) programas que constan de 4 sensibilizaciones internas.
Programa 1
- Tema: Estrategia Date Cuenta, Pita y Avisa (Miercoles, 7 de junio de 2023)
La sensibilización se llevó acabo en articulación con Transmilenio con el acompañamiento de Profesional de Responsabilidad Social Yanira Vargas Carrillo, con una intensidad horaria de 1 hora de forma presencial, dirigida a funcionarios, contratistas y colaboradores del IDU. Para el desarrollo de la actividad se inició con un diálogo en la cual consiste en la explicación de la estrategia, abarcando los siguientes temas:
 - Identificación de los comportamientos que se consideran acoso en el espacio público y transporte público. 
 - Tipos de acoso 
 - Qué pasa cuando pitas?
 - Líneas de atención 
Total Participantes: 350
 Mujeres: 198
 Hombres: 152
- Tema: Socialización Política Publica Mujer y Equidad de Género (Martes, 13 de junio de 2023)
La sensibilización se realizó a través de charlas de inducción tipo café mundial con servidores(as)  de la Entidad posesionados durante los últimos 6 meses. En esta jornada se dio a conocer  la Política Pública LGBTI y los compromisos pactados en el plan de acción de la misma 
Fechas de la jornada: 13 de junio de 2023
Total participantes: 28
Mujeres: 19
Hombres: 9</t>
  </si>
  <si>
    <r>
      <t xml:space="preserve">DERECHOS HUMANOS: </t>
    </r>
    <r>
      <rPr>
        <sz val="10"/>
        <rFont val="Arial"/>
        <family val="2"/>
      </rPr>
      <t>se evidencian los avances en los derechos a espacios de trabajo dignos y equitativos
 de las mujeres en la Entidad, así como a los necesarios espacios de reconocimiento a su labor</t>
    </r>
    <r>
      <rPr>
        <b/>
        <sz val="10"/>
        <rFont val="Arial"/>
        <family val="2"/>
      </rPr>
      <t xml:space="preserve">
GÉNERO: </t>
    </r>
    <r>
      <rPr>
        <sz val="10"/>
        <rFont val="Arial"/>
        <family val="2"/>
      </rPr>
      <t>se evidencian las apuestas del IDU en la superación de las brechas laborales, que histórica y culturalmente han marcado a las mujeres especialmente en el campo de la construcción; se desarrolla la propuesta de fortalecimiento de la incidencia de las mujeres en ocupaciones que tradicionalmente eran consideradas como ""masculinas"", específicamente manejo de maquinaria pesada en obra</t>
    </r>
    <r>
      <rPr>
        <b/>
        <sz val="10"/>
        <rFont val="Arial"/>
        <family val="2"/>
      </rPr>
      <t xml:space="preserve">
DIFERENCIAL: </t>
    </r>
    <r>
      <rPr>
        <sz val="10"/>
        <rFont val="Arial"/>
        <family val="2"/>
      </rPr>
      <t>se desarrollan actividades vinculadas a población de mujeres, nuevas masculinidades y LGBTI</t>
    </r>
  </si>
  <si>
    <t>cualitativos, sin embargo se adelantaron reuniones con Secretaría de la Mujer para definir el cronograma de actividades a realizar durante el tercer trimestre de 2023</t>
  </si>
  <si>
    <r>
      <t>DERECHOS HUMANOS:</t>
    </r>
    <r>
      <rPr>
        <sz val="10"/>
        <rFont val="Arial"/>
        <family val="2"/>
      </rPr>
      <t xml:space="preserve"> No aplica en cuanto no hubo avance cuantitativo.</t>
    </r>
    <r>
      <rPr>
        <b/>
        <sz val="10"/>
        <rFont val="Arial"/>
        <family val="2"/>
      </rPr>
      <t xml:space="preserve">
GÉNERO:</t>
    </r>
    <r>
      <rPr>
        <sz val="10"/>
        <rFont val="Arial"/>
        <family val="2"/>
      </rPr>
      <t xml:space="preserve"> No aplica en cuanto no hubo avance cuantitativo.</t>
    </r>
    <r>
      <rPr>
        <b/>
        <sz val="10"/>
        <rFont val="Arial"/>
        <family val="2"/>
      </rPr>
      <t xml:space="preserve">
DIFERENCIAL - POBLACIONAL: </t>
    </r>
    <r>
      <rPr>
        <sz val="10"/>
        <rFont val="Arial"/>
        <family val="2"/>
      </rPr>
      <t>No aplica en cuanto no hubo avance cuantitativo.</t>
    </r>
  </si>
  <si>
    <r>
      <t>DERECHOS HUMANOS:</t>
    </r>
    <r>
      <rPr>
        <sz val="10"/>
        <rFont val="Arial"/>
        <family val="2"/>
      </rPr>
      <t xml:space="preserve"> Las acciones de socialización de este producto buscan contribuir a la igualdad de género como derecho humano fundamental y escencial en todos los ámbitos tanto público como privado y de esta manera contruir a la protección y bienestar de las mujeres en todos sus ciclos vitales.</t>
    </r>
    <r>
      <rPr>
        <b/>
        <sz val="10"/>
        <rFont val="Arial"/>
        <family val="2"/>
      </rPr>
      <t xml:space="preserve">
GÉNERO:</t>
    </r>
    <r>
      <rPr>
        <sz val="10"/>
        <rFont val="Arial"/>
        <family val="2"/>
      </rPr>
      <t xml:space="preserve"> Las socializaciones en obra reconocen y entienden que no todas las expresiones de violencia son iguales y que las mujeres son además víctimas por su condición de género y están especialmente expuestas en sectores altamente masculinizados como el sector movilidad. Así las cosas, pretende contribuir al derecho de una vida libre de violencia por medio de estrategias y medidas integrales para la prevención y sanción de violencias en los espacios públicos.</t>
    </r>
    <r>
      <rPr>
        <b/>
        <sz val="10"/>
        <rFont val="Arial"/>
        <family val="2"/>
      </rPr>
      <t xml:space="preserve">
DIFERENCIAL: </t>
    </r>
    <r>
      <rPr>
        <sz val="10"/>
        <rFont val="Arial"/>
        <family val="2"/>
      </rPr>
      <t>Dentro de las actividades se reconocen las diferencias y diversidades que tienen las mujeres en temas de seguridad, protección de su integridad en los espacios públicos respetando sus culturas, creencias y su autonomía en Bogotá.</t>
    </r>
  </si>
  <si>
    <t>Durante la vigencia del 2023, para este segundo semestre se ejecutaron las siguientes acciones:
1. Filmación del full (video) para conmemorar el día de la madre (8 de mayo)
2.Divulgación de la pieza de comunicación sobre una madre taxista cabeza de hogar para conmemorar el día de la madre
3.  Segundo Semillero de Resiliencia realizado el día 16 de mayo y 25 de mayo</t>
  </si>
  <si>
    <t>GÉNERO: La estrategia reconoce que la experiencia de viaje de las mujeres es diferente a la de los hombres. Considerando los roles y estereotipos de género la movilidad de la mujer suele estar marcada por el temor, no solo por los hechos de violencia que objetivamente se presentan dejando a las mujeres como principales víctimas de VBG, sino porque además se educa en el temor, se enseña que es peligroso salir, que es mejor no estar sola, que hay que evitar sitios u horarios lo cual limita el disfrute a la ciudad. En tal sentido la estrategia busca atender de manera especifica las necesidades de las mujeres al viajar en taxi, fomentando en las y los conductores actitudes y conocimientos que permitan el respeto de los derechos de las pasajeras y la comprensión de la VBG.</t>
  </si>
  <si>
    <t>En el II trimestre del año se realizaron 13 capacitaciones con conductores y conductoras de SITP  del taller Mujer y transporte "Un deseo de esperanza" que tiene como objetivo generar espacios de reflexión sobre lo comportamientos de acoso sexual, discriminación y exclusión hacia las mujeres en los desplazamientos que realizan en la ciudad, con el fin de incentivar el desarrollo de conductas protectoras que garanticen el respeto hacia los derechos de las mujeres en la movilidad . En estas capacitaciones participaron 295  conductores, de los cuales 5 personas se identificaron con género femenino y 290 con género masculino; los participantes estaban en el rango etario de los 18 a los 59 años.</t>
  </si>
  <si>
    <t>DERECHOS HUMANOS: Durante las capacitaciones se generaron espacios de reflexión y visibilización de los comportamientos y actitudes que generaban discriminación hacia las mujeres en el sistema de movilidad, aumentando las brechas en la garantía de sus derechos  por una vida libre de violencias. Así mismo, se invitó a los participantes a indigar sobre sus propios imaginarios y comportamientos hacia las mujeres, de tal manera que fueran conscientes sobre su papel en la reducción de la desigualdad y violencia de género en la movlidad. 
GÉNERO: Las capacitaciones desarrolladas promovieron la igualdad de género y la movilidad de segura en los diferentes actores viales, a través del desarrollo de espacios de reflexión y el reconocimiento de las actitudes, imaginarios y relaciones de poder que generan discriminación, acoso, exclusión y violencia hacia las mujeeres en el sistema de movilidad.
DIFERENCIAL: Durante el desarrollo de las capacitaciones se utilizó un  lenguaje inclusivo e incluyente, acorde a la población objetivo, visibilizando las diversas situaciones, condiciciones e imaginarios que los participantes y la sociedad en general tienen hacia las mujeres tanto en escenarios cotidianos como en la moviliadad. En estas capacitaciones participaron un total de 295 conductores y conductoras distribuidos de la siguiente manera: 1 hombre entre 18 a 22 años, 21 hombres entre 23 a 28, 209 hombres y 4 mujeres entre los 29 a los 44 años y 59 hombres y 1 mujer entre 45 a 59 años.
TERRITORIAL: Los espacios de formación desarrollados tuvieron en cuenta las dinámicas recurrentes en la movilidad, acorde con las realidades y vivencias de la población intervenida. Además, las herramientas pedagógicas utilizadas reconocen las particularidades y contextos de la población que 
que han configurado los distintos actores viales y sus dinámicas en la movilidad.</t>
  </si>
  <si>
    <t>*Capacitaciones
En e I II trimestre del  2023 se desarrollaron un total de 18 capacitaciones distribuidas de la siguiente manera: 14 capacitaciones denominadas "Taller de mujer y transporte" y 4 capacitaciones denominadas Módulo seguridad vial ciclistas con la ciudadanía en general, en las que se promovieron la igualdad de derechos de las mujeres y la autoreflexión sobre conductas que generan discriminación y violencia hacia estas. Es estas capacitaciones los participantes se comprometieron a: tratar con respeto a la mujeres durante sus trayectorias en la ciudad, a ser más tolerantes con los diversos actores viales, a enseñar acciones cuidadoras hacia las mujerea sus hijos y a las personas con que comparten en sus entorno cotidianos, a generalizar la cultura de respeto hacia las mujeres, a cuidar los espacios para estas, a adquirir más conocimientos sobre sus derechos y  manejar de manera segura y preventiva en tolerancia hacia los diferentes actores viales.                        
En las capacitaciones participaron un total de 435 personas personas de las cuales 86 personas se identificaron como mujeres y 349 como hombres.  Los participantes estaban en el rango etario de los 18 a mayores de 60 años.
Campañas:
Para el  II Trimestre de 2023, se continua con la implementación de la campaña Un Pedido Por la Vida, donde se realizaron 6 jornadas pedagógicas con enfoque de cultura ciudadana en reconocimiento de violencias basadas en género, que contó con un módulo sobre identificación y prevención del acoso sexual, discriminación y violencia hacia las mujeres en el sistema de movilidad, en los cuales se logró sensibilizar a 224 ciclistas y 10 motociclistas domiciliarios. Así mismo, todas nuestras campañas incluyeron las “Recomendaciones para prevenir la discriminación en los medios hacia las mujeres en sus diferencias y diversidad”, de la Secretaría Distrital de la Mujer. Fortalecimos así el propósito de diseñar imagen y piezas de campañas en comunicación en redes sociales y en calle donde no se sexualiza a las mujeres, donde no se apela a estereotipos laborales, de cuidado o maternidad, y donde además se convierten en protagonistas como empleadas de la entidad, como ciudadanas y actoras viales en igualdad de derechos.</t>
  </si>
  <si>
    <r>
      <t>DERECHOS HUMANOS:</t>
    </r>
    <r>
      <rPr>
        <sz val="10"/>
        <rFont val="Arial"/>
        <family val="2"/>
      </rPr>
      <t xml:space="preserve"> Las acciones desarrolladas aportaron a la promoción de los derechos de las mujeres y la elimininación de todo tipo de violencia hacia las mujeres en la movilidad, promoviendo la igualdad de derechos y la importancia de aportar al desarrollo de sistemas seguros en la movilidad. </t>
    </r>
    <r>
      <rPr>
        <b/>
        <sz val="10"/>
        <rFont val="Arial"/>
        <family val="2"/>
      </rPr>
      <t xml:space="preserve">
GÉNERO: </t>
    </r>
    <r>
      <rPr>
        <sz val="10"/>
        <rFont val="Arial"/>
        <family val="2"/>
      </rPr>
      <t xml:space="preserve">En este trimestre las acciones desarrollaran contribuyeron a la autoreflexión sobre las acciones, estereotipos y sesgos cogntivos que generan violencias hacia las mujeres, de tal manera que se consideren nuevas prácticas sociales y culturales más incluyentes en el ejercicio de la movilidad. </t>
    </r>
    <r>
      <rPr>
        <b/>
        <sz val="10"/>
        <rFont val="Arial"/>
        <family val="2"/>
      </rPr>
      <t xml:space="preserve">
DIFERENCIAL:</t>
    </r>
    <r>
      <rPr>
        <sz val="10"/>
        <rFont val="Arial"/>
        <family val="2"/>
      </rPr>
      <t xml:space="preserve"> Las acciones desarrolladas se continuaron realizando desde un enfoque diferencial que promueva la inclusión de género y la movilidad segura de los diversos actores viales.</t>
    </r>
  </si>
  <si>
    <t>El producto no fue finalizado en el año 2021. Luego de la firma del convenio de cooperación técnica no reembolsable con la CAF - Banco Interamericado de Desarrollo de América Látina - y la escogencia del consutor para realizar el Estudio de Movilidad y Género, se realizó una reunión de pre-inicio de la consultoría en el que se habló sobre las expectativas que tiene la SDM del Estudio.
También durante el trimestre se realizaron los tramites para ampliar el tiempo del convenio a través de la firma de la Adenda N°1, y así lograr que el cronograma de la consultoría  coincida con los tiempos del convenio. De esta manera, el convenio paso de finalizar el 29 de oct de 2023 a finalizar el 29 de marzo de 2024. 
Igualmente, la CAF realizó las gestiones internas para la aprobación del contrato con Sensata y se está a la espera de la firma e inicio de la consultoría.</t>
  </si>
  <si>
    <t xml:space="preserve">La Secretaría Distrital de Movilidad (SDM) está ejecutando el contrato de consultoría No. 2022-1972 para desarrollar la ENCUESTA MOVILIDAD 2023. Durante este trimestre se está realizando el trabajo de recolección de campo de  EODH. Es de anotar que en el diseño muestral la categoría sexo es un dominio y en el formulario final quedaron preguntas relacionadas con los viajes del cuidado, caracterización de las madres cabeza de familia y violencia sexual en el transporte público. </t>
  </si>
  <si>
    <t>Acción 1: Realizar acciones para la resignificación y apropiación del espacio publico con mujeres ciclistas
Para este segundo trimestre desde el equipo de la Subdirección de la Bicicleta y el Peatón en conjunto con la referente de la Secretaria de la Mujer para el sector Movilidad se realizó mesas técnicas y de concertación en donde se establece porcentaje para cada una de las acciones propuestas en el marco de la estrategia para la promoción del uso de la bicicleta por parte de las mujeres como bien se habia establecido en el reporte anterior
Para el reporte anterior en donde se realiza una (1) acción en el marco de la resignificación de espacio público y la conmemoración del 8 de marzo se le asigna su porcentaje de ejecución.  
Avance: 10% para el primer trimestre modificando el % de avance reportado anteriormente
Acción 2: Fortalecer la participación de colectivas y mujeres ciclistas  en los consejos de la bici.
S establece el programa de sensibilizaciones sobre el enfoque de género, paridad, derecho a una vida libre de violencias, estereotipos y discriminación contra las mujeres dirigido a consejeras y consejeros de la Bicicleta, el cual consta de 4 módulos: 1. Conceptos básicos de género y Derechos de las Mujeres, 2. Derecho a la Participación Paritaria, 3  Estereotipos de género en la participación política, 4. Derecho a una vida libre de violencias en el Sistema de Movilidad; espacios que serán de 2 horas entre virtuales y presenciales que da cumplimiento a una de las actividades de la estrategia.
El 31 de mayo se realiza una sesión ordinaria del Consejo distrital de la Bicicleta en donde se socializa el programa y se le dá aprobación a la estrategia, el 20 de junio se realiza sesión extraordinaria para la definición de fechas para iniciar los espacio de formación; como primera fecha se establece el día 5 de julio de 2023 el primer módulo de manera virtual; esta acción nos permite avanzar en el porcentaje de ejecución de la estrategia.
Avance: no hay avance % pues son  sólo actividades de gestión
Acción 3: Implementación de Incentivos becas de culturales
Por parte del equipo de la subdirección de la bicicleta y el peatón como parte del comité técnico del convenio de la Beca Capital Mundial de la Bicicleta  entre la Secretaria de Cultura, recreación y deporte y la Secretaria de Movilidad la cual contiene dentro de sus categorias la línea de Más mujeres en Bici, se realizó acompañamiento en la ejecución de propuestas por parte de las 3 organizaciones ganadoras de la categoria Más mujeres en Bici en el marco de la beca 
Los 3 acompañamientos, la revisión de 3 informes y las 3 memorias sociales nos permite avanzar en el porcentaje de ejecución de la estrategia. Se hará el seguimiento de las nuevas propuestas ganadoras en la tercera edición de la beca capital mundial de la bicicleta
Avance: 15% 
En conclusión siendo así un avance del 25% del total de la estrategia ( I y II trimestre)</t>
  </si>
  <si>
    <r>
      <t xml:space="preserve">GÉNERO:  </t>
    </r>
    <r>
      <rPr>
        <sz val="10"/>
        <color theme="1"/>
        <rFont val="Arial"/>
        <family val="2"/>
      </rPr>
      <t>Las actividades realizadas estan en linea de formar a los y las consejeras en diferentes enfoques que permitiran crear en las instancias de participación com olo son los consejos locales de la bicicleta espacio seguros para las mujeres, aumenten la participación y el uso de las bicicleta en mujeres.</t>
    </r>
  </si>
  <si>
    <t>Para este periodo se reporta el contrato 2023-2201 de Talento Humano del cual se toma el20% del valor total contratado para la vigencia del 2023 que corresponde a la sactividades con las cuales se dará cumplimiento a el producto 
Contrato (20%):  $ 10.016.000</t>
  </si>
  <si>
    <t>En el presente trimestre el equipo de la SDM desde la OGS convoco y capacito a los 20 gestores de los  Centros Locales de Movilidad en temas de Política Pública de Mujer y Equidad de Género   y  Política Pública LGTBI                                                                                                                                                                          Con una participación de 32 personas 25 mujeres y 7 hombres.                                            En la vigencia anterior se realizó una piloto de capacitaciones dirigidas al equipo de profesionales y técnicos de la Subdirección de la Bici específicamente a los que tienen que ver con ciclo infraestructura, y en razón a que en esta vigencia hay varios funcionarios y contratistas nuevos  asignados en esta labor los cuales deben recibir esta capacitación en pro del desarrollo de sus obligaciones, de igual forma se revisó y se ajustó el plan de capacitaciones  para desarrollar en los trimestres III y IV de esta vigencia.   Se plantea la realización de 7 módulos de capacitación cada uno con una duración de 2 horas dirigido específicamente a este grupo de valor.                                                                                 
*   Con respecto a las 15 acciones mencionadas en el reporte del I trimestre se han desarrollado asi: 
*   Con fecha al 30 de junio tenemos dos capacitaciones de las 15 propuestas, lo que indica que  faltan 13 capacitaciones por realizar.  De estas 13 capacitaciones 7 serán dirigidas al grupo de valor de ciclo infraestructura y 6 capacitaciones que van a responder a Resignificación y apropiación del espacio público con mujeres ciclistas; Consejos de la bicicleta y equipos de la SDM priorizados a partir de su relacionamiento con la ciudadanía.   Teniendo esto claro no se genera cambio en la cantidad de las capacitaciones, estamos ajustando e incluyendo un grupo de valor para realizar dicha acción y finalmente se cumple con las 15 capacitaciones propuestas.</t>
  </si>
  <si>
    <t>En el marco de la conmemoración del Día Internacional de la Visibilidad Lesbica, TRANSMILENIO S.A. realizó la divulgación del mensaje: "Día de la Visibilidad Lésbica: libres e iguales" a través de los tableros electrónicos del Sistema TransMilenio y TransMiCable.</t>
  </si>
  <si>
    <t>DERECHOS HUMANOS: La actividad busca la visibilización de los derechos de las mujeres de orientación sexual diversa.
GÉNERO: La actividad busca el reconocimiento de las mujeres lesbianas y su aporte en la construcción de una ciudad diversa e incluyente. 
DIFERENCIAL: La actividad busca el reconocimiento de las mujeres de orientación sexual diversa que a diario usan el sistema de transporte público.
TERRITORIAL: Las actividades se desarrollaron a nivel distrital y buscan promover la corresponsabilidad, la solidaridad y la empatía entre la población usuaria.</t>
  </si>
  <si>
    <t>La ejecución de la actividad reportada durante el segundo trimestre  de la vigencia no reporta ningún tipo de inversión de recursos.</t>
  </si>
  <si>
    <t>Yanira Vargas Carrillo</t>
  </si>
  <si>
    <t>yanira.varas@transmilenio.gov.co</t>
  </si>
  <si>
    <t>2203000- 1909</t>
  </si>
  <si>
    <t>Durante el II trimestre de la vigencia, TRANSMILENIO S.A. en articulación con la Secretaría Distrital de la Mujer llevó a cabo tres (3) jornadas de capacitación a integrantes de las empresas operadoras: Bogotá Móvil, Capital Bus y Somos Usme (sistema troncal), en las cuales se abordaron temáticas relacionadas con el derecho de las mujeres a una vida libre de violencias, que incluya el “Protocolo de prevención, atención y sanción de violencias contra las mujeres en el Transporte”.</t>
  </si>
  <si>
    <t>DERECHOS HUMANOS: La actividad busca el reconocimiento de los derechos de las mujeres a una vida libre de violencias.
GÉNERO: La actividad busca el reconocimiento de las mujeres y su aporte en la construcción de ciudad.
DIFERENCIAL: La actividad busca reconocer y visbilizar los diferentes tipos de violencias  a los que se exponen las mujeres a diario en los espacios y transporte público</t>
  </si>
  <si>
    <t xml:space="preserve">Natalia Tinjacá Mora </t>
  </si>
  <si>
    <t>natalia.tinjaca@transmileio.gov.co</t>
  </si>
  <si>
    <t>Durante el periodo fueron identificados y gestionados 45 casos de violencia basada en género por parte del equipo Gestores de Convivencia de TRANSMILENIO S.A en los Puntos de Asistencia Basica - PAB. Del universo de casos identificados, 26 casos ocurrieron al interior del Sistema y 19 en espacios diferentes a infraestructura y móviles del Sistema. En 24 de los 45 casos identificados se evidencian comportamientos relativos a la categoría daño o sufrimiento sexual establacida en la Ley 1257 de 2008.</t>
  </si>
  <si>
    <t>DERECHOS HUMANOS: En el marco de las acciones orientadas a garantizar una cultura libre de sexismo y una vida libre de violencia el equipo PAB (Puntos de Asistencia Básica) conformado por psicólogas/os y trabajadoras/es sociales realizó acompañamiento y direccionamiento presencial a víctimas de violencia basada en género
GÉNERO: Se realizaron actividades de sensibilización sobre acoso sexual callejero y la importancia de rechazar la violencia basada en género  con el objetivo de promover el reconocimiento y la transformación de las relaciones de poder jerarquizadas que subordinan a las mujeres.
DIFERENCIAL: Se realizaron actividades de sensibilización sobre casos de discriminación y experiencias de restablecimiento de derechos con el objetivo de promover el reconocimiento y la transformación de las desigualdades que impidan el ejercicio pleno de los derechos de las mujeres. Esto se realizó a través de lenguaje de señas, teniendo en cuenta a aquellas mujeres que al mismo tiempo presentan condición de discapacidad.</t>
  </si>
  <si>
    <t>Para la vigencia 2023 se cuenta con un recurso disponible de $10.000.000. Durante el primer trimestre se realizó el proceso administrativo, de alistamiento, convocatoria, cierre y se cuenta con el listado de habilitados, rechazados y por subsanar de la convocatoria de la Beca Bogotá Diversa Dirigida a los Sectores Sociales. Se cuenta con el CDP por $10.000.000 para el estímulo de Apropiación, el CRP se realizará en el mes de junio de 202</t>
  </si>
  <si>
    <t xml:space="preserve">Se adelantó la contratacion de un equipo de 30 personas de apoyo a la gestión, para la atención de los Puntos de Asistencia Basica   y 1 profesional para la implementación de las diferentes estrategias en prevencion de violencias basadas en genero. </t>
  </si>
  <si>
    <t>En el mes de mayo de 2023 se realizó 1 sensibilización a los operarios, técnicos e ingenieros en el derecho de las mujeres a una vida libre de violencias en frentes de obra de la Entidad en el barrio los Angeles de la localidad de Engativá enfocada en la prevención del acoso sexual callejero y se realizó la sensibilización sobre la ruta local de atención a mujeres víctimas de violencias y en riesgo de feminicidio.</t>
  </si>
  <si>
    <t>Abril: 100%
Mayo: 100%
Junio: 100%</t>
  </si>
  <si>
    <t xml:space="preserve">
*  La acción queda finalizada en el II trimestre como se manifestó en el reporte del I trimestre.Se finaliza acción en la localidad de Kenney y se  presentaron los resultados obtenidos del desarrollo de las acciones ejecutadas.
*Presentación de resultados de diagnóstico al IED El Japón con el fin de informales frente a los hallazgos de los talleres de cartografia, adicionalmente, se hizo un proceso de reconocimiento de niñas y niños que viajan en bicicleta con sus cuidadores, identificando 69 estudiantes entre los 8 y 12 años.   
*Contacto con la IED Tom Adams sede b, con el fin de presentar los hallazgos identificados en la fase de diagnóstico y reconocer la población de niños y niñas que se transportan en bicicleta al colegio con sus cuidadores/as, identificando una población de 52 niños y niñas entre los 8 y 12 años. 
* Se realiza una reprogramación ya no se van a realizar 2 acciones sino 6 acciones, lo que quiere decir que para el III y IV trimestre tendremos 4 acciones  más  se va realizar en la localidad de Tunjuelito  en El Colegio San Carlos.Teniendo en cuenta el número de niñas, niños, adolescentes, cuidadoras  y cuidadores que realizan viajes en Bici hacia el colegio y desde el colegio. Se ha seleccionado esta institución educativa, buscando obtener rutas de confianza desde y hacia los alrededores del colegio en donde los  bici usurarios podrán circular con una mayor seguridad y mejor calidad de viaje.                                                                                                                         El Objetivo:Mejorar la seguridad vial, la calidad del viaje de niñas y niños y sus cuidadoras y cuidadores, especialmente mujeres que se transportan en Bici hacia y desde el Colegio.                                                                                                                                     Acciones:                                                                                                                                           1. Generar una caracterización en porcentajes de genero de las niñas, niños, cuidadoras y cuidadores que realizan viajes hacia y desde el colegio en Bici.                                                      
2. Realizar un taller de Formación en Seguridad Vial, con la población previamente caracterizada                                                               
3. Realizar recorrido técnico con el fin de evaluar las posibles acciones de mejora, en la infraestructura segura para bicicletas, señalización de zonas escolares y pasos peatonales.
4. Realizar articulación con dependencia se SDM como subdirección de bicicleta y peatón, señalización y gestión en vía. Donde se definan  la oferta institucional  que se debe dirigir a la zona priorizada.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</si>
</sst>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 #,##0.00_-;\-&quot;$&quot;\ * #,##0.00_-;_-&quot;$&quot;\ * &quot;-&quot;??_-;_-@_-"/>
    <numFmt numFmtId="43" formatCode="_-* #,##0.00_-;\-* #,##0.00_-;_-* &quot;-&quot;??_-;_-@_-"/>
    <numFmt numFmtId="164" formatCode="_-&quot;$&quot;* #,##0.00_-;\-&quot;$&quot;* #,##0.00_-;_-&quot;$&quot;* &quot;-&quot;??_-;_-@_-"/>
    <numFmt numFmtId="165" formatCode="#,##0,,"/>
    <numFmt numFmtId="166" formatCode="&quot;$&quot;#,##0"/>
    <numFmt numFmtId="167" formatCode="#.##000"/>
    <numFmt numFmtId="168" formatCode="_ * #,##0.00_ ;_ * \-#,##0.00_ ;_ * &quot;-&quot;??_ ;_ @_ "/>
    <numFmt numFmtId="169" formatCode="_-[$$-240A]\ * #,##0.00_-;\-[$$-240A]\ * #,##0.00_-;_-[$$-240A]\ * &quot;-&quot;??_-;_-@_-"/>
    <numFmt numFmtId="170" formatCode="_-&quot;$&quot;* #,##0_-;\-&quot;$&quot;* #,##0_-;_-&quot;$&quot;* &quot;-&quot;??_-;_-@_-"/>
    <numFmt numFmtId="171" formatCode="_-[$$-240A]\ * #,##0_-;\-[$$-240A]\ * #,##0_-;_-[$$-240A]\ * &quot;-&quot;??_-;_-@_-"/>
    <numFmt numFmtId="172" formatCode="0.0%"/>
  </numFmts>
  <fonts count="26"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0"/>
      <name val="Arial"/>
      <family val="2"/>
    </font>
    <font>
      <u/>
      <sz val="10"/>
      <color indexed="12"/>
      <name val="Arial"/>
      <family val="2"/>
    </font>
    <font>
      <sz val="10"/>
      <color theme="1"/>
      <name val="Arial"/>
      <family val="2"/>
    </font>
    <font>
      <u/>
      <sz val="10"/>
      <color theme="10"/>
      <name val="Arial"/>
      <family val="2"/>
    </font>
    <font>
      <b/>
      <sz val="10"/>
      <color theme="1"/>
      <name val="Arial"/>
      <family val="2"/>
    </font>
    <font>
      <sz val="1"/>
      <color indexed="8"/>
      <name val="Courier"/>
      <family val="3"/>
    </font>
    <font>
      <u/>
      <sz val="11"/>
      <color theme="10"/>
      <name val="Arial"/>
      <family val="2"/>
    </font>
    <font>
      <sz val="11"/>
      <color rgb="FF000000"/>
      <name val="Calibri"/>
      <family val="2"/>
    </font>
    <font>
      <b/>
      <sz val="10"/>
      <color theme="0"/>
      <name val="Arial"/>
      <family val="2"/>
    </font>
    <font>
      <b/>
      <u/>
      <sz val="10"/>
      <color rgb="FFFF0000"/>
      <name val="Arial"/>
      <family val="2"/>
    </font>
    <font>
      <b/>
      <sz val="10"/>
      <color rgb="FF000000"/>
      <name val="Arial"/>
      <family val="2"/>
    </font>
    <font>
      <sz val="10"/>
      <color theme="1"/>
      <name val="Arial"/>
      <family val="2"/>
    </font>
    <font>
      <u/>
      <sz val="11"/>
      <color theme="10"/>
      <name val="Calibri"/>
      <family val="2"/>
    </font>
    <font>
      <sz val="11"/>
      <color rgb="FF000000"/>
      <name val="Arial"/>
      <family val="2"/>
    </font>
    <font>
      <u/>
      <sz val="11"/>
      <color rgb="FF0563C1"/>
      <name val="Calibri"/>
      <family val="2"/>
    </font>
    <font>
      <sz val="9"/>
      <color indexed="81"/>
      <name val="Tahoma"/>
      <family val="2"/>
    </font>
    <font>
      <b/>
      <sz val="9"/>
      <color indexed="81"/>
      <name val="Tahoma"/>
      <family val="2"/>
    </font>
    <font>
      <sz val="11"/>
      <color theme="1"/>
      <name val="Calibri"/>
      <family val="2"/>
    </font>
    <font>
      <sz val="10"/>
      <color rgb="FF000000"/>
      <name val="Arial"/>
      <family val="2"/>
    </font>
    <font>
      <b/>
      <sz val="10"/>
      <color rgb="FFFF0000"/>
      <name val="Arial"/>
      <family val="2"/>
    </font>
    <font>
      <sz val="10"/>
      <color rgb="FFFF0000"/>
      <name val="Arial"/>
      <family val="2"/>
    </font>
    <font>
      <sz val="12"/>
      <name val="Arial"/>
      <family val="2"/>
    </font>
  </fonts>
  <fills count="11">
    <fill>
      <patternFill patternType="none"/>
    </fill>
    <fill>
      <patternFill patternType="gray125"/>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7030A0"/>
        <bgColor indexed="64"/>
      </patternFill>
    </fill>
    <fill>
      <patternFill patternType="solid">
        <fgColor theme="7"/>
        <bgColor indexed="64"/>
      </patternFill>
    </fill>
    <fill>
      <patternFill patternType="solid">
        <fgColor rgb="FFFFFF00"/>
        <bgColor rgb="FFFFFF00"/>
      </patternFill>
    </fill>
    <fill>
      <patternFill patternType="solid">
        <fgColor theme="9" tint="0.79998168889431442"/>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auto="1"/>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top/>
      <bottom style="medium">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18">
    <xf numFmtId="0" fontId="0" fillId="0" borderId="0"/>
    <xf numFmtId="0" fontId="2" fillId="0" borderId="0" applyNumberFormat="0" applyFill="0" applyBorder="0" applyAlignment="0" applyProtection="0"/>
    <xf numFmtId="0" fontId="3"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43" fontId="1" fillId="0" borderId="0" applyFont="0" applyFill="0" applyBorder="0" applyAlignment="0" applyProtection="0"/>
    <xf numFmtId="167" fontId="9" fillId="0" borderId="0">
      <protection locked="0"/>
    </xf>
    <xf numFmtId="168" fontId="3"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3" fillId="0" borderId="0"/>
    <xf numFmtId="0" fontId="3" fillId="0" borderId="0"/>
    <xf numFmtId="0" fontId="11" fillId="0" borderId="0"/>
    <xf numFmtId="0" fontId="11" fillId="0" borderId="0"/>
    <xf numFmtId="0" fontId="3" fillId="0" borderId="0"/>
    <xf numFmtId="164" fontId="1" fillId="0" borderId="0" applyFont="0" applyFill="0" applyBorder="0" applyAlignment="0" applyProtection="0"/>
    <xf numFmtId="9" fontId="1" fillId="0" borderId="0" applyFont="0" applyFill="0" applyBorder="0" applyAlignment="0" applyProtection="0"/>
  </cellStyleXfs>
  <cellXfs count="228">
    <xf numFmtId="0" fontId="0" fillId="0" borderId="0" xfId="0"/>
    <xf numFmtId="0" fontId="4" fillId="2" borderId="1" xfId="0" applyFont="1" applyFill="1" applyBorder="1" applyAlignment="1">
      <alignment horizontal="center" vertical="center" wrapText="1"/>
    </xf>
    <xf numFmtId="0" fontId="6" fillId="0" borderId="7" xfId="0" applyFont="1" applyBorder="1"/>
    <xf numFmtId="0" fontId="6" fillId="0" borderId="7" xfId="0" applyFont="1" applyBorder="1" applyAlignment="1">
      <alignment horizontal="center" vertical="center"/>
    </xf>
    <xf numFmtId="0" fontId="6" fillId="0" borderId="0" xfId="0" applyFont="1"/>
    <xf numFmtId="0" fontId="6" fillId="5" borderId="7" xfId="0" applyFont="1" applyFill="1" applyBorder="1"/>
    <xf numFmtId="0" fontId="14" fillId="0" borderId="7" xfId="0" applyFont="1" applyBorder="1" applyAlignment="1">
      <alignment vertical="center" wrapText="1"/>
    </xf>
    <xf numFmtId="0" fontId="4" fillId="0" borderId="7" xfId="0" applyFont="1" applyBorder="1" applyAlignment="1">
      <alignment vertical="center" wrapText="1"/>
    </xf>
    <xf numFmtId="0" fontId="4" fillId="0" borderId="7" xfId="0" applyFont="1" applyBorder="1" applyAlignment="1">
      <alignment horizontal="left" vertical="center" wrapText="1"/>
    </xf>
    <xf numFmtId="0" fontId="8" fillId="0" borderId="7" xfId="0" applyFont="1" applyBorder="1" applyAlignment="1">
      <alignment vertical="center"/>
    </xf>
    <xf numFmtId="0" fontId="6" fillId="5" borderId="24" xfId="0" applyFont="1" applyFill="1" applyBorder="1"/>
    <xf numFmtId="0" fontId="6" fillId="5" borderId="26" xfId="0" applyFont="1" applyFill="1" applyBorder="1"/>
    <xf numFmtId="0" fontId="6" fillId="5" borderId="27" xfId="0" applyFont="1" applyFill="1" applyBorder="1"/>
    <xf numFmtId="0" fontId="6" fillId="0" borderId="24" xfId="0" applyFont="1" applyBorder="1"/>
    <xf numFmtId="0" fontId="6" fillId="0" borderId="26" xfId="0" applyFont="1" applyBorder="1"/>
    <xf numFmtId="0" fontId="6" fillId="0" borderId="27" xfId="0" applyFont="1" applyBorder="1"/>
    <xf numFmtId="0" fontId="14" fillId="0" borderId="24" xfId="0" applyFont="1" applyBorder="1" applyAlignment="1">
      <alignment vertical="center" wrapText="1"/>
    </xf>
    <xf numFmtId="0" fontId="4" fillId="0" borderId="24" xfId="0" applyFont="1" applyBorder="1" applyAlignment="1">
      <alignment vertical="center" wrapText="1"/>
    </xf>
    <xf numFmtId="0" fontId="4" fillId="0" borderId="24" xfId="0" applyFont="1" applyBorder="1" applyAlignment="1">
      <alignment horizontal="left" vertical="center" wrapText="1"/>
    </xf>
    <xf numFmtId="0" fontId="8" fillId="0" borderId="24" xfId="0" applyFont="1" applyBorder="1" applyAlignment="1">
      <alignment vertical="center"/>
    </xf>
    <xf numFmtId="0" fontId="6" fillId="0" borderId="29" xfId="0" applyFont="1" applyBorder="1"/>
    <xf numFmtId="0" fontId="6" fillId="0" borderId="30" xfId="0" applyFont="1" applyBorder="1"/>
    <xf numFmtId="0" fontId="4" fillId="2" borderId="26" xfId="2"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2"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8" borderId="25" xfId="15" applyFont="1" applyFill="1" applyBorder="1" applyAlignment="1">
      <alignment horizontal="center" vertical="center" wrapText="1"/>
    </xf>
    <xf numFmtId="0" fontId="4" fillId="8" borderId="26" xfId="15" applyFont="1" applyFill="1" applyBorder="1" applyAlignment="1">
      <alignment horizontal="center" vertical="center" wrapText="1"/>
    </xf>
    <xf numFmtId="0" fontId="4" fillId="8" borderId="27" xfId="15" applyFont="1" applyFill="1" applyBorder="1" applyAlignment="1">
      <alignment horizontal="center" vertical="center" wrapText="1"/>
    </xf>
    <xf numFmtId="0" fontId="12" fillId="7" borderId="35" xfId="15" applyFont="1" applyFill="1" applyBorder="1" applyAlignment="1">
      <alignment horizontal="center" vertical="center" wrapText="1"/>
    </xf>
    <xf numFmtId="0" fontId="12" fillId="7" borderId="26" xfId="15" applyFont="1" applyFill="1" applyBorder="1" applyAlignment="1">
      <alignment horizontal="center" vertical="center" wrapText="1"/>
    </xf>
    <xf numFmtId="0" fontId="12" fillId="7" borderId="27" xfId="15" applyFont="1" applyFill="1" applyBorder="1" applyAlignment="1">
      <alignment horizontal="center" vertical="center" wrapText="1"/>
    </xf>
    <xf numFmtId="0" fontId="14" fillId="0" borderId="23" xfId="0" applyFont="1" applyBorder="1" applyAlignment="1">
      <alignment vertical="center" wrapText="1"/>
    </xf>
    <xf numFmtId="0" fontId="6" fillId="0" borderId="23" xfId="0" applyFont="1" applyBorder="1" applyAlignment="1">
      <alignment horizontal="center" vertical="center"/>
    </xf>
    <xf numFmtId="0" fontId="6" fillId="5" borderId="23" xfId="0" applyFont="1" applyFill="1" applyBorder="1" applyAlignment="1">
      <alignment horizontal="center" vertical="center"/>
    </xf>
    <xf numFmtId="0" fontId="6" fillId="5" borderId="25" xfId="0" applyFont="1" applyFill="1" applyBorder="1" applyAlignment="1">
      <alignment horizontal="center" vertical="center"/>
    </xf>
    <xf numFmtId="0" fontId="6" fillId="0" borderId="0" xfId="0" applyFont="1" applyAlignment="1">
      <alignment horizontal="center" vertical="center"/>
    </xf>
    <xf numFmtId="0" fontId="6" fillId="0" borderId="25" xfId="0" applyFont="1" applyBorder="1" applyAlignment="1">
      <alignment horizontal="center" vertical="center"/>
    </xf>
    <xf numFmtId="0" fontId="6" fillId="0" borderId="0" xfId="0" applyFont="1" applyAlignment="1">
      <alignment vertical="center"/>
    </xf>
    <xf numFmtId="0" fontId="6" fillId="0" borderId="23" xfId="0" applyFont="1" applyBorder="1" applyAlignment="1">
      <alignment vertical="center" wrapText="1"/>
    </xf>
    <xf numFmtId="0" fontId="6" fillId="0" borderId="7" xfId="0" applyFont="1" applyBorder="1" applyAlignment="1">
      <alignment vertical="center"/>
    </xf>
    <xf numFmtId="0" fontId="6" fillId="0" borderId="24"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20" xfId="0" applyFont="1" applyBorder="1" applyAlignment="1">
      <alignment vertical="center"/>
    </xf>
    <xf numFmtId="0" fontId="6" fillId="5" borderId="7" xfId="0" applyFont="1" applyFill="1" applyBorder="1" applyAlignment="1">
      <alignment vertical="center"/>
    </xf>
    <xf numFmtId="0" fontId="6" fillId="5" borderId="24" xfId="0" applyFont="1" applyFill="1" applyBorder="1" applyAlignment="1">
      <alignment vertical="center"/>
    </xf>
    <xf numFmtId="0" fontId="6" fillId="0" borderId="29" xfId="0" applyFont="1" applyBorder="1" applyAlignment="1">
      <alignment vertical="center" wrapText="1"/>
    </xf>
    <xf numFmtId="0" fontId="6" fillId="0" borderId="0" xfId="0" applyFont="1" applyAlignment="1">
      <alignment vertical="center" wrapText="1"/>
    </xf>
    <xf numFmtId="164" fontId="6" fillId="5" borderId="23" xfId="16" applyFont="1" applyFill="1" applyBorder="1" applyAlignment="1">
      <alignment vertical="center"/>
    </xf>
    <xf numFmtId="0" fontId="6" fillId="0" borderId="7" xfId="0" applyFont="1" applyBorder="1" applyAlignment="1">
      <alignment horizontal="center" vertical="center" wrapText="1"/>
    </xf>
    <xf numFmtId="0" fontId="3" fillId="0" borderId="20" xfId="2" applyBorder="1" applyAlignment="1">
      <alignment vertical="center" wrapText="1"/>
    </xf>
    <xf numFmtId="0" fontId="3" fillId="0" borderId="7" xfId="2" applyBorder="1" applyAlignment="1">
      <alignment vertical="center" wrapText="1"/>
    </xf>
    <xf numFmtId="0" fontId="6" fillId="0" borderId="7" xfId="0" applyFont="1" applyBorder="1" applyAlignment="1">
      <alignment vertical="center" wrapText="1"/>
    </xf>
    <xf numFmtId="0" fontId="3" fillId="0" borderId="7" xfId="0" applyFont="1" applyBorder="1" applyAlignment="1">
      <alignment vertical="center" wrapText="1"/>
    </xf>
    <xf numFmtId="0" fontId="3" fillId="0" borderId="7" xfId="14" applyFont="1" applyBorder="1" applyAlignment="1">
      <alignment vertical="center" wrapText="1"/>
    </xf>
    <xf numFmtId="0" fontId="3" fillId="0" borderId="35" xfId="2" applyBorder="1" applyAlignment="1">
      <alignment vertical="center" wrapText="1"/>
    </xf>
    <xf numFmtId="0" fontId="6" fillId="0" borderId="26" xfId="0" applyFont="1" applyBorder="1" applyAlignment="1">
      <alignment vertical="center" wrapText="1"/>
    </xf>
    <xf numFmtId="0" fontId="3" fillId="0" borderId="26" xfId="14" applyFont="1" applyBorder="1" applyAlignment="1">
      <alignment vertical="center" wrapText="1"/>
    </xf>
    <xf numFmtId="0" fontId="6" fillId="4" borderId="7" xfId="0" applyFont="1" applyFill="1" applyBorder="1" applyAlignment="1">
      <alignment horizontal="center" vertical="center" wrapText="1"/>
    </xf>
    <xf numFmtId="0" fontId="3" fillId="0" borderId="7" xfId="2" applyBorder="1" applyAlignment="1">
      <alignment horizontal="center" vertical="center" wrapText="1"/>
    </xf>
    <xf numFmtId="14" fontId="6" fillId="0" borderId="7" xfId="0" applyNumberFormat="1" applyFont="1" applyBorder="1" applyAlignment="1">
      <alignment horizontal="center" vertical="center" wrapText="1"/>
    </xf>
    <xf numFmtId="1" fontId="3" fillId="0" borderId="7" xfId="2" applyNumberFormat="1" applyBorder="1" applyAlignment="1">
      <alignment horizontal="center" vertical="center" wrapText="1"/>
    </xf>
    <xf numFmtId="165" fontId="3" fillId="0" borderId="7" xfId="2" applyNumberFormat="1" applyBorder="1" applyAlignment="1">
      <alignment horizontal="center" vertical="center" wrapText="1"/>
    </xf>
    <xf numFmtId="166" fontId="3" fillId="0" borderId="7" xfId="2" applyNumberFormat="1" applyBorder="1" applyAlignment="1">
      <alignment horizontal="center" vertical="center" wrapText="1"/>
    </xf>
    <xf numFmtId="9" fontId="6" fillId="0" borderId="7" xfId="0" applyNumberFormat="1" applyFont="1" applyBorder="1" applyAlignment="1">
      <alignment horizontal="center" vertical="center" wrapText="1"/>
    </xf>
    <xf numFmtId="9" fontId="6" fillId="4" borderId="7" xfId="0" applyNumberFormat="1" applyFont="1" applyFill="1" applyBorder="1" applyAlignment="1">
      <alignment horizontal="center" vertical="center" wrapText="1"/>
    </xf>
    <xf numFmtId="0" fontId="3" fillId="4" borderId="7" xfId="2" applyFill="1" applyBorder="1" applyAlignment="1">
      <alignment horizontal="center" vertical="center" wrapText="1"/>
    </xf>
    <xf numFmtId="14" fontId="3" fillId="0" borderId="7" xfId="2" applyNumberFormat="1" applyBorder="1" applyAlignment="1">
      <alignment horizontal="center" vertical="center" wrapText="1"/>
    </xf>
    <xf numFmtId="9" fontId="3" fillId="0" borderId="7" xfId="2" applyNumberFormat="1" applyBorder="1" applyAlignment="1">
      <alignment horizontal="center" vertical="center" wrapText="1"/>
    </xf>
    <xf numFmtId="9" fontId="3" fillId="4" borderId="7" xfId="2" applyNumberFormat="1" applyFill="1" applyBorder="1" applyAlignment="1">
      <alignment horizontal="center" vertical="center" wrapText="1"/>
    </xf>
    <xf numFmtId="49" fontId="3" fillId="0" borderId="7" xfId="2" applyNumberFormat="1" applyBorder="1" applyAlignment="1">
      <alignment horizontal="center" vertical="center" wrapText="1"/>
    </xf>
    <xf numFmtId="0" fontId="6" fillId="4" borderId="10" xfId="0" applyFont="1" applyFill="1" applyBorder="1" applyAlignment="1">
      <alignment horizontal="center" vertical="center" wrapText="1"/>
    </xf>
    <xf numFmtId="9" fontId="6" fillId="4" borderId="10" xfId="0" applyNumberFormat="1" applyFont="1" applyFill="1" applyBorder="1" applyAlignment="1">
      <alignment horizontal="center" vertical="center" wrapText="1"/>
    </xf>
    <xf numFmtId="166" fontId="6"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10" fontId="6" fillId="0" borderId="7" xfId="0" applyNumberFormat="1" applyFont="1" applyBorder="1" applyAlignment="1">
      <alignment horizontal="center" vertical="center" wrapText="1"/>
    </xf>
    <xf numFmtId="9" fontId="3" fillId="0" borderId="7" xfId="3" applyFont="1" applyFill="1" applyBorder="1" applyAlignment="1">
      <alignment horizontal="center" vertical="center" wrapText="1"/>
    </xf>
    <xf numFmtId="9" fontId="3" fillId="0" borderId="7" xfId="0" applyNumberFormat="1" applyFont="1" applyBorder="1" applyAlignment="1">
      <alignment horizontal="center" vertical="center" wrapText="1"/>
    </xf>
    <xf numFmtId="9" fontId="3" fillId="4" borderId="7" xfId="0" applyNumberFormat="1"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0" borderId="26" xfId="0" applyFont="1" applyBorder="1" applyAlignment="1">
      <alignment horizontal="center" vertical="center" wrapText="1"/>
    </xf>
    <xf numFmtId="0" fontId="3" fillId="0" borderId="26" xfId="2" applyBorder="1" applyAlignment="1">
      <alignment horizontal="center" vertical="center" wrapText="1"/>
    </xf>
    <xf numFmtId="14" fontId="3" fillId="0" borderId="26" xfId="2" applyNumberFormat="1" applyBorder="1" applyAlignment="1">
      <alignment horizontal="center" vertical="center" wrapText="1"/>
    </xf>
    <xf numFmtId="9" fontId="6" fillId="0" borderId="26" xfId="0" applyNumberFormat="1" applyFont="1" applyBorder="1" applyAlignment="1">
      <alignment horizontal="center" vertical="center" wrapText="1"/>
    </xf>
    <xf numFmtId="9" fontId="6" fillId="4" borderId="26" xfId="0" applyNumberFormat="1" applyFont="1" applyFill="1" applyBorder="1" applyAlignment="1">
      <alignment horizontal="center" vertical="center" wrapText="1"/>
    </xf>
    <xf numFmtId="165" fontId="3" fillId="0" borderId="26" xfId="2" applyNumberFormat="1" applyBorder="1" applyAlignment="1">
      <alignment horizontal="center" vertical="center" wrapText="1"/>
    </xf>
    <xf numFmtId="0" fontId="6" fillId="0" borderId="21" xfId="0" applyFont="1" applyBorder="1" applyAlignment="1">
      <alignment vertical="center" wrapText="1"/>
    </xf>
    <xf numFmtId="0" fontId="2" fillId="0" borderId="21" xfId="1" applyFill="1" applyBorder="1" applyAlignment="1">
      <alignment vertical="center" wrapText="1"/>
    </xf>
    <xf numFmtId="0" fontId="17" fillId="0" borderId="40" xfId="0" applyFont="1" applyBorder="1" applyAlignment="1">
      <alignment vertical="center" wrapText="1"/>
    </xf>
    <xf numFmtId="0" fontId="18" fillId="0" borderId="41" xfId="0" applyFont="1" applyBorder="1" applyAlignment="1">
      <alignment vertical="center" wrapText="1"/>
    </xf>
    <xf numFmtId="0" fontId="5" fillId="0" borderId="21" xfId="4" applyFill="1" applyBorder="1" applyAlignment="1" applyProtection="1">
      <alignment vertical="center" wrapText="1"/>
    </xf>
    <xf numFmtId="0" fontId="3" fillId="0" borderId="21" xfId="2" applyBorder="1" applyAlignment="1">
      <alignment vertical="center" wrapText="1"/>
    </xf>
    <xf numFmtId="0" fontId="15" fillId="0" borderId="38" xfId="0" applyFont="1" applyBorder="1" applyAlignment="1">
      <alignment vertical="center" wrapText="1"/>
    </xf>
    <xf numFmtId="0" fontId="16" fillId="0" borderId="39" xfId="0" applyFont="1" applyBorder="1" applyAlignment="1">
      <alignment vertical="center" wrapText="1"/>
    </xf>
    <xf numFmtId="10" fontId="6" fillId="5" borderId="25" xfId="17" applyNumberFormat="1" applyFont="1" applyFill="1" applyBorder="1" applyAlignment="1">
      <alignment horizontal="center" vertical="center"/>
    </xf>
    <xf numFmtId="0" fontId="6" fillId="5" borderId="7" xfId="0" applyFont="1" applyFill="1" applyBorder="1" applyAlignment="1">
      <alignment horizontal="center" vertical="center"/>
    </xf>
    <xf numFmtId="9" fontId="6" fillId="5" borderId="23" xfId="0" applyNumberFormat="1" applyFont="1" applyFill="1" applyBorder="1" applyAlignment="1">
      <alignment horizontal="center" vertical="center"/>
    </xf>
    <xf numFmtId="164" fontId="15" fillId="9" borderId="37" xfId="16" applyFont="1" applyFill="1" applyBorder="1" applyAlignment="1">
      <alignment horizontal="center" vertical="center"/>
    </xf>
    <xf numFmtId="0" fontId="6" fillId="4" borderId="7" xfId="0" applyFont="1" applyFill="1" applyBorder="1" applyAlignment="1">
      <alignment vertical="center" wrapText="1"/>
    </xf>
    <xf numFmtId="0" fontId="6" fillId="4" borderId="23" xfId="0" applyFont="1" applyFill="1" applyBorder="1" applyAlignment="1">
      <alignment horizontal="center" vertical="center"/>
    </xf>
    <xf numFmtId="0" fontId="3" fillId="4" borderId="20" xfId="2" applyFill="1" applyBorder="1" applyAlignment="1">
      <alignment vertical="center" wrapText="1"/>
    </xf>
    <xf numFmtId="0" fontId="3" fillId="4" borderId="7" xfId="2" applyFill="1" applyBorder="1" applyAlignment="1">
      <alignment vertical="center" wrapText="1"/>
    </xf>
    <xf numFmtId="14" fontId="3" fillId="4" borderId="7" xfId="2" applyNumberFormat="1" applyFill="1" applyBorder="1" applyAlignment="1">
      <alignment horizontal="center" vertical="center" wrapText="1"/>
    </xf>
    <xf numFmtId="165" fontId="3" fillId="4" borderId="7" xfId="2" applyNumberFormat="1" applyFill="1" applyBorder="1" applyAlignment="1">
      <alignment horizontal="center" vertical="center" wrapText="1"/>
    </xf>
    <xf numFmtId="0" fontId="3" fillId="4" borderId="7" xfId="0" applyFont="1" applyFill="1" applyBorder="1" applyAlignment="1">
      <alignment horizontal="center" vertical="center" wrapText="1"/>
    </xf>
    <xf numFmtId="0" fontId="6" fillId="4" borderId="21" xfId="0" applyFont="1" applyFill="1" applyBorder="1" applyAlignment="1">
      <alignment vertical="center" wrapText="1"/>
    </xf>
    <xf numFmtId="0" fontId="6" fillId="4" borderId="7" xfId="0" applyFont="1" applyFill="1" applyBorder="1" applyAlignment="1">
      <alignment vertical="center"/>
    </xf>
    <xf numFmtId="0" fontId="6" fillId="4" borderId="24" xfId="0" applyFont="1" applyFill="1" applyBorder="1" applyAlignment="1">
      <alignment vertical="center"/>
    </xf>
    <xf numFmtId="0" fontId="4" fillId="4" borderId="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6" fillId="4" borderId="29" xfId="0" applyFont="1" applyFill="1" applyBorder="1" applyAlignment="1">
      <alignment vertical="center" wrapText="1"/>
    </xf>
    <xf numFmtId="0" fontId="6" fillId="4" borderId="0" xfId="0" applyFont="1" applyFill="1" applyAlignment="1">
      <alignment vertical="center"/>
    </xf>
    <xf numFmtId="0" fontId="3" fillId="0" borderId="20" xfId="0" applyFont="1" applyBorder="1" applyAlignment="1">
      <alignment vertical="center" wrapText="1"/>
    </xf>
    <xf numFmtId="0" fontId="3" fillId="4" borderId="20" xfId="0" applyFont="1" applyFill="1" applyBorder="1" applyAlignment="1">
      <alignment vertical="center" wrapText="1"/>
    </xf>
    <xf numFmtId="0" fontId="3" fillId="0" borderId="35" xfId="0" applyFont="1" applyBorder="1" applyAlignment="1">
      <alignment vertical="center" wrapText="1"/>
    </xf>
    <xf numFmtId="0" fontId="3" fillId="10" borderId="7" xfId="0" applyFont="1" applyFill="1" applyBorder="1" applyAlignment="1">
      <alignment vertical="center" wrapText="1"/>
    </xf>
    <xf numFmtId="0" fontId="3" fillId="10" borderId="7" xfId="0" applyFont="1" applyFill="1" applyBorder="1" applyAlignment="1">
      <alignment horizontal="left" vertical="center" wrapText="1"/>
    </xf>
    <xf numFmtId="0" fontId="3" fillId="10" borderId="20" xfId="0" applyFont="1" applyFill="1" applyBorder="1" applyAlignment="1">
      <alignment vertical="center" wrapText="1"/>
    </xf>
    <xf numFmtId="0" fontId="3" fillId="10" borderId="26" xfId="0" applyFont="1" applyFill="1" applyBorder="1" applyAlignment="1">
      <alignment vertical="center" wrapText="1"/>
    </xf>
    <xf numFmtId="9" fontId="6" fillId="5" borderId="7" xfId="0" applyNumberFormat="1" applyFont="1" applyFill="1" applyBorder="1" applyAlignment="1">
      <alignment horizontal="center" vertical="center"/>
    </xf>
    <xf numFmtId="0" fontId="4" fillId="0" borderId="7" xfId="0" applyFont="1" applyBorder="1" applyAlignment="1">
      <alignment vertical="top" wrapText="1"/>
    </xf>
    <xf numFmtId="14" fontId="6" fillId="4" borderId="7" xfId="0" applyNumberFormat="1" applyFont="1" applyFill="1" applyBorder="1" applyAlignment="1">
      <alignment horizontal="center" vertical="center" wrapText="1"/>
    </xf>
    <xf numFmtId="1" fontId="3" fillId="4" borderId="7" xfId="2" applyNumberFormat="1" applyFill="1" applyBorder="1" applyAlignment="1">
      <alignment horizontal="center" vertical="center" wrapText="1"/>
    </xf>
    <xf numFmtId="0" fontId="7" fillId="4" borderId="21" xfId="1" applyFont="1" applyFill="1" applyBorder="1" applyAlignment="1" applyProtection="1">
      <alignment vertical="center" wrapText="1"/>
    </xf>
    <xf numFmtId="0" fontId="6" fillId="4" borderId="7" xfId="0" applyFont="1" applyFill="1" applyBorder="1"/>
    <xf numFmtId="0" fontId="6" fillId="4" borderId="24" xfId="0" applyFont="1" applyFill="1" applyBorder="1"/>
    <xf numFmtId="0" fontId="6" fillId="4" borderId="29" xfId="0" applyFont="1" applyFill="1" applyBorder="1" applyAlignment="1">
      <alignment vertical="center"/>
    </xf>
    <xf numFmtId="0" fontId="3" fillId="4" borderId="7" xfId="0" applyFont="1" applyFill="1" applyBorder="1" applyAlignment="1">
      <alignment vertical="center" wrapText="1"/>
    </xf>
    <xf numFmtId="0" fontId="5" fillId="4" borderId="7" xfId="4" applyFill="1" applyBorder="1" applyAlignment="1" applyProtection="1">
      <alignment vertical="center" wrapText="1"/>
    </xf>
    <xf numFmtId="0" fontId="4" fillId="4" borderId="7" xfId="0" applyFont="1" applyFill="1" applyBorder="1" applyAlignment="1">
      <alignment vertical="center" wrapText="1"/>
    </xf>
    <xf numFmtId="0" fontId="4" fillId="4" borderId="24" xfId="0" applyFont="1" applyFill="1" applyBorder="1" applyAlignment="1">
      <alignment vertical="center" wrapText="1"/>
    </xf>
    <xf numFmtId="0" fontId="2" fillId="4" borderId="21" xfId="1" applyFill="1" applyBorder="1" applyAlignment="1" applyProtection="1">
      <alignment vertical="center" wrapText="1"/>
    </xf>
    <xf numFmtId="0" fontId="6" fillId="4" borderId="29" xfId="0" applyFont="1" applyFill="1" applyBorder="1"/>
    <xf numFmtId="0" fontId="4" fillId="2" borderId="13"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31"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7"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4" fillId="2" borderId="14" xfId="2" applyFont="1" applyFill="1" applyBorder="1" applyAlignment="1">
      <alignment horizontal="center" vertical="center" wrapText="1"/>
    </xf>
    <xf numFmtId="0" fontId="4" fillId="2" borderId="0" xfId="2" applyFont="1" applyFill="1" applyAlignment="1">
      <alignment horizontal="center" vertical="center" wrapText="1"/>
    </xf>
    <xf numFmtId="0" fontId="4" fillId="2" borderId="9"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32" xfId="2"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3"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26" xfId="2"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2" applyFont="1" applyFill="1" applyBorder="1" applyAlignment="1">
      <alignment horizontal="center" vertical="center" wrapText="1"/>
    </xf>
    <xf numFmtId="0" fontId="4" fillId="2" borderId="23" xfId="2" applyFont="1" applyFill="1" applyBorder="1" applyAlignment="1">
      <alignment horizontal="center" vertical="center" wrapText="1"/>
    </xf>
    <xf numFmtId="0" fontId="4" fillId="2" borderId="25" xfId="2" applyFont="1" applyFill="1" applyBorder="1" applyAlignment="1">
      <alignment horizontal="center" vertical="center" wrapText="1"/>
    </xf>
    <xf numFmtId="0" fontId="8" fillId="6" borderId="18" xfId="0"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2" borderId="34" xfId="2"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4" fillId="8" borderId="28" xfId="15" applyFont="1" applyFill="1" applyBorder="1" applyAlignment="1">
      <alignment horizontal="center" vertical="center" wrapText="1"/>
    </xf>
    <xf numFmtId="0" fontId="4" fillId="8" borderId="30" xfId="15" applyFont="1" applyFill="1" applyBorder="1" applyAlignment="1">
      <alignment horizontal="center" vertical="center" wrapText="1"/>
    </xf>
    <xf numFmtId="0" fontId="12" fillId="7" borderId="20" xfId="0" applyFont="1" applyFill="1" applyBorder="1" applyAlignment="1">
      <alignment horizontal="center" vertical="center" wrapText="1"/>
    </xf>
    <xf numFmtId="10" fontId="6" fillId="5" borderId="7" xfId="0" applyNumberFormat="1" applyFont="1" applyFill="1" applyBorder="1" applyAlignment="1">
      <alignment horizontal="center" vertical="center"/>
    </xf>
    <xf numFmtId="172" fontId="21" fillId="0" borderId="7" xfId="0" applyNumberFormat="1"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3" xfId="0" applyFont="1" applyFill="1" applyBorder="1" applyAlignment="1">
      <alignment horizontal="center" vertical="center" wrapText="1"/>
    </xf>
    <xf numFmtId="9" fontId="6" fillId="0" borderId="23" xfId="0" applyNumberFormat="1" applyFont="1" applyFill="1" applyBorder="1" applyAlignment="1">
      <alignment horizontal="center" vertical="center" wrapText="1"/>
    </xf>
    <xf numFmtId="9" fontId="6" fillId="0" borderId="23" xfId="0" applyNumberFormat="1" applyFont="1" applyFill="1" applyBorder="1" applyAlignment="1">
      <alignment horizontal="center" vertical="center"/>
    </xf>
    <xf numFmtId="10" fontId="6" fillId="0" borderId="23" xfId="17" applyNumberFormat="1" applyFont="1" applyFill="1" applyBorder="1" applyAlignment="1">
      <alignment horizontal="center" vertical="center"/>
    </xf>
    <xf numFmtId="10" fontId="6" fillId="0" borderId="25" xfId="17" applyNumberFormat="1" applyFont="1" applyFill="1" applyBorder="1" applyAlignment="1">
      <alignment horizontal="center" vertical="center"/>
    </xf>
    <xf numFmtId="0" fontId="6" fillId="5" borderId="7" xfId="0" applyFont="1" applyFill="1" applyBorder="1" applyAlignment="1">
      <alignment horizontal="center" vertical="center" wrapText="1"/>
    </xf>
    <xf numFmtId="0" fontId="6" fillId="0" borderId="37" xfId="0" applyFont="1" applyFill="1" applyBorder="1" applyAlignment="1">
      <alignment vertical="center" wrapText="1"/>
    </xf>
    <xf numFmtId="0" fontId="6" fillId="0" borderId="23" xfId="0" applyFont="1" applyFill="1" applyBorder="1" applyAlignment="1">
      <alignment vertical="center" wrapText="1"/>
    </xf>
    <xf numFmtId="0" fontId="22" fillId="0" borderId="40" xfId="0" applyFont="1" applyFill="1" applyBorder="1" applyAlignment="1">
      <alignment vertical="top" wrapText="1"/>
    </xf>
    <xf numFmtId="0" fontId="6" fillId="0" borderId="23" xfId="0" applyFont="1" applyFill="1" applyBorder="1" applyAlignment="1">
      <alignment wrapText="1"/>
    </xf>
    <xf numFmtId="0" fontId="6" fillId="0" borderId="23" xfId="0" applyFont="1" applyFill="1" applyBorder="1" applyAlignment="1">
      <alignment horizontal="left" vertical="center" wrapText="1"/>
    </xf>
    <xf numFmtId="0" fontId="6" fillId="0" borderId="25" xfId="0" applyFont="1" applyFill="1" applyBorder="1" applyAlignment="1">
      <alignment vertical="center" wrapText="1"/>
    </xf>
    <xf numFmtId="0" fontId="6" fillId="5" borderId="7" xfId="0" applyFont="1" applyFill="1" applyBorder="1" applyAlignment="1">
      <alignment vertical="center" wrapText="1"/>
    </xf>
    <xf numFmtId="0" fontId="6" fillId="0" borderId="7" xfId="0" applyFont="1" applyBorder="1" applyAlignment="1">
      <alignment horizontal="left" vertical="center"/>
    </xf>
    <xf numFmtId="0" fontId="6" fillId="5" borderId="26" xfId="0" applyFont="1" applyFill="1" applyBorder="1" applyAlignment="1">
      <alignment horizontal="left" vertical="center" wrapText="1"/>
    </xf>
    <xf numFmtId="0" fontId="4" fillId="0" borderId="23" xfId="0" applyFont="1" applyFill="1" applyBorder="1" applyAlignment="1">
      <alignment vertical="center" wrapText="1"/>
    </xf>
    <xf numFmtId="0" fontId="8" fillId="0" borderId="37" xfId="0" applyFont="1" applyFill="1" applyBorder="1" applyAlignment="1">
      <alignment horizontal="left" vertical="center" wrapText="1"/>
    </xf>
    <xf numFmtId="0" fontId="8" fillId="0" borderId="37" xfId="0" applyFont="1" applyFill="1" applyBorder="1" applyAlignment="1">
      <alignment vertical="center" wrapText="1"/>
    </xf>
    <xf numFmtId="0" fontId="8" fillId="0" borderId="23" xfId="0" applyFont="1" applyFill="1" applyBorder="1" applyAlignment="1">
      <alignment vertical="center" wrapText="1"/>
    </xf>
    <xf numFmtId="0" fontId="4" fillId="0" borderId="2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5" borderId="7" xfId="0" applyFont="1" applyFill="1" applyBorder="1" applyAlignment="1">
      <alignment horizontal="left" vertical="center" wrapText="1"/>
    </xf>
    <xf numFmtId="0" fontId="6" fillId="5" borderId="7" xfId="0" applyFont="1" applyFill="1" applyBorder="1" applyAlignment="1">
      <alignment horizontal="left" vertical="center" wrapText="1"/>
    </xf>
    <xf numFmtId="0" fontId="8" fillId="5" borderId="7" xfId="0" applyFont="1" applyFill="1" applyBorder="1" applyAlignment="1">
      <alignment horizontal="left" vertical="center" wrapText="1"/>
    </xf>
    <xf numFmtId="164" fontId="6" fillId="0" borderId="23" xfId="16" applyFont="1" applyFill="1" applyBorder="1" applyAlignment="1">
      <alignment vertical="center"/>
    </xf>
    <xf numFmtId="170" fontId="6" fillId="0" borderId="23" xfId="16" applyNumberFormat="1" applyFont="1" applyFill="1" applyBorder="1" applyAlignment="1">
      <alignment vertical="center"/>
    </xf>
    <xf numFmtId="0" fontId="15" fillId="0" borderId="37" xfId="0" applyFont="1" applyFill="1" applyBorder="1" applyAlignment="1">
      <alignment horizontal="center" vertical="center"/>
    </xf>
    <xf numFmtId="0" fontId="6" fillId="0" borderId="37" xfId="0" applyFont="1" applyFill="1" applyBorder="1" applyAlignment="1">
      <alignment horizontal="center" vertical="center"/>
    </xf>
    <xf numFmtId="170" fontId="6" fillId="0" borderId="37" xfId="16" applyNumberFormat="1" applyFont="1" applyFill="1" applyBorder="1" applyAlignment="1">
      <alignment horizontal="center" vertical="center" wrapText="1"/>
    </xf>
    <xf numFmtId="0" fontId="15" fillId="0" borderId="37" xfId="0" applyFont="1" applyFill="1" applyBorder="1" applyAlignment="1">
      <alignment horizontal="center" vertical="center" wrapText="1"/>
    </xf>
    <xf numFmtId="164" fontId="15" fillId="0" borderId="37" xfId="16" applyFont="1" applyFill="1" applyBorder="1" applyAlignment="1">
      <alignment horizontal="center" vertical="center"/>
    </xf>
    <xf numFmtId="169" fontId="15" fillId="0" borderId="37" xfId="0" applyNumberFormat="1" applyFont="1" applyFill="1" applyBorder="1" applyAlignment="1">
      <alignment horizontal="center" vertical="center"/>
    </xf>
    <xf numFmtId="0" fontId="6" fillId="0" borderId="25" xfId="0" applyFont="1" applyFill="1" applyBorder="1" applyAlignment="1">
      <alignment horizontal="center" vertical="center"/>
    </xf>
    <xf numFmtId="0" fontId="15" fillId="0" borderId="37" xfId="0" applyFont="1" applyFill="1" applyBorder="1" applyAlignment="1">
      <alignment vertical="center" wrapText="1"/>
    </xf>
    <xf numFmtId="0" fontId="6" fillId="0" borderId="26" xfId="0" applyFont="1" applyFill="1" applyBorder="1" applyAlignment="1">
      <alignment vertical="center" wrapText="1"/>
    </xf>
    <xf numFmtId="0" fontId="6" fillId="5" borderId="7" xfId="0" applyFont="1" applyFill="1" applyBorder="1" applyAlignment="1"/>
    <xf numFmtId="164" fontId="6" fillId="0" borderId="23" xfId="16" applyFont="1" applyFill="1" applyBorder="1" applyAlignment="1">
      <alignment horizontal="center" vertical="center"/>
    </xf>
    <xf numFmtId="171" fontId="15" fillId="0" borderId="37" xfId="0" applyNumberFormat="1" applyFont="1" applyFill="1" applyBorder="1" applyAlignment="1">
      <alignment vertical="center"/>
    </xf>
    <xf numFmtId="0" fontId="15" fillId="0" borderId="37" xfId="0" applyFont="1" applyFill="1" applyBorder="1" applyAlignment="1">
      <alignment vertical="center"/>
    </xf>
    <xf numFmtId="0" fontId="6" fillId="4" borderId="7" xfId="0" applyFont="1" applyFill="1" applyBorder="1" applyAlignment="1">
      <alignment horizontal="center"/>
    </xf>
    <xf numFmtId="0" fontId="6" fillId="4" borderId="24" xfId="0" applyFont="1" applyFill="1" applyBorder="1" applyAlignment="1">
      <alignment horizontal="center"/>
    </xf>
    <xf numFmtId="44" fontId="6" fillId="5" borderId="7" xfId="0" applyNumberFormat="1" applyFont="1" applyFill="1" applyBorder="1" applyAlignment="1">
      <alignment horizontal="center" vertical="center"/>
    </xf>
    <xf numFmtId="170" fontId="6" fillId="0" borderId="23" xfId="16" applyNumberFormat="1" applyFont="1" applyFill="1" applyBorder="1" applyAlignment="1">
      <alignment horizontal="center" vertical="center"/>
    </xf>
    <xf numFmtId="170" fontId="6" fillId="5" borderId="37" xfId="16" applyNumberFormat="1" applyFont="1" applyFill="1" applyBorder="1" applyAlignment="1">
      <alignment horizontal="center" vertical="center" wrapText="1"/>
    </xf>
    <xf numFmtId="170" fontId="6" fillId="5" borderId="23" xfId="16" applyNumberFormat="1" applyFont="1" applyFill="1" applyBorder="1" applyAlignment="1">
      <alignment horizontal="center" vertical="center"/>
    </xf>
  </cellXfs>
  <cellStyles count="18">
    <cellStyle name="Comma 2" xfId="5" xr:uid="{FB45DED6-376F-49A3-AE50-FFC308567DE8}"/>
    <cellStyle name="Comma 3" xfId="6" xr:uid="{27BBE46D-0789-47BF-BF00-38B0D14BE9C9}"/>
    <cellStyle name="Currency" xfId="9" xr:uid="{2AA09DE8-C48D-43AB-86D7-FA6890C024F6}"/>
    <cellStyle name="Hipervínculo" xfId="1" builtinId="8"/>
    <cellStyle name="Hipervínculo 2" xfId="4" xr:uid="{7D9626ED-24FE-423E-84E7-1C284AAE4391}"/>
    <cellStyle name="Hipervínculo 3" xfId="10" xr:uid="{B4F98322-D85F-46AB-A502-C4C92CB2DAAC}"/>
    <cellStyle name="Hipervínculo 4" xfId="8" xr:uid="{34F0CD4F-6B07-4A39-90F0-5718D4F8EA44}"/>
    <cellStyle name="Millares 2 2" xfId="7" xr:uid="{7DD1B407-DF30-4ED7-95D7-6D286179CB90}"/>
    <cellStyle name="Moneda" xfId="16" builtinId="4"/>
    <cellStyle name="Normal" xfId="0" builtinId="0"/>
    <cellStyle name="Normal 2" xfId="2" xr:uid="{415988F7-DC99-49A6-A452-5BAC0D1FA4ED}"/>
    <cellStyle name="Normal 2 3" xfId="13" xr:uid="{AFB375EB-53C4-431E-97CC-0671DC417A74}"/>
    <cellStyle name="Normal 2 5" xfId="15" xr:uid="{6B0D9B79-8792-439E-945E-EE7A1E5DB6C0}"/>
    <cellStyle name="Normal 3 2" xfId="11" xr:uid="{75178433-4EB6-41FE-BCC1-2C6191D14FDE}"/>
    <cellStyle name="Normal 4 2 2" xfId="14" xr:uid="{01812FC9-6464-4692-82AF-2F6763D92A9E}"/>
    <cellStyle name="Normal 7" xfId="12" xr:uid="{B9BBBF06-4F99-40CE-B710-9BAA273CAE4D}"/>
    <cellStyle name="Percent 2" xfId="3" xr:uid="{A696AD16-DABB-4D82-91D7-55B538D5124D}"/>
    <cellStyle name="Porcentaje" xfId="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ira%20Sof&#237;a\Documents\Escritorio\Matriz%20de%20Plan%20de%20Accion%203%20dic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Desplegables"/>
      <sheetName val="Instructivo Plan de Acción"/>
      <sheetName val="Ficha técnica IR#..."/>
      <sheetName val="Ficha técnica IP#..."/>
      <sheetName val=" Instructivo ficha técnica"/>
    </sheetNames>
    <sheetDataSet>
      <sheetData sheetId="0"/>
      <sheetData sheetId="1">
        <row r="9">
          <cell r="B9" t="str">
            <v>Suma</v>
          </cell>
        </row>
        <row r="10">
          <cell r="B10" t="str">
            <v>Constante</v>
          </cell>
        </row>
        <row r="11">
          <cell r="B11" t="str">
            <v>Creciente</v>
          </cell>
        </row>
        <row r="12">
          <cell r="B12" t="str">
            <v>Decreciente</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yanira.varas@transmilenio.gov.co" TargetMode="External"/><Relationship Id="rId13" Type="http://schemas.openxmlformats.org/officeDocument/2006/relationships/comments" Target="../comments1.xml"/><Relationship Id="rId3" Type="http://schemas.openxmlformats.org/officeDocument/2006/relationships/hyperlink" Target="mailto:rborrero@movilidabogota.gov.co" TargetMode="External"/><Relationship Id="rId7" Type="http://schemas.openxmlformats.org/officeDocument/2006/relationships/hyperlink" Target="mailto:jpardo@movilidadbogota.gov.co" TargetMode="External"/><Relationship Id="rId12" Type="http://schemas.openxmlformats.org/officeDocument/2006/relationships/vmlDrawing" Target="../drawings/vmlDrawing1.vml"/><Relationship Id="rId2" Type="http://schemas.openxmlformats.org/officeDocument/2006/relationships/hyperlink" Target="mailto:jpardo@movilidadbogota.gov.co" TargetMode="External"/><Relationship Id="rId1" Type="http://schemas.openxmlformats.org/officeDocument/2006/relationships/hyperlink" Target="mailto:acontento@movilidadbogota.gov.co" TargetMode="External"/><Relationship Id="rId6" Type="http://schemas.openxmlformats.org/officeDocument/2006/relationships/hyperlink" Target="mailto:jpardo@movilidadbogota.gov.co" TargetMode="External"/><Relationship Id="rId11" Type="http://schemas.openxmlformats.org/officeDocument/2006/relationships/printerSettings" Target="../printerSettings/printerSettings1.bin"/><Relationship Id="rId5" Type="http://schemas.openxmlformats.org/officeDocument/2006/relationships/hyperlink" Target="mailto:lucy.molano@idu.gov.co" TargetMode="External"/><Relationship Id="rId10" Type="http://schemas.openxmlformats.org/officeDocument/2006/relationships/hyperlink" Target="mailto:natalia.tinjaca@transmileio.gov.co" TargetMode="External"/><Relationship Id="rId4" Type="http://schemas.openxmlformats.org/officeDocument/2006/relationships/hyperlink" Target="mailto:lucy.molano@idu.gov.co" TargetMode="External"/><Relationship Id="rId9" Type="http://schemas.openxmlformats.org/officeDocument/2006/relationships/hyperlink" Target="mailto:yanira.varas@transmilenio.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04D-B32F-40BE-9FF8-C1BB3DDA30E6}">
  <sheetPr>
    <pageSetUpPr fitToPage="1"/>
  </sheetPr>
  <dimension ref="A1:DD20"/>
  <sheetViews>
    <sheetView tabSelected="1" topLeftCell="CF1" zoomScale="44" zoomScaleNormal="44" workbookViewId="0">
      <selection activeCell="CS3" sqref="CS1:DD1048576"/>
    </sheetView>
  </sheetViews>
  <sheetFormatPr baseColWidth="10" defaultColWidth="11.54296875" defaultRowHeight="12.5" x14ac:dyDescent="0.25"/>
  <cols>
    <col min="1" max="1" width="8.81640625" style="39" customWidth="1"/>
    <col min="2" max="2" width="32.453125" style="39" customWidth="1"/>
    <col min="3" max="3" width="34.81640625" style="39" customWidth="1"/>
    <col min="4" max="4" width="41.1796875" style="39" customWidth="1"/>
    <col min="5" max="5" width="20.81640625" style="39" customWidth="1"/>
    <col min="6" max="6" width="30.81640625" style="39" customWidth="1"/>
    <col min="7" max="7" width="13.81640625" style="39" customWidth="1"/>
    <col min="8" max="8" width="16.1796875" style="39" bestFit="1" customWidth="1"/>
    <col min="9" max="9" width="15.1796875" style="39" customWidth="1"/>
    <col min="10" max="11" width="11.54296875" style="39" customWidth="1"/>
    <col min="12" max="12" width="12.1796875" style="39" customWidth="1"/>
    <col min="13" max="13" width="15" style="39" customWidth="1"/>
    <col min="14" max="16" width="11.54296875" style="4" hidden="1" customWidth="1"/>
    <col min="17" max="17" width="11.54296875" style="39" customWidth="1"/>
    <col min="18" max="24" width="11.54296875" style="4" hidden="1" customWidth="1"/>
    <col min="25" max="26" width="16.54296875" style="39" customWidth="1"/>
    <col min="27" max="27" width="17.54296875" style="4" hidden="1" customWidth="1"/>
    <col min="28" max="28" width="18.54296875" style="4" hidden="1" customWidth="1"/>
    <col min="29" max="30" width="11.54296875" style="4" hidden="1" customWidth="1"/>
    <col min="31" max="31" width="18.81640625" style="4" hidden="1" customWidth="1"/>
    <col min="32" max="32" width="18.453125" style="4" hidden="1" customWidth="1"/>
    <col min="33" max="34" width="11.54296875" style="4" hidden="1" customWidth="1"/>
    <col min="35" max="35" width="15.81640625" style="4" hidden="1" customWidth="1"/>
    <col min="36" max="36" width="18.453125" style="4" hidden="1" customWidth="1"/>
    <col min="37" max="38" width="11.54296875" style="4" hidden="1" customWidth="1"/>
    <col min="39" max="39" width="18.81640625" style="39" customWidth="1"/>
    <col min="40" max="40" width="18.453125" style="39" customWidth="1"/>
    <col min="41" max="42" width="11.54296875" style="39" customWidth="1"/>
    <col min="43" max="43" width="18.81640625" style="4" hidden="1" customWidth="1"/>
    <col min="44" max="44" width="18.1796875" style="4" hidden="1" customWidth="1"/>
    <col min="45" max="46" width="11.54296875" style="4" hidden="1" customWidth="1"/>
    <col min="47" max="47" width="15.81640625" style="4" hidden="1" customWidth="1"/>
    <col min="48" max="48" width="14.54296875" style="4" hidden="1" customWidth="1"/>
    <col min="49" max="50" width="11.54296875" style="4" hidden="1" customWidth="1"/>
    <col min="51" max="51" width="15.81640625" style="4" hidden="1" customWidth="1"/>
    <col min="52" max="52" width="14.54296875" style="4" hidden="1" customWidth="1"/>
    <col min="53" max="54" width="11.54296875" style="4" hidden="1" customWidth="1"/>
    <col min="55" max="55" width="15.81640625" style="4" hidden="1" customWidth="1"/>
    <col min="56" max="56" width="14.54296875" style="4" hidden="1" customWidth="1"/>
    <col min="57" max="58" width="11.54296875" style="4" hidden="1" customWidth="1"/>
    <col min="59" max="59" width="16" style="4" hidden="1" customWidth="1"/>
    <col min="60" max="60" width="14.54296875" style="4" hidden="1" customWidth="1"/>
    <col min="61" max="62" width="11.54296875" style="4" hidden="1" customWidth="1"/>
    <col min="63" max="63" width="16" style="4" hidden="1" customWidth="1"/>
    <col min="64" max="64" width="16.1796875" style="4" hidden="1" customWidth="1"/>
    <col min="65" max="66" width="11.54296875" style="4" hidden="1" customWidth="1"/>
    <col min="67" max="67" width="16.54296875" style="4" hidden="1" customWidth="1"/>
    <col min="68" max="68" width="13.81640625" style="4" hidden="1" customWidth="1"/>
    <col min="69" max="70" width="11.54296875" style="4" hidden="1" customWidth="1"/>
    <col min="71" max="71" width="26.81640625" style="4" hidden="1" customWidth="1"/>
    <col min="72" max="73" width="11.54296875" style="39" customWidth="1"/>
    <col min="74" max="74" width="37.54296875" style="39" customWidth="1"/>
    <col min="75" max="75" width="11.54296875" style="39" customWidth="1"/>
    <col min="76" max="76" width="12" style="39" customWidth="1"/>
    <col min="77" max="77" width="11.54296875" style="39" customWidth="1"/>
    <col min="78" max="78" width="13.1796875" style="37" customWidth="1"/>
    <col min="79" max="79" width="12.81640625" style="37" customWidth="1"/>
    <col min="80" max="80" width="122.1796875" style="49" customWidth="1"/>
    <col min="81" max="81" width="108.81640625" style="39" customWidth="1"/>
    <col min="82" max="83" width="37.54296875" style="39" hidden="1" customWidth="1"/>
    <col min="84" max="84" width="109.81640625" style="39" customWidth="1"/>
    <col min="85" max="85" width="103.54296875" style="39" customWidth="1"/>
    <col min="86" max="87" width="35" style="39" hidden="1" customWidth="1"/>
    <col min="88" max="88" width="20" style="39" customWidth="1"/>
    <col min="89" max="89" width="21.54296875" style="39" customWidth="1"/>
    <col min="90" max="91" width="13.81640625" style="39" hidden="1" customWidth="1"/>
    <col min="92" max="92" width="66.6328125" style="39" customWidth="1"/>
    <col min="93" max="93" width="69.90625" style="39" customWidth="1"/>
    <col min="94" max="95" width="27.1796875" style="39" hidden="1" customWidth="1"/>
    <col min="96" max="96" width="37.81640625" style="39" customWidth="1"/>
    <col min="97" max="97" width="39.81640625" style="49" hidden="1" customWidth="1"/>
    <col min="98" max="98" width="44.81640625" style="49" hidden="1" customWidth="1"/>
    <col min="99" max="99" width="54.1796875" style="49" hidden="1" customWidth="1"/>
    <col min="100" max="108" width="39.81640625" style="39" hidden="1" customWidth="1"/>
    <col min="109" max="16384" width="11.54296875" style="39"/>
  </cols>
  <sheetData>
    <row r="1" spans="1:108" ht="15" customHeight="1" thickBot="1" x14ac:dyDescent="0.4">
      <c r="A1" s="162" t="s">
        <v>154</v>
      </c>
      <c r="B1" s="135" t="s">
        <v>0</v>
      </c>
      <c r="C1" s="1" t="s">
        <v>1</v>
      </c>
      <c r="D1" s="138" t="s">
        <v>2</v>
      </c>
      <c r="E1" s="139"/>
      <c r="F1" s="139"/>
      <c r="G1" s="139"/>
      <c r="H1" s="139"/>
      <c r="I1" s="139"/>
      <c r="J1" s="139"/>
      <c r="K1" s="139"/>
      <c r="L1" s="140" t="s">
        <v>3</v>
      </c>
      <c r="M1" s="140"/>
      <c r="N1" s="142" t="s">
        <v>4</v>
      </c>
      <c r="O1" s="143"/>
      <c r="P1" s="143"/>
      <c r="Q1" s="143"/>
      <c r="R1" s="143"/>
      <c r="S1" s="143"/>
      <c r="T1" s="143"/>
      <c r="U1" s="143"/>
      <c r="V1" s="143"/>
      <c r="W1" s="143"/>
      <c r="X1" s="144"/>
      <c r="Y1" s="142" t="s">
        <v>5</v>
      </c>
      <c r="Z1" s="151" t="s">
        <v>157</v>
      </c>
      <c r="AA1" s="150" t="s">
        <v>6</v>
      </c>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39" t="s">
        <v>7</v>
      </c>
      <c r="BU1" s="139"/>
      <c r="BV1" s="139"/>
      <c r="BW1" s="139"/>
      <c r="BX1" s="139"/>
      <c r="BY1" s="139"/>
      <c r="BZ1" s="165" t="s">
        <v>170</v>
      </c>
      <c r="CA1" s="165"/>
      <c r="CB1" s="165"/>
      <c r="CC1" s="165"/>
      <c r="CD1" s="165"/>
      <c r="CE1" s="165"/>
      <c r="CF1" s="165"/>
      <c r="CG1" s="165"/>
      <c r="CH1" s="165"/>
      <c r="CI1" s="165"/>
      <c r="CJ1" s="165"/>
      <c r="CK1" s="165"/>
      <c r="CL1" s="165"/>
      <c r="CM1" s="165"/>
      <c r="CN1" s="165"/>
      <c r="CO1" s="165"/>
      <c r="CP1" s="165"/>
      <c r="CQ1" s="165"/>
      <c r="CR1" s="165"/>
      <c r="CS1" s="172" t="s">
        <v>171</v>
      </c>
      <c r="CT1" s="172"/>
      <c r="CU1" s="172"/>
      <c r="CV1" s="172"/>
      <c r="CW1" s="172"/>
      <c r="CX1" s="172"/>
      <c r="CY1" s="172"/>
      <c r="CZ1" s="172"/>
      <c r="DA1" s="172"/>
      <c r="DB1" s="172"/>
      <c r="DC1" s="172"/>
      <c r="DD1" s="173"/>
    </row>
    <row r="2" spans="1:108" ht="54.75" customHeight="1" x14ac:dyDescent="0.35">
      <c r="A2" s="163"/>
      <c r="B2" s="136"/>
      <c r="C2" s="148" t="s">
        <v>8</v>
      </c>
      <c r="D2" s="147" t="s">
        <v>12</v>
      </c>
      <c r="E2" s="155" t="s">
        <v>13</v>
      </c>
      <c r="F2" s="155" t="s">
        <v>14</v>
      </c>
      <c r="G2" s="148" t="s">
        <v>9</v>
      </c>
      <c r="H2" s="151" t="s">
        <v>155</v>
      </c>
      <c r="I2" s="148" t="s">
        <v>10</v>
      </c>
      <c r="J2" s="152" t="s">
        <v>11</v>
      </c>
      <c r="K2" s="153"/>
      <c r="L2" s="141"/>
      <c r="M2" s="141"/>
      <c r="N2" s="145"/>
      <c r="O2" s="146"/>
      <c r="P2" s="146"/>
      <c r="Q2" s="146"/>
      <c r="R2" s="146"/>
      <c r="S2" s="146"/>
      <c r="T2" s="146"/>
      <c r="U2" s="146"/>
      <c r="V2" s="146"/>
      <c r="W2" s="146"/>
      <c r="X2" s="147"/>
      <c r="Y2" s="148"/>
      <c r="Z2" s="148"/>
      <c r="AA2" s="157">
        <v>2020</v>
      </c>
      <c r="AB2" s="158"/>
      <c r="AC2" s="158"/>
      <c r="AD2" s="159"/>
      <c r="AE2" s="157">
        <v>2021</v>
      </c>
      <c r="AF2" s="158"/>
      <c r="AG2" s="158"/>
      <c r="AH2" s="159"/>
      <c r="AI2" s="157">
        <v>2022</v>
      </c>
      <c r="AJ2" s="158"/>
      <c r="AK2" s="158"/>
      <c r="AL2" s="159"/>
      <c r="AM2" s="153">
        <v>2023</v>
      </c>
      <c r="AN2" s="160"/>
      <c r="AO2" s="160"/>
      <c r="AP2" s="161"/>
      <c r="AQ2" s="153">
        <v>2024</v>
      </c>
      <c r="AR2" s="160"/>
      <c r="AS2" s="160"/>
      <c r="AT2" s="161"/>
      <c r="AU2" s="153">
        <v>2025</v>
      </c>
      <c r="AV2" s="160"/>
      <c r="AW2" s="160"/>
      <c r="AX2" s="161"/>
      <c r="AY2" s="153">
        <v>2026</v>
      </c>
      <c r="AZ2" s="160"/>
      <c r="BA2" s="160"/>
      <c r="BB2" s="161"/>
      <c r="BC2" s="153">
        <v>2027</v>
      </c>
      <c r="BD2" s="160"/>
      <c r="BE2" s="160"/>
      <c r="BF2" s="161"/>
      <c r="BG2" s="153">
        <v>2028</v>
      </c>
      <c r="BH2" s="160"/>
      <c r="BI2" s="160"/>
      <c r="BJ2" s="161"/>
      <c r="BK2" s="153">
        <v>2029</v>
      </c>
      <c r="BL2" s="160"/>
      <c r="BM2" s="160"/>
      <c r="BN2" s="161"/>
      <c r="BO2" s="153">
        <v>2030</v>
      </c>
      <c r="BP2" s="160"/>
      <c r="BQ2" s="160"/>
      <c r="BR2" s="161"/>
      <c r="BS2" s="168" t="s">
        <v>15</v>
      </c>
      <c r="BT2" s="162" t="s">
        <v>16</v>
      </c>
      <c r="BU2" s="162" t="s">
        <v>17</v>
      </c>
      <c r="BV2" s="140" t="s">
        <v>18</v>
      </c>
      <c r="BW2" s="140" t="s">
        <v>19</v>
      </c>
      <c r="BX2" s="140" t="s">
        <v>20</v>
      </c>
      <c r="BY2" s="166" t="s">
        <v>21</v>
      </c>
      <c r="BZ2" s="174" t="s">
        <v>181</v>
      </c>
      <c r="CA2" s="175"/>
      <c r="CB2" s="174" t="s">
        <v>179</v>
      </c>
      <c r="CC2" s="175"/>
      <c r="CD2" s="175"/>
      <c r="CE2" s="176"/>
      <c r="CF2" s="174" t="s">
        <v>180</v>
      </c>
      <c r="CG2" s="175"/>
      <c r="CH2" s="175"/>
      <c r="CI2" s="176"/>
      <c r="CJ2" s="174" t="s">
        <v>200</v>
      </c>
      <c r="CK2" s="175"/>
      <c r="CL2" s="175"/>
      <c r="CM2" s="176"/>
      <c r="CN2" s="174" t="s">
        <v>201</v>
      </c>
      <c r="CO2" s="175"/>
      <c r="CP2" s="175"/>
      <c r="CQ2" s="176"/>
      <c r="CR2" s="177" t="s">
        <v>162</v>
      </c>
      <c r="CS2" s="179" t="s">
        <v>163</v>
      </c>
      <c r="CT2" s="170"/>
      <c r="CU2" s="170"/>
      <c r="CV2" s="170" t="s">
        <v>164</v>
      </c>
      <c r="CW2" s="170"/>
      <c r="CX2" s="170"/>
      <c r="CY2" s="170" t="s">
        <v>165</v>
      </c>
      <c r="CZ2" s="170"/>
      <c r="DA2" s="170"/>
      <c r="DB2" s="170" t="s">
        <v>166</v>
      </c>
      <c r="DC2" s="170"/>
      <c r="DD2" s="171"/>
    </row>
    <row r="3" spans="1:108" ht="21" customHeight="1" thickBot="1" x14ac:dyDescent="0.4">
      <c r="A3" s="164"/>
      <c r="B3" s="137"/>
      <c r="C3" s="149"/>
      <c r="D3" s="154"/>
      <c r="E3" s="156"/>
      <c r="F3" s="156"/>
      <c r="G3" s="149"/>
      <c r="H3" s="149"/>
      <c r="I3" s="149"/>
      <c r="J3" s="23" t="s">
        <v>22</v>
      </c>
      <c r="K3" s="24" t="s">
        <v>23</v>
      </c>
      <c r="L3" s="22" t="s">
        <v>24</v>
      </c>
      <c r="M3" s="22" t="s">
        <v>25</v>
      </c>
      <c r="N3" s="25" t="s">
        <v>26</v>
      </c>
      <c r="O3" s="25" t="s">
        <v>27</v>
      </c>
      <c r="P3" s="25" t="s">
        <v>28</v>
      </c>
      <c r="Q3" s="22" t="s">
        <v>29</v>
      </c>
      <c r="R3" s="22" t="s">
        <v>30</v>
      </c>
      <c r="S3" s="22" t="s">
        <v>31</v>
      </c>
      <c r="T3" s="22" t="s">
        <v>32</v>
      </c>
      <c r="U3" s="22" t="s">
        <v>33</v>
      </c>
      <c r="V3" s="22" t="s">
        <v>34</v>
      </c>
      <c r="W3" s="22" t="s">
        <v>35</v>
      </c>
      <c r="X3" s="22" t="s">
        <v>36</v>
      </c>
      <c r="Y3" s="149"/>
      <c r="Z3" s="149"/>
      <c r="AA3" s="23" t="s">
        <v>37</v>
      </c>
      <c r="AB3" s="23" t="s">
        <v>38</v>
      </c>
      <c r="AC3" s="23" t="s">
        <v>39</v>
      </c>
      <c r="AD3" s="26" t="s">
        <v>40</v>
      </c>
      <c r="AE3" s="23" t="s">
        <v>37</v>
      </c>
      <c r="AF3" s="23" t="s">
        <v>38</v>
      </c>
      <c r="AG3" s="23" t="s">
        <v>39</v>
      </c>
      <c r="AH3" s="26" t="s">
        <v>40</v>
      </c>
      <c r="AI3" s="23" t="s">
        <v>37</v>
      </c>
      <c r="AJ3" s="23" t="s">
        <v>38</v>
      </c>
      <c r="AK3" s="23" t="s">
        <v>39</v>
      </c>
      <c r="AL3" s="26" t="s">
        <v>40</v>
      </c>
      <c r="AM3" s="23" t="s">
        <v>37</v>
      </c>
      <c r="AN3" s="23" t="s">
        <v>41</v>
      </c>
      <c r="AO3" s="23" t="s">
        <v>39</v>
      </c>
      <c r="AP3" s="26" t="s">
        <v>40</v>
      </c>
      <c r="AQ3" s="23" t="s">
        <v>37</v>
      </c>
      <c r="AR3" s="23" t="s">
        <v>41</v>
      </c>
      <c r="AS3" s="23" t="s">
        <v>39</v>
      </c>
      <c r="AT3" s="26" t="s">
        <v>40</v>
      </c>
      <c r="AU3" s="23" t="s">
        <v>37</v>
      </c>
      <c r="AV3" s="23" t="s">
        <v>41</v>
      </c>
      <c r="AW3" s="23" t="s">
        <v>39</v>
      </c>
      <c r="AX3" s="26" t="s">
        <v>40</v>
      </c>
      <c r="AY3" s="23" t="s">
        <v>37</v>
      </c>
      <c r="AZ3" s="23" t="s">
        <v>41</v>
      </c>
      <c r="BA3" s="23" t="s">
        <v>39</v>
      </c>
      <c r="BB3" s="26" t="s">
        <v>40</v>
      </c>
      <c r="BC3" s="23" t="s">
        <v>37</v>
      </c>
      <c r="BD3" s="23" t="s">
        <v>41</v>
      </c>
      <c r="BE3" s="23" t="s">
        <v>39</v>
      </c>
      <c r="BF3" s="26" t="s">
        <v>40</v>
      </c>
      <c r="BG3" s="23" t="s">
        <v>37</v>
      </c>
      <c r="BH3" s="23" t="s">
        <v>41</v>
      </c>
      <c r="BI3" s="23" t="s">
        <v>39</v>
      </c>
      <c r="BJ3" s="26" t="s">
        <v>40</v>
      </c>
      <c r="BK3" s="23" t="s">
        <v>37</v>
      </c>
      <c r="BL3" s="23" t="s">
        <v>41</v>
      </c>
      <c r="BM3" s="23" t="s">
        <v>39</v>
      </c>
      <c r="BN3" s="26" t="s">
        <v>40</v>
      </c>
      <c r="BO3" s="23" t="s">
        <v>37</v>
      </c>
      <c r="BP3" s="23" t="s">
        <v>41</v>
      </c>
      <c r="BQ3" s="23" t="s">
        <v>39</v>
      </c>
      <c r="BR3" s="26" t="s">
        <v>40</v>
      </c>
      <c r="BS3" s="169"/>
      <c r="BT3" s="164"/>
      <c r="BU3" s="164"/>
      <c r="BV3" s="156"/>
      <c r="BW3" s="156"/>
      <c r="BX3" s="156"/>
      <c r="BY3" s="167"/>
      <c r="BZ3" s="27" t="s">
        <v>163</v>
      </c>
      <c r="CA3" s="28" t="s">
        <v>164</v>
      </c>
      <c r="CB3" s="27" t="s">
        <v>163</v>
      </c>
      <c r="CC3" s="28" t="s">
        <v>164</v>
      </c>
      <c r="CD3" s="28" t="s">
        <v>165</v>
      </c>
      <c r="CE3" s="29" t="s">
        <v>166</v>
      </c>
      <c r="CF3" s="27" t="s">
        <v>163</v>
      </c>
      <c r="CG3" s="28" t="s">
        <v>164</v>
      </c>
      <c r="CH3" s="28" t="s">
        <v>165</v>
      </c>
      <c r="CI3" s="29" t="s">
        <v>166</v>
      </c>
      <c r="CJ3" s="27" t="s">
        <v>163</v>
      </c>
      <c r="CK3" s="28" t="s">
        <v>164</v>
      </c>
      <c r="CL3" s="28" t="s">
        <v>165</v>
      </c>
      <c r="CM3" s="29" t="s">
        <v>166</v>
      </c>
      <c r="CN3" s="27" t="s">
        <v>163</v>
      </c>
      <c r="CO3" s="28" t="s">
        <v>164</v>
      </c>
      <c r="CP3" s="28" t="s">
        <v>165</v>
      </c>
      <c r="CQ3" s="29" t="s">
        <v>166</v>
      </c>
      <c r="CR3" s="178"/>
      <c r="CS3" s="30" t="s">
        <v>167</v>
      </c>
      <c r="CT3" s="31" t="s">
        <v>168</v>
      </c>
      <c r="CU3" s="31" t="s">
        <v>169</v>
      </c>
      <c r="CV3" s="31" t="s">
        <v>167</v>
      </c>
      <c r="CW3" s="31" t="s">
        <v>168</v>
      </c>
      <c r="CX3" s="31" t="s">
        <v>169</v>
      </c>
      <c r="CY3" s="31" t="s">
        <v>167</v>
      </c>
      <c r="CZ3" s="31" t="s">
        <v>168</v>
      </c>
      <c r="DA3" s="31" t="s">
        <v>169</v>
      </c>
      <c r="DB3" s="31" t="s">
        <v>167</v>
      </c>
      <c r="DC3" s="31" t="s">
        <v>168</v>
      </c>
      <c r="DD3" s="32" t="s">
        <v>169</v>
      </c>
    </row>
    <row r="4" spans="1:108" ht="125" x14ac:dyDescent="0.35">
      <c r="A4" s="34">
        <v>16</v>
      </c>
      <c r="B4" s="52" t="s">
        <v>42</v>
      </c>
      <c r="C4" s="53" t="s">
        <v>43</v>
      </c>
      <c r="D4" s="54" t="s">
        <v>57</v>
      </c>
      <c r="E4" s="54" t="s">
        <v>58</v>
      </c>
      <c r="F4" s="54" t="s">
        <v>59</v>
      </c>
      <c r="G4" s="53" t="s">
        <v>46</v>
      </c>
      <c r="H4" s="60" t="s">
        <v>50</v>
      </c>
      <c r="I4" s="51" t="s">
        <v>49</v>
      </c>
      <c r="J4" s="61" t="s">
        <v>47</v>
      </c>
      <c r="K4" s="61" t="s">
        <v>47</v>
      </c>
      <c r="L4" s="62">
        <v>44348</v>
      </c>
      <c r="M4" s="62">
        <v>44316</v>
      </c>
      <c r="N4" s="51" t="s">
        <v>47</v>
      </c>
      <c r="O4" s="51">
        <v>1</v>
      </c>
      <c r="P4" s="63" t="s">
        <v>47</v>
      </c>
      <c r="Q4" s="63" t="s">
        <v>47</v>
      </c>
      <c r="R4" s="63" t="s">
        <v>47</v>
      </c>
      <c r="S4" s="63" t="s">
        <v>47</v>
      </c>
      <c r="T4" s="63" t="s">
        <v>47</v>
      </c>
      <c r="U4" s="63" t="s">
        <v>47</v>
      </c>
      <c r="V4" s="63" t="s">
        <v>47</v>
      </c>
      <c r="W4" s="63" t="s">
        <v>47</v>
      </c>
      <c r="X4" s="63" t="s">
        <v>47</v>
      </c>
      <c r="Y4" s="51">
        <v>1</v>
      </c>
      <c r="Z4" s="60" t="s">
        <v>158</v>
      </c>
      <c r="AA4" s="63" t="s">
        <v>47</v>
      </c>
      <c r="AB4" s="63" t="s">
        <v>47</v>
      </c>
      <c r="AC4" s="63" t="s">
        <v>47</v>
      </c>
      <c r="AD4" s="63" t="s">
        <v>47</v>
      </c>
      <c r="AE4" s="64">
        <f>1031417336*0.375</f>
        <v>386781501</v>
      </c>
      <c r="AF4" s="64">
        <f>1031417336*0.375</f>
        <v>386781501</v>
      </c>
      <c r="AG4" s="65" t="s">
        <v>60</v>
      </c>
      <c r="AH4" s="51">
        <v>7596</v>
      </c>
      <c r="AI4" s="63" t="s">
        <v>47</v>
      </c>
      <c r="AJ4" s="63" t="s">
        <v>47</v>
      </c>
      <c r="AK4" s="63" t="s">
        <v>47</v>
      </c>
      <c r="AL4" s="63" t="s">
        <v>47</v>
      </c>
      <c r="AM4" s="63" t="s">
        <v>47</v>
      </c>
      <c r="AN4" s="63" t="s">
        <v>47</v>
      </c>
      <c r="AO4" s="63" t="s">
        <v>47</v>
      </c>
      <c r="AP4" s="63" t="s">
        <v>47</v>
      </c>
      <c r="AQ4" s="63" t="s">
        <v>47</v>
      </c>
      <c r="AR4" s="63" t="s">
        <v>47</v>
      </c>
      <c r="AS4" s="63" t="s">
        <v>47</v>
      </c>
      <c r="AT4" s="63" t="s">
        <v>47</v>
      </c>
      <c r="AU4" s="63" t="s">
        <v>47</v>
      </c>
      <c r="AV4" s="63" t="s">
        <v>47</v>
      </c>
      <c r="AW4" s="63" t="s">
        <v>47</v>
      </c>
      <c r="AX4" s="63" t="s">
        <v>47</v>
      </c>
      <c r="AY4" s="63" t="s">
        <v>47</v>
      </c>
      <c r="AZ4" s="63" t="s">
        <v>47</v>
      </c>
      <c r="BA4" s="63" t="s">
        <v>47</v>
      </c>
      <c r="BB4" s="63" t="s">
        <v>47</v>
      </c>
      <c r="BC4" s="63" t="s">
        <v>47</v>
      </c>
      <c r="BD4" s="63" t="s">
        <v>47</v>
      </c>
      <c r="BE4" s="63" t="s">
        <v>47</v>
      </c>
      <c r="BF4" s="63" t="s">
        <v>47</v>
      </c>
      <c r="BG4" s="63" t="s">
        <v>47</v>
      </c>
      <c r="BH4" s="63" t="s">
        <v>47</v>
      </c>
      <c r="BI4" s="63" t="s">
        <v>47</v>
      </c>
      <c r="BJ4" s="63" t="s">
        <v>47</v>
      </c>
      <c r="BK4" s="63" t="s">
        <v>47</v>
      </c>
      <c r="BL4" s="63" t="s">
        <v>47</v>
      </c>
      <c r="BM4" s="63" t="s">
        <v>47</v>
      </c>
      <c r="BN4" s="63" t="s">
        <v>47</v>
      </c>
      <c r="BO4" s="63" t="s">
        <v>47</v>
      </c>
      <c r="BP4" s="63" t="s">
        <v>47</v>
      </c>
      <c r="BQ4" s="63" t="s">
        <v>47</v>
      </c>
      <c r="BR4" s="63" t="s">
        <v>47</v>
      </c>
      <c r="BS4" s="64">
        <v>386781501</v>
      </c>
      <c r="BT4" s="76" t="s">
        <v>61</v>
      </c>
      <c r="BU4" s="54" t="s">
        <v>62</v>
      </c>
      <c r="BV4" s="54" t="s">
        <v>63</v>
      </c>
      <c r="BW4" s="54" t="s">
        <v>182</v>
      </c>
      <c r="BX4" s="54">
        <v>3649400</v>
      </c>
      <c r="BY4" s="88" t="s">
        <v>64</v>
      </c>
      <c r="BZ4" s="34"/>
      <c r="CA4" s="3"/>
      <c r="CB4" s="40"/>
      <c r="CC4" s="196"/>
      <c r="CD4" s="41"/>
      <c r="CE4" s="42"/>
      <c r="CF4" s="33"/>
      <c r="CG4" s="6"/>
      <c r="CH4" s="6"/>
      <c r="CI4" s="16"/>
      <c r="CJ4" s="43"/>
      <c r="CK4" s="41"/>
      <c r="CL4" s="41"/>
      <c r="CM4" s="42"/>
      <c r="CN4" s="43"/>
      <c r="CO4" s="41"/>
      <c r="CP4" s="41"/>
      <c r="CQ4" s="42"/>
      <c r="CR4" s="44" t="s">
        <v>207</v>
      </c>
      <c r="CS4" s="114" t="s">
        <v>220</v>
      </c>
      <c r="CT4" s="114" t="s">
        <v>220</v>
      </c>
      <c r="CU4" s="114" t="s">
        <v>220</v>
      </c>
      <c r="CV4" s="45" t="s">
        <v>220</v>
      </c>
      <c r="CW4" s="45" t="s">
        <v>220</v>
      </c>
      <c r="CX4" s="45" t="s">
        <v>220</v>
      </c>
      <c r="CY4" s="45" t="s">
        <v>220</v>
      </c>
      <c r="CZ4" s="45" t="s">
        <v>220</v>
      </c>
      <c r="DA4" s="45" t="s">
        <v>220</v>
      </c>
      <c r="DB4" s="45" t="s">
        <v>220</v>
      </c>
      <c r="DC4" s="45" t="s">
        <v>220</v>
      </c>
      <c r="DD4" s="45" t="s">
        <v>220</v>
      </c>
    </row>
    <row r="5" spans="1:108" s="4" customFormat="1" ht="349.5" customHeight="1" x14ac:dyDescent="0.25">
      <c r="A5" s="34">
        <v>17</v>
      </c>
      <c r="B5" s="52" t="s">
        <v>42</v>
      </c>
      <c r="C5" s="53" t="s">
        <v>43</v>
      </c>
      <c r="D5" s="54" t="s">
        <v>65</v>
      </c>
      <c r="E5" s="54" t="s">
        <v>66</v>
      </c>
      <c r="F5" s="55" t="s">
        <v>67</v>
      </c>
      <c r="G5" s="53" t="s">
        <v>46</v>
      </c>
      <c r="H5" s="60" t="s">
        <v>50</v>
      </c>
      <c r="I5" s="51" t="s">
        <v>68</v>
      </c>
      <c r="J5" s="61" t="s">
        <v>47</v>
      </c>
      <c r="K5" s="61" t="s">
        <v>47</v>
      </c>
      <c r="L5" s="62">
        <v>44197</v>
      </c>
      <c r="M5" s="62">
        <v>45657</v>
      </c>
      <c r="N5" s="51" t="s">
        <v>47</v>
      </c>
      <c r="O5" s="66">
        <v>0.35</v>
      </c>
      <c r="P5" s="66">
        <v>0.35</v>
      </c>
      <c r="Q5" s="66">
        <v>0.2</v>
      </c>
      <c r="R5" s="66">
        <v>0.1</v>
      </c>
      <c r="S5" s="63" t="s">
        <v>47</v>
      </c>
      <c r="T5" s="63" t="s">
        <v>47</v>
      </c>
      <c r="U5" s="63" t="s">
        <v>47</v>
      </c>
      <c r="V5" s="63" t="s">
        <v>47</v>
      </c>
      <c r="W5" s="63" t="s">
        <v>47</v>
      </c>
      <c r="X5" s="63" t="s">
        <v>47</v>
      </c>
      <c r="Y5" s="66">
        <f>P5+O5+Q5+R5</f>
        <v>0.99999999999999989</v>
      </c>
      <c r="Z5" s="67" t="s">
        <v>159</v>
      </c>
      <c r="AA5" s="63" t="s">
        <v>47</v>
      </c>
      <c r="AB5" s="63" t="s">
        <v>47</v>
      </c>
      <c r="AC5" s="63" t="s">
        <v>47</v>
      </c>
      <c r="AD5" s="63" t="s">
        <v>47</v>
      </c>
      <c r="AE5" s="64">
        <v>449600000</v>
      </c>
      <c r="AF5" s="64">
        <f>AE5</f>
        <v>449600000</v>
      </c>
      <c r="AG5" s="63" t="s">
        <v>47</v>
      </c>
      <c r="AH5" s="63" t="s">
        <v>47</v>
      </c>
      <c r="AI5" s="64">
        <f>AE5*1.03</f>
        <v>463088000</v>
      </c>
      <c r="AJ5" s="64">
        <f>AI5</f>
        <v>463088000</v>
      </c>
      <c r="AK5" s="63" t="s">
        <v>47</v>
      </c>
      <c r="AL5" s="63" t="s">
        <v>47</v>
      </c>
      <c r="AM5" s="64">
        <f>AI5*1.03/2</f>
        <v>238490320</v>
      </c>
      <c r="AN5" s="64">
        <f>AM5</f>
        <v>238490320</v>
      </c>
      <c r="AO5" s="63" t="s">
        <v>47</v>
      </c>
      <c r="AP5" s="63" t="s">
        <v>47</v>
      </c>
      <c r="AQ5" s="64">
        <v>126850000</v>
      </c>
      <c r="AR5" s="64">
        <f>AQ5</f>
        <v>126850000</v>
      </c>
      <c r="AS5" s="63" t="s">
        <v>47</v>
      </c>
      <c r="AT5" s="63" t="s">
        <v>47</v>
      </c>
      <c r="AU5" s="63" t="s">
        <v>47</v>
      </c>
      <c r="AV5" s="63" t="s">
        <v>47</v>
      </c>
      <c r="AW5" s="63" t="s">
        <v>47</v>
      </c>
      <c r="AX5" s="63" t="s">
        <v>47</v>
      </c>
      <c r="AY5" s="63" t="s">
        <v>47</v>
      </c>
      <c r="AZ5" s="63" t="s">
        <v>47</v>
      </c>
      <c r="BA5" s="63" t="s">
        <v>47</v>
      </c>
      <c r="BB5" s="63" t="s">
        <v>47</v>
      </c>
      <c r="BC5" s="63" t="s">
        <v>47</v>
      </c>
      <c r="BD5" s="63" t="s">
        <v>47</v>
      </c>
      <c r="BE5" s="63" t="s">
        <v>47</v>
      </c>
      <c r="BF5" s="63" t="s">
        <v>47</v>
      </c>
      <c r="BG5" s="63" t="s">
        <v>47</v>
      </c>
      <c r="BH5" s="63" t="s">
        <v>47</v>
      </c>
      <c r="BI5" s="63" t="s">
        <v>47</v>
      </c>
      <c r="BJ5" s="63" t="s">
        <v>47</v>
      </c>
      <c r="BK5" s="63" t="s">
        <v>47</v>
      </c>
      <c r="BL5" s="63" t="s">
        <v>47</v>
      </c>
      <c r="BM5" s="63" t="s">
        <v>47</v>
      </c>
      <c r="BN5" s="63" t="s">
        <v>47</v>
      </c>
      <c r="BO5" s="63" t="s">
        <v>47</v>
      </c>
      <c r="BP5" s="63" t="s">
        <v>47</v>
      </c>
      <c r="BQ5" s="63" t="s">
        <v>47</v>
      </c>
      <c r="BR5" s="63" t="s">
        <v>47</v>
      </c>
      <c r="BS5" s="64">
        <v>1278028320</v>
      </c>
      <c r="BT5" s="61" t="s">
        <v>61</v>
      </c>
      <c r="BU5" s="54" t="s">
        <v>62</v>
      </c>
      <c r="BV5" s="54" t="s">
        <v>196</v>
      </c>
      <c r="BW5" s="54" t="s">
        <v>197</v>
      </c>
      <c r="BX5" s="54">
        <v>3213736908</v>
      </c>
      <c r="BY5" s="89" t="s">
        <v>198</v>
      </c>
      <c r="BZ5" s="181">
        <f>(2/12)*20%</f>
        <v>3.3333333333333333E-2</v>
      </c>
      <c r="CA5" s="180">
        <f>(1/12)*20%</f>
        <v>1.6666666666666666E-2</v>
      </c>
      <c r="CB5" s="189" t="s">
        <v>221</v>
      </c>
      <c r="CC5" s="195" t="s">
        <v>283</v>
      </c>
      <c r="CD5" s="2"/>
      <c r="CE5" s="13"/>
      <c r="CF5" s="198" t="s">
        <v>259</v>
      </c>
      <c r="CG5" s="204" t="s">
        <v>284</v>
      </c>
      <c r="CH5" s="7" t="s">
        <v>173</v>
      </c>
      <c r="CI5" s="17" t="s">
        <v>173</v>
      </c>
      <c r="CJ5" s="207">
        <v>21858266</v>
      </c>
      <c r="CK5" s="50">
        <v>21858266</v>
      </c>
      <c r="CL5" s="5"/>
      <c r="CM5" s="10"/>
      <c r="CN5" s="190" t="s">
        <v>199</v>
      </c>
      <c r="CO5" s="205" t="s">
        <v>285</v>
      </c>
      <c r="CP5" s="2"/>
      <c r="CQ5" s="13"/>
      <c r="CR5" s="20"/>
      <c r="CS5" s="114" t="s">
        <v>222</v>
      </c>
      <c r="CT5" s="119" t="s">
        <v>239</v>
      </c>
      <c r="CU5" s="55" t="s">
        <v>223</v>
      </c>
      <c r="CV5" s="2"/>
      <c r="CW5" s="2"/>
      <c r="CX5" s="2"/>
      <c r="CY5" s="2"/>
      <c r="CZ5" s="2"/>
      <c r="DA5" s="2"/>
      <c r="DB5" s="2"/>
      <c r="DC5" s="2"/>
      <c r="DD5" s="13"/>
    </row>
    <row r="6" spans="1:108" s="4" customFormat="1" ht="275" x14ac:dyDescent="0.25">
      <c r="A6" s="34">
        <v>22</v>
      </c>
      <c r="B6" s="52" t="s">
        <v>42</v>
      </c>
      <c r="C6" s="53" t="s">
        <v>69</v>
      </c>
      <c r="D6" s="54" t="s">
        <v>70</v>
      </c>
      <c r="E6" s="53" t="s">
        <v>71</v>
      </c>
      <c r="F6" s="53" t="s">
        <v>72</v>
      </c>
      <c r="G6" s="53" t="s">
        <v>46</v>
      </c>
      <c r="H6" s="68" t="s">
        <v>156</v>
      </c>
      <c r="I6" s="51" t="s">
        <v>53</v>
      </c>
      <c r="J6" s="61" t="s">
        <v>47</v>
      </c>
      <c r="K6" s="61" t="s">
        <v>47</v>
      </c>
      <c r="L6" s="69">
        <v>44044</v>
      </c>
      <c r="M6" s="69">
        <v>47848</v>
      </c>
      <c r="N6" s="70">
        <v>0.09</v>
      </c>
      <c r="O6" s="70">
        <v>0.18</v>
      </c>
      <c r="P6" s="70">
        <v>0.27</v>
      </c>
      <c r="Q6" s="70">
        <v>0.36</v>
      </c>
      <c r="R6" s="70">
        <v>0.45</v>
      </c>
      <c r="S6" s="70">
        <v>0.54</v>
      </c>
      <c r="T6" s="70">
        <v>0.72</v>
      </c>
      <c r="U6" s="70">
        <v>0.81</v>
      </c>
      <c r="V6" s="70">
        <v>0.9</v>
      </c>
      <c r="W6" s="70">
        <v>1</v>
      </c>
      <c r="X6" s="70">
        <v>1</v>
      </c>
      <c r="Y6" s="70">
        <v>1</v>
      </c>
      <c r="Z6" s="71" t="s">
        <v>158</v>
      </c>
      <c r="AA6" s="64">
        <v>5112480</v>
      </c>
      <c r="AB6" s="64">
        <v>5112480</v>
      </c>
      <c r="AC6" s="65" t="s">
        <v>48</v>
      </c>
      <c r="AD6" s="63">
        <v>7859</v>
      </c>
      <c r="AE6" s="64">
        <v>10531708.800000001</v>
      </c>
      <c r="AF6" s="64">
        <v>10531708.800000001</v>
      </c>
      <c r="AG6" s="65" t="s">
        <v>48</v>
      </c>
      <c r="AH6" s="72">
        <v>7859</v>
      </c>
      <c r="AI6" s="64">
        <v>10847660.064000001</v>
      </c>
      <c r="AJ6" s="64">
        <v>10847660.064000001</v>
      </c>
      <c r="AK6" s="65" t="s">
        <v>73</v>
      </c>
      <c r="AL6" s="72">
        <v>7859</v>
      </c>
      <c r="AM6" s="64">
        <v>11173089.865920002</v>
      </c>
      <c r="AN6" s="64">
        <v>11173089.865920002</v>
      </c>
      <c r="AO6" s="65" t="s">
        <v>73</v>
      </c>
      <c r="AP6" s="72">
        <v>7859</v>
      </c>
      <c r="AQ6" s="64">
        <v>11508282.561897602</v>
      </c>
      <c r="AR6" s="64">
        <v>11508282.561897602</v>
      </c>
      <c r="AS6" s="65" t="s">
        <v>73</v>
      </c>
      <c r="AT6" s="72">
        <v>7859</v>
      </c>
      <c r="AU6" s="64">
        <f>AQ6*(1+0.03)</f>
        <v>11853531.03875453</v>
      </c>
      <c r="AV6" s="64">
        <f>AR6*(1+0.03)</f>
        <v>11853531.03875453</v>
      </c>
      <c r="AW6" s="65" t="s">
        <v>73</v>
      </c>
      <c r="AX6" s="72">
        <v>7859</v>
      </c>
      <c r="AY6" s="64">
        <f>AU6*(1+0.03)</f>
        <v>12209136.969917167</v>
      </c>
      <c r="AZ6" s="64">
        <f>AV6*(1+0.03)</f>
        <v>12209136.969917167</v>
      </c>
      <c r="BA6" s="65" t="s">
        <v>73</v>
      </c>
      <c r="BB6" s="72">
        <v>7859</v>
      </c>
      <c r="BC6" s="64">
        <f>AY6*(1+0.03)</f>
        <v>12575411.079014683</v>
      </c>
      <c r="BD6" s="64">
        <f>AZ6*(1+0.03)</f>
        <v>12575411.079014683</v>
      </c>
      <c r="BE6" s="65" t="s">
        <v>73</v>
      </c>
      <c r="BF6" s="72">
        <v>7859</v>
      </c>
      <c r="BG6" s="64">
        <f>BC6*(1+0.03)</f>
        <v>12952673.411385125</v>
      </c>
      <c r="BH6" s="64">
        <f>BD6*(1+0.03)</f>
        <v>12952673.411385125</v>
      </c>
      <c r="BI6" s="65" t="s">
        <v>73</v>
      </c>
      <c r="BJ6" s="72">
        <v>7859</v>
      </c>
      <c r="BK6" s="64">
        <f>BG6*(1+0.03)</f>
        <v>13341253.613726679</v>
      </c>
      <c r="BL6" s="64">
        <f>BH6*(1+0.03)</f>
        <v>13341253.613726679</v>
      </c>
      <c r="BM6" s="65" t="s">
        <v>73</v>
      </c>
      <c r="BN6" s="72">
        <v>7859</v>
      </c>
      <c r="BO6" s="64">
        <f>BK6*(1+0.03)</f>
        <v>13741491.222138479</v>
      </c>
      <c r="BP6" s="64">
        <f>BL6*(1+0.03)</f>
        <v>13741491.222138479</v>
      </c>
      <c r="BQ6" s="65" t="s">
        <v>73</v>
      </c>
      <c r="BR6" s="72">
        <v>7859</v>
      </c>
      <c r="BS6" s="64">
        <v>125846718.62675427</v>
      </c>
      <c r="BT6" s="61" t="s">
        <v>74</v>
      </c>
      <c r="BU6" s="53" t="s">
        <v>75</v>
      </c>
      <c r="BV6" s="54" t="s">
        <v>76</v>
      </c>
      <c r="BW6" s="54" t="s">
        <v>77</v>
      </c>
      <c r="BX6" s="54">
        <v>3505965611</v>
      </c>
      <c r="BY6" s="88"/>
      <c r="BZ6" s="182">
        <v>0</v>
      </c>
      <c r="CA6" s="35">
        <v>0</v>
      </c>
      <c r="CB6" s="190" t="s">
        <v>246</v>
      </c>
      <c r="CC6" s="195" t="s">
        <v>289</v>
      </c>
      <c r="CD6" s="2"/>
      <c r="CE6" s="13"/>
      <c r="CF6" s="198" t="s">
        <v>260</v>
      </c>
      <c r="CG6" s="204" t="s">
        <v>290</v>
      </c>
      <c r="CH6" s="122" t="s">
        <v>174</v>
      </c>
      <c r="CI6" s="17" t="s">
        <v>174</v>
      </c>
      <c r="CJ6" s="208">
        <v>478000</v>
      </c>
      <c r="CK6" s="46">
        <v>478000</v>
      </c>
      <c r="CL6" s="2"/>
      <c r="CM6" s="13"/>
      <c r="CN6" s="190" t="s">
        <v>194</v>
      </c>
      <c r="CO6" s="205" t="s">
        <v>194</v>
      </c>
      <c r="CP6" s="2"/>
      <c r="CQ6" s="13"/>
      <c r="CR6" s="20"/>
      <c r="CS6" s="114" t="s">
        <v>232</v>
      </c>
      <c r="CT6" s="119" t="s">
        <v>245</v>
      </c>
      <c r="CU6" s="55" t="s">
        <v>224</v>
      </c>
      <c r="CV6" s="2"/>
      <c r="CW6" s="2"/>
      <c r="CX6" s="2"/>
      <c r="CY6" s="2"/>
      <c r="CZ6" s="2"/>
      <c r="DA6" s="2"/>
      <c r="DB6" s="2"/>
      <c r="DC6" s="2"/>
      <c r="DD6" s="13"/>
    </row>
    <row r="7" spans="1:108" s="4" customFormat="1" ht="409.5" x14ac:dyDescent="0.25">
      <c r="A7" s="34">
        <v>23</v>
      </c>
      <c r="B7" s="52" t="s">
        <v>42</v>
      </c>
      <c r="C7" s="53" t="s">
        <v>69</v>
      </c>
      <c r="D7" s="54" t="s">
        <v>78</v>
      </c>
      <c r="E7" s="53" t="s">
        <v>79</v>
      </c>
      <c r="F7" s="53" t="s">
        <v>80</v>
      </c>
      <c r="G7" s="53" t="s">
        <v>46</v>
      </c>
      <c r="H7" s="68" t="s">
        <v>156</v>
      </c>
      <c r="I7" s="51" t="s">
        <v>44</v>
      </c>
      <c r="J7" s="61" t="s">
        <v>47</v>
      </c>
      <c r="K7" s="61" t="s">
        <v>47</v>
      </c>
      <c r="L7" s="69">
        <v>44136</v>
      </c>
      <c r="M7" s="69">
        <v>47848</v>
      </c>
      <c r="N7" s="51">
        <v>1</v>
      </c>
      <c r="O7" s="51">
        <v>5</v>
      </c>
      <c r="P7" s="51">
        <v>5</v>
      </c>
      <c r="Q7" s="51">
        <v>5</v>
      </c>
      <c r="R7" s="51">
        <v>5</v>
      </c>
      <c r="S7" s="51">
        <v>5</v>
      </c>
      <c r="T7" s="51">
        <v>5</v>
      </c>
      <c r="U7" s="51">
        <v>5</v>
      </c>
      <c r="V7" s="51">
        <v>5</v>
      </c>
      <c r="W7" s="51">
        <v>5</v>
      </c>
      <c r="X7" s="51">
        <v>5</v>
      </c>
      <c r="Y7" s="61">
        <f>+SUM(N7:X7)</f>
        <v>51</v>
      </c>
      <c r="Z7" s="68" t="s">
        <v>158</v>
      </c>
      <c r="AA7" s="64">
        <v>40000000</v>
      </c>
      <c r="AB7" s="64">
        <v>40000000</v>
      </c>
      <c r="AC7" s="65" t="s">
        <v>54</v>
      </c>
      <c r="AD7" s="65" t="s">
        <v>54</v>
      </c>
      <c r="AE7" s="64">
        <v>83000000</v>
      </c>
      <c r="AF7" s="64">
        <v>83000000</v>
      </c>
      <c r="AG7" s="65" t="s">
        <v>54</v>
      </c>
      <c r="AH7" s="65" t="s">
        <v>54</v>
      </c>
      <c r="AI7" s="64">
        <f>(+AE7*4%)+AE7</f>
        <v>86320000</v>
      </c>
      <c r="AJ7" s="64">
        <f>(+AF7*4%)+AF7</f>
        <v>86320000</v>
      </c>
      <c r="AK7" s="65" t="s">
        <v>54</v>
      </c>
      <c r="AL7" s="65" t="s">
        <v>54</v>
      </c>
      <c r="AM7" s="64">
        <f>(+AI7*4%)+AI7</f>
        <v>89772800</v>
      </c>
      <c r="AN7" s="64">
        <f>(+AJ7*4%)+AJ7</f>
        <v>89772800</v>
      </c>
      <c r="AO7" s="65" t="s">
        <v>54</v>
      </c>
      <c r="AP7" s="65" t="s">
        <v>54</v>
      </c>
      <c r="AQ7" s="64">
        <f>(+AM7*4%)+AM7</f>
        <v>93363712</v>
      </c>
      <c r="AR7" s="64">
        <f>(+AN7*4%)+AN7</f>
        <v>93363712</v>
      </c>
      <c r="AS7" s="65" t="s">
        <v>54</v>
      </c>
      <c r="AT7" s="65" t="s">
        <v>54</v>
      </c>
      <c r="AU7" s="64">
        <f>(+AQ7*4%)+AQ7</f>
        <v>97098260.480000004</v>
      </c>
      <c r="AV7" s="64">
        <f>(+AR7*4%)+AR7</f>
        <v>97098260.480000004</v>
      </c>
      <c r="AW7" s="65" t="s">
        <v>54</v>
      </c>
      <c r="AX7" s="65" t="s">
        <v>54</v>
      </c>
      <c r="AY7" s="64">
        <f>(+AU7*4%)+AU7</f>
        <v>100982190.89920001</v>
      </c>
      <c r="AZ7" s="64">
        <f>(+AV7*4%)+AV7</f>
        <v>100982190.89920001</v>
      </c>
      <c r="BA7" s="65" t="s">
        <v>54</v>
      </c>
      <c r="BB7" s="65" t="s">
        <v>54</v>
      </c>
      <c r="BC7" s="64">
        <f>(+AY7*4%)+AY7</f>
        <v>105021478.53516801</v>
      </c>
      <c r="BD7" s="64">
        <f>(+AZ7*4%)+AZ7</f>
        <v>105021478.53516801</v>
      </c>
      <c r="BE7" s="65" t="s">
        <v>54</v>
      </c>
      <c r="BF7" s="65" t="s">
        <v>54</v>
      </c>
      <c r="BG7" s="64">
        <f>(+BC7*4%)+BC7</f>
        <v>109222337.67657472</v>
      </c>
      <c r="BH7" s="64">
        <f>(+BD7*4%)+BD7</f>
        <v>109222337.67657472</v>
      </c>
      <c r="BI7" s="65" t="s">
        <v>54</v>
      </c>
      <c r="BJ7" s="65" t="s">
        <v>54</v>
      </c>
      <c r="BK7" s="64">
        <f>(+BG7*4%)+BG7</f>
        <v>113591231.18363771</v>
      </c>
      <c r="BL7" s="64">
        <f>(+BH7*4%)+BH7</f>
        <v>113591231.18363771</v>
      </c>
      <c r="BM7" s="65" t="s">
        <v>54</v>
      </c>
      <c r="BN7" s="65" t="s">
        <v>54</v>
      </c>
      <c r="BO7" s="64">
        <f>(+BK7*4%)+BK7</f>
        <v>118134880.43098322</v>
      </c>
      <c r="BP7" s="64">
        <f>(+BL7*4%)+BL7</f>
        <v>118134880.43098322</v>
      </c>
      <c r="BQ7" s="65" t="s">
        <v>54</v>
      </c>
      <c r="BR7" s="65" t="s">
        <v>54</v>
      </c>
      <c r="BS7" s="64">
        <v>1036506891.2055637</v>
      </c>
      <c r="BT7" s="61" t="s">
        <v>74</v>
      </c>
      <c r="BU7" s="53" t="s">
        <v>81</v>
      </c>
      <c r="BV7" s="54" t="s">
        <v>82</v>
      </c>
      <c r="BW7" s="54" t="s">
        <v>83</v>
      </c>
      <c r="BX7" s="90">
        <v>3386660</v>
      </c>
      <c r="BY7" s="91" t="s">
        <v>192</v>
      </c>
      <c r="BZ7" s="182">
        <v>0</v>
      </c>
      <c r="CA7" s="35">
        <v>0</v>
      </c>
      <c r="CB7" s="191" t="s">
        <v>193</v>
      </c>
      <c r="CC7" s="195" t="s">
        <v>294</v>
      </c>
      <c r="CD7" s="2"/>
      <c r="CE7" s="13"/>
      <c r="CF7" s="198" t="s">
        <v>261</v>
      </c>
      <c r="CG7" s="204" t="s">
        <v>295</v>
      </c>
      <c r="CH7" s="7"/>
      <c r="CI7" s="17" t="s">
        <v>176</v>
      </c>
      <c r="CJ7" s="182">
        <v>0</v>
      </c>
      <c r="CK7" s="188">
        <v>0</v>
      </c>
      <c r="CL7" s="2"/>
      <c r="CM7" s="2"/>
      <c r="CN7" s="182" t="s">
        <v>47</v>
      </c>
      <c r="CO7" s="97" t="s">
        <v>47</v>
      </c>
      <c r="CP7" s="2"/>
      <c r="CQ7" s="13"/>
      <c r="CR7" s="20"/>
      <c r="CS7" s="114" t="s">
        <v>225</v>
      </c>
      <c r="CT7" s="117" t="s">
        <v>247</v>
      </c>
      <c r="CU7" s="55" t="s">
        <v>226</v>
      </c>
      <c r="CV7" s="2"/>
      <c r="CW7" s="2"/>
      <c r="CX7" s="2"/>
      <c r="CY7" s="2"/>
      <c r="CZ7" s="2"/>
      <c r="DA7" s="2"/>
      <c r="DB7" s="2"/>
      <c r="DC7" s="2"/>
      <c r="DD7" s="13"/>
    </row>
    <row r="8" spans="1:108" s="4" customFormat="1" ht="409.5" x14ac:dyDescent="0.25">
      <c r="A8" s="101">
        <v>24</v>
      </c>
      <c r="B8" s="102" t="s">
        <v>42</v>
      </c>
      <c r="C8" s="103" t="s">
        <v>69</v>
      </c>
      <c r="D8" s="100" t="s">
        <v>84</v>
      </c>
      <c r="E8" s="103" t="s">
        <v>85</v>
      </c>
      <c r="F8" s="103" t="s">
        <v>86</v>
      </c>
      <c r="G8" s="103" t="s">
        <v>46</v>
      </c>
      <c r="H8" s="68" t="s">
        <v>156</v>
      </c>
      <c r="I8" s="60" t="s">
        <v>44</v>
      </c>
      <c r="J8" s="68" t="s">
        <v>47</v>
      </c>
      <c r="K8" s="68" t="s">
        <v>47</v>
      </c>
      <c r="L8" s="104">
        <v>43891</v>
      </c>
      <c r="M8" s="104">
        <v>47847</v>
      </c>
      <c r="N8" s="60">
        <v>3</v>
      </c>
      <c r="O8" s="60">
        <v>3</v>
      </c>
      <c r="P8" s="60">
        <v>3</v>
      </c>
      <c r="Q8" s="60">
        <v>3</v>
      </c>
      <c r="R8" s="60">
        <v>3</v>
      </c>
      <c r="S8" s="60">
        <v>3</v>
      </c>
      <c r="T8" s="60">
        <v>3</v>
      </c>
      <c r="U8" s="60">
        <v>3</v>
      </c>
      <c r="V8" s="60">
        <v>3</v>
      </c>
      <c r="W8" s="60">
        <v>3</v>
      </c>
      <c r="X8" s="60">
        <v>3</v>
      </c>
      <c r="Y8" s="68">
        <v>33</v>
      </c>
      <c r="Z8" s="68" t="s">
        <v>158</v>
      </c>
      <c r="AA8" s="105">
        <v>0</v>
      </c>
      <c r="AB8" s="105">
        <v>0</v>
      </c>
      <c r="AC8" s="124" t="s">
        <v>87</v>
      </c>
      <c r="AD8" s="124" t="s">
        <v>88</v>
      </c>
      <c r="AE8" s="105">
        <v>200000000</v>
      </c>
      <c r="AF8" s="105">
        <v>200000000</v>
      </c>
      <c r="AG8" s="124" t="s">
        <v>87</v>
      </c>
      <c r="AH8" s="124" t="s">
        <v>88</v>
      </c>
      <c r="AI8" s="105">
        <f>+AE8*1.03</f>
        <v>206000000</v>
      </c>
      <c r="AJ8" s="105">
        <f>+AF8*1.03</f>
        <v>206000000</v>
      </c>
      <c r="AK8" s="124" t="s">
        <v>87</v>
      </c>
      <c r="AL8" s="124" t="s">
        <v>88</v>
      </c>
      <c r="AM8" s="105">
        <f>+AI8*1.03</f>
        <v>212180000</v>
      </c>
      <c r="AN8" s="105">
        <f>+AJ8*1.03</f>
        <v>212180000</v>
      </c>
      <c r="AO8" s="124" t="s">
        <v>87</v>
      </c>
      <c r="AP8" s="124" t="s">
        <v>88</v>
      </c>
      <c r="AQ8" s="105">
        <f>+AM8*1.03</f>
        <v>218545400</v>
      </c>
      <c r="AR8" s="105">
        <f>+AN8*1.03</f>
        <v>218545400</v>
      </c>
      <c r="AS8" s="124" t="s">
        <v>87</v>
      </c>
      <c r="AT8" s="124" t="s">
        <v>88</v>
      </c>
      <c r="AU8" s="105">
        <f>+AQ8*1.03</f>
        <v>225101762</v>
      </c>
      <c r="AV8" s="105" t="s">
        <v>89</v>
      </c>
      <c r="AW8" s="124" t="s">
        <v>89</v>
      </c>
      <c r="AX8" s="124" t="s">
        <v>89</v>
      </c>
      <c r="AY8" s="105">
        <f>+AU8*1.03</f>
        <v>231854814.86000001</v>
      </c>
      <c r="AZ8" s="105" t="s">
        <v>89</v>
      </c>
      <c r="BA8" s="124" t="s">
        <v>89</v>
      </c>
      <c r="BB8" s="124" t="s">
        <v>89</v>
      </c>
      <c r="BC8" s="105">
        <f>+AY8*1.03</f>
        <v>238810459.30580002</v>
      </c>
      <c r="BD8" s="105" t="s">
        <v>89</v>
      </c>
      <c r="BE8" s="124" t="s">
        <v>89</v>
      </c>
      <c r="BF8" s="124" t="s">
        <v>89</v>
      </c>
      <c r="BG8" s="105">
        <f>+BC8*1.03</f>
        <v>245974773.08497402</v>
      </c>
      <c r="BH8" s="105" t="s">
        <v>89</v>
      </c>
      <c r="BI8" s="124" t="s">
        <v>89</v>
      </c>
      <c r="BJ8" s="124" t="s">
        <v>89</v>
      </c>
      <c r="BK8" s="105">
        <f>+BG8*1.03</f>
        <v>253354016.27752325</v>
      </c>
      <c r="BL8" s="105" t="s">
        <v>89</v>
      </c>
      <c r="BM8" s="124" t="s">
        <v>89</v>
      </c>
      <c r="BN8" s="124" t="s">
        <v>89</v>
      </c>
      <c r="BO8" s="105">
        <v>260954636</v>
      </c>
      <c r="BP8" s="105" t="s">
        <v>89</v>
      </c>
      <c r="BQ8" s="124" t="s">
        <v>89</v>
      </c>
      <c r="BR8" s="124" t="s">
        <v>89</v>
      </c>
      <c r="BS8" s="105">
        <v>2292775861.5282974</v>
      </c>
      <c r="BT8" s="68" t="s">
        <v>74</v>
      </c>
      <c r="BU8" s="103" t="s">
        <v>90</v>
      </c>
      <c r="BV8" s="100" t="s">
        <v>91</v>
      </c>
      <c r="BW8" s="100" t="s">
        <v>314</v>
      </c>
      <c r="BX8" s="130"/>
      <c r="BY8" s="133" t="s">
        <v>315</v>
      </c>
      <c r="BZ8" s="182">
        <v>0</v>
      </c>
      <c r="CA8" s="97">
        <v>0</v>
      </c>
      <c r="CB8" s="189" t="s">
        <v>248</v>
      </c>
      <c r="CC8" s="195" t="s">
        <v>311</v>
      </c>
      <c r="CD8" s="126"/>
      <c r="CE8" s="127"/>
      <c r="CF8" s="198" t="s">
        <v>262</v>
      </c>
      <c r="CG8" s="204" t="s">
        <v>312</v>
      </c>
      <c r="CH8" s="131" t="s">
        <v>174</v>
      </c>
      <c r="CI8" s="132" t="s">
        <v>174</v>
      </c>
      <c r="CJ8" s="219">
        <v>0</v>
      </c>
      <c r="CK8" s="97">
        <v>0</v>
      </c>
      <c r="CL8" s="2"/>
      <c r="CM8" s="13"/>
      <c r="CN8" s="190" t="s">
        <v>205</v>
      </c>
      <c r="CO8" s="205" t="s">
        <v>313</v>
      </c>
      <c r="CP8" s="2"/>
      <c r="CQ8" s="13"/>
      <c r="CR8" s="20"/>
      <c r="CS8" s="114" t="s">
        <v>225</v>
      </c>
      <c r="CT8" s="117" t="s">
        <v>249</v>
      </c>
      <c r="CU8" s="55" t="s">
        <v>228</v>
      </c>
      <c r="CV8" s="2"/>
      <c r="CW8" s="2"/>
      <c r="CX8" s="2"/>
      <c r="CY8" s="2"/>
      <c r="CZ8" s="2"/>
      <c r="DA8" s="2"/>
      <c r="DB8" s="2"/>
      <c r="DC8" s="2"/>
      <c r="DD8" s="13"/>
    </row>
    <row r="9" spans="1:108" s="4" customFormat="1" ht="409.5" customHeight="1" x14ac:dyDescent="0.25">
      <c r="A9" s="34">
        <v>38</v>
      </c>
      <c r="B9" s="52" t="s">
        <v>92</v>
      </c>
      <c r="C9" s="53" t="s">
        <v>93</v>
      </c>
      <c r="D9" s="53" t="s">
        <v>94</v>
      </c>
      <c r="E9" s="53" t="s">
        <v>95</v>
      </c>
      <c r="F9" s="53" t="s">
        <v>96</v>
      </c>
      <c r="G9" s="53" t="s">
        <v>46</v>
      </c>
      <c r="H9" s="68" t="s">
        <v>156</v>
      </c>
      <c r="I9" s="61" t="s">
        <v>68</v>
      </c>
      <c r="J9" s="61" t="s">
        <v>47</v>
      </c>
      <c r="K9" s="61" t="s">
        <v>47</v>
      </c>
      <c r="L9" s="69">
        <v>44138</v>
      </c>
      <c r="M9" s="69">
        <v>47847</v>
      </c>
      <c r="N9" s="51">
        <v>4</v>
      </c>
      <c r="O9" s="51">
        <v>48</v>
      </c>
      <c r="P9" s="51">
        <v>48</v>
      </c>
      <c r="Q9" s="51">
        <v>48</v>
      </c>
      <c r="R9" s="51">
        <v>48</v>
      </c>
      <c r="S9" s="51">
        <v>48</v>
      </c>
      <c r="T9" s="51">
        <v>48</v>
      </c>
      <c r="U9" s="51">
        <v>48</v>
      </c>
      <c r="V9" s="51">
        <v>48</v>
      </c>
      <c r="W9" s="51">
        <v>48</v>
      </c>
      <c r="X9" s="51">
        <v>48</v>
      </c>
      <c r="Y9" s="51">
        <f>SUBTOTAL(9,N9:X9)</f>
        <v>484</v>
      </c>
      <c r="Z9" s="60" t="s">
        <v>161</v>
      </c>
      <c r="AA9" s="64">
        <v>16459400</v>
      </c>
      <c r="AB9" s="64">
        <v>16459400</v>
      </c>
      <c r="AC9" s="61">
        <v>118</v>
      </c>
      <c r="AD9" s="63">
        <v>7581</v>
      </c>
      <c r="AE9" s="64">
        <v>101719092</v>
      </c>
      <c r="AF9" s="64">
        <v>101719092</v>
      </c>
      <c r="AG9" s="61">
        <v>118</v>
      </c>
      <c r="AH9" s="61">
        <v>7581</v>
      </c>
      <c r="AI9" s="64">
        <v>104170665</v>
      </c>
      <c r="AJ9" s="64">
        <v>104170665</v>
      </c>
      <c r="AK9" s="61">
        <v>118</v>
      </c>
      <c r="AL9" s="61">
        <v>7581</v>
      </c>
      <c r="AM9" s="64">
        <v>107916785</v>
      </c>
      <c r="AN9" s="64">
        <v>107916785</v>
      </c>
      <c r="AO9" s="61">
        <v>118</v>
      </c>
      <c r="AP9" s="61">
        <v>7581</v>
      </c>
      <c r="AQ9" s="64">
        <v>111154289</v>
      </c>
      <c r="AR9" s="64">
        <v>111154289</v>
      </c>
      <c r="AS9" s="61">
        <v>118</v>
      </c>
      <c r="AT9" s="61">
        <v>7581</v>
      </c>
      <c r="AU9" s="64">
        <v>114488917</v>
      </c>
      <c r="AV9" s="64">
        <v>114488917</v>
      </c>
      <c r="AW9" s="61">
        <v>118</v>
      </c>
      <c r="AX9" s="61">
        <v>7581</v>
      </c>
      <c r="AY9" s="64">
        <v>117923585</v>
      </c>
      <c r="AZ9" s="64">
        <v>117923585</v>
      </c>
      <c r="BA9" s="61">
        <v>118</v>
      </c>
      <c r="BB9" s="61">
        <v>7581</v>
      </c>
      <c r="BC9" s="64">
        <v>121461292</v>
      </c>
      <c r="BD9" s="64">
        <v>121461292</v>
      </c>
      <c r="BE9" s="61">
        <v>118</v>
      </c>
      <c r="BF9" s="61">
        <v>7581</v>
      </c>
      <c r="BG9" s="64">
        <v>125105131</v>
      </c>
      <c r="BH9" s="64">
        <v>125105131</v>
      </c>
      <c r="BI9" s="61">
        <v>118</v>
      </c>
      <c r="BJ9" s="61">
        <v>7581</v>
      </c>
      <c r="BK9" s="64">
        <v>128858285</v>
      </c>
      <c r="BL9" s="64">
        <v>128858285</v>
      </c>
      <c r="BM9" s="61">
        <v>118</v>
      </c>
      <c r="BN9" s="63">
        <v>7581</v>
      </c>
      <c r="BO9" s="64">
        <v>132724033</v>
      </c>
      <c r="BP9" s="64">
        <v>132724033</v>
      </c>
      <c r="BQ9" s="61">
        <v>118</v>
      </c>
      <c r="BR9" s="61">
        <v>7581</v>
      </c>
      <c r="BS9" s="64">
        <v>1181981474</v>
      </c>
      <c r="BT9" s="61" t="s">
        <v>74</v>
      </c>
      <c r="BU9" s="54" t="s">
        <v>62</v>
      </c>
      <c r="BV9" s="54" t="s">
        <v>97</v>
      </c>
      <c r="BW9" s="54" t="s">
        <v>187</v>
      </c>
      <c r="BX9" s="54">
        <v>3649400</v>
      </c>
      <c r="BY9" s="88" t="s">
        <v>98</v>
      </c>
      <c r="BZ9" s="182">
        <v>0</v>
      </c>
      <c r="CA9" s="97">
        <v>0</v>
      </c>
      <c r="CB9" s="190" t="s">
        <v>213</v>
      </c>
      <c r="CC9" s="195" t="s">
        <v>301</v>
      </c>
      <c r="CD9" s="2"/>
      <c r="CE9" s="13"/>
      <c r="CF9" s="199" t="s">
        <v>263</v>
      </c>
      <c r="CG9" s="204" t="s">
        <v>302</v>
      </c>
      <c r="CH9" s="8" t="s">
        <v>175</v>
      </c>
      <c r="CI9" s="18" t="s">
        <v>175</v>
      </c>
      <c r="CJ9" s="220">
        <v>0</v>
      </c>
      <c r="CK9" s="218"/>
      <c r="CL9" s="2"/>
      <c r="CM9" s="13"/>
      <c r="CN9" s="189" t="s">
        <v>215</v>
      </c>
      <c r="CO9" s="205" t="s">
        <v>287</v>
      </c>
      <c r="CP9" s="2"/>
      <c r="CQ9" s="13"/>
      <c r="CR9" s="48" t="s">
        <v>203</v>
      </c>
      <c r="CS9" s="114" t="s">
        <v>233</v>
      </c>
      <c r="CT9" s="117" t="s">
        <v>250</v>
      </c>
      <c r="CU9" s="55" t="s">
        <v>229</v>
      </c>
      <c r="CV9" s="2"/>
      <c r="CW9" s="2"/>
      <c r="CX9" s="2"/>
      <c r="CY9" s="2"/>
      <c r="CZ9" s="2"/>
      <c r="DA9" s="2"/>
      <c r="DB9" s="2"/>
      <c r="DC9" s="2"/>
      <c r="DD9" s="13"/>
    </row>
    <row r="10" spans="1:108" s="4" customFormat="1" ht="337.5" x14ac:dyDescent="0.25">
      <c r="A10" s="34">
        <v>39</v>
      </c>
      <c r="B10" s="52" t="s">
        <v>92</v>
      </c>
      <c r="C10" s="53" t="s">
        <v>93</v>
      </c>
      <c r="D10" s="53" t="s">
        <v>99</v>
      </c>
      <c r="E10" s="53" t="s">
        <v>100</v>
      </c>
      <c r="F10" s="53" t="s">
        <v>96</v>
      </c>
      <c r="G10" s="53" t="s">
        <v>46</v>
      </c>
      <c r="H10" s="68" t="s">
        <v>156</v>
      </c>
      <c r="I10" s="51" t="s">
        <v>44</v>
      </c>
      <c r="J10" s="61" t="s">
        <v>47</v>
      </c>
      <c r="K10" s="61" t="s">
        <v>47</v>
      </c>
      <c r="L10" s="69">
        <v>44136</v>
      </c>
      <c r="M10" s="69">
        <v>47848</v>
      </c>
      <c r="N10" s="51">
        <v>1</v>
      </c>
      <c r="O10" s="51">
        <v>10</v>
      </c>
      <c r="P10" s="51">
        <v>10</v>
      </c>
      <c r="Q10" s="51">
        <v>10</v>
      </c>
      <c r="R10" s="51">
        <v>10</v>
      </c>
      <c r="S10" s="51">
        <v>10</v>
      </c>
      <c r="T10" s="51">
        <v>10</v>
      </c>
      <c r="U10" s="51">
        <v>10</v>
      </c>
      <c r="V10" s="51">
        <v>10</v>
      </c>
      <c r="W10" s="51">
        <v>10</v>
      </c>
      <c r="X10" s="51">
        <v>10</v>
      </c>
      <c r="Y10" s="61">
        <f>+SUM(N10:X10)</f>
        <v>101</v>
      </c>
      <c r="Z10" s="68" t="s">
        <v>158</v>
      </c>
      <c r="AA10" s="64">
        <v>15000000</v>
      </c>
      <c r="AB10" s="64">
        <v>15000000</v>
      </c>
      <c r="AC10" s="65" t="s">
        <v>54</v>
      </c>
      <c r="AD10" s="65" t="s">
        <v>54</v>
      </c>
      <c r="AE10" s="64">
        <v>57000000</v>
      </c>
      <c r="AF10" s="64">
        <v>57000000</v>
      </c>
      <c r="AG10" s="65" t="s">
        <v>54</v>
      </c>
      <c r="AH10" s="65" t="s">
        <v>54</v>
      </c>
      <c r="AI10" s="64">
        <f>(+AE10*4%)+AE10</f>
        <v>59280000</v>
      </c>
      <c r="AJ10" s="64">
        <f>(+AF10*4%)+AF10</f>
        <v>59280000</v>
      </c>
      <c r="AK10" s="65" t="s">
        <v>54</v>
      </c>
      <c r="AL10" s="65" t="s">
        <v>54</v>
      </c>
      <c r="AM10" s="64">
        <f>(+AI10*4%)+AI10</f>
        <v>61651200</v>
      </c>
      <c r="AN10" s="64">
        <f>(+AJ10*4%)+AJ10</f>
        <v>61651200</v>
      </c>
      <c r="AO10" s="65" t="s">
        <v>54</v>
      </c>
      <c r="AP10" s="65" t="s">
        <v>54</v>
      </c>
      <c r="AQ10" s="64">
        <f>(+AM10*4%)+AM10</f>
        <v>64117248</v>
      </c>
      <c r="AR10" s="64">
        <f>(+AN10*4%)+AN10</f>
        <v>64117248</v>
      </c>
      <c r="AS10" s="65" t="s">
        <v>54</v>
      </c>
      <c r="AT10" s="65" t="s">
        <v>54</v>
      </c>
      <c r="AU10" s="64">
        <f>(+AQ10*4%)+AQ10</f>
        <v>66681937.920000002</v>
      </c>
      <c r="AV10" s="64">
        <f>(+AR10*4%)+AR10</f>
        <v>66681937.920000002</v>
      </c>
      <c r="AW10" s="65" t="s">
        <v>54</v>
      </c>
      <c r="AX10" s="65" t="s">
        <v>54</v>
      </c>
      <c r="AY10" s="64">
        <f>(+AU10*4%)+AU10</f>
        <v>69349215.436800003</v>
      </c>
      <c r="AZ10" s="64">
        <f>(+AV10*4%)+AV10</f>
        <v>69349215.436800003</v>
      </c>
      <c r="BA10" s="65" t="s">
        <v>54</v>
      </c>
      <c r="BB10" s="65" t="s">
        <v>54</v>
      </c>
      <c r="BC10" s="64">
        <f>(+AY10*4%)+AY10</f>
        <v>72123184.054271996</v>
      </c>
      <c r="BD10" s="64">
        <f>(+AZ10*4%)+AZ10</f>
        <v>72123184.054271996</v>
      </c>
      <c r="BE10" s="65" t="s">
        <v>54</v>
      </c>
      <c r="BF10" s="65" t="s">
        <v>54</v>
      </c>
      <c r="BG10" s="64">
        <f>(+BC10*4%)+BC10</f>
        <v>75008111.416442871</v>
      </c>
      <c r="BH10" s="64">
        <f>(+BD10*4%)+BD10</f>
        <v>75008111.416442871</v>
      </c>
      <c r="BI10" s="65" t="s">
        <v>54</v>
      </c>
      <c r="BJ10" s="65" t="s">
        <v>54</v>
      </c>
      <c r="BK10" s="64">
        <f>(+BG10*4%)+BG10</f>
        <v>78008435.873100579</v>
      </c>
      <c r="BL10" s="64">
        <f>(+BH10*4%)+BH10</f>
        <v>78008435.873100579</v>
      </c>
      <c r="BM10" s="65" t="s">
        <v>54</v>
      </c>
      <c r="BN10" s="65" t="s">
        <v>54</v>
      </c>
      <c r="BO10" s="64">
        <f>(+BK10*4%)+BK10</f>
        <v>81128773.3080246</v>
      </c>
      <c r="BP10" s="64">
        <f>(+BL10*4%)+BL10</f>
        <v>81128773.3080246</v>
      </c>
      <c r="BQ10" s="65" t="s">
        <v>54</v>
      </c>
      <c r="BR10" s="65" t="s">
        <v>54</v>
      </c>
      <c r="BS10" s="64">
        <v>699348106.00864005</v>
      </c>
      <c r="BT10" s="61" t="s">
        <v>74</v>
      </c>
      <c r="BU10" s="53" t="s">
        <v>81</v>
      </c>
      <c r="BV10" s="54" t="s">
        <v>101</v>
      </c>
      <c r="BW10" s="54" t="s">
        <v>102</v>
      </c>
      <c r="BX10" s="90">
        <v>3386660</v>
      </c>
      <c r="BY10" s="91" t="s">
        <v>192</v>
      </c>
      <c r="BZ10" s="182">
        <v>0</v>
      </c>
      <c r="CA10" s="97">
        <v>0</v>
      </c>
      <c r="CB10" s="192" t="s">
        <v>202</v>
      </c>
      <c r="CC10" s="195" t="s">
        <v>296</v>
      </c>
      <c r="CD10" s="2"/>
      <c r="CE10" s="13"/>
      <c r="CF10" s="199" t="s">
        <v>264</v>
      </c>
      <c r="CG10" s="204" t="s">
        <v>297</v>
      </c>
      <c r="CH10" s="8" t="s">
        <v>175</v>
      </c>
      <c r="CI10" s="18" t="s">
        <v>175</v>
      </c>
      <c r="CJ10" s="209">
        <v>0</v>
      </c>
      <c r="CK10" s="97">
        <v>0</v>
      </c>
      <c r="CL10" s="2"/>
      <c r="CM10" s="42"/>
      <c r="CN10" s="210" t="s">
        <v>47</v>
      </c>
      <c r="CO10" s="97" t="s">
        <v>47</v>
      </c>
      <c r="CP10" s="2"/>
      <c r="CQ10" s="13"/>
      <c r="CR10" s="20"/>
      <c r="CS10" s="114" t="s">
        <v>225</v>
      </c>
      <c r="CT10" s="117" t="s">
        <v>247</v>
      </c>
      <c r="CU10" s="55" t="s">
        <v>234</v>
      </c>
      <c r="CV10" s="2"/>
      <c r="CW10" s="2"/>
      <c r="CX10" s="2"/>
      <c r="CY10" s="2"/>
      <c r="CZ10" s="2"/>
      <c r="DA10" s="2"/>
      <c r="DB10" s="2"/>
      <c r="DC10" s="2"/>
      <c r="DD10" s="13"/>
    </row>
    <row r="11" spans="1:108" s="4" customFormat="1" ht="199.5" customHeight="1" x14ac:dyDescent="0.25">
      <c r="A11" s="101">
        <v>40</v>
      </c>
      <c r="B11" s="102" t="s">
        <v>92</v>
      </c>
      <c r="C11" s="103" t="s">
        <v>93</v>
      </c>
      <c r="D11" s="100" t="s">
        <v>103</v>
      </c>
      <c r="E11" s="103" t="s">
        <v>104</v>
      </c>
      <c r="F11" s="103" t="s">
        <v>105</v>
      </c>
      <c r="G11" s="103" t="s">
        <v>46</v>
      </c>
      <c r="H11" s="68" t="s">
        <v>50</v>
      </c>
      <c r="I11" s="68" t="s">
        <v>68</v>
      </c>
      <c r="J11" s="68" t="s">
        <v>47</v>
      </c>
      <c r="K11" s="68" t="s">
        <v>47</v>
      </c>
      <c r="L11" s="104">
        <v>43891</v>
      </c>
      <c r="M11" s="104">
        <v>47847</v>
      </c>
      <c r="N11" s="60">
        <v>1</v>
      </c>
      <c r="O11" s="60">
        <v>4</v>
      </c>
      <c r="P11" s="60">
        <v>4</v>
      </c>
      <c r="Q11" s="60">
        <v>4</v>
      </c>
      <c r="R11" s="60">
        <v>4</v>
      </c>
      <c r="S11" s="60">
        <v>4</v>
      </c>
      <c r="T11" s="60">
        <v>4</v>
      </c>
      <c r="U11" s="60">
        <v>4</v>
      </c>
      <c r="V11" s="60">
        <v>4</v>
      </c>
      <c r="W11" s="60">
        <v>4</v>
      </c>
      <c r="X11" s="60">
        <v>4</v>
      </c>
      <c r="Y11" s="68">
        <f>+SUM(N11:X11)</f>
        <v>41</v>
      </c>
      <c r="Z11" s="68" t="s">
        <v>158</v>
      </c>
      <c r="AA11" s="105">
        <v>0</v>
      </c>
      <c r="AB11" s="105">
        <v>0</v>
      </c>
      <c r="AC11" s="124" t="s">
        <v>106</v>
      </c>
      <c r="AD11" s="124" t="s">
        <v>106</v>
      </c>
      <c r="AE11" s="105">
        <v>0</v>
      </c>
      <c r="AF11" s="105">
        <v>0</v>
      </c>
      <c r="AG11" s="124" t="s">
        <v>106</v>
      </c>
      <c r="AH11" s="124" t="s">
        <v>106</v>
      </c>
      <c r="AI11" s="105">
        <v>0</v>
      </c>
      <c r="AJ11" s="105">
        <v>0</v>
      </c>
      <c r="AK11" s="124" t="s">
        <v>106</v>
      </c>
      <c r="AL11" s="124" t="s">
        <v>106</v>
      </c>
      <c r="AM11" s="105">
        <v>0</v>
      </c>
      <c r="AN11" s="105">
        <v>0</v>
      </c>
      <c r="AO11" s="124" t="s">
        <v>106</v>
      </c>
      <c r="AP11" s="124" t="s">
        <v>106</v>
      </c>
      <c r="AQ11" s="105">
        <v>0</v>
      </c>
      <c r="AR11" s="105">
        <v>0</v>
      </c>
      <c r="AS11" s="124" t="s">
        <v>106</v>
      </c>
      <c r="AT11" s="124" t="s">
        <v>106</v>
      </c>
      <c r="AU11" s="105">
        <v>0</v>
      </c>
      <c r="AV11" s="105">
        <v>0</v>
      </c>
      <c r="AW11" s="124" t="s">
        <v>106</v>
      </c>
      <c r="AX11" s="124" t="s">
        <v>106</v>
      </c>
      <c r="AY11" s="105">
        <v>0</v>
      </c>
      <c r="AZ11" s="105">
        <v>0</v>
      </c>
      <c r="BA11" s="124" t="s">
        <v>106</v>
      </c>
      <c r="BB11" s="124" t="s">
        <v>106</v>
      </c>
      <c r="BC11" s="105">
        <v>0</v>
      </c>
      <c r="BD11" s="105">
        <v>0</v>
      </c>
      <c r="BE11" s="124" t="s">
        <v>106</v>
      </c>
      <c r="BF11" s="124" t="s">
        <v>106</v>
      </c>
      <c r="BG11" s="105">
        <v>0</v>
      </c>
      <c r="BH11" s="105">
        <v>0</v>
      </c>
      <c r="BI11" s="124" t="s">
        <v>106</v>
      </c>
      <c r="BJ11" s="124" t="s">
        <v>106</v>
      </c>
      <c r="BK11" s="105">
        <v>0</v>
      </c>
      <c r="BL11" s="105">
        <v>0</v>
      </c>
      <c r="BM11" s="124" t="s">
        <v>106</v>
      </c>
      <c r="BN11" s="124" t="s">
        <v>106</v>
      </c>
      <c r="BO11" s="105">
        <v>0</v>
      </c>
      <c r="BP11" s="105">
        <v>0</v>
      </c>
      <c r="BQ11" s="124" t="s">
        <v>106</v>
      </c>
      <c r="BR11" s="124" t="s">
        <v>106</v>
      </c>
      <c r="BS11" s="105">
        <v>0</v>
      </c>
      <c r="BT11" s="68" t="s">
        <v>74</v>
      </c>
      <c r="BU11" s="103" t="s">
        <v>90</v>
      </c>
      <c r="BV11" s="100" t="s">
        <v>91</v>
      </c>
      <c r="BW11" s="100" t="s">
        <v>314</v>
      </c>
      <c r="BX11" s="100" t="s">
        <v>316</v>
      </c>
      <c r="BY11" s="133" t="s">
        <v>315</v>
      </c>
      <c r="BZ11" s="182">
        <v>0</v>
      </c>
      <c r="CA11" s="97">
        <v>0</v>
      </c>
      <c r="CB11" s="190" t="s">
        <v>206</v>
      </c>
      <c r="CC11" s="195" t="s">
        <v>317</v>
      </c>
      <c r="CD11" s="126"/>
      <c r="CE11" s="127"/>
      <c r="CF11" s="198" t="s">
        <v>262</v>
      </c>
      <c r="CG11" s="204" t="s">
        <v>318</v>
      </c>
      <c r="CH11" s="110" t="s">
        <v>172</v>
      </c>
      <c r="CI11" s="111" t="s">
        <v>172</v>
      </c>
      <c r="CJ11" s="210" t="s">
        <v>47</v>
      </c>
      <c r="CK11" s="97" t="s">
        <v>47</v>
      </c>
      <c r="CL11" s="222"/>
      <c r="CM11" s="223"/>
      <c r="CN11" s="210" t="s">
        <v>47</v>
      </c>
      <c r="CO11" s="97" t="s">
        <v>47</v>
      </c>
      <c r="CP11" s="126"/>
      <c r="CQ11" s="127"/>
      <c r="CR11" s="134"/>
      <c r="CS11" s="114" t="s">
        <v>225</v>
      </c>
      <c r="CT11" s="117" t="s">
        <v>251</v>
      </c>
      <c r="CU11" s="55" t="s">
        <v>265</v>
      </c>
      <c r="CV11" s="2"/>
      <c r="CW11" s="2"/>
      <c r="CX11" s="2"/>
      <c r="CY11" s="2"/>
      <c r="CZ11" s="2"/>
      <c r="DA11" s="2"/>
      <c r="DB11" s="2"/>
      <c r="DC11" s="2"/>
      <c r="DD11" s="13"/>
    </row>
    <row r="12" spans="1:108" s="113" customFormat="1" ht="307.5" customHeight="1" x14ac:dyDescent="0.35">
      <c r="A12" s="101">
        <v>45</v>
      </c>
      <c r="B12" s="102" t="s">
        <v>92</v>
      </c>
      <c r="C12" s="103" t="s">
        <v>93</v>
      </c>
      <c r="D12" s="100" t="s">
        <v>107</v>
      </c>
      <c r="E12" s="100" t="s">
        <v>108</v>
      </c>
      <c r="F12" s="100" t="s">
        <v>109</v>
      </c>
      <c r="G12" s="103" t="s">
        <v>46</v>
      </c>
      <c r="H12" s="60" t="s">
        <v>50</v>
      </c>
      <c r="I12" s="60" t="s">
        <v>49</v>
      </c>
      <c r="J12" s="68" t="s">
        <v>47</v>
      </c>
      <c r="K12" s="68" t="s">
        <v>47</v>
      </c>
      <c r="L12" s="104">
        <v>44287</v>
      </c>
      <c r="M12" s="104">
        <v>44440</v>
      </c>
      <c r="N12" s="60" t="s">
        <v>47</v>
      </c>
      <c r="O12" s="60">
        <v>1</v>
      </c>
      <c r="P12" s="60" t="s">
        <v>47</v>
      </c>
      <c r="Q12" s="60" t="s">
        <v>47</v>
      </c>
      <c r="R12" s="60" t="s">
        <v>47</v>
      </c>
      <c r="S12" s="60" t="s">
        <v>47</v>
      </c>
      <c r="T12" s="60" t="s">
        <v>47</v>
      </c>
      <c r="U12" s="60" t="s">
        <v>47</v>
      </c>
      <c r="V12" s="60" t="s">
        <v>47</v>
      </c>
      <c r="W12" s="60" t="s">
        <v>47</v>
      </c>
      <c r="X12" s="60" t="s">
        <v>47</v>
      </c>
      <c r="Y12" s="60">
        <v>1</v>
      </c>
      <c r="Z12" s="60" t="s">
        <v>158</v>
      </c>
      <c r="AA12" s="60" t="s">
        <v>47</v>
      </c>
      <c r="AB12" s="60" t="s">
        <v>47</v>
      </c>
      <c r="AC12" s="60" t="s">
        <v>47</v>
      </c>
      <c r="AD12" s="60" t="s">
        <v>47</v>
      </c>
      <c r="AE12" s="105">
        <v>800000000</v>
      </c>
      <c r="AF12" s="105">
        <v>800000000</v>
      </c>
      <c r="AG12" s="60" t="s">
        <v>60</v>
      </c>
      <c r="AH12" s="60">
        <v>7596</v>
      </c>
      <c r="AI12" s="60" t="s">
        <v>47</v>
      </c>
      <c r="AJ12" s="60" t="s">
        <v>47</v>
      </c>
      <c r="AK12" s="60" t="s">
        <v>47</v>
      </c>
      <c r="AL12" s="60" t="s">
        <v>47</v>
      </c>
      <c r="AM12" s="60" t="s">
        <v>47</v>
      </c>
      <c r="AN12" s="60" t="s">
        <v>47</v>
      </c>
      <c r="AO12" s="60" t="s">
        <v>47</v>
      </c>
      <c r="AP12" s="60" t="s">
        <v>47</v>
      </c>
      <c r="AQ12" s="60" t="s">
        <v>47</v>
      </c>
      <c r="AR12" s="60" t="s">
        <v>47</v>
      </c>
      <c r="AS12" s="60" t="s">
        <v>47</v>
      </c>
      <c r="AT12" s="60" t="s">
        <v>47</v>
      </c>
      <c r="AU12" s="60" t="s">
        <v>47</v>
      </c>
      <c r="AV12" s="60" t="s">
        <v>47</v>
      </c>
      <c r="AW12" s="60" t="s">
        <v>47</v>
      </c>
      <c r="AX12" s="60" t="s">
        <v>47</v>
      </c>
      <c r="AY12" s="60" t="s">
        <v>47</v>
      </c>
      <c r="AZ12" s="60" t="s">
        <v>47</v>
      </c>
      <c r="BA12" s="60" t="s">
        <v>47</v>
      </c>
      <c r="BB12" s="60" t="s">
        <v>47</v>
      </c>
      <c r="BC12" s="60" t="s">
        <v>47</v>
      </c>
      <c r="BD12" s="60" t="s">
        <v>47</v>
      </c>
      <c r="BE12" s="60" t="s">
        <v>47</v>
      </c>
      <c r="BF12" s="60" t="s">
        <v>47</v>
      </c>
      <c r="BG12" s="60" t="s">
        <v>47</v>
      </c>
      <c r="BH12" s="60" t="s">
        <v>47</v>
      </c>
      <c r="BI12" s="60" t="s">
        <v>47</v>
      </c>
      <c r="BJ12" s="60" t="s">
        <v>47</v>
      </c>
      <c r="BK12" s="60" t="s">
        <v>47</v>
      </c>
      <c r="BL12" s="60" t="s">
        <v>47</v>
      </c>
      <c r="BM12" s="60" t="s">
        <v>47</v>
      </c>
      <c r="BN12" s="60" t="s">
        <v>47</v>
      </c>
      <c r="BO12" s="60" t="s">
        <v>47</v>
      </c>
      <c r="BP12" s="60" t="s">
        <v>47</v>
      </c>
      <c r="BQ12" s="60" t="s">
        <v>47</v>
      </c>
      <c r="BR12" s="60" t="s">
        <v>47</v>
      </c>
      <c r="BS12" s="105">
        <v>800000000</v>
      </c>
      <c r="BT12" s="106" t="s">
        <v>61</v>
      </c>
      <c r="BU12" s="100" t="s">
        <v>62</v>
      </c>
      <c r="BV12" s="100" t="s">
        <v>63</v>
      </c>
      <c r="BW12" s="100" t="s">
        <v>182</v>
      </c>
      <c r="BX12" s="100">
        <v>3649400</v>
      </c>
      <c r="BY12" s="107" t="s">
        <v>64</v>
      </c>
      <c r="BZ12" s="182">
        <v>0</v>
      </c>
      <c r="CA12" s="97">
        <v>0</v>
      </c>
      <c r="CB12" s="190" t="s">
        <v>183</v>
      </c>
      <c r="CC12" s="195" t="s">
        <v>305</v>
      </c>
      <c r="CD12" s="108"/>
      <c r="CE12" s="109"/>
      <c r="CF12" s="199" t="s">
        <v>257</v>
      </c>
      <c r="CG12" s="204" t="s">
        <v>292</v>
      </c>
      <c r="CH12" s="110"/>
      <c r="CI12" s="111"/>
      <c r="CJ12" s="221">
        <v>0</v>
      </c>
      <c r="CK12" s="46">
        <v>0</v>
      </c>
      <c r="CL12" s="46"/>
      <c r="CM12" s="47"/>
      <c r="CN12" s="189" t="s">
        <v>266</v>
      </c>
      <c r="CO12" s="205" t="s">
        <v>266</v>
      </c>
      <c r="CP12" s="108"/>
      <c r="CQ12" s="109"/>
      <c r="CR12" s="112" t="s">
        <v>186</v>
      </c>
      <c r="CS12" s="115" t="s">
        <v>235</v>
      </c>
      <c r="CT12" s="117" t="s">
        <v>258</v>
      </c>
      <c r="CU12" s="118" t="s">
        <v>267</v>
      </c>
      <c r="CV12" s="108"/>
      <c r="CW12" s="108"/>
      <c r="CX12" s="108"/>
      <c r="CY12" s="108"/>
      <c r="CZ12" s="108"/>
      <c r="DA12" s="108"/>
      <c r="DB12" s="108"/>
      <c r="DC12" s="108"/>
      <c r="DD12" s="109"/>
    </row>
    <row r="13" spans="1:108" s="4" customFormat="1" ht="200" x14ac:dyDescent="0.25">
      <c r="A13" s="34">
        <v>50</v>
      </c>
      <c r="B13" s="52" t="s">
        <v>92</v>
      </c>
      <c r="C13" s="53" t="s">
        <v>110</v>
      </c>
      <c r="D13" s="54" t="s">
        <v>111</v>
      </c>
      <c r="E13" s="55" t="s">
        <v>230</v>
      </c>
      <c r="F13" s="55" t="s">
        <v>112</v>
      </c>
      <c r="G13" s="53" t="s">
        <v>46</v>
      </c>
      <c r="H13" s="68" t="s">
        <v>50</v>
      </c>
      <c r="I13" s="61" t="s">
        <v>49</v>
      </c>
      <c r="J13" s="61" t="s">
        <v>47</v>
      </c>
      <c r="K13" s="61" t="s">
        <v>47</v>
      </c>
      <c r="L13" s="69">
        <v>44044</v>
      </c>
      <c r="M13" s="69">
        <v>47848</v>
      </c>
      <c r="N13" s="70">
        <v>1</v>
      </c>
      <c r="O13" s="70">
        <v>1</v>
      </c>
      <c r="P13" s="70">
        <v>1</v>
      </c>
      <c r="Q13" s="70">
        <v>1</v>
      </c>
      <c r="R13" s="70">
        <v>1</v>
      </c>
      <c r="S13" s="70">
        <v>1</v>
      </c>
      <c r="T13" s="70">
        <v>1</v>
      </c>
      <c r="U13" s="70">
        <v>1</v>
      </c>
      <c r="V13" s="70">
        <v>1</v>
      </c>
      <c r="W13" s="70">
        <v>1</v>
      </c>
      <c r="X13" s="70">
        <v>1</v>
      </c>
      <c r="Y13" s="70">
        <v>1</v>
      </c>
      <c r="Z13" s="71" t="s">
        <v>160</v>
      </c>
      <c r="AA13" s="64">
        <v>11500000</v>
      </c>
      <c r="AB13" s="64">
        <v>11500000</v>
      </c>
      <c r="AC13" s="65" t="s">
        <v>48</v>
      </c>
      <c r="AD13" s="63">
        <v>7858</v>
      </c>
      <c r="AE13" s="64">
        <v>26500000</v>
      </c>
      <c r="AF13" s="64">
        <v>26500000</v>
      </c>
      <c r="AG13" s="65" t="s">
        <v>73</v>
      </c>
      <c r="AH13" s="63">
        <v>7858</v>
      </c>
      <c r="AI13" s="64">
        <v>27000000</v>
      </c>
      <c r="AJ13" s="64">
        <v>27000000</v>
      </c>
      <c r="AK13" s="65" t="s">
        <v>73</v>
      </c>
      <c r="AL13" s="63">
        <v>7858</v>
      </c>
      <c r="AM13" s="64">
        <v>27500000</v>
      </c>
      <c r="AN13" s="64">
        <v>27500000</v>
      </c>
      <c r="AO13" s="65" t="s">
        <v>73</v>
      </c>
      <c r="AP13" s="63">
        <v>7858</v>
      </c>
      <c r="AQ13" s="64">
        <v>21000000</v>
      </c>
      <c r="AR13" s="64">
        <v>21000000</v>
      </c>
      <c r="AS13" s="65" t="s">
        <v>73</v>
      </c>
      <c r="AT13" s="72">
        <v>7858</v>
      </c>
      <c r="AU13" s="64">
        <v>21630000</v>
      </c>
      <c r="AV13" s="64">
        <v>21630000</v>
      </c>
      <c r="AW13" s="65" t="s">
        <v>73</v>
      </c>
      <c r="AX13" s="72">
        <v>7858</v>
      </c>
      <c r="AY13" s="64">
        <f>AU13*(1+0.03)</f>
        <v>22278900</v>
      </c>
      <c r="AZ13" s="64">
        <f>AV13*(1+0.03)</f>
        <v>22278900</v>
      </c>
      <c r="BA13" s="65" t="s">
        <v>73</v>
      </c>
      <c r="BB13" s="72">
        <v>7858</v>
      </c>
      <c r="BC13" s="64">
        <f>AY13*(1+0.03)</f>
        <v>22947267</v>
      </c>
      <c r="BD13" s="64">
        <f>AZ13*(1+0.03)</f>
        <v>22947267</v>
      </c>
      <c r="BE13" s="65" t="s">
        <v>73</v>
      </c>
      <c r="BF13" s="72">
        <v>7858</v>
      </c>
      <c r="BG13" s="64">
        <f>BC13*(1+0.03)</f>
        <v>23635685.010000002</v>
      </c>
      <c r="BH13" s="64">
        <f>BD13*(1+0.03)</f>
        <v>23635685.010000002</v>
      </c>
      <c r="BI13" s="65" t="s">
        <v>73</v>
      </c>
      <c r="BJ13" s="72">
        <v>7858</v>
      </c>
      <c r="BK13" s="64">
        <f>BG13*(1+0.03)</f>
        <v>24344755.560300004</v>
      </c>
      <c r="BL13" s="64">
        <f>BH13*(1+0.03)</f>
        <v>24344755.560300004</v>
      </c>
      <c r="BM13" s="65" t="s">
        <v>73</v>
      </c>
      <c r="BN13" s="72">
        <v>7858</v>
      </c>
      <c r="BO13" s="64">
        <f>BK13*(1+0.03)</f>
        <v>25075098.227109004</v>
      </c>
      <c r="BP13" s="64">
        <f>BL13*(1+0.03)</f>
        <v>25075098.227109004</v>
      </c>
      <c r="BQ13" s="65" t="s">
        <v>73</v>
      </c>
      <c r="BR13" s="72">
        <v>7858</v>
      </c>
      <c r="BS13" s="64">
        <v>253411705.797409</v>
      </c>
      <c r="BT13" s="61" t="s">
        <v>74</v>
      </c>
      <c r="BU13" s="53" t="s">
        <v>75</v>
      </c>
      <c r="BV13" s="53" t="s">
        <v>113</v>
      </c>
      <c r="BW13" s="53" t="s">
        <v>114</v>
      </c>
      <c r="BX13" s="53" t="s">
        <v>115</v>
      </c>
      <c r="BY13" s="93" t="s">
        <v>116</v>
      </c>
      <c r="BZ13" s="183" t="s">
        <v>217</v>
      </c>
      <c r="CA13" s="188" t="s">
        <v>326</v>
      </c>
      <c r="CB13" s="190" t="s">
        <v>218</v>
      </c>
      <c r="CC13" s="195" t="s">
        <v>325</v>
      </c>
      <c r="CD13" s="2"/>
      <c r="CE13" s="13"/>
      <c r="CF13" s="199" t="s">
        <v>268</v>
      </c>
      <c r="CG13" s="204" t="s">
        <v>298</v>
      </c>
      <c r="CH13" s="8" t="s">
        <v>172</v>
      </c>
      <c r="CI13" s="18" t="s">
        <v>172</v>
      </c>
      <c r="CJ13" s="211">
        <v>478000</v>
      </c>
      <c r="CK13" s="226">
        <v>478000</v>
      </c>
      <c r="CL13" s="5"/>
      <c r="CM13" s="10"/>
      <c r="CN13" s="216" t="s">
        <v>195</v>
      </c>
      <c r="CO13" s="205" t="s">
        <v>291</v>
      </c>
      <c r="CP13" s="2"/>
      <c r="CQ13" s="13"/>
      <c r="CR13" s="48" t="s">
        <v>216</v>
      </c>
      <c r="CS13" s="114" t="s">
        <v>231</v>
      </c>
      <c r="CT13" s="119" t="s">
        <v>256</v>
      </c>
      <c r="CU13" s="55" t="s">
        <v>223</v>
      </c>
      <c r="CV13" s="2"/>
      <c r="CW13" s="2"/>
      <c r="CX13" s="2"/>
      <c r="CY13" s="2"/>
      <c r="CZ13" s="2"/>
      <c r="DA13" s="2"/>
      <c r="DB13" s="2"/>
      <c r="DC13" s="2"/>
      <c r="DD13" s="13"/>
    </row>
    <row r="14" spans="1:108" s="4" customFormat="1" ht="200" x14ac:dyDescent="0.25">
      <c r="A14" s="101">
        <v>51</v>
      </c>
      <c r="B14" s="102" t="s">
        <v>92</v>
      </c>
      <c r="C14" s="103" t="s">
        <v>110</v>
      </c>
      <c r="D14" s="103" t="s">
        <v>117</v>
      </c>
      <c r="E14" s="103" t="s">
        <v>118</v>
      </c>
      <c r="F14" s="129" t="s">
        <v>211</v>
      </c>
      <c r="G14" s="103" t="s">
        <v>46</v>
      </c>
      <c r="H14" s="68" t="s">
        <v>50</v>
      </c>
      <c r="I14" s="68" t="s">
        <v>49</v>
      </c>
      <c r="J14" s="68" t="s">
        <v>47</v>
      </c>
      <c r="K14" s="68" t="s">
        <v>47</v>
      </c>
      <c r="L14" s="104">
        <v>43891</v>
      </c>
      <c r="M14" s="104">
        <v>47847</v>
      </c>
      <c r="N14" s="71">
        <v>1</v>
      </c>
      <c r="O14" s="71">
        <v>1</v>
      </c>
      <c r="P14" s="71">
        <v>1</v>
      </c>
      <c r="Q14" s="71">
        <v>1</v>
      </c>
      <c r="R14" s="71">
        <v>1</v>
      </c>
      <c r="S14" s="71">
        <v>1</v>
      </c>
      <c r="T14" s="71">
        <v>1</v>
      </c>
      <c r="U14" s="71">
        <v>1</v>
      </c>
      <c r="V14" s="71">
        <v>1</v>
      </c>
      <c r="W14" s="71">
        <v>1</v>
      </c>
      <c r="X14" s="71">
        <v>1</v>
      </c>
      <c r="Y14" s="71">
        <v>1</v>
      </c>
      <c r="Z14" s="71" t="s">
        <v>160</v>
      </c>
      <c r="AA14" s="105">
        <v>0</v>
      </c>
      <c r="AB14" s="105">
        <v>0</v>
      </c>
      <c r="AC14" s="124" t="s">
        <v>106</v>
      </c>
      <c r="AD14" s="124" t="s">
        <v>106</v>
      </c>
      <c r="AE14" s="105">
        <v>0</v>
      </c>
      <c r="AF14" s="105">
        <v>0</v>
      </c>
      <c r="AG14" s="124" t="s">
        <v>106</v>
      </c>
      <c r="AH14" s="124" t="s">
        <v>106</v>
      </c>
      <c r="AI14" s="105">
        <v>0</v>
      </c>
      <c r="AJ14" s="105">
        <v>0</v>
      </c>
      <c r="AK14" s="124" t="s">
        <v>106</v>
      </c>
      <c r="AL14" s="124" t="s">
        <v>106</v>
      </c>
      <c r="AM14" s="105">
        <v>0</v>
      </c>
      <c r="AN14" s="105">
        <v>0</v>
      </c>
      <c r="AO14" s="124" t="s">
        <v>106</v>
      </c>
      <c r="AP14" s="124" t="s">
        <v>106</v>
      </c>
      <c r="AQ14" s="105">
        <v>0</v>
      </c>
      <c r="AR14" s="105">
        <v>0</v>
      </c>
      <c r="AS14" s="124" t="s">
        <v>106</v>
      </c>
      <c r="AT14" s="124" t="s">
        <v>106</v>
      </c>
      <c r="AU14" s="105">
        <v>0</v>
      </c>
      <c r="AV14" s="105">
        <v>0</v>
      </c>
      <c r="AW14" s="124" t="s">
        <v>106</v>
      </c>
      <c r="AX14" s="124" t="s">
        <v>106</v>
      </c>
      <c r="AY14" s="105">
        <v>0</v>
      </c>
      <c r="AZ14" s="105">
        <v>0</v>
      </c>
      <c r="BA14" s="124" t="s">
        <v>106</v>
      </c>
      <c r="BB14" s="124" t="s">
        <v>106</v>
      </c>
      <c r="BC14" s="105">
        <v>0</v>
      </c>
      <c r="BD14" s="105">
        <v>0</v>
      </c>
      <c r="BE14" s="124" t="s">
        <v>106</v>
      </c>
      <c r="BF14" s="124" t="s">
        <v>106</v>
      </c>
      <c r="BG14" s="105">
        <v>0</v>
      </c>
      <c r="BH14" s="105">
        <v>0</v>
      </c>
      <c r="BI14" s="124" t="s">
        <v>106</v>
      </c>
      <c r="BJ14" s="124" t="s">
        <v>106</v>
      </c>
      <c r="BK14" s="105">
        <v>0</v>
      </c>
      <c r="BL14" s="105">
        <v>0</v>
      </c>
      <c r="BM14" s="124" t="s">
        <v>106</v>
      </c>
      <c r="BN14" s="124" t="s">
        <v>106</v>
      </c>
      <c r="BO14" s="105">
        <v>0</v>
      </c>
      <c r="BP14" s="105">
        <v>0</v>
      </c>
      <c r="BQ14" s="124" t="s">
        <v>106</v>
      </c>
      <c r="BR14" s="124" t="s">
        <v>106</v>
      </c>
      <c r="BS14" s="105">
        <v>0</v>
      </c>
      <c r="BT14" s="68" t="s">
        <v>74</v>
      </c>
      <c r="BU14" s="103" t="s">
        <v>90</v>
      </c>
      <c r="BV14" s="100" t="s">
        <v>91</v>
      </c>
      <c r="BW14" s="100" t="s">
        <v>319</v>
      </c>
      <c r="BX14" s="103">
        <v>2203000</v>
      </c>
      <c r="BY14" s="133" t="s">
        <v>320</v>
      </c>
      <c r="BZ14" s="184" t="s">
        <v>212</v>
      </c>
      <c r="CA14" s="188" t="s">
        <v>326</v>
      </c>
      <c r="CB14" s="190" t="s">
        <v>210</v>
      </c>
      <c r="CC14" s="195" t="s">
        <v>321</v>
      </c>
      <c r="CD14" s="126"/>
      <c r="CE14" s="127"/>
      <c r="CF14" s="199" t="s">
        <v>254</v>
      </c>
      <c r="CG14" s="204" t="s">
        <v>322</v>
      </c>
      <c r="CH14" s="110" t="s">
        <v>172</v>
      </c>
      <c r="CI14" s="111" t="s">
        <v>172</v>
      </c>
      <c r="CJ14" s="212">
        <v>0</v>
      </c>
      <c r="CK14" s="226">
        <v>989597368</v>
      </c>
      <c r="CL14" s="126"/>
      <c r="CM14" s="127"/>
      <c r="CN14" s="189" t="s">
        <v>323</v>
      </c>
      <c r="CO14" s="205" t="s">
        <v>324</v>
      </c>
      <c r="CP14" s="126"/>
      <c r="CQ14" s="127"/>
      <c r="CR14" s="134"/>
      <c r="CS14" s="115" t="s">
        <v>231</v>
      </c>
      <c r="CT14" s="115" t="s">
        <v>255</v>
      </c>
      <c r="CU14" s="129" t="s">
        <v>223</v>
      </c>
      <c r="CV14" s="126"/>
      <c r="CW14" s="126"/>
      <c r="CX14" s="126"/>
      <c r="CY14" s="2"/>
      <c r="CZ14" s="2"/>
      <c r="DA14" s="2"/>
      <c r="DB14" s="2"/>
      <c r="DC14" s="2"/>
      <c r="DD14" s="13"/>
    </row>
    <row r="15" spans="1:108" s="4" customFormat="1" ht="200" x14ac:dyDescent="0.25">
      <c r="A15" s="34">
        <v>67</v>
      </c>
      <c r="B15" s="52" t="s">
        <v>92</v>
      </c>
      <c r="C15" s="53" t="s">
        <v>119</v>
      </c>
      <c r="D15" s="54" t="s">
        <v>120</v>
      </c>
      <c r="E15" s="54" t="s">
        <v>121</v>
      </c>
      <c r="F15" s="54" t="s">
        <v>269</v>
      </c>
      <c r="G15" s="53" t="s">
        <v>55</v>
      </c>
      <c r="H15" s="73" t="s">
        <v>50</v>
      </c>
      <c r="I15" s="51" t="s">
        <v>49</v>
      </c>
      <c r="J15" s="51" t="s">
        <v>45</v>
      </c>
      <c r="K15" s="51" t="s">
        <v>45</v>
      </c>
      <c r="L15" s="62">
        <v>44197</v>
      </c>
      <c r="M15" s="62">
        <v>47848</v>
      </c>
      <c r="N15" s="66" t="s">
        <v>51</v>
      </c>
      <c r="O15" s="66">
        <v>1</v>
      </c>
      <c r="P15" s="66">
        <v>1</v>
      </c>
      <c r="Q15" s="66">
        <v>1</v>
      </c>
      <c r="R15" s="66">
        <v>1</v>
      </c>
      <c r="S15" s="66">
        <v>1</v>
      </c>
      <c r="T15" s="66">
        <v>1</v>
      </c>
      <c r="U15" s="66">
        <v>1</v>
      </c>
      <c r="V15" s="66">
        <v>1</v>
      </c>
      <c r="W15" s="66">
        <v>1</v>
      </c>
      <c r="X15" s="66">
        <v>1</v>
      </c>
      <c r="Y15" s="66">
        <v>1</v>
      </c>
      <c r="Z15" s="74" t="s">
        <v>159</v>
      </c>
      <c r="AA15" s="64" t="s">
        <v>51</v>
      </c>
      <c r="AB15" s="64" t="s">
        <v>51</v>
      </c>
      <c r="AC15" s="75" t="s">
        <v>56</v>
      </c>
      <c r="AD15" s="51" t="s">
        <v>51</v>
      </c>
      <c r="AE15" s="64">
        <v>40000000</v>
      </c>
      <c r="AF15" s="64" t="s">
        <v>51</v>
      </c>
      <c r="AG15" s="51" t="s">
        <v>52</v>
      </c>
      <c r="AH15" s="51" t="s">
        <v>122</v>
      </c>
      <c r="AI15" s="64">
        <f>AE15+(AE15*0.05)</f>
        <v>42000000</v>
      </c>
      <c r="AJ15" s="64" t="s">
        <v>51</v>
      </c>
      <c r="AK15" s="51" t="s">
        <v>52</v>
      </c>
      <c r="AL15" s="51" t="s">
        <v>122</v>
      </c>
      <c r="AM15" s="64">
        <f>AI15+(AI15*0.03)</f>
        <v>43260000</v>
      </c>
      <c r="AN15" s="64" t="s">
        <v>51</v>
      </c>
      <c r="AO15" s="51" t="s">
        <v>52</v>
      </c>
      <c r="AP15" s="51" t="s">
        <v>122</v>
      </c>
      <c r="AQ15" s="64">
        <f>AM15+(AM15*0.03)</f>
        <v>44557800</v>
      </c>
      <c r="AR15" s="64" t="s">
        <v>51</v>
      </c>
      <c r="AS15" s="51" t="s">
        <v>52</v>
      </c>
      <c r="AT15" s="51" t="s">
        <v>122</v>
      </c>
      <c r="AU15" s="64">
        <f>AQ15+(AQ15*0.03)</f>
        <v>45894534</v>
      </c>
      <c r="AV15" s="64" t="s">
        <v>51</v>
      </c>
      <c r="AW15" s="51" t="s">
        <v>52</v>
      </c>
      <c r="AX15" s="51" t="s">
        <v>122</v>
      </c>
      <c r="AY15" s="64">
        <f>AU15+(AU15*0.03)</f>
        <v>47271370.020000003</v>
      </c>
      <c r="AZ15" s="64" t="s">
        <v>51</v>
      </c>
      <c r="BA15" s="51" t="s">
        <v>52</v>
      </c>
      <c r="BB15" s="51" t="s">
        <v>122</v>
      </c>
      <c r="BC15" s="64">
        <f>AY15+(AY15*0.03)</f>
        <v>48689511.1206</v>
      </c>
      <c r="BD15" s="64" t="s">
        <v>51</v>
      </c>
      <c r="BE15" s="51" t="s">
        <v>52</v>
      </c>
      <c r="BF15" s="51" t="s">
        <v>122</v>
      </c>
      <c r="BG15" s="64">
        <f>BC15+(BC15*0.03)</f>
        <v>50150196.454218</v>
      </c>
      <c r="BH15" s="64" t="s">
        <v>51</v>
      </c>
      <c r="BI15" s="51" t="s">
        <v>52</v>
      </c>
      <c r="BJ15" s="51" t="s">
        <v>122</v>
      </c>
      <c r="BK15" s="64">
        <f>BG15+(BG15*0.03)</f>
        <v>51654702.347844541</v>
      </c>
      <c r="BL15" s="64" t="s">
        <v>51</v>
      </c>
      <c r="BM15" s="51" t="s">
        <v>52</v>
      </c>
      <c r="BN15" s="51" t="s">
        <v>122</v>
      </c>
      <c r="BO15" s="64">
        <f>BK15+(BK15*0.03)</f>
        <v>53204343.418279879</v>
      </c>
      <c r="BP15" s="64" t="s">
        <v>51</v>
      </c>
      <c r="BQ15" s="51" t="s">
        <v>52</v>
      </c>
      <c r="BR15" s="51" t="s">
        <v>122</v>
      </c>
      <c r="BS15" s="64">
        <v>466682457.36094242</v>
      </c>
      <c r="BT15" s="51" t="s">
        <v>74</v>
      </c>
      <c r="BU15" s="54" t="s">
        <v>62</v>
      </c>
      <c r="BV15" s="54" t="s">
        <v>123</v>
      </c>
      <c r="BW15" s="94" t="s">
        <v>190</v>
      </c>
      <c r="BX15" s="94"/>
      <c r="BY15" s="95" t="s">
        <v>191</v>
      </c>
      <c r="BZ15" s="185">
        <v>1</v>
      </c>
      <c r="CA15" s="98">
        <v>1</v>
      </c>
      <c r="CB15" s="190" t="s">
        <v>270</v>
      </c>
      <c r="CC15" s="195" t="s">
        <v>299</v>
      </c>
      <c r="CD15" s="2"/>
      <c r="CE15" s="13"/>
      <c r="CF15" s="200" t="s">
        <v>271</v>
      </c>
      <c r="CG15" s="205" t="s">
        <v>300</v>
      </c>
      <c r="CH15" s="9" t="s">
        <v>177</v>
      </c>
      <c r="CI15" s="19" t="s">
        <v>177</v>
      </c>
      <c r="CJ15" s="213">
        <v>111147834</v>
      </c>
      <c r="CK15" s="99">
        <v>111147834</v>
      </c>
      <c r="CL15" s="5"/>
      <c r="CM15" s="10"/>
      <c r="CN15" s="189" t="s">
        <v>219</v>
      </c>
      <c r="CO15" s="205" t="s">
        <v>286</v>
      </c>
      <c r="CP15" s="2"/>
      <c r="CQ15" s="13"/>
      <c r="CR15" s="20"/>
      <c r="CS15" s="114" t="s">
        <v>231</v>
      </c>
      <c r="CT15" s="117" t="s">
        <v>253</v>
      </c>
      <c r="CU15" s="55" t="s">
        <v>223</v>
      </c>
      <c r="CV15" s="2"/>
      <c r="CW15" s="2"/>
      <c r="CX15" s="2"/>
      <c r="CY15" s="2"/>
      <c r="CZ15" s="2"/>
      <c r="DA15" s="2"/>
      <c r="DB15" s="2"/>
      <c r="DC15" s="2"/>
      <c r="DD15" s="13"/>
    </row>
    <row r="16" spans="1:108" s="4" customFormat="1" ht="385.5" customHeight="1" x14ac:dyDescent="0.25">
      <c r="A16" s="101">
        <v>68</v>
      </c>
      <c r="B16" s="102" t="s">
        <v>92</v>
      </c>
      <c r="C16" s="103" t="s">
        <v>119</v>
      </c>
      <c r="D16" s="100" t="s">
        <v>124</v>
      </c>
      <c r="E16" s="100" t="s">
        <v>125</v>
      </c>
      <c r="F16" s="100" t="s">
        <v>126</v>
      </c>
      <c r="G16" s="103" t="s">
        <v>46</v>
      </c>
      <c r="H16" s="73" t="s">
        <v>50</v>
      </c>
      <c r="I16" s="106" t="s">
        <v>44</v>
      </c>
      <c r="J16" s="60" t="s">
        <v>45</v>
      </c>
      <c r="K16" s="60" t="s">
        <v>45</v>
      </c>
      <c r="L16" s="123">
        <v>44165</v>
      </c>
      <c r="M16" s="123">
        <v>47847</v>
      </c>
      <c r="N16" s="60">
        <v>4</v>
      </c>
      <c r="O16" s="60">
        <v>48</v>
      </c>
      <c r="P16" s="60">
        <v>48</v>
      </c>
      <c r="Q16" s="60">
        <v>48</v>
      </c>
      <c r="R16" s="60">
        <v>48</v>
      </c>
      <c r="S16" s="60">
        <v>48</v>
      </c>
      <c r="T16" s="60">
        <v>48</v>
      </c>
      <c r="U16" s="60">
        <v>48</v>
      </c>
      <c r="V16" s="60">
        <v>48</v>
      </c>
      <c r="W16" s="60">
        <v>48</v>
      </c>
      <c r="X16" s="60">
        <v>48</v>
      </c>
      <c r="Y16" s="60">
        <f>N16+O16+P16+Q16+R16+S16+T16+U16+V16+W16+X16</f>
        <v>484</v>
      </c>
      <c r="Z16" s="73" t="s">
        <v>159</v>
      </c>
      <c r="AA16" s="105">
        <v>7117056352</v>
      </c>
      <c r="AB16" s="105">
        <v>7117056352</v>
      </c>
      <c r="AC16" s="68">
        <v>118</v>
      </c>
      <c r="AD16" s="124">
        <v>7581</v>
      </c>
      <c r="AE16" s="105">
        <v>6656503000</v>
      </c>
      <c r="AF16" s="105">
        <v>6656503000</v>
      </c>
      <c r="AG16" s="68">
        <v>118</v>
      </c>
      <c r="AH16" s="68">
        <v>7581</v>
      </c>
      <c r="AI16" s="105">
        <v>4364885425</v>
      </c>
      <c r="AJ16" s="105">
        <v>4364885425</v>
      </c>
      <c r="AK16" s="68">
        <v>118</v>
      </c>
      <c r="AL16" s="68">
        <v>7581</v>
      </c>
      <c r="AM16" s="105">
        <v>4866934414</v>
      </c>
      <c r="AN16" s="105">
        <v>4866934414</v>
      </c>
      <c r="AO16" s="68">
        <v>118</v>
      </c>
      <c r="AP16" s="68">
        <v>7581</v>
      </c>
      <c r="AQ16" s="105">
        <v>5755235198</v>
      </c>
      <c r="AR16" s="105">
        <v>5755235198</v>
      </c>
      <c r="AS16" s="68">
        <v>118</v>
      </c>
      <c r="AT16" s="68">
        <v>7581</v>
      </c>
      <c r="AU16" s="105">
        <f>AQ16+(AQ16*0.03)</f>
        <v>5927892253.9399996</v>
      </c>
      <c r="AV16" s="105" t="s">
        <v>51</v>
      </c>
      <c r="AW16" s="60" t="s">
        <v>47</v>
      </c>
      <c r="AX16" s="105" t="s">
        <v>51</v>
      </c>
      <c r="AY16" s="105">
        <f>AU16+(AU16*0.03)</f>
        <v>6105729021.5581999</v>
      </c>
      <c r="AZ16" s="105" t="s">
        <v>51</v>
      </c>
      <c r="BA16" s="60" t="s">
        <v>47</v>
      </c>
      <c r="BB16" s="105" t="s">
        <v>51</v>
      </c>
      <c r="BC16" s="105">
        <f>AY16+(AY16*0.03)</f>
        <v>6288900892.2049456</v>
      </c>
      <c r="BD16" s="105" t="s">
        <v>51</v>
      </c>
      <c r="BE16" s="60" t="s">
        <v>47</v>
      </c>
      <c r="BF16" s="105" t="s">
        <v>51</v>
      </c>
      <c r="BG16" s="105">
        <f>BC16+(BC16*0.03)</f>
        <v>6477567918.9710941</v>
      </c>
      <c r="BH16" s="105" t="s">
        <v>51</v>
      </c>
      <c r="BI16" s="60" t="s">
        <v>47</v>
      </c>
      <c r="BJ16" s="105" t="s">
        <v>51</v>
      </c>
      <c r="BK16" s="105">
        <f>BG16+(BG16*0.03)</f>
        <v>6671894956.5402269</v>
      </c>
      <c r="BL16" s="105" t="s">
        <v>51</v>
      </c>
      <c r="BM16" s="60" t="s">
        <v>47</v>
      </c>
      <c r="BN16" s="105" t="s">
        <v>51</v>
      </c>
      <c r="BO16" s="105">
        <f>BK16+(BK16*0.03)</f>
        <v>6872051805.236434</v>
      </c>
      <c r="BP16" s="105" t="s">
        <v>51</v>
      </c>
      <c r="BQ16" s="60" t="s">
        <v>47</v>
      </c>
      <c r="BR16" s="105" t="s">
        <v>51</v>
      </c>
      <c r="BS16" s="105">
        <v>67104651237.450905</v>
      </c>
      <c r="BT16" s="68" t="s">
        <v>61</v>
      </c>
      <c r="BU16" s="100" t="s">
        <v>62</v>
      </c>
      <c r="BV16" s="100" t="s">
        <v>97</v>
      </c>
      <c r="BW16" s="100" t="s">
        <v>127</v>
      </c>
      <c r="BX16" s="100">
        <v>3649400</v>
      </c>
      <c r="BY16" s="125" t="s">
        <v>128</v>
      </c>
      <c r="BZ16" s="182">
        <v>9</v>
      </c>
      <c r="CA16" s="97">
        <v>24</v>
      </c>
      <c r="CB16" s="190" t="s">
        <v>214</v>
      </c>
      <c r="CC16" s="195" t="s">
        <v>303</v>
      </c>
      <c r="CD16" s="126">
        <v>0</v>
      </c>
      <c r="CE16" s="127"/>
      <c r="CF16" s="199" t="s">
        <v>272</v>
      </c>
      <c r="CG16" s="204" t="s">
        <v>304</v>
      </c>
      <c r="CH16" s="110" t="s">
        <v>172</v>
      </c>
      <c r="CI16" s="111" t="s">
        <v>172</v>
      </c>
      <c r="CJ16" s="214">
        <v>3830113000</v>
      </c>
      <c r="CK16" s="224">
        <v>4018076000</v>
      </c>
      <c r="CL16" s="126"/>
      <c r="CM16" s="127"/>
      <c r="CN16" s="189" t="s">
        <v>188</v>
      </c>
      <c r="CO16" s="205" t="s">
        <v>288</v>
      </c>
      <c r="CP16" s="126"/>
      <c r="CQ16" s="127"/>
      <c r="CR16" s="128" t="s">
        <v>189</v>
      </c>
      <c r="CS16" s="115" t="s">
        <v>231</v>
      </c>
      <c r="CT16" s="115" t="s">
        <v>252</v>
      </c>
      <c r="CU16" s="129" t="s">
        <v>223</v>
      </c>
      <c r="CV16" s="126"/>
      <c r="CW16" s="126"/>
      <c r="CX16" s="126"/>
      <c r="CY16" s="126"/>
      <c r="CZ16" s="126"/>
      <c r="DA16" s="2"/>
      <c r="DB16" s="2"/>
      <c r="DC16" s="2"/>
      <c r="DD16" s="13"/>
    </row>
    <row r="17" spans="1:108" s="4" customFormat="1" ht="352.5" customHeight="1" x14ac:dyDescent="0.25">
      <c r="A17" s="34">
        <v>164</v>
      </c>
      <c r="B17" s="52" t="s">
        <v>131</v>
      </c>
      <c r="C17" s="53" t="s">
        <v>132</v>
      </c>
      <c r="D17" s="54" t="s">
        <v>133</v>
      </c>
      <c r="E17" s="54" t="s">
        <v>134</v>
      </c>
      <c r="F17" s="54" t="s">
        <v>135</v>
      </c>
      <c r="G17" s="53" t="s">
        <v>55</v>
      </c>
      <c r="H17" s="73" t="s">
        <v>50</v>
      </c>
      <c r="I17" s="51" t="s">
        <v>49</v>
      </c>
      <c r="J17" s="61" t="s">
        <v>45</v>
      </c>
      <c r="K17" s="61" t="s">
        <v>45</v>
      </c>
      <c r="L17" s="62">
        <v>44197</v>
      </c>
      <c r="M17" s="62">
        <v>47848</v>
      </c>
      <c r="N17" s="66" t="s">
        <v>51</v>
      </c>
      <c r="O17" s="66">
        <v>1</v>
      </c>
      <c r="P17" s="66">
        <v>1</v>
      </c>
      <c r="Q17" s="66">
        <v>1</v>
      </c>
      <c r="R17" s="66">
        <v>1</v>
      </c>
      <c r="S17" s="66">
        <v>1</v>
      </c>
      <c r="T17" s="66">
        <v>1</v>
      </c>
      <c r="U17" s="66">
        <v>1</v>
      </c>
      <c r="V17" s="66">
        <v>1</v>
      </c>
      <c r="W17" s="66">
        <v>1</v>
      </c>
      <c r="X17" s="66">
        <v>1</v>
      </c>
      <c r="Y17" s="66">
        <v>1</v>
      </c>
      <c r="Z17" s="74" t="s">
        <v>159</v>
      </c>
      <c r="AA17" s="64" t="s">
        <v>51</v>
      </c>
      <c r="AB17" s="64" t="s">
        <v>51</v>
      </c>
      <c r="AC17" s="75" t="s">
        <v>56</v>
      </c>
      <c r="AD17" s="51" t="s">
        <v>51</v>
      </c>
      <c r="AE17" s="64">
        <v>30000000</v>
      </c>
      <c r="AF17" s="64" t="s">
        <v>51</v>
      </c>
      <c r="AG17" s="51" t="s">
        <v>52</v>
      </c>
      <c r="AH17" s="51" t="s">
        <v>136</v>
      </c>
      <c r="AI17" s="64">
        <f>AE17+(AE17*0.03)</f>
        <v>30900000</v>
      </c>
      <c r="AJ17" s="64" t="s">
        <v>51</v>
      </c>
      <c r="AK17" s="51" t="s">
        <v>52</v>
      </c>
      <c r="AL17" s="51" t="s">
        <v>136</v>
      </c>
      <c r="AM17" s="64">
        <f>AI17+(AI17*0.03)</f>
        <v>31827000</v>
      </c>
      <c r="AN17" s="64" t="s">
        <v>51</v>
      </c>
      <c r="AO17" s="51" t="s">
        <v>52</v>
      </c>
      <c r="AP17" s="51" t="s">
        <v>136</v>
      </c>
      <c r="AQ17" s="64">
        <f>AM17+(AM17*0.03)</f>
        <v>32781810</v>
      </c>
      <c r="AR17" s="64" t="s">
        <v>51</v>
      </c>
      <c r="AS17" s="51" t="s">
        <v>52</v>
      </c>
      <c r="AT17" s="51" t="s">
        <v>136</v>
      </c>
      <c r="AU17" s="64">
        <f>AQ17+(AQ17*0.03)</f>
        <v>33765264.299999997</v>
      </c>
      <c r="AV17" s="64" t="s">
        <v>51</v>
      </c>
      <c r="AW17" s="51" t="s">
        <v>52</v>
      </c>
      <c r="AX17" s="51" t="s">
        <v>136</v>
      </c>
      <c r="AY17" s="64">
        <f>AU17+(AU17*0.03)</f>
        <v>34778222.228999995</v>
      </c>
      <c r="AZ17" s="64" t="s">
        <v>51</v>
      </c>
      <c r="BA17" s="51" t="s">
        <v>52</v>
      </c>
      <c r="BB17" s="51" t="s">
        <v>136</v>
      </c>
      <c r="BC17" s="64">
        <f>AY17+(AY17*0.03)</f>
        <v>35821568.895869993</v>
      </c>
      <c r="BD17" s="64" t="s">
        <v>51</v>
      </c>
      <c r="BE17" s="51" t="s">
        <v>52</v>
      </c>
      <c r="BF17" s="51" t="s">
        <v>136</v>
      </c>
      <c r="BG17" s="64">
        <f>BC17+(BC17*0.03)</f>
        <v>36896215.962746091</v>
      </c>
      <c r="BH17" s="64" t="s">
        <v>51</v>
      </c>
      <c r="BI17" s="51" t="s">
        <v>52</v>
      </c>
      <c r="BJ17" s="51" t="s">
        <v>136</v>
      </c>
      <c r="BK17" s="64">
        <f>BG17+(BG17*0.03)</f>
        <v>38003102.441628471</v>
      </c>
      <c r="BL17" s="64" t="s">
        <v>51</v>
      </c>
      <c r="BM17" s="51" t="s">
        <v>52</v>
      </c>
      <c r="BN17" s="51" t="s">
        <v>136</v>
      </c>
      <c r="BO17" s="64">
        <f>BK17+(BK17*0.03)</f>
        <v>39143195.514877327</v>
      </c>
      <c r="BP17" s="64" t="s">
        <v>51</v>
      </c>
      <c r="BQ17" s="51" t="s">
        <v>52</v>
      </c>
      <c r="BR17" s="51" t="s">
        <v>136</v>
      </c>
      <c r="BS17" s="64">
        <v>343916379.34412187</v>
      </c>
      <c r="BT17" s="51" t="s">
        <v>74</v>
      </c>
      <c r="BU17" s="54" t="s">
        <v>62</v>
      </c>
      <c r="BV17" s="54" t="s">
        <v>137</v>
      </c>
      <c r="BW17" s="54" t="s">
        <v>138</v>
      </c>
      <c r="BX17" s="54"/>
      <c r="BY17" s="92" t="s">
        <v>139</v>
      </c>
      <c r="BZ17" s="185">
        <v>1</v>
      </c>
      <c r="CA17" s="98">
        <v>1</v>
      </c>
      <c r="CB17" s="190" t="s">
        <v>243</v>
      </c>
      <c r="CC17" s="195" t="s">
        <v>307</v>
      </c>
      <c r="CD17" s="2"/>
      <c r="CE17" s="13"/>
      <c r="CF17" s="201" t="s">
        <v>274</v>
      </c>
      <c r="CG17" s="206" t="s">
        <v>308</v>
      </c>
      <c r="CH17" s="9" t="s">
        <v>177</v>
      </c>
      <c r="CI17" s="19" t="s">
        <v>177</v>
      </c>
      <c r="CJ17" s="225">
        <v>5287705</v>
      </c>
      <c r="CK17" s="224">
        <v>10016000</v>
      </c>
      <c r="CL17" s="5"/>
      <c r="CM17" s="10"/>
      <c r="CN17" s="190" t="s">
        <v>273</v>
      </c>
      <c r="CO17" s="205" t="s">
        <v>309</v>
      </c>
      <c r="CP17" s="2"/>
      <c r="CQ17" s="13"/>
      <c r="CR17" s="20"/>
      <c r="CS17" s="114" t="s">
        <v>231</v>
      </c>
      <c r="CT17" s="117" t="s">
        <v>244</v>
      </c>
      <c r="CU17" s="55" t="s">
        <v>223</v>
      </c>
      <c r="CV17" s="2"/>
      <c r="CW17" s="2"/>
      <c r="CX17" s="2"/>
      <c r="CY17" s="2"/>
      <c r="CZ17" s="2"/>
      <c r="DA17" s="2"/>
      <c r="DB17" s="2"/>
      <c r="DC17" s="2"/>
      <c r="DD17" s="13"/>
    </row>
    <row r="18" spans="1:108" ht="301.5" customHeight="1" x14ac:dyDescent="0.35">
      <c r="A18" s="34">
        <v>171</v>
      </c>
      <c r="B18" s="52" t="s">
        <v>131</v>
      </c>
      <c r="C18" s="53" t="s">
        <v>132</v>
      </c>
      <c r="D18" s="54" t="s">
        <v>140</v>
      </c>
      <c r="E18" s="54" t="s">
        <v>141</v>
      </c>
      <c r="F18" s="55" t="s">
        <v>142</v>
      </c>
      <c r="G18" s="53" t="s">
        <v>46</v>
      </c>
      <c r="H18" s="60" t="s">
        <v>50</v>
      </c>
      <c r="I18" s="51" t="s">
        <v>143</v>
      </c>
      <c r="J18" s="77">
        <v>0.2586</v>
      </c>
      <c r="K18" s="51">
        <v>2019</v>
      </c>
      <c r="L18" s="62">
        <v>43983</v>
      </c>
      <c r="M18" s="62">
        <v>45443</v>
      </c>
      <c r="N18" s="77">
        <v>0.2586</v>
      </c>
      <c r="O18" s="66">
        <v>0.25</v>
      </c>
      <c r="P18" s="66" t="s">
        <v>47</v>
      </c>
      <c r="Q18" s="66" t="s">
        <v>47</v>
      </c>
      <c r="R18" s="66">
        <v>0.15</v>
      </c>
      <c r="S18" s="66" t="s">
        <v>47</v>
      </c>
      <c r="T18" s="78" t="s">
        <v>51</v>
      </c>
      <c r="U18" s="78" t="s">
        <v>51</v>
      </c>
      <c r="V18" s="78" t="s">
        <v>51</v>
      </c>
      <c r="W18" s="78" t="s">
        <v>51</v>
      </c>
      <c r="X18" s="78" t="s">
        <v>51</v>
      </c>
      <c r="Y18" s="66">
        <v>0.15</v>
      </c>
      <c r="Z18" s="67" t="s">
        <v>159</v>
      </c>
      <c r="AA18" s="64">
        <v>1231021508.625</v>
      </c>
      <c r="AB18" s="64">
        <v>1231021508.625</v>
      </c>
      <c r="AC18" s="61" t="s">
        <v>60</v>
      </c>
      <c r="AD18" s="61">
        <v>7596</v>
      </c>
      <c r="AE18" s="64">
        <v>810731282.125</v>
      </c>
      <c r="AF18" s="64">
        <v>810731282.125</v>
      </c>
      <c r="AG18" s="61" t="s">
        <v>60</v>
      </c>
      <c r="AH18" s="61">
        <v>7596</v>
      </c>
      <c r="AI18" s="64">
        <v>455664478.125</v>
      </c>
      <c r="AJ18" s="64">
        <v>455664478.125</v>
      </c>
      <c r="AK18" s="61" t="s">
        <v>60</v>
      </c>
      <c r="AL18" s="61" t="s">
        <v>144</v>
      </c>
      <c r="AM18" s="64">
        <v>508074992.625</v>
      </c>
      <c r="AN18" s="64">
        <f>1354866647*0.375</f>
        <v>508074992.625</v>
      </c>
      <c r="AO18" s="61" t="s">
        <v>60</v>
      </c>
      <c r="AP18" s="61" t="s">
        <v>144</v>
      </c>
      <c r="AQ18" s="64">
        <v>600807578.625</v>
      </c>
      <c r="AR18" s="64">
        <v>600807578.625</v>
      </c>
      <c r="AS18" s="61" t="s">
        <v>60</v>
      </c>
      <c r="AT18" s="61" t="s">
        <v>144</v>
      </c>
      <c r="AU18" s="78" t="s">
        <v>51</v>
      </c>
      <c r="AV18" s="78" t="s">
        <v>51</v>
      </c>
      <c r="AW18" s="78" t="s">
        <v>51</v>
      </c>
      <c r="AX18" s="78" t="s">
        <v>51</v>
      </c>
      <c r="AY18" s="78" t="s">
        <v>51</v>
      </c>
      <c r="AZ18" s="78" t="s">
        <v>51</v>
      </c>
      <c r="BA18" s="78" t="s">
        <v>51</v>
      </c>
      <c r="BB18" s="78" t="s">
        <v>51</v>
      </c>
      <c r="BC18" s="78" t="s">
        <v>51</v>
      </c>
      <c r="BD18" s="78" t="s">
        <v>51</v>
      </c>
      <c r="BE18" s="78" t="s">
        <v>51</v>
      </c>
      <c r="BF18" s="78" t="s">
        <v>51</v>
      </c>
      <c r="BG18" s="78" t="s">
        <v>51</v>
      </c>
      <c r="BH18" s="78" t="s">
        <v>51</v>
      </c>
      <c r="BI18" s="78" t="s">
        <v>51</v>
      </c>
      <c r="BJ18" s="78" t="s">
        <v>51</v>
      </c>
      <c r="BK18" s="78" t="s">
        <v>51</v>
      </c>
      <c r="BL18" s="78" t="s">
        <v>51</v>
      </c>
      <c r="BM18" s="78" t="s">
        <v>51</v>
      </c>
      <c r="BN18" s="78" t="s">
        <v>51</v>
      </c>
      <c r="BO18" s="78" t="s">
        <v>51</v>
      </c>
      <c r="BP18" s="78" t="s">
        <v>51</v>
      </c>
      <c r="BQ18" s="78" t="s">
        <v>51</v>
      </c>
      <c r="BR18" s="78" t="s">
        <v>51</v>
      </c>
      <c r="BS18" s="64">
        <v>3606299840.125</v>
      </c>
      <c r="BT18" s="51" t="s">
        <v>61</v>
      </c>
      <c r="BU18" s="54" t="s">
        <v>62</v>
      </c>
      <c r="BV18" s="54" t="s">
        <v>63</v>
      </c>
      <c r="BW18" s="54" t="s">
        <v>182</v>
      </c>
      <c r="BX18" s="54">
        <v>3649400</v>
      </c>
      <c r="BY18" s="88" t="s">
        <v>64</v>
      </c>
      <c r="BZ18" s="186"/>
      <c r="CA18" s="97"/>
      <c r="CB18" s="190" t="s">
        <v>184</v>
      </c>
      <c r="CC18" s="195" t="s">
        <v>306</v>
      </c>
      <c r="CD18" s="41"/>
      <c r="CE18" s="42"/>
      <c r="CF18" s="202" t="s">
        <v>204</v>
      </c>
      <c r="CG18" s="204" t="s">
        <v>293</v>
      </c>
      <c r="CH18" s="8" t="s">
        <v>172</v>
      </c>
      <c r="CI18" s="18" t="s">
        <v>172</v>
      </c>
      <c r="CJ18" s="182">
        <v>0</v>
      </c>
      <c r="CK18" s="97">
        <v>0</v>
      </c>
      <c r="CL18" s="46"/>
      <c r="CM18" s="47"/>
      <c r="CN18" s="190" t="s">
        <v>185</v>
      </c>
      <c r="CO18" s="205" t="s">
        <v>185</v>
      </c>
      <c r="CP18" s="41"/>
      <c r="CQ18" s="42"/>
      <c r="CR18" s="44"/>
      <c r="CS18" s="119" t="s">
        <v>242</v>
      </c>
      <c r="CT18" s="114" t="s">
        <v>231</v>
      </c>
      <c r="CU18" s="55" t="s">
        <v>236</v>
      </c>
      <c r="CV18" s="41"/>
      <c r="CW18" s="41"/>
      <c r="CX18" s="41"/>
      <c r="CY18" s="41"/>
      <c r="CZ18" s="41"/>
      <c r="DA18" s="41"/>
      <c r="DB18" s="41"/>
      <c r="DC18" s="41"/>
      <c r="DD18" s="42"/>
    </row>
    <row r="19" spans="1:108" s="4" customFormat="1" ht="409.6" customHeight="1" x14ac:dyDescent="0.25">
      <c r="A19" s="34">
        <v>188</v>
      </c>
      <c r="B19" s="52" t="s">
        <v>145</v>
      </c>
      <c r="C19" s="54" t="s">
        <v>146</v>
      </c>
      <c r="D19" s="54" t="s">
        <v>147</v>
      </c>
      <c r="E19" s="54" t="s">
        <v>148</v>
      </c>
      <c r="F19" s="54" t="s">
        <v>208</v>
      </c>
      <c r="G19" s="56" t="s">
        <v>130</v>
      </c>
      <c r="H19" s="60" t="s">
        <v>129</v>
      </c>
      <c r="I19" s="51" t="s">
        <v>44</v>
      </c>
      <c r="J19" s="61" t="s">
        <v>45</v>
      </c>
      <c r="K19" s="61" t="s">
        <v>45</v>
      </c>
      <c r="L19" s="69">
        <v>44197</v>
      </c>
      <c r="M19" s="69">
        <v>47848</v>
      </c>
      <c r="N19" s="51" t="s">
        <v>47</v>
      </c>
      <c r="O19" s="79">
        <v>0.1</v>
      </c>
      <c r="P19" s="79">
        <v>0.1</v>
      </c>
      <c r="Q19" s="79">
        <v>0.1</v>
      </c>
      <c r="R19" s="79">
        <v>0.1</v>
      </c>
      <c r="S19" s="79">
        <v>0.1</v>
      </c>
      <c r="T19" s="79">
        <v>0.1</v>
      </c>
      <c r="U19" s="79">
        <v>0.1</v>
      </c>
      <c r="V19" s="79">
        <v>0.1</v>
      </c>
      <c r="W19" s="79">
        <v>0.1</v>
      </c>
      <c r="X19" s="79">
        <v>0.1</v>
      </c>
      <c r="Y19" s="79">
        <v>1</v>
      </c>
      <c r="Z19" s="80" t="s">
        <v>159</v>
      </c>
      <c r="AA19" s="51" t="s">
        <v>47</v>
      </c>
      <c r="AB19" s="51" t="s">
        <v>47</v>
      </c>
      <c r="AC19" s="51" t="s">
        <v>47</v>
      </c>
      <c r="AD19" s="51" t="s">
        <v>47</v>
      </c>
      <c r="AE19" s="64">
        <v>721987600</v>
      </c>
      <c r="AF19" s="64">
        <v>721987600</v>
      </c>
      <c r="AG19" s="51" t="s">
        <v>149</v>
      </c>
      <c r="AH19" s="51">
        <v>7595</v>
      </c>
      <c r="AI19" s="64">
        <f>(721987600*0.03)+AE19</f>
        <v>743647228</v>
      </c>
      <c r="AJ19" s="64">
        <f>(721987600*0.03)+AF19</f>
        <v>743647228</v>
      </c>
      <c r="AK19" s="51" t="s">
        <v>149</v>
      </c>
      <c r="AL19" s="51">
        <v>7595</v>
      </c>
      <c r="AM19" s="64">
        <f>((AI19*0.03)+AI19)</f>
        <v>765956644.84000003</v>
      </c>
      <c r="AN19" s="64">
        <f>((AJ19*0.03)+AJ19)</f>
        <v>765956644.84000003</v>
      </c>
      <c r="AO19" s="51" t="s">
        <v>149</v>
      </c>
      <c r="AP19" s="51">
        <v>7595</v>
      </c>
      <c r="AQ19" s="64">
        <v>788935344</v>
      </c>
      <c r="AR19" s="64">
        <v>788935344</v>
      </c>
      <c r="AS19" s="51" t="s">
        <v>149</v>
      </c>
      <c r="AT19" s="51">
        <v>7595</v>
      </c>
      <c r="AU19" s="64">
        <f>((AQ19*0.03)+AQ19)</f>
        <v>812603404.32000005</v>
      </c>
      <c r="AV19" s="64">
        <f>((AR19*0.03)+AR19)</f>
        <v>812603404.32000005</v>
      </c>
      <c r="AW19" s="51" t="s">
        <v>149</v>
      </c>
      <c r="AX19" s="51" t="s">
        <v>47</v>
      </c>
      <c r="AY19" s="64">
        <v>836981506</v>
      </c>
      <c r="AZ19" s="64">
        <v>836981506</v>
      </c>
      <c r="BA19" s="51" t="s">
        <v>149</v>
      </c>
      <c r="BB19" s="51" t="s">
        <v>47</v>
      </c>
      <c r="BC19" s="64">
        <v>862090951</v>
      </c>
      <c r="BD19" s="64">
        <v>862090951</v>
      </c>
      <c r="BE19" s="51" t="s">
        <v>149</v>
      </c>
      <c r="BF19" s="51" t="s">
        <v>47</v>
      </c>
      <c r="BG19" s="64">
        <v>887953679</v>
      </c>
      <c r="BH19" s="64">
        <v>887953679</v>
      </c>
      <c r="BI19" s="51" t="s">
        <v>149</v>
      </c>
      <c r="BJ19" s="51" t="s">
        <v>47</v>
      </c>
      <c r="BK19" s="64">
        <v>914592289</v>
      </c>
      <c r="BL19" s="64">
        <v>914592289</v>
      </c>
      <c r="BM19" s="51" t="s">
        <v>149</v>
      </c>
      <c r="BN19" s="51" t="s">
        <v>47</v>
      </c>
      <c r="BO19" s="64">
        <v>942030057</v>
      </c>
      <c r="BP19" s="64">
        <v>942030057</v>
      </c>
      <c r="BQ19" s="51" t="s">
        <v>149</v>
      </c>
      <c r="BR19" s="51" t="s">
        <v>47</v>
      </c>
      <c r="BS19" s="64">
        <v>8276778703.1599998</v>
      </c>
      <c r="BT19" s="61" t="s">
        <v>61</v>
      </c>
      <c r="BU19" s="54" t="s">
        <v>62</v>
      </c>
      <c r="BV19" s="54" t="s">
        <v>150</v>
      </c>
      <c r="BW19" s="54" t="s">
        <v>197</v>
      </c>
      <c r="BX19" s="54">
        <v>3213736908</v>
      </c>
      <c r="BY19" s="89" t="s">
        <v>198</v>
      </c>
      <c r="BZ19" s="185">
        <v>0.5</v>
      </c>
      <c r="CA19" s="121">
        <v>0.5</v>
      </c>
      <c r="CB19" s="193" t="s">
        <v>209</v>
      </c>
      <c r="CC19" s="195" t="s">
        <v>327</v>
      </c>
      <c r="CD19" s="2"/>
      <c r="CE19" s="13"/>
      <c r="CF19" s="202" t="s">
        <v>276</v>
      </c>
      <c r="CG19" s="204" t="s">
        <v>279</v>
      </c>
      <c r="CH19" s="8" t="s">
        <v>178</v>
      </c>
      <c r="CI19" s="18" t="s">
        <v>178</v>
      </c>
      <c r="CJ19" s="225">
        <v>1725000</v>
      </c>
      <c r="CK19" s="227">
        <v>1725000</v>
      </c>
      <c r="CL19" s="5"/>
      <c r="CM19" s="10"/>
      <c r="CN19" s="190" t="s">
        <v>277</v>
      </c>
      <c r="CO19" s="205" t="s">
        <v>280</v>
      </c>
      <c r="CP19" s="2"/>
      <c r="CQ19" s="13"/>
      <c r="CR19" s="20"/>
      <c r="CS19" s="119" t="s">
        <v>275</v>
      </c>
      <c r="CT19" s="117" t="s">
        <v>240</v>
      </c>
      <c r="CU19" s="55" t="s">
        <v>223</v>
      </c>
      <c r="CV19" s="2"/>
      <c r="CW19" s="2"/>
      <c r="CX19" s="2"/>
      <c r="CY19" s="2"/>
      <c r="CZ19" s="2"/>
      <c r="DA19" s="2"/>
      <c r="DB19" s="2"/>
      <c r="DC19" s="2"/>
      <c r="DD19" s="13"/>
    </row>
    <row r="20" spans="1:108" s="4" customFormat="1" ht="351" customHeight="1" thickBot="1" x14ac:dyDescent="0.3">
      <c r="A20" s="38">
        <v>189</v>
      </c>
      <c r="B20" s="57" t="s">
        <v>145</v>
      </c>
      <c r="C20" s="58" t="s">
        <v>146</v>
      </c>
      <c r="D20" s="58" t="s">
        <v>151</v>
      </c>
      <c r="E20" s="58" t="s">
        <v>152</v>
      </c>
      <c r="F20" s="58" t="s">
        <v>153</v>
      </c>
      <c r="G20" s="59" t="s">
        <v>130</v>
      </c>
      <c r="H20" s="81" t="s">
        <v>129</v>
      </c>
      <c r="I20" s="82" t="s">
        <v>44</v>
      </c>
      <c r="J20" s="83" t="s">
        <v>45</v>
      </c>
      <c r="K20" s="83" t="s">
        <v>45</v>
      </c>
      <c r="L20" s="84">
        <v>44197</v>
      </c>
      <c r="M20" s="84">
        <v>47848</v>
      </c>
      <c r="N20" s="82" t="s">
        <v>47</v>
      </c>
      <c r="O20" s="85">
        <v>0.1</v>
      </c>
      <c r="P20" s="85">
        <v>0.1</v>
      </c>
      <c r="Q20" s="85">
        <v>0.1</v>
      </c>
      <c r="R20" s="85">
        <v>0.1</v>
      </c>
      <c r="S20" s="85">
        <v>0.1</v>
      </c>
      <c r="T20" s="85">
        <v>0.1</v>
      </c>
      <c r="U20" s="85">
        <v>0.1</v>
      </c>
      <c r="V20" s="85">
        <v>0.1</v>
      </c>
      <c r="W20" s="85">
        <v>0.1</v>
      </c>
      <c r="X20" s="85">
        <v>0.1</v>
      </c>
      <c r="Y20" s="85">
        <v>1</v>
      </c>
      <c r="Z20" s="86" t="s">
        <v>159</v>
      </c>
      <c r="AA20" s="82" t="s">
        <v>47</v>
      </c>
      <c r="AB20" s="82" t="s">
        <v>47</v>
      </c>
      <c r="AC20" s="82" t="s">
        <v>47</v>
      </c>
      <c r="AD20" s="82" t="s">
        <v>47</v>
      </c>
      <c r="AE20" s="87">
        <v>721987600</v>
      </c>
      <c r="AF20" s="87">
        <v>721987600</v>
      </c>
      <c r="AG20" s="82" t="s">
        <v>149</v>
      </c>
      <c r="AH20" s="82">
        <v>7595</v>
      </c>
      <c r="AI20" s="87">
        <f>(721987600*0.03)+AE20</f>
        <v>743647228</v>
      </c>
      <c r="AJ20" s="87">
        <f>(721987600*0.03)+AF20</f>
        <v>743647228</v>
      </c>
      <c r="AK20" s="82" t="s">
        <v>149</v>
      </c>
      <c r="AL20" s="82">
        <v>7595</v>
      </c>
      <c r="AM20" s="87">
        <f>((AI20*0.03)+AI20)</f>
        <v>765956644.84000003</v>
      </c>
      <c r="AN20" s="87">
        <f>((AJ20*0.03)+AJ20)</f>
        <v>765956644.84000003</v>
      </c>
      <c r="AO20" s="82" t="s">
        <v>149</v>
      </c>
      <c r="AP20" s="82">
        <v>7595</v>
      </c>
      <c r="AQ20" s="87">
        <v>788935344</v>
      </c>
      <c r="AR20" s="87">
        <v>788935344</v>
      </c>
      <c r="AS20" s="82" t="s">
        <v>149</v>
      </c>
      <c r="AT20" s="82">
        <v>7595</v>
      </c>
      <c r="AU20" s="87">
        <v>812603404</v>
      </c>
      <c r="AV20" s="87">
        <v>812603404</v>
      </c>
      <c r="AW20" s="82" t="s">
        <v>149</v>
      </c>
      <c r="AX20" s="82" t="s">
        <v>47</v>
      </c>
      <c r="AY20" s="87">
        <v>836981506</v>
      </c>
      <c r="AZ20" s="87">
        <v>836981506</v>
      </c>
      <c r="BA20" s="82" t="s">
        <v>149</v>
      </c>
      <c r="BB20" s="82" t="s">
        <v>47</v>
      </c>
      <c r="BC20" s="87">
        <v>862090951</v>
      </c>
      <c r="BD20" s="87">
        <v>862090951</v>
      </c>
      <c r="BE20" s="82" t="s">
        <v>149</v>
      </c>
      <c r="BF20" s="82" t="s">
        <v>47</v>
      </c>
      <c r="BG20" s="87">
        <v>887953679</v>
      </c>
      <c r="BH20" s="87">
        <v>887953679</v>
      </c>
      <c r="BI20" s="82" t="s">
        <v>149</v>
      </c>
      <c r="BJ20" s="82" t="s">
        <v>47</v>
      </c>
      <c r="BK20" s="87">
        <v>914592289</v>
      </c>
      <c r="BL20" s="87">
        <v>914592289</v>
      </c>
      <c r="BM20" s="82" t="s">
        <v>149</v>
      </c>
      <c r="BN20" s="82" t="s">
        <v>47</v>
      </c>
      <c r="BO20" s="87">
        <v>942030057</v>
      </c>
      <c r="BP20" s="87">
        <v>942030057</v>
      </c>
      <c r="BQ20" s="82" t="s">
        <v>149</v>
      </c>
      <c r="BR20" s="82" t="s">
        <v>47</v>
      </c>
      <c r="BS20" s="87">
        <v>8276778702.8400002</v>
      </c>
      <c r="BT20" s="83" t="s">
        <v>61</v>
      </c>
      <c r="BU20" s="58" t="s">
        <v>62</v>
      </c>
      <c r="BV20" s="58" t="s">
        <v>150</v>
      </c>
      <c r="BW20" s="58" t="s">
        <v>197</v>
      </c>
      <c r="BX20" s="54">
        <v>3213736908</v>
      </c>
      <c r="BY20" s="89" t="s">
        <v>198</v>
      </c>
      <c r="BZ20" s="187">
        <f>(1/15)*10%</f>
        <v>6.6666666666666671E-3</v>
      </c>
      <c r="CA20" s="96">
        <f>(1/15)*10%</f>
        <v>6.6666666666666671E-3</v>
      </c>
      <c r="CB20" s="194" t="s">
        <v>237</v>
      </c>
      <c r="CC20" s="197" t="s">
        <v>310</v>
      </c>
      <c r="CD20" s="14"/>
      <c r="CE20" s="15"/>
      <c r="CF20" s="203" t="s">
        <v>278</v>
      </c>
      <c r="CG20" s="204" t="s">
        <v>281</v>
      </c>
      <c r="CH20" s="8" t="s">
        <v>178</v>
      </c>
      <c r="CI20" s="18" t="s">
        <v>178</v>
      </c>
      <c r="CJ20" s="215">
        <v>0</v>
      </c>
      <c r="CK20" s="36">
        <v>0</v>
      </c>
      <c r="CL20" s="11"/>
      <c r="CM20" s="12"/>
      <c r="CN20" s="217" t="s">
        <v>282</v>
      </c>
      <c r="CO20" s="197" t="s">
        <v>282</v>
      </c>
      <c r="CP20" s="14"/>
      <c r="CQ20" s="15"/>
      <c r="CR20" s="21"/>
      <c r="CS20" s="116" t="s">
        <v>227</v>
      </c>
      <c r="CT20" s="120" t="s">
        <v>241</v>
      </c>
      <c r="CU20" s="120" t="s">
        <v>238</v>
      </c>
      <c r="CV20" s="14"/>
      <c r="CW20" s="14"/>
      <c r="CX20" s="14"/>
      <c r="CY20" s="14"/>
      <c r="CZ20" s="14"/>
      <c r="DA20" s="14"/>
      <c r="DB20" s="14"/>
      <c r="DC20" s="14"/>
      <c r="DD20" s="15"/>
    </row>
  </sheetData>
  <autoFilter ref="A3:DD20" xr:uid="{40F6904D-B32F-40BE-9FF8-C1BB3DDA30E6}">
    <sortState xmlns:xlrd2="http://schemas.microsoft.com/office/spreadsheetml/2017/richdata2" ref="A6:DD20">
      <sortCondition ref="A3:A20"/>
    </sortState>
  </autoFilter>
  <mergeCells count="47">
    <mergeCell ref="DB2:DD2"/>
    <mergeCell ref="CS1:DD1"/>
    <mergeCell ref="BZ2:CA2"/>
    <mergeCell ref="CB2:CE2"/>
    <mergeCell ref="CF2:CI2"/>
    <mergeCell ref="CJ2:CM2"/>
    <mergeCell ref="CN2:CQ2"/>
    <mergeCell ref="CR2:CR3"/>
    <mergeCell ref="CS2:CU2"/>
    <mergeCell ref="CV2:CX2"/>
    <mergeCell ref="CY2:DA2"/>
    <mergeCell ref="A1:A3"/>
    <mergeCell ref="AA2:AD2"/>
    <mergeCell ref="Z1:Z3"/>
    <mergeCell ref="BZ1:CR1"/>
    <mergeCell ref="BU2:BU3"/>
    <mergeCell ref="BV2:BV3"/>
    <mergeCell ref="BW2:BW3"/>
    <mergeCell ref="BX2:BX3"/>
    <mergeCell ref="BY2:BY3"/>
    <mergeCell ref="BC2:BF2"/>
    <mergeCell ref="BG2:BJ2"/>
    <mergeCell ref="BK2:BN2"/>
    <mergeCell ref="BO2:BR2"/>
    <mergeCell ref="BS2:BS3"/>
    <mergeCell ref="BT2:BT3"/>
    <mergeCell ref="AE2:AH2"/>
    <mergeCell ref="AA1:BS1"/>
    <mergeCell ref="BT1:BY1"/>
    <mergeCell ref="C2:C3"/>
    <mergeCell ref="H2:H3"/>
    <mergeCell ref="G2:G3"/>
    <mergeCell ref="I2:I3"/>
    <mergeCell ref="J2:K2"/>
    <mergeCell ref="D2:D3"/>
    <mergeCell ref="E2:E3"/>
    <mergeCell ref="F2:F3"/>
    <mergeCell ref="AI2:AL2"/>
    <mergeCell ref="AM2:AP2"/>
    <mergeCell ref="AQ2:AT2"/>
    <mergeCell ref="AU2:AX2"/>
    <mergeCell ref="AY2:BB2"/>
    <mergeCell ref="B1:B3"/>
    <mergeCell ref="D1:K1"/>
    <mergeCell ref="L1:M2"/>
    <mergeCell ref="N1:X2"/>
    <mergeCell ref="Y1:Y3"/>
  </mergeCells>
  <dataValidations count="25">
    <dataValidation allowBlank="1" showInputMessage="1" showErrorMessage="1" prompt="Cifras en millones de pesos. Corresponde al valor de implementar la acción._x000a_" sqref="AA3 AE3 AI3 AM3 AQ3 AU3 BC3 BO3 AY3 BG3 BK3" xr:uid="{69A8B549-0B51-49C1-A9AA-9497CFD596EC}"/>
    <dataValidation allowBlank="1" showInputMessage="1" showErrorMessage="1" prompt="Cifras en millones de pesos" sqref="AA1" xr:uid="{B404C80A-0689-4FF2-8E01-1857270804C0}"/>
    <dataValidation allowBlank="1" showInputMessage="1" showErrorMessage="1" prompt="Período que tomará lograr el resultado o producto." sqref="L1" xr:uid="{97ACCBA6-98A0-40B7-9225-2FA5B9D5D98A}"/>
    <dataValidation allowBlank="1" showInputMessage="1" showErrorMessage="1" prompt="Si la fuente de financiación es inversión, identifique el código del proyecto." sqref="BR3 AH3 AL3 AD3 AP3 AT3 BB3 AX3 BF3 BJ3 BN3" xr:uid="{621CF351-CE12-466A-9701-FF8306968F47}"/>
    <dataValidation allowBlank="1" showInputMessage="1" showErrorMessage="1" prompt="Identifique la fuente de financiación (Funcionamiento, Inversión, Cooperaciòn, Crédito, etc. )" sqref="AK3 AO3 BE3 AC3 AG3 AS3 AW3 BQ3 BA3 BI3 BM3" xr:uid="{11163A0D-9E30-49F2-803E-DCB53FF8944D}"/>
    <dataValidation allowBlank="1" showInputMessage="1" showErrorMessage="1" prompt="Determine si el indicador responde a un enfoque (Derechos Humanos, Género, Poblacional - Diferencial, Ambiental y Territorial). Si responde a más de enfoque separelos por ;" sqref="G2:G3 H2" xr:uid="{F7134A6D-7346-424A-95B8-F5E7A70CBBFE}"/>
    <dataValidation allowBlank="1" showInputMessage="1" showErrorMessage="1" prompt="Totalice la meta de producto a alcanzar al final de la vigencia de la política pública. Tenga en cuenta el Tipo de Anualización determinado." sqref="Y1:Y3 Z1" xr:uid="{B846689D-D151-442F-A7D5-6DD3F0762F7B}"/>
    <dataValidation allowBlank="1" showInputMessage="1" showErrorMessage="1" prompt="Cifras en millones de pesos. Corresponde al valor con el que se cuenta y se asigna a la implementación de la acción. _x000a_No necesariamente corresponderá al costo." sqref="AJ3 AB3 AF3" xr:uid="{E780E9BF-03E1-4D91-92C4-DE284D61718D}"/>
    <dataValidation allowBlank="1" showInputMessage="1" showErrorMessage="1" prompt="Seleccione de la lista desplegable._x000a_Fórmula a través de la cual se acumulan los avances, de tal forma que sea posible determinar el avance del indicador. _x000a__x000a_" sqref="I2:I3" xr:uid="{4C85C40A-83BE-4A2F-A3EC-F12AF828B8E5}"/>
    <dataValidation allowBlank="1" showInputMessage="1" showErrorMessage="1" prompt="Defina el Producto que quiere alcanzar a través de la medición." sqref="D2:D3" xr:uid="{0C1B9AF5-426D-495C-A015-8D8EFD57388F}"/>
    <dataValidation type="whole" allowBlank="1" showInputMessage="1" showErrorMessage="1" sqref="K6" xr:uid="{7247E0E1-486F-4B97-B937-DAD1391C38FA}">
      <formula1>2000</formula1>
      <formula2>500000000</formula2>
    </dataValidation>
    <dataValidation allowBlank="1" showInputMessage="1" showErrorMessage="1" prompt="Escriba el numero telefónico, número de extensión, correo electrónico de la persona de contacto relacionada en la columna anterior." sqref="BY2:BY3" xr:uid="{67E4EE8D-AA80-4263-B62E-1181F2688B98}"/>
    <dataValidation allowBlank="1" showInputMessage="1" showErrorMessage="1" prompt="Escriba el nombre completo de la persona responsable de la ejecución del producto." sqref="BW2:BX3" xr:uid="{20CD4C4F-A290-455A-A111-008C953B5697}"/>
    <dataValidation allowBlank="1" showInputMessage="1" showErrorMessage="1" prompt="Escriba la Dirección, Subdirección, Grupo o Unidad responsable de la ejecución del producto o acción._x000a_Utilice nombres completos." sqref="BV2:BV3" xr:uid="{9E278C09-8C2E-47C8-80A9-856A7D96CB0C}"/>
    <dataValidation allowBlank="1" showInputMessage="1" showErrorMessage="1" prompt="Seleccione de la lista desplegable, la entidad responsable de la ejecución del producto o acción." sqref="BT2:BU3" xr:uid="{F2669787-0417-40B4-8E0E-E03DA6C090EE}"/>
    <dataValidation allowBlank="1" showInputMessage="1" showErrorMessage="1" prompt="Suma de los costos de cada vigencia durante la ejecución de la política pública." sqref="BS2:BS3" xr:uid="{00B75A75-ABEE-4E0D-96E9-66F9610DE8E5}"/>
    <dataValidation allowBlank="1" showInputMessage="1" showErrorMessage="1" prompt="Cifras en millones de pesos.  Corresponde al valor con el que se cuenta y se asigna a la implementación de la acción. _x000a_No necesariamente corresponderá al costo." sqref="AN3 BD3 AR3 AV3 BP3 AZ3 BH3 BL3" xr:uid="{C6E0A05D-5090-4A75-8675-D02806790C48}"/>
    <dataValidation allowBlank="1" showInputMessage="1" showErrorMessage="1" prompt="Formato DD/MM/AAAA_x000a_Escriba la fecha de finalización de ejecución del producto._x000a__x000a_" sqref="M3:O3" xr:uid="{230CE0BA-CA90-4663-8FC0-6264AB69BF72}"/>
    <dataValidation type="date" allowBlank="1" showInputMessage="1" showErrorMessage="1" sqref="L6:M6 J9:K12" xr:uid="{8CB66D71-8877-4863-83B0-2A01E49EACE9}">
      <formula1>36526</formula1>
      <formula2>58806</formula2>
    </dataValidation>
    <dataValidation allowBlank="1" showInputMessage="1" showErrorMessage="1" prompt="Formato DD/MM/AAAA_x000a_Escriba la fecha de inicio de ejecución del producto._x000a_" sqref="L3" xr:uid="{988712F5-8984-4EA1-BA63-7659BEDFCB97}"/>
    <dataValidation allowBlank="1" showInputMessage="1" showErrorMessage="1" prompt="Escriba el nombre del indicador. _x000a_Debe evidenciar con precisión la propiedad a medir, y debe guardar coherencia con la fórmula._x000a_Solo se puede tener un indicador por producto o acción." sqref="E2:E3" xr:uid="{5EE3F81E-D236-42CA-B614-EA10292E1DC4}"/>
    <dataValidation allowBlank="1" showInputMessage="1" showErrorMessage="1" prompt="Escriba el valor de la meta para cada vigencia de forma acumulada._x000a__x000a_Elimine o adicione columnas de acuerdo al tiempo de ejecución de la política pública._x000a__x000a_Tenga en cuenta las fechas de inicio y finalización." sqref="N1:O1" xr:uid="{3DA7027A-05C0-43EA-B794-D35A727C714D}"/>
    <dataValidation allowBlank="1" showInputMessage="1" showErrorMessage="1" prompt="Marco de referencia cuantitativo de la situación actual que se pretende modificar._x000a_Debe estar expresada en la misma unidad de medida de la meta. Todos los indicadores que se van a medir deben tener línea base." sqref="J2:K2" xr:uid="{49E81D63-03DA-4244-BEB8-0435E576BB79}"/>
    <dataValidation allowBlank="1" showInputMessage="1" showErrorMessage="1" prompt="Escriba la fórmula de cálculo del indicador. _x000a_Variables usadas para la medición del indicador, debe ser explicita la unidad de medida." sqref="F2:F3" xr:uid="{784C1251-69E6-407D-A553-B8A9BE77344C}"/>
    <dataValidation allowBlank="1" showInputMessage="1" showErrorMessage="1" prompt="Escriba los objetivos específicos de la política._x000a__x000a_Tenga en cuenta que estos objetivos están ligados a las estrategias, ejes temáticos o líneas de acción definidos en la estructura programática de la política." sqref="B1:B3" xr:uid="{3FB4BD6D-3B63-4FED-A956-71F6FE92F7A6}"/>
  </dataValidations>
  <hyperlinks>
    <hyperlink ref="BY16" r:id="rId1" xr:uid="{D8AAE401-B041-4DE5-A63A-DAE89FC50913}"/>
    <hyperlink ref="BY5" r:id="rId2" xr:uid="{9E2CD1AF-F625-4DE6-9EC1-D4BD793D1D27}"/>
    <hyperlink ref="BY15" r:id="rId3" xr:uid="{460719C7-28B9-441C-8171-3DCADECDDA0B}"/>
    <hyperlink ref="BY7" r:id="rId4" xr:uid="{541E5D8A-ACB2-49B8-9AD9-A06ED2691335}"/>
    <hyperlink ref="BY10" r:id="rId5" xr:uid="{EE685054-7F70-40BD-8CA6-9E02D94270A1}"/>
    <hyperlink ref="BY19" r:id="rId6" xr:uid="{3B193621-AA49-4A97-B827-6F7D6D65202C}"/>
    <hyperlink ref="BY20" r:id="rId7" xr:uid="{60FD580F-1508-413C-8EB4-DB36A6E93472}"/>
    <hyperlink ref="BY8" r:id="rId8" xr:uid="{58759F24-3BD3-48E9-A0C5-C0EF42C01D1D}"/>
    <hyperlink ref="BY11" r:id="rId9" xr:uid="{DF59A6D6-3044-4FB6-B2AA-E50625BFA039}"/>
    <hyperlink ref="BY14" r:id="rId10" xr:uid="{575B3BEC-6FA7-4ED1-A4C8-0A4531509369}"/>
  </hyperlinks>
  <pageMargins left="0.7" right="0.7" top="0.75" bottom="0.75" header="0.3" footer="0.3"/>
  <pageSetup paperSize="3" scale="12" orientation="landscape" r:id="rId11"/>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PPMYEG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Valeria Caballero</dc:creator>
  <cp:lastModifiedBy>Liliana Navas</cp:lastModifiedBy>
  <cp:lastPrinted>2023-07-19T22:02:33Z</cp:lastPrinted>
  <dcterms:created xsi:type="dcterms:W3CDTF">2023-03-29T18:30:17Z</dcterms:created>
  <dcterms:modified xsi:type="dcterms:W3CDTF">2023-07-19T22:02:59Z</dcterms:modified>
</cp:coreProperties>
</file>