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Unidades compartidas\Equipo Seguimiento OAPI\02_Proyectos inversión\Seguimiento (1)\Seguimiento\2023\POAS_inversión 2023\dic_31\"/>
    </mc:Choice>
  </mc:AlternateContent>
  <xr:revisionPtr revIDLastSave="0" documentId="13_ncr:1_{C43B7518-7751-488D-98AD-EB44E8A56B2A}" xr6:coauthVersionLast="47" xr6:coauthVersionMax="47" xr10:uidLastSave="{00000000-0000-0000-0000-000000000000}"/>
  <bookViews>
    <workbookView xWindow="19140" yWindow="0" windowWidth="19215" windowHeight="15600" firstSheet="2" activeTab="3" xr2:uid="{00000000-000D-0000-FFFF-FFFF00000000}"/>
  </bookViews>
  <sheets>
    <sheet name="1. Generalidades" sheetId="1" r:id="rId1"/>
    <sheet name="Anexo_Hoja de vida indicador" sheetId="2" r:id="rId2"/>
    <sheet name="2.Actividades_Tareas_vig" sheetId="3" r:id="rId3"/>
    <sheet name="3. Metas Proyecto de Inv" sheetId="4" r:id="rId4"/>
    <sheet name="4.Magnitud_Presupuesto" sheetId="5" r:id="rId5"/>
    <sheet name="5. Metas_PDD" sheetId="6" r:id="rId6"/>
    <sheet name="6. Territorialización" sheetId="7" state="hidden" r:id="rId7"/>
    <sheet name="ANEXO_ODS" sheetId="8" r:id="rId8"/>
    <sheet name="ANEXO_VARIABLES" sheetId="9" state="hidden" r:id="rId9"/>
    <sheet name="GLOSARIO" sheetId="10" r:id="rId10"/>
    <sheet name="INSTRUCCIÓN DE DILIGENCIAMIENTO" sheetId="11" r:id="rId11"/>
    <sheet name="LISTAS_1" sheetId="12" state="hidden" r:id="rId12"/>
  </sheets>
  <externalReferences>
    <externalReference r:id="rId13"/>
  </externalReferences>
  <definedNames>
    <definedName name="_xlnm._FilterDatabase" localSheetId="2" hidden="1">'2.Actividades_Tareas_vig'!$A$3:$AX$3</definedName>
    <definedName name="_xlnm._FilterDatabase" localSheetId="3" hidden="1">'3. Metas Proyecto de Inv'!$A$2:$AX$12</definedName>
    <definedName name="_xlnm._FilterDatabase" localSheetId="4" hidden="1">'4.Magnitud_Presupuesto'!$A$4:$AD$41</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6" i="6" l="1"/>
  <c r="R37" i="6"/>
  <c r="R34" i="6"/>
  <c r="R35" i="6"/>
  <c r="N26" i="5" l="1"/>
  <c r="O26" i="5" s="1"/>
  <c r="N20" i="5"/>
  <c r="N14" i="5"/>
  <c r="N8" i="5"/>
  <c r="Q8" i="6" l="1"/>
  <c r="Q9" i="6" s="1"/>
  <c r="N58" i="6"/>
  <c r="N52" i="6"/>
  <c r="N46" i="6"/>
  <c r="N34" i="6"/>
  <c r="N28" i="6"/>
  <c r="N22" i="6"/>
  <c r="N16" i="6"/>
  <c r="N10" i="6"/>
  <c r="N4" i="6"/>
  <c r="R44" i="6"/>
  <c r="Q44" i="6"/>
  <c r="R43" i="6"/>
  <c r="R42" i="6"/>
  <c r="R41" i="6"/>
  <c r="P39" i="6"/>
  <c r="Q38" i="6"/>
  <c r="Q39" i="6" l="1"/>
  <c r="R39" i="6" s="1"/>
  <c r="H4" i="3"/>
  <c r="I41" i="5" l="1"/>
  <c r="AB10" i="3" l="1"/>
  <c r="V10" i="3"/>
  <c r="X11" i="3"/>
  <c r="Z11" i="3" s="1"/>
  <c r="X12" i="3"/>
  <c r="Z12" i="3" s="1"/>
  <c r="X13" i="3"/>
  <c r="Z13" i="3" s="1"/>
  <c r="AD11" i="3"/>
  <c r="AD12" i="3"/>
  <c r="AF12" i="3" s="1"/>
  <c r="AD13" i="3"/>
  <c r="AF13" i="3" s="1"/>
  <c r="AJ13" i="3"/>
  <c r="AJ12" i="3"/>
  <c r="T13" i="3"/>
  <c r="T12" i="3"/>
  <c r="N13" i="3"/>
  <c r="N12" i="3"/>
  <c r="N11" i="3"/>
  <c r="N10" i="3"/>
  <c r="I10" i="3"/>
  <c r="AI12" i="3" l="1"/>
  <c r="AK12" i="3" s="1"/>
  <c r="U10" i="3"/>
  <c r="AA10" i="3"/>
  <c r="AI13" i="3"/>
  <c r="AK13" i="3" s="1"/>
  <c r="V25" i="3"/>
  <c r="V24" i="3"/>
  <c r="V23" i="3"/>
  <c r="V22" i="3"/>
  <c r="V20" i="3"/>
  <c r="V19" i="3"/>
  <c r="V18" i="3"/>
  <c r="V16" i="3"/>
  <c r="V14" i="3"/>
  <c r="V7" i="3"/>
  <c r="V6" i="3"/>
  <c r="H20" i="3"/>
  <c r="H19" i="3"/>
  <c r="H7" i="3"/>
  <c r="V4" i="3"/>
  <c r="AR3" i="4" l="1"/>
  <c r="AQ3" i="4"/>
  <c r="AM3" i="4"/>
  <c r="AL3" i="4"/>
  <c r="AH3" i="4"/>
  <c r="AG3" i="4"/>
  <c r="AC3" i="4"/>
  <c r="AB3" i="4"/>
  <c r="AE3" i="3"/>
  <c r="AD3" i="3"/>
  <c r="AB3" i="3"/>
  <c r="AA3" i="3"/>
  <c r="Y3" i="3"/>
  <c r="X3" i="3"/>
  <c r="V3" i="3"/>
  <c r="U3" i="3"/>
  <c r="S3" i="3"/>
  <c r="R3" i="3"/>
  <c r="P3" i="3"/>
  <c r="O3" i="3"/>
  <c r="M3" i="3"/>
  <c r="L3" i="3"/>
  <c r="J3" i="3"/>
  <c r="I3" i="3"/>
  <c r="AJ26" i="3"/>
  <c r="AJ25" i="3"/>
  <c r="AJ24" i="3"/>
  <c r="AJ23" i="3"/>
  <c r="AJ22" i="3"/>
  <c r="AJ21" i="3"/>
  <c r="AJ20" i="3"/>
  <c r="AJ19" i="3"/>
  <c r="AJ18" i="3"/>
  <c r="AJ17" i="3"/>
  <c r="AJ16" i="3"/>
  <c r="AJ15" i="3"/>
  <c r="AJ14" i="3"/>
  <c r="AJ11" i="3"/>
  <c r="AJ10" i="3"/>
  <c r="AJ9" i="3"/>
  <c r="AJ8" i="3"/>
  <c r="AJ7" i="3"/>
  <c r="AJ6" i="3"/>
  <c r="AJ5" i="3"/>
  <c r="Z40" i="5"/>
  <c r="Y40" i="5"/>
  <c r="X40" i="5"/>
  <c r="W40" i="5"/>
  <c r="S40" i="5"/>
  <c r="R40" i="5"/>
  <c r="Q40" i="5"/>
  <c r="P40" i="5"/>
  <c r="M40" i="5"/>
  <c r="L40" i="5"/>
  <c r="K40" i="5"/>
  <c r="J40" i="5"/>
  <c r="Z34" i="5"/>
  <c r="Y34" i="5"/>
  <c r="X34" i="5"/>
  <c r="W34" i="5"/>
  <c r="S34" i="5"/>
  <c r="R34" i="5"/>
  <c r="Q34" i="5"/>
  <c r="P34" i="5"/>
  <c r="M34" i="5"/>
  <c r="L34" i="5"/>
  <c r="K34" i="5"/>
  <c r="J34" i="5"/>
  <c r="Z28" i="5"/>
  <c r="Y28" i="5"/>
  <c r="X28" i="5"/>
  <c r="W28" i="5"/>
  <c r="S28" i="5"/>
  <c r="R28" i="5"/>
  <c r="Q28" i="5"/>
  <c r="P28" i="5"/>
  <c r="M28" i="5"/>
  <c r="L28" i="5"/>
  <c r="K28" i="5"/>
  <c r="J28" i="5"/>
  <c r="Z22" i="5"/>
  <c r="Y22" i="5"/>
  <c r="X22" i="5"/>
  <c r="W22" i="5"/>
  <c r="S22" i="5"/>
  <c r="R22" i="5"/>
  <c r="Q22" i="5"/>
  <c r="P22" i="5"/>
  <c r="M22" i="5"/>
  <c r="L22" i="5"/>
  <c r="K22" i="5"/>
  <c r="J22" i="5"/>
  <c r="AA16" i="5"/>
  <c r="Z16" i="5"/>
  <c r="Y16" i="5"/>
  <c r="X16" i="5"/>
  <c r="W16" i="5"/>
  <c r="S16" i="5"/>
  <c r="R16" i="5"/>
  <c r="Q16" i="5"/>
  <c r="P16" i="5"/>
  <c r="M16" i="5"/>
  <c r="L16" i="5"/>
  <c r="K16" i="5"/>
  <c r="J16" i="5"/>
  <c r="AA10" i="5"/>
  <c r="Z10" i="5"/>
  <c r="Y10" i="5"/>
  <c r="X10" i="5"/>
  <c r="W10" i="5"/>
  <c r="S10" i="5"/>
  <c r="R10" i="5"/>
  <c r="Q10" i="5"/>
  <c r="P10" i="5"/>
  <c r="M10" i="5"/>
  <c r="L10" i="5"/>
  <c r="K10" i="5"/>
  <c r="J10" i="5"/>
  <c r="H25" i="3" l="1"/>
  <c r="Z26" i="3"/>
  <c r="Z25" i="3"/>
  <c r="Z24" i="3"/>
  <c r="Z23" i="3"/>
  <c r="Z22" i="3"/>
  <c r="Z21" i="3"/>
  <c r="Z20" i="3"/>
  <c r="Z19" i="3"/>
  <c r="Z18" i="3"/>
  <c r="Z17" i="3"/>
  <c r="Z16" i="3"/>
  <c r="Z15" i="3"/>
  <c r="Z14" i="3"/>
  <c r="Z10" i="3"/>
  <c r="Z9" i="3"/>
  <c r="Z8" i="3"/>
  <c r="Z7" i="3"/>
  <c r="Z6" i="3"/>
  <c r="Z5" i="3"/>
  <c r="Z4" i="3"/>
  <c r="H22" i="3"/>
  <c r="H16" i="3"/>
  <c r="AI14" i="3"/>
  <c r="H6" i="3"/>
  <c r="AJ4" i="3"/>
  <c r="Q15" i="6" l="1"/>
  <c r="R15" i="6"/>
  <c r="R13" i="6"/>
  <c r="AC8" i="5" l="1"/>
  <c r="T8" i="5"/>
  <c r="U8" i="5" s="1"/>
  <c r="T38" i="5"/>
  <c r="U38" i="5" s="1"/>
  <c r="T32" i="5"/>
  <c r="U32" i="5" s="1"/>
  <c r="T26" i="5"/>
  <c r="U26" i="5" s="1"/>
  <c r="T20" i="5"/>
  <c r="U20" i="5" s="1"/>
  <c r="T14" i="5"/>
  <c r="U14" i="5" s="1"/>
  <c r="R61" i="6" l="1"/>
  <c r="AJ30" i="3" l="1"/>
  <c r="Q27" i="6"/>
  <c r="F16" i="6"/>
  <c r="T25" i="9"/>
  <c r="S25" i="9"/>
  <c r="R25" i="9"/>
  <c r="AA34" i="7"/>
  <c r="Z34" i="7"/>
  <c r="Y34" i="7"/>
  <c r="X34" i="7"/>
  <c r="W34" i="7"/>
  <c r="V34" i="7"/>
  <c r="U34" i="7"/>
  <c r="T34" i="7"/>
  <c r="S34" i="7"/>
  <c r="R34" i="7"/>
  <c r="Q34" i="7"/>
  <c r="P34" i="7"/>
  <c r="O34" i="7"/>
  <c r="N34" i="7"/>
  <c r="M34" i="7"/>
  <c r="L34" i="7"/>
  <c r="K34" i="7"/>
  <c r="J34" i="7"/>
  <c r="I34" i="7"/>
  <c r="H34" i="7"/>
  <c r="G34" i="7"/>
  <c r="F34" i="7"/>
  <c r="E34" i="7"/>
  <c r="D34" i="7"/>
  <c r="J9" i="7"/>
  <c r="I9" i="7"/>
  <c r="H9" i="7"/>
  <c r="G9" i="7"/>
  <c r="F9" i="7"/>
  <c r="E9" i="7"/>
  <c r="D9" i="7"/>
  <c r="C9" i="7"/>
  <c r="L8" i="7"/>
  <c r="K8" i="7"/>
  <c r="L7" i="7"/>
  <c r="K7" i="7"/>
  <c r="J6" i="7"/>
  <c r="I6" i="7"/>
  <c r="H6" i="7"/>
  <c r="G6" i="7"/>
  <c r="F6" i="7"/>
  <c r="E6" i="7"/>
  <c r="D6" i="7"/>
  <c r="C6" i="7"/>
  <c r="L5" i="7"/>
  <c r="K5" i="7"/>
  <c r="L4" i="7"/>
  <c r="K4" i="7"/>
  <c r="P63" i="6"/>
  <c r="Q62" i="6"/>
  <c r="R59" i="6"/>
  <c r="R58" i="6"/>
  <c r="R54" i="6"/>
  <c r="R53" i="6"/>
  <c r="R48" i="6"/>
  <c r="R47" i="6"/>
  <c r="P33" i="6"/>
  <c r="Q32" i="6"/>
  <c r="R31" i="6"/>
  <c r="R30" i="6"/>
  <c r="R29" i="6"/>
  <c r="P27" i="6"/>
  <c r="R24" i="6"/>
  <c r="R23" i="6"/>
  <c r="P21" i="6"/>
  <c r="R17" i="6"/>
  <c r="P15" i="6"/>
  <c r="R12" i="6"/>
  <c r="R11" i="6"/>
  <c r="P9" i="6"/>
  <c r="R8" i="6"/>
  <c r="R7" i="6"/>
  <c r="R6" i="6"/>
  <c r="R5" i="6"/>
  <c r="R4" i="6"/>
  <c r="AA41" i="5"/>
  <c r="Z41" i="5"/>
  <c r="Y41" i="5"/>
  <c r="X41" i="5"/>
  <c r="W41" i="5"/>
  <c r="T41" i="5"/>
  <c r="S41" i="5"/>
  <c r="R41" i="5"/>
  <c r="Q41" i="5"/>
  <c r="P41" i="5"/>
  <c r="M41" i="5"/>
  <c r="L41" i="5"/>
  <c r="K41" i="5"/>
  <c r="J41" i="5"/>
  <c r="AA40" i="5"/>
  <c r="I40" i="5"/>
  <c r="F40" i="5"/>
  <c r="AC39" i="5"/>
  <c r="AB39" i="5"/>
  <c r="N39" i="5"/>
  <c r="O39" i="5" s="1"/>
  <c r="AC38" i="5"/>
  <c r="O38" i="5"/>
  <c r="AC37" i="5"/>
  <c r="AB37" i="5"/>
  <c r="T37" i="5"/>
  <c r="N37" i="5"/>
  <c r="O37" i="5" s="1"/>
  <c r="AC36" i="5"/>
  <c r="AB36" i="5"/>
  <c r="T36" i="5"/>
  <c r="N36" i="5"/>
  <c r="O36" i="5" s="1"/>
  <c r="H36" i="5"/>
  <c r="AC35" i="5"/>
  <c r="AB35" i="5"/>
  <c r="N35" i="5"/>
  <c r="H35" i="5"/>
  <c r="AA34" i="5"/>
  <c r="I34" i="5"/>
  <c r="F34" i="5"/>
  <c r="AC33" i="5"/>
  <c r="AB33" i="5"/>
  <c r="N33" i="5"/>
  <c r="O33" i="5" s="1"/>
  <c r="AC32" i="5"/>
  <c r="O32" i="5"/>
  <c r="AC31" i="5"/>
  <c r="AB31" i="5"/>
  <c r="T31" i="5"/>
  <c r="N31" i="5"/>
  <c r="O31" i="5" s="1"/>
  <c r="AC30" i="5"/>
  <c r="AB30" i="5"/>
  <c r="T30" i="5"/>
  <c r="N30" i="5"/>
  <c r="O30" i="5" s="1"/>
  <c r="H30" i="5"/>
  <c r="AC29" i="5"/>
  <c r="AB29" i="5"/>
  <c r="N29" i="5"/>
  <c r="H29" i="5"/>
  <c r="AA28" i="5"/>
  <c r="I28" i="5"/>
  <c r="F28" i="5"/>
  <c r="AC27" i="5"/>
  <c r="AB27" i="5"/>
  <c r="N27" i="5"/>
  <c r="O27" i="5" s="1"/>
  <c r="AC26" i="5"/>
  <c r="AC25" i="5"/>
  <c r="AB25" i="5"/>
  <c r="T25" i="5"/>
  <c r="N25" i="5"/>
  <c r="AC24" i="5"/>
  <c r="AB24" i="5"/>
  <c r="T24" i="5"/>
  <c r="N24" i="5"/>
  <c r="O24" i="5" s="1"/>
  <c r="H24" i="5"/>
  <c r="AC23" i="5"/>
  <c r="AB23" i="5"/>
  <c r="N23" i="5"/>
  <c r="H23" i="5"/>
  <c r="AA22" i="5"/>
  <c r="I22" i="5"/>
  <c r="F22" i="5"/>
  <c r="AC21" i="5"/>
  <c r="AB21" i="5"/>
  <c r="N21" i="5"/>
  <c r="O21" i="5" s="1"/>
  <c r="AC20" i="5"/>
  <c r="O20" i="5"/>
  <c r="AC19" i="5"/>
  <c r="AB19" i="5"/>
  <c r="T19" i="5"/>
  <c r="N19" i="5"/>
  <c r="O19" i="5" s="1"/>
  <c r="AC18" i="5"/>
  <c r="AB18" i="5"/>
  <c r="T18" i="5"/>
  <c r="N18" i="5"/>
  <c r="O18" i="5" s="1"/>
  <c r="H18" i="5"/>
  <c r="AC17" i="5"/>
  <c r="AB17" i="5"/>
  <c r="N17" i="5"/>
  <c r="H17" i="5"/>
  <c r="I16" i="5"/>
  <c r="F16" i="5"/>
  <c r="AC15" i="5"/>
  <c r="AB15" i="5"/>
  <c r="N15" i="5"/>
  <c r="O15" i="5" s="1"/>
  <c r="H15" i="5"/>
  <c r="AC14" i="5"/>
  <c r="AC13" i="5"/>
  <c r="AB13" i="5"/>
  <c r="T13" i="5"/>
  <c r="N13" i="5"/>
  <c r="O13" i="5" s="1"/>
  <c r="AC12" i="5"/>
  <c r="AB12" i="5"/>
  <c r="T12" i="5"/>
  <c r="N12" i="5"/>
  <c r="O12" i="5" s="1"/>
  <c r="H12" i="5"/>
  <c r="AC11" i="5"/>
  <c r="AB11" i="5"/>
  <c r="N11" i="5"/>
  <c r="H11" i="5"/>
  <c r="I10" i="5"/>
  <c r="F10" i="5"/>
  <c r="AC9" i="5"/>
  <c r="AB9" i="5"/>
  <c r="N9" i="5"/>
  <c r="O9" i="5" s="1"/>
  <c r="O8" i="5"/>
  <c r="AC7" i="5"/>
  <c r="AB7" i="5"/>
  <c r="T7" i="5"/>
  <c r="N7" i="5"/>
  <c r="O7" i="5" s="1"/>
  <c r="AC6" i="5"/>
  <c r="AB6" i="5"/>
  <c r="T6" i="5"/>
  <c r="N6" i="5"/>
  <c r="O6" i="5" s="1"/>
  <c r="H6" i="5"/>
  <c r="AC5" i="5"/>
  <c r="AB5" i="5"/>
  <c r="N5" i="5"/>
  <c r="H5" i="5"/>
  <c r="AI26" i="3"/>
  <c r="AF26" i="3"/>
  <c r="AB26" i="3"/>
  <c r="W26" i="3"/>
  <c r="T26" i="3"/>
  <c r="Q26" i="3"/>
  <c r="N26" i="3"/>
  <c r="H26" i="3"/>
  <c r="AI25" i="3"/>
  <c r="AF25" i="3"/>
  <c r="AB25" i="3"/>
  <c r="AA25" i="3"/>
  <c r="U25" i="3"/>
  <c r="T25" i="3"/>
  <c r="P25" i="3"/>
  <c r="O25" i="3"/>
  <c r="N25" i="3"/>
  <c r="J25" i="3"/>
  <c r="AM25" i="3" s="1"/>
  <c r="I25" i="3"/>
  <c r="AI24" i="3"/>
  <c r="AF24" i="3"/>
  <c r="H24" i="3" s="1"/>
  <c r="E24" i="3" s="1"/>
  <c r="AB24" i="3"/>
  <c r="AA24" i="3"/>
  <c r="U24" i="3"/>
  <c r="T24" i="3"/>
  <c r="P24" i="3"/>
  <c r="O24" i="3"/>
  <c r="N24" i="3"/>
  <c r="J24" i="3"/>
  <c r="I24" i="3"/>
  <c r="AI23" i="3"/>
  <c r="AF23" i="3"/>
  <c r="H23" i="3" s="1"/>
  <c r="E23" i="3" s="1"/>
  <c r="AB23" i="3"/>
  <c r="AA23" i="3"/>
  <c r="U23" i="3"/>
  <c r="T23" i="3"/>
  <c r="P23" i="3"/>
  <c r="O23" i="3"/>
  <c r="N23" i="3"/>
  <c r="J23" i="3"/>
  <c r="I23" i="3"/>
  <c r="AI22" i="3"/>
  <c r="AF22" i="3"/>
  <c r="E22" i="3" s="1"/>
  <c r="AB22" i="3"/>
  <c r="AA22" i="3"/>
  <c r="U22" i="3"/>
  <c r="T22" i="3"/>
  <c r="P22" i="3"/>
  <c r="O22" i="3"/>
  <c r="N22" i="3"/>
  <c r="J22" i="3"/>
  <c r="I22" i="3"/>
  <c r="AI21" i="3"/>
  <c r="AF21" i="3"/>
  <c r="AB21" i="3"/>
  <c r="AC21" i="3" s="1"/>
  <c r="W21" i="3"/>
  <c r="T21" i="3"/>
  <c r="Q21" i="3"/>
  <c r="N21" i="3"/>
  <c r="K21" i="3"/>
  <c r="H21" i="3"/>
  <c r="AI20" i="3"/>
  <c r="AF20" i="3"/>
  <c r="AB20" i="3"/>
  <c r="AA20" i="3"/>
  <c r="U20" i="3"/>
  <c r="T20" i="3"/>
  <c r="P20" i="3"/>
  <c r="O20" i="3"/>
  <c r="N20" i="3"/>
  <c r="J20" i="3"/>
  <c r="I20" i="3"/>
  <c r="AI19" i="3"/>
  <c r="AF19" i="3"/>
  <c r="E19" i="3" s="1"/>
  <c r="AB19" i="3"/>
  <c r="AA19" i="3"/>
  <c r="U19" i="3"/>
  <c r="T19" i="3"/>
  <c r="P19" i="3"/>
  <c r="O19" i="3"/>
  <c r="N19" i="3"/>
  <c r="J19" i="3"/>
  <c r="AM19" i="3" s="1"/>
  <c r="I19" i="3"/>
  <c r="AI18" i="3"/>
  <c r="AF18" i="3"/>
  <c r="H18" i="3" s="1"/>
  <c r="E18" i="3" s="1"/>
  <c r="AB18" i="3"/>
  <c r="AA18" i="3"/>
  <c r="U18" i="3"/>
  <c r="W18" i="3" s="1"/>
  <c r="T18" i="3"/>
  <c r="P18" i="3"/>
  <c r="O18" i="3"/>
  <c r="N18" i="3"/>
  <c r="J18" i="3"/>
  <c r="I18" i="3"/>
  <c r="AI17" i="3"/>
  <c r="AF17" i="3"/>
  <c r="AB17" i="3"/>
  <c r="AC17" i="3" s="1"/>
  <c r="W17" i="3"/>
  <c r="T17" i="3"/>
  <c r="Q17" i="3"/>
  <c r="N17" i="3"/>
  <c r="K17" i="3"/>
  <c r="H17" i="3"/>
  <c r="AI16" i="3"/>
  <c r="AF16" i="3"/>
  <c r="AB16" i="3"/>
  <c r="AA16" i="3"/>
  <c r="U16" i="3"/>
  <c r="T16" i="3"/>
  <c r="P16" i="3"/>
  <c r="O16" i="3"/>
  <c r="N16" i="3"/>
  <c r="J16" i="3"/>
  <c r="I16" i="3"/>
  <c r="AI15" i="3"/>
  <c r="AF15" i="3"/>
  <c r="T15" i="3"/>
  <c r="N15" i="3"/>
  <c r="H15" i="3"/>
  <c r="AF14" i="3"/>
  <c r="H14" i="3" s="1"/>
  <c r="AB14" i="3"/>
  <c r="AA14" i="3"/>
  <c r="U14" i="3"/>
  <c r="T14" i="3"/>
  <c r="P14" i="3"/>
  <c r="O14" i="3"/>
  <c r="N14" i="3"/>
  <c r="J14" i="3"/>
  <c r="I14" i="3"/>
  <c r="AI11" i="3"/>
  <c r="AF11" i="3"/>
  <c r="T11" i="3"/>
  <c r="AI10" i="3"/>
  <c r="AF10" i="3"/>
  <c r="H10" i="3" s="1"/>
  <c r="E10" i="3" s="1"/>
  <c r="AS8" i="4" s="1"/>
  <c r="T10" i="3"/>
  <c r="P10" i="3"/>
  <c r="O10" i="3"/>
  <c r="AL10" i="3" s="1"/>
  <c r="J10" i="3"/>
  <c r="AM10" i="3" s="1"/>
  <c r="AI9" i="3"/>
  <c r="AF9" i="3"/>
  <c r="H9" i="3" s="1"/>
  <c r="E9" i="3" s="1"/>
  <c r="AB9" i="3"/>
  <c r="AA9" i="3"/>
  <c r="V9" i="3"/>
  <c r="U9" i="3"/>
  <c r="T9" i="3"/>
  <c r="P9" i="3"/>
  <c r="O9" i="3"/>
  <c r="N9" i="3"/>
  <c r="J9" i="3"/>
  <c r="I9" i="3"/>
  <c r="AI8" i="3"/>
  <c r="AF8" i="3"/>
  <c r="H8" i="3" s="1"/>
  <c r="E8" i="3" s="1"/>
  <c r="AB8" i="3"/>
  <c r="AA8" i="3"/>
  <c r="V8" i="3"/>
  <c r="U8" i="3"/>
  <c r="T8" i="3"/>
  <c r="P8" i="3"/>
  <c r="O8" i="3"/>
  <c r="N8" i="3"/>
  <c r="J8" i="3"/>
  <c r="I8" i="3"/>
  <c r="AI7" i="3"/>
  <c r="AF7" i="3"/>
  <c r="E7" i="3" s="1"/>
  <c r="AB7" i="3"/>
  <c r="AA7" i="3"/>
  <c r="U7" i="3"/>
  <c r="T7" i="3"/>
  <c r="P7" i="3"/>
  <c r="O7" i="3"/>
  <c r="N7" i="3"/>
  <c r="J7" i="3"/>
  <c r="I7" i="3"/>
  <c r="AI6" i="3"/>
  <c r="AF6" i="3"/>
  <c r="E6" i="3" s="1"/>
  <c r="AB6" i="3"/>
  <c r="AA6" i="3"/>
  <c r="U6" i="3"/>
  <c r="T6" i="3"/>
  <c r="P6" i="3"/>
  <c r="O6" i="3"/>
  <c r="N6" i="3"/>
  <c r="J6" i="3"/>
  <c r="I6" i="3"/>
  <c r="AI5" i="3"/>
  <c r="AF5" i="3"/>
  <c r="T5" i="3"/>
  <c r="N5" i="3"/>
  <c r="H5" i="3"/>
  <c r="AI4" i="3"/>
  <c r="AF4" i="3"/>
  <c r="AB4" i="3"/>
  <c r="AA4" i="3"/>
  <c r="U4" i="3"/>
  <c r="T4" i="3"/>
  <c r="P4" i="3"/>
  <c r="O4" i="3"/>
  <c r="N4" i="3"/>
  <c r="J4" i="3"/>
  <c r="I4" i="3"/>
  <c r="AM16" i="3" l="1"/>
  <c r="AM20" i="3"/>
  <c r="Q19" i="6"/>
  <c r="R19" i="6" s="1"/>
  <c r="AM24" i="3"/>
  <c r="AM9" i="3"/>
  <c r="AR9" i="4"/>
  <c r="Q4" i="3"/>
  <c r="T22" i="5"/>
  <c r="U22" i="5" s="1"/>
  <c r="T10" i="5"/>
  <c r="U10" i="5" s="1"/>
  <c r="T16" i="5"/>
  <c r="U16" i="5" s="1"/>
  <c r="T28" i="5"/>
  <c r="U28" i="5" s="1"/>
  <c r="N10" i="5"/>
  <c r="O10" i="5" s="1"/>
  <c r="K9" i="7"/>
  <c r="W24" i="3"/>
  <c r="L9" i="7"/>
  <c r="T40" i="5"/>
  <c r="U40" i="5" s="1"/>
  <c r="O23" i="5"/>
  <c r="N28" i="5"/>
  <c r="O28" i="5" s="1"/>
  <c r="O29" i="5"/>
  <c r="N34" i="5"/>
  <c r="O34" i="5" s="1"/>
  <c r="O11" i="5"/>
  <c r="N16" i="5"/>
  <c r="O16" i="5" s="1"/>
  <c r="T34" i="5"/>
  <c r="U34" i="5" s="1"/>
  <c r="O35" i="5"/>
  <c r="N40" i="5"/>
  <c r="O40" i="5" s="1"/>
  <c r="O17" i="5"/>
  <c r="N22" i="5"/>
  <c r="O22" i="5" s="1"/>
  <c r="Q18" i="3"/>
  <c r="AM18" i="3"/>
  <c r="K6" i="3"/>
  <c r="AL7" i="3"/>
  <c r="K8" i="3"/>
  <c r="AL9" i="3"/>
  <c r="Q16" i="3"/>
  <c r="K20" i="3"/>
  <c r="Q24" i="3"/>
  <c r="AK24" i="3" s="1"/>
  <c r="E25" i="3"/>
  <c r="AS12" i="4" s="1"/>
  <c r="E16" i="3"/>
  <c r="AM10" i="4" s="1"/>
  <c r="AK17" i="3"/>
  <c r="Q6" i="3"/>
  <c r="AK6" i="3" s="1"/>
  <c r="W6" i="3"/>
  <c r="Q7" i="3"/>
  <c r="W7" i="3"/>
  <c r="AL8" i="3"/>
  <c r="W9" i="3"/>
  <c r="AC9" i="3"/>
  <c r="Q10" i="3"/>
  <c r="K16" i="3"/>
  <c r="W16" i="3"/>
  <c r="AK18" i="3"/>
  <c r="Q20" i="3"/>
  <c r="AL20" i="3"/>
  <c r="W23" i="3"/>
  <c r="AC23" i="3"/>
  <c r="AC25" i="3"/>
  <c r="AD24" i="5"/>
  <c r="R9" i="6"/>
  <c r="AD37" i="5"/>
  <c r="AK26" i="3"/>
  <c r="AC22" i="5"/>
  <c r="V20" i="5"/>
  <c r="AB20" i="5" s="1"/>
  <c r="AD20" i="5" s="1"/>
  <c r="AD7" i="5"/>
  <c r="AD19" i="5"/>
  <c r="V26" i="5"/>
  <c r="V28" i="5" s="1"/>
  <c r="AB28" i="5" s="1"/>
  <c r="AD12" i="5"/>
  <c r="AD39" i="5"/>
  <c r="AD29" i="5"/>
  <c r="U18" i="5"/>
  <c r="U30" i="5"/>
  <c r="Q63" i="6"/>
  <c r="R63" i="6" s="1"/>
  <c r="AC22" i="3"/>
  <c r="AL4" i="3"/>
  <c r="W8" i="3"/>
  <c r="AC10" i="3"/>
  <c r="Q22" i="3"/>
  <c r="AD36" i="5"/>
  <c r="K18" i="3"/>
  <c r="AC4" i="3"/>
  <c r="AL24" i="3"/>
  <c r="AD18" i="5"/>
  <c r="U6" i="5"/>
  <c r="U25" i="5"/>
  <c r="AD30" i="5"/>
  <c r="Q23" i="3"/>
  <c r="AD15" i="5"/>
  <c r="AD23" i="5"/>
  <c r="U36" i="5"/>
  <c r="AC24" i="3"/>
  <c r="AC8" i="3"/>
  <c r="W19" i="3"/>
  <c r="AL23" i="3"/>
  <c r="W25" i="3"/>
  <c r="AD5" i="5"/>
  <c r="U19" i="5"/>
  <c r="AD21" i="5"/>
  <c r="AD31" i="5"/>
  <c r="AD35" i="5"/>
  <c r="K6" i="7"/>
  <c r="Q14" i="3"/>
  <c r="AD6" i="5"/>
  <c r="AD25" i="5"/>
  <c r="AD33" i="5"/>
  <c r="W4" i="3"/>
  <c r="AK15" i="3"/>
  <c r="AD11" i="5"/>
  <c r="V14" i="5"/>
  <c r="Q45" i="6"/>
  <c r="R45" i="6" s="1"/>
  <c r="L6" i="7"/>
  <c r="E4" i="3"/>
  <c r="AM5" i="4" s="1"/>
  <c r="AK5" i="3"/>
  <c r="AL6" i="3"/>
  <c r="K7" i="3"/>
  <c r="AC7" i="3"/>
  <c r="AM8" i="3"/>
  <c r="K9" i="3"/>
  <c r="Q9" i="3"/>
  <c r="AC14" i="3"/>
  <c r="AC16" i="3"/>
  <c r="AL18" i="3"/>
  <c r="AC18" i="3"/>
  <c r="Q19" i="3"/>
  <c r="AL19" i="3"/>
  <c r="E20" i="3"/>
  <c r="AM11" i="4" s="1"/>
  <c r="AL22" i="3"/>
  <c r="W22" i="3"/>
  <c r="AK22" i="3" s="1"/>
  <c r="U7" i="5"/>
  <c r="AD9" i="5"/>
  <c r="AC10" i="5"/>
  <c r="U12" i="5"/>
  <c r="AD13" i="5"/>
  <c r="U31" i="5"/>
  <c r="U37" i="5"/>
  <c r="R27" i="6"/>
  <c r="W20" i="3"/>
  <c r="AK20" i="3" s="1"/>
  <c r="AM22" i="3"/>
  <c r="K24" i="3"/>
  <c r="AC41" i="5"/>
  <c r="U24" i="5"/>
  <c r="R25" i="6"/>
  <c r="E14" i="3"/>
  <c r="AC16" i="5"/>
  <c r="AD17" i="5"/>
  <c r="AD27" i="5"/>
  <c r="AC28" i="5"/>
  <c r="AC34" i="5"/>
  <c r="AC40" i="5"/>
  <c r="Q33" i="6"/>
  <c r="R33" i="6" s="1"/>
  <c r="R32" i="6"/>
  <c r="Q21" i="6"/>
  <c r="R21" i="6" s="1"/>
  <c r="AM6" i="3"/>
  <c r="Q8" i="3"/>
  <c r="W14" i="3"/>
  <c r="K23" i="3"/>
  <c r="AM23" i="3"/>
  <c r="AL14" i="3"/>
  <c r="AL16" i="3"/>
  <c r="K19" i="3"/>
  <c r="AC19" i="3"/>
  <c r="AC20" i="3"/>
  <c r="AK21" i="3"/>
  <c r="AM4" i="3"/>
  <c r="K14" i="3"/>
  <c r="W10" i="3"/>
  <c r="K4" i="3"/>
  <c r="AC6" i="3"/>
  <c r="K10" i="3"/>
  <c r="AM14" i="3"/>
  <c r="AM7" i="3"/>
  <c r="AK11" i="3"/>
  <c r="N41" i="5"/>
  <c r="K25" i="3"/>
  <c r="AL25" i="3"/>
  <c r="V38" i="5"/>
  <c r="V40" i="5" s="1"/>
  <c r="R18" i="6"/>
  <c r="R60" i="6"/>
  <c r="AC26" i="3"/>
  <c r="O14" i="5"/>
  <c r="K22" i="3"/>
  <c r="U13" i="5"/>
  <c r="V32" i="5"/>
  <c r="V34" i="5" s="1"/>
  <c r="Q25" i="3"/>
  <c r="AK25" i="3" s="1"/>
  <c r="O25" i="5"/>
  <c r="V8" i="5"/>
  <c r="V10" i="5" s="1"/>
  <c r="AB10" i="5" s="1"/>
  <c r="AC9" i="4" l="1"/>
  <c r="AG9" i="4"/>
  <c r="AQ9" i="4"/>
  <c r="AB9" i="4"/>
  <c r="AM9" i="4"/>
  <c r="AL9" i="4"/>
  <c r="AN9" i="4" s="1"/>
  <c r="AH9" i="4"/>
  <c r="AH10" i="4"/>
  <c r="AB10" i="4"/>
  <c r="AR5" i="4"/>
  <c r="AH5" i="4"/>
  <c r="AG5" i="4"/>
  <c r="AL5" i="4"/>
  <c r="AN5" i="4" s="1"/>
  <c r="AR11" i="4"/>
  <c r="AC11" i="4"/>
  <c r="AH11" i="4"/>
  <c r="AQ11" i="4"/>
  <c r="AL11" i="4"/>
  <c r="AN11" i="4" s="1"/>
  <c r="AQ10" i="4"/>
  <c r="AB11" i="4"/>
  <c r="AG11" i="4"/>
  <c r="AR10" i="4"/>
  <c r="AC5" i="4"/>
  <c r="AG10" i="4"/>
  <c r="AI10" i="4" s="1"/>
  <c r="AB5" i="4"/>
  <c r="AL10" i="4"/>
  <c r="AN10" i="4" s="1"/>
  <c r="AQ5" i="4"/>
  <c r="AS5" i="4" s="1"/>
  <c r="AC10" i="4"/>
  <c r="AD10" i="4" s="1"/>
  <c r="AB26" i="5"/>
  <c r="AD26" i="5" s="1"/>
  <c r="V16" i="5"/>
  <c r="V22" i="5"/>
  <c r="AB22" i="5" s="1"/>
  <c r="AD22" i="5" s="1"/>
  <c r="AN18" i="3"/>
  <c r="AK23" i="3"/>
  <c r="AN22" i="3"/>
  <c r="AK8" i="3"/>
  <c r="AK7" i="3"/>
  <c r="AN7" i="3"/>
  <c r="AK4" i="3"/>
  <c r="AK9" i="3"/>
  <c r="AN9" i="3"/>
  <c r="AK16" i="3"/>
  <c r="AN14" i="3"/>
  <c r="AK14" i="3"/>
  <c r="AN8" i="3"/>
  <c r="AN24" i="3"/>
  <c r="AN20" i="3"/>
  <c r="AK10" i="3"/>
  <c r="AK19" i="3"/>
  <c r="AN4" i="3"/>
  <c r="AD28" i="5"/>
  <c r="AB14" i="5"/>
  <c r="AD14" i="5" s="1"/>
  <c r="AN23" i="3"/>
  <c r="AN25" i="3"/>
  <c r="AN19" i="3"/>
  <c r="AN6" i="3"/>
  <c r="AB38" i="5"/>
  <c r="AD38" i="5" s="1"/>
  <c r="AB40" i="5"/>
  <c r="AD40" i="5" s="1"/>
  <c r="AN10" i="3"/>
  <c r="AB34" i="5"/>
  <c r="AD34" i="5" s="1"/>
  <c r="AB32" i="5"/>
  <c r="AD32" i="5" s="1"/>
  <c r="V41" i="5"/>
  <c r="AB8" i="5"/>
  <c r="AD8" i="5" s="1"/>
  <c r="AD10" i="5"/>
  <c r="AN16" i="3"/>
  <c r="AI5" i="4" l="1"/>
  <c r="AI9" i="4"/>
  <c r="AD9" i="4"/>
  <c r="AD11" i="4"/>
  <c r="AD5" i="4"/>
  <c r="AS10" i="4"/>
  <c r="AI11" i="4"/>
  <c r="AS9" i="4"/>
  <c r="AS11" i="4"/>
  <c r="AZ5" i="4"/>
  <c r="AB16" i="5"/>
  <c r="AD16" i="5" s="1"/>
  <c r="AZ12" i="4"/>
  <c r="BA12" i="4"/>
  <c r="G38" i="5" s="1"/>
  <c r="H38" i="5" s="1"/>
  <c r="AZ11" i="4"/>
  <c r="BA11" i="4"/>
  <c r="G32" i="5" s="1"/>
  <c r="H32" i="5" s="1"/>
  <c r="AZ9" i="4"/>
  <c r="AZ10" i="4"/>
  <c r="BA10" i="4"/>
  <c r="G26" i="5" s="1"/>
  <c r="H26" i="5" s="1"/>
  <c r="BA9" i="4"/>
  <c r="G20" i="5" s="1"/>
  <c r="H20" i="5" s="1"/>
  <c r="AZ8" i="4"/>
  <c r="BA8" i="4"/>
  <c r="G14" i="5" s="1"/>
  <c r="H14" i="5" s="1"/>
  <c r="BA5" i="4"/>
  <c r="G8" i="5" s="1"/>
  <c r="G10" i="5" s="1"/>
  <c r="AB41" i="5"/>
  <c r="BB12" i="4" l="1"/>
  <c r="BB11" i="4"/>
  <c r="BB9" i="4"/>
  <c r="BB10" i="4"/>
  <c r="BB8" i="4"/>
  <c r="BB5" i="4"/>
  <c r="H9" i="5"/>
  <c r="H8" i="5"/>
  <c r="G16" i="5"/>
  <c r="H16" i="5" s="1"/>
  <c r="H13" i="5"/>
  <c r="H37" i="5"/>
  <c r="G40" i="5"/>
  <c r="H40" i="5" s="1"/>
  <c r="H25" i="5"/>
  <c r="G28" i="5"/>
  <c r="H28" i="5" s="1"/>
  <c r="H19" i="5"/>
  <c r="G22" i="5"/>
  <c r="H22" i="5" s="1"/>
  <c r="G34" i="5"/>
  <c r="H34" i="5" s="1"/>
  <c r="H31" i="5"/>
  <c r="H7" i="5" l="1"/>
  <c r="H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 authorId="0" shapeId="0" xr:uid="{00000000-0006-0000-0600-000001000000}">
      <text>
        <r>
          <rPr>
            <sz val="11"/>
            <rFont val="Calibri"/>
            <family val="2"/>
            <scheme val="minor"/>
          </rPr>
          <t xml:space="preserve">User:
por ser una meta de tipo creciente, mantemos el reporte de la línea base
</t>
        </r>
      </text>
    </comment>
    <comment ref="R11" authorId="0" shapeId="0" xr:uid="{00000000-0006-0000-0600-000002000000}">
      <text>
        <r>
          <rPr>
            <sz val="11"/>
            <rFont val="Calibri"/>
            <family val="2"/>
            <scheme val="minor"/>
          </rPr>
          <t>User:
decreciente LB 36,2</t>
        </r>
      </text>
    </comment>
    <comment ref="R35" authorId="0" shapeId="0" xr:uid="{C9BC09F7-0ED8-4230-BE41-E4492B0CDCCE}">
      <text>
        <r>
          <rPr>
            <sz val="11"/>
            <rFont val="Calibri"/>
            <family val="2"/>
            <scheme val="minor"/>
          </rPr>
          <t>User:
CRECIENTE LB 2112</t>
        </r>
      </text>
    </comment>
    <comment ref="R47" authorId="0" shapeId="0" xr:uid="{00000000-0006-0000-0600-000004000000}">
      <text>
        <r>
          <rPr>
            <sz val="11"/>
            <rFont val="Calibri"/>
            <family val="2"/>
            <scheme val="minor"/>
          </rPr>
          <t>User:
decreciente LB 38,3</t>
        </r>
      </text>
    </comment>
    <comment ref="R53" authorId="0" shapeId="0" xr:uid="{00000000-0006-0000-0600-000005000000}">
      <text>
        <r>
          <rPr>
            <sz val="11"/>
            <rFont val="Calibri"/>
            <family val="2"/>
            <scheme val="minor"/>
          </rPr>
          <t xml:space="preserve">User:
decreciente LB 19,7
</t>
        </r>
      </text>
    </comment>
  </commentList>
</comments>
</file>

<file path=xl/sharedStrings.xml><?xml version="1.0" encoding="utf-8"?>
<sst xmlns="http://schemas.openxmlformats.org/spreadsheetml/2006/main" count="3567" uniqueCount="1516">
  <si>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</si>
  <si>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</si>
  <si>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</si>
  <si>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</si>
  <si>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</si>
  <si>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</si>
  <si>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</si>
  <si>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</si>
  <si>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2. Cambiar nuestros hábitos de vida para reverdecer a Bogotá y adaptarnos y mitigar la crisis climática</t>
  </si>
  <si>
    <t>Programa Plan de Desarrollo</t>
  </si>
  <si>
    <t>35. Manejo y prevención de contaminación</t>
  </si>
  <si>
    <t>Indice</t>
  </si>
  <si>
    <t>Programa Estratégico</t>
  </si>
  <si>
    <t>7.  Cuidado y mantenimiento del ambiente construido</t>
  </si>
  <si>
    <t>Logro</t>
  </si>
  <si>
    <t xml:space="preserve">18.  Reducir la contaminación ambiental atmosférica, visual y auditiva y el impacto en morbilidad y mortalidad por esos factores </t>
  </si>
  <si>
    <t>Número y nombre del Proyecto de Inversión</t>
  </si>
  <si>
    <t>7583.  Implementación del sistema de transporte de bajas y cero emisiones para Bogotá D.C.</t>
  </si>
  <si>
    <t>Objetivo general del Proyecto de Inversión</t>
  </si>
  <si>
    <t>Promover mejores condiciones para un uso eficiente de modos de transporte en Bogotá y la región</t>
  </si>
  <si>
    <t>Código BPIN</t>
  </si>
  <si>
    <t>Dimensión MIPG</t>
  </si>
  <si>
    <t>Evaluación de Resultados</t>
  </si>
  <si>
    <t>Política MIPG</t>
  </si>
  <si>
    <t>Política de Gestión y Desempeño Institucional</t>
  </si>
  <si>
    <t>Subsecretaría Responsable</t>
  </si>
  <si>
    <t>Subsecretaría de Política de Movilidad</t>
  </si>
  <si>
    <t>Dependencia</t>
  </si>
  <si>
    <t>Ordenador de gasto</t>
  </si>
  <si>
    <t>Óscar Julián Gómez Cortés</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</si>
  <si>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</si>
  <si>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</si>
  <si>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</si>
  <si>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</si>
  <si>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</si>
  <si>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</si>
  <si>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</si>
  <si>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</si>
  <si>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</si>
  <si>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</si>
  <si>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</si>
  <si>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</si>
  <si>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</si>
  <si>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</si>
  <si>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</si>
  <si>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</si>
  <si>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</si>
  <si>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</si>
  <si>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</si>
  <si>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PM01 _PLANEACIÓN DE TRANSPORTE E INFRAESTRUCTURA</t>
  </si>
  <si>
    <t>3. Tipo de Proceso</t>
  </si>
  <si>
    <t>MISIONAL</t>
  </si>
  <si>
    <t xml:space="preserve">4. Subsecretaría responsable </t>
  </si>
  <si>
    <t>SUBSECRETARIA DE POLITICA DE MOVILIDAD</t>
  </si>
  <si>
    <t>5. Dependencia responsable</t>
  </si>
  <si>
    <t>6. Tema/ Proyecto de inversión/ PDD</t>
  </si>
  <si>
    <t>POA _Proyecto 7583_Implementación del sistema de transporte de bajas y cero emisiones para Bogotá D.C.
Un Nuevo Contrato Social y Ambiental para la Bogotá del Siglo XXI
Meta 1: Realizar seguimiento 100% las acciones de la política pública de la bicicleta</t>
  </si>
  <si>
    <t>7. Nombre del indicador</t>
  </si>
  <si>
    <t xml:space="preserve">Porcentaje de acciones de Política Pública realizadas </t>
  </si>
  <si>
    <t>8. Fecha de creación</t>
  </si>
  <si>
    <t>01</t>
  </si>
  <si>
    <t>07</t>
  </si>
  <si>
    <t>2020</t>
  </si>
  <si>
    <t>10. Fin de la Serie</t>
  </si>
  <si>
    <t>31</t>
  </si>
  <si>
    <t>12</t>
  </si>
  <si>
    <t>2023</t>
  </si>
  <si>
    <t>9. Inicio de la serie</t>
  </si>
  <si>
    <t>03</t>
  </si>
  <si>
    <t>11. Meta para la vigencia</t>
  </si>
  <si>
    <t>12. Línea base</t>
  </si>
  <si>
    <t>N/A</t>
  </si>
  <si>
    <t xml:space="preserve">13. Observación a la magnitud propuesta para la Meta </t>
  </si>
  <si>
    <t>Fuente u origen de datos</t>
  </si>
  <si>
    <t>14. Fuente de datos No. 1</t>
  </si>
  <si>
    <t>Documentos internos de la Entidad - Plan Anual de Adquisiciones</t>
  </si>
  <si>
    <t>15. Tipo de formato</t>
  </si>
  <si>
    <t>Word - Excel</t>
  </si>
  <si>
    <t>16. Sistema de información</t>
  </si>
  <si>
    <t>17. Unidad de medida del indicador</t>
  </si>
  <si>
    <t>Porcentaje</t>
  </si>
  <si>
    <t>18. Tipo de anualización</t>
  </si>
  <si>
    <t>SUMA</t>
  </si>
  <si>
    <t>19. Tipología</t>
  </si>
  <si>
    <t>EFICACIA</t>
  </si>
  <si>
    <t>20. Frecuencia del reporte o periodicidad</t>
  </si>
  <si>
    <t>TRIMESTRAL</t>
  </si>
  <si>
    <t>21. Ultimo valor reportado</t>
  </si>
  <si>
    <t>22. Síntesis del indicador</t>
  </si>
  <si>
    <t>Indicador formulado con el propósito de dar cumpliliento a la meta 264 del PDD "Un Nuevo Contrato Social y Ambiental para la Bogotá del Siglo XXI"</t>
  </si>
  <si>
    <t>23. Objetivo del indicador</t>
  </si>
  <si>
    <t>Realizar seguimiento a  las acciones de Política Pública de la Bicicleta ejecutadas</t>
  </si>
  <si>
    <t>24. Metodología de medición</t>
  </si>
  <si>
    <t>Son las actividades ponderadas porcentualmente que en el periodo de reporte se culminaron y se registran en la hoja metas, actividades y tareas</t>
  </si>
  <si>
    <t>Cálculo del Indicador</t>
  </si>
  <si>
    <t>25. Fórmula de cálculo del indicador</t>
  </si>
  <si>
    <t>Numerador:  Porcentaje de avance en las acciones de seguimiento da la Política Pública de la Bicicleta ejecutadas / Denominador:  Porcentaje total de avance de acciones de seguimiento a la Política Pública de la Bicicleta programadas en la vigencia</t>
  </si>
  <si>
    <t>Información variables</t>
  </si>
  <si>
    <t>Variable 1</t>
  </si>
  <si>
    <t>Variable 2</t>
  </si>
  <si>
    <t>Variable 3</t>
  </si>
  <si>
    <t>Variable 4</t>
  </si>
  <si>
    <t xml:space="preserve">26.  Nombre de las variables </t>
  </si>
  <si>
    <t>Porcentaje de avance en las acciones de seguimiento da la Política Pública de la Bicicleta ejecutadas</t>
  </si>
  <si>
    <t>Porcentaje total de avance de acciones de seguimiento a la Política Pública de la Bicicleta programadas en la vigencia</t>
  </si>
  <si>
    <t>27. Unidad de medida de la variable</t>
  </si>
  <si>
    <t>PORCENTAJE</t>
  </si>
  <si>
    <t>28. Tipo de variable</t>
  </si>
  <si>
    <t xml:space="preserve">29.  Frecuencia de las variables </t>
  </si>
  <si>
    <t>Trimestral</t>
  </si>
  <si>
    <t>30. Origen de la variable</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</si>
  <si>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</si>
  <si>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</si>
  <si>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</si>
  <si>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</si>
  <si>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</si>
  <si>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</si>
  <si>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</si>
  <si>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</si>
  <si>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</si>
  <si>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</si>
  <si>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</si>
  <si>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</si>
  <si>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</si>
  <si>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ÓSCAR JULIÁN GÓMEZ CORTÉS</t>
  </si>
  <si>
    <t xml:space="preserve">OSCAR MAURICIO VELASQUEZ BOBADILLA </t>
  </si>
  <si>
    <t>CAMILO ANDRÉS ACEVEDO SANTOS
CRISTIAN LEANDRO BUITRAGO ZARABANDA</t>
  </si>
  <si>
    <t>43.  Control de cambios de la hoja de vida del Indicador</t>
  </si>
  <si>
    <t>Fecha</t>
  </si>
  <si>
    <t>Modificación a la Hoja de Vida del Indicador</t>
  </si>
  <si>
    <t>Versión hoja de vida del indicador</t>
  </si>
  <si>
    <t>SUBDIRECCIÓN DE LA BICICLETA Y EL PEATÓN</t>
  </si>
  <si>
    <t>POA _Proyecto 7583_ Implementación del sistema de transporte de bajas y cero emisiones para Bogotá D.C.
Un Nuevo Contrato Social y Ambiental para la Bogotá del Siglo XXI
Meta 2: Gestionar la implementación de un (1) Sistema de Bicicleta Pública (compartida)</t>
  </si>
  <si>
    <t>Porcentaje de avance  en la implementación de un (1) Sistema de Bicicleta Pública (compartida) alcanzado</t>
  </si>
  <si>
    <t>Indicador formulado con el propósito de dar cumpliliento a la meta 266 del PDD "Un Nuevo Contrato Social y Ambiental para la Bogotá del Siglo XXI"</t>
  </si>
  <si>
    <t>Realizar la gestión para la implementación de un (1) Sistema de Bicicleta Pública (compartida)</t>
  </si>
  <si>
    <t>Numerador: Porcentaje de avance en la gestión para la implementación de un (1) Sistema de Bicicleta Pública (compartida) ejecutadas / Denominador: Porcentaje total de avance en la gestión para la implementación de un (1) Sistema de Bicicleta Pública (compartida)programadas en la vigencia</t>
  </si>
  <si>
    <t xml:space="preserve">PAOLA ANDREA RAMÍREZ CERVERA </t>
  </si>
  <si>
    <t>DIRECCIÓN DE INTELIGENCIA PARA LA MOVILIDAD</t>
  </si>
  <si>
    <t>Proyecto de Inversión: 7583 Implementación del sistema de transporte de bajas y cero emisiones para Bogotá D.C. Un Nuevo Contrato Social y Ambiental para la Bogotá del Siglo XXI
Meta 3:  Formular e implementar el 100% las acciones de la política pública de movilidad motorizada de cero y baja emisiones</t>
  </si>
  <si>
    <t>Documento interno a la entidad - PAA</t>
  </si>
  <si>
    <t xml:space="preserve">Excel </t>
  </si>
  <si>
    <t xml:space="preserve">Porcentaje de avance en las acciones  para la formulación e implementación de la política pública de movilidad motorizada de cero y baja emisiones ejecutadas </t>
  </si>
  <si>
    <t>Porcentaje de avance en las acciones  para la formulación e implementación de la política pública de movilidad motorizada de cero y baja emisiones ejecutadas</t>
  </si>
  <si>
    <t>Porcentaje de ejecución de la variable de acuerdo a la programación del PAA</t>
  </si>
  <si>
    <t>ALIMAR BENITEZ</t>
  </si>
  <si>
    <t>FLOR AMALIA PÉREZ 
MARITZA RINCON MESA
JEIMMY LIZETH ENCISO</t>
  </si>
  <si>
    <t>Proyecto de Inversión: 7583 Implementación del sistema de transporte de bajas y cero emisiones para Bogotá D.C. Un Nuevo Contrato Social y Ambiental para la Bogotá del Siglo XXI
Meta 4: Fortalecer y hacer seguimiento al 100% de las políticas, planes, proyectos en el componente ambiental de movilidad</t>
  </si>
  <si>
    <t>Porcentaje de seguimiento a las políticas, planes, proyectos en el componente ambiental de movilidad</t>
  </si>
  <si>
    <t>Excel</t>
  </si>
  <si>
    <t>Este indicador representa el grado de avance de las Políticas, planes, proyectos en el componente ambiental de la movilidad</t>
  </si>
  <si>
    <t>Monitorear el grado de implementación de las acciones de seguimiento a las políticas, planes, proyectos en el componente ambiental de la movilidad ejecutadas.</t>
  </si>
  <si>
    <t xml:space="preserve">Porcentaje de avance en las acciones de seguimiento a las Políticas, planes, proyectos en el componente ambiental de la movilidad ejecutadas </t>
  </si>
  <si>
    <t xml:space="preserve"> Porcentaje de avance en las acciones de seguimiento a las Políticas, planes, proyectos en el componente ambiental de la movilidad ejecutadas</t>
  </si>
  <si>
    <t>ALIMAR BENITEZ MOLINA
VALENTINA ACUÑA GARCIA</t>
  </si>
  <si>
    <t>FLOR AMALIA PÉREZ 
MARITZA RINCON MESA
JEIMMY LIZETH ENCISO
CAMILO ANDRÉS ACEVEDO SANTOS
CRISTIAN LEANDRO BUITRAGO ZARABANDA</t>
  </si>
  <si>
    <t xml:space="preserve">LUIS ALFREDO CASTRO PEÑA </t>
  </si>
  <si>
    <t>POA _Proyecto 7583
Implementación del sistema de transporte de bajas y cero emisiones para Bogotá D.C.
Un Nuevo Contrato Social y Ambiental para la Bogotá del Siglo XXI
Meta 5: Ejecutar el 100% de acciones de fomento para mejorar la experiencia de viaje del peatón</t>
  </si>
  <si>
    <t>Porcentaje de acciones de fomento para mejorar la experiencia de viaje del peatón ejecutado</t>
  </si>
  <si>
    <t>Indicador formulado con el propósito de dar cumpliliento a la meta 271 del PDD "Un Nuevo Contrato Social y Ambiental para la Bogotá del Siglo XXI"</t>
  </si>
  <si>
    <t>Realizar las acciones relacionadas con el fomento para mejorar la experiencia de viaje del peatón ejecutadas</t>
  </si>
  <si>
    <t>Numerador: Porcentaje de avance en las acciones de fomento para mejorar la experiencia de viaje del peatón ejecutadas / Denominador: Porcentaje total de avance de acciones de seguimiento al Fomento para mejorar la experiencia de viaje del peatón programadas en la vigencia.</t>
  </si>
  <si>
    <t>Porcentaje de avance en las acciones de fomento para mejorar la experiencia de viaje del peatón ejecutadas</t>
  </si>
  <si>
    <t>Porcentaje total de avance de acciones de seguimiento al Fomento para mejorar la experiencia de viaje del peatón programadas en la vigencia.</t>
  </si>
  <si>
    <t>OSCAR MAURICIO VELASQUEZ BOBADILLA</t>
  </si>
  <si>
    <t>JULIANA ZAMBRANO</t>
  </si>
  <si>
    <t>POA _Proyecto 7583
Implementación del sistema de transporte de bajas y cero emisiones para Bogotá D.C.
Un Nuevo Contrato Social y Ambiental para la Bogotá del Siglo XXI
Meta 6:  Impulsar el 100% las acciones para adelantar un esquema de transporte alternativo y ambientalmente sostenible mediante el fomento de la micromovilidad</t>
  </si>
  <si>
    <t>Porcentaje de acciones de un esquema de transporte alternativo y ambientalmente sostenible mediante el fomento de la micromovilidad impulsado</t>
  </si>
  <si>
    <t>Indicador formulado con el propósito de dar cumpliliento a la meta 267 del PDD "Un Nuevo Contrato Social y Ambiental para la Bogotá del Siglo XXI"</t>
  </si>
  <si>
    <t>Realizar las acciones para adelantar un esquema de transporte alternativo y ambientalmente sostenible mediante el fomento de la micromovilidad ejecutadas</t>
  </si>
  <si>
    <t>Numerador: Porcentaje de avance en las acciones para adelantar un esquema de transporte alternativo y ambientalmente sostenible mediante el fomento de la micromovilidad ejecutadas  / Denominador: Porcentaje total de avance de acciones para adelantar un esquema de transporte alternativo y ambientalmente sostenible mediante el fomento de la micromovilidad ejecutadas programadas en la vigencia.</t>
  </si>
  <si>
    <t>Porcentaje de avance en las acciones para adelantar un esquema de transporte alternativo y ambientalmente sostenible mediante el fomento de la micromovilidad ejecutadas</t>
  </si>
  <si>
    <t>Porcentaje total de avance de acciones para adelantar un esquema de transporte alternativo y ambientalmente sostenible mediante el fomento de la micromovilidad ejecutadas programadas en la vigencia.</t>
  </si>
  <si>
    <t xml:space="preserve">RODRIGO PERALTA DE ZUBIRÍA
PAOLA ANDREA RAMÍREZ CERVERA </t>
  </si>
  <si>
    <t>POA _Proyecto 7583
Implementación del sistema de transporte de bajas y cero emisiones para Bogotá D.C.
Un Nuevo Contrato Social y Ambiental para la Bogotá del Siglo XXI 
Meta PDD: 264_Aumentar en un 50% los viajes en bicicleta a través de la implementación de la política publica de la bicicleta</t>
  </si>
  <si>
    <t>Número de viajes en bicicleta</t>
  </si>
  <si>
    <t>Linea base 2019</t>
  </si>
  <si>
    <t>Encuesta de Movilidad</t>
  </si>
  <si>
    <t>Word</t>
  </si>
  <si>
    <t xml:space="preserve">Numero </t>
  </si>
  <si>
    <t>ANUAL</t>
  </si>
  <si>
    <t>Indicador establecido en el PDD Un Nuevo Contrato Social y Ambiental para la Bogotá del Siglo XXI</t>
  </si>
  <si>
    <t>Realizar las acciones para aumentar los viajes en bicicleta mediante la implementación  la politica pública de bicicleta</t>
  </si>
  <si>
    <t>Numero de viajes realizados en bicicleta durante la vigencia</t>
  </si>
  <si>
    <t>Numerador: Número de los viajes en bicicleta ejecutadas / Denominador: Número de viajes en bicilceta programadas en la vigencia.</t>
  </si>
  <si>
    <t xml:space="preserve">Número de los viajes en bicicleta ejecutadas </t>
  </si>
  <si>
    <t>Número</t>
  </si>
  <si>
    <t>Anual</t>
  </si>
  <si>
    <t>JEIMMY LIZETH ENCISO
CRISTIAN LEANDRO BUITRAGO ZARABANDA
CAMILO ANDRÉS ACEVEDO</t>
  </si>
  <si>
    <t>CRISTIAN QUINTERO
RUBEN DARÍO CASTRO
GIOVANNI SALCEDO GARCÍA</t>
  </si>
  <si>
    <t>Número de vehículos de cero y bajas emisiones en el parque automotor de Bogotá</t>
  </si>
  <si>
    <t>Registro Administrativo - RDA</t>
  </si>
  <si>
    <t>Vehículos de cero y bajas emisiones en el parque automotor de Bogotá</t>
  </si>
  <si>
    <t>Realizar las acciones para aumentar los vehículos de cero y bajas emisiones en el parque automotor de Bogotá.</t>
  </si>
  <si>
    <t>Númerador: Número de vehículos de cero y bajas emisiones registrados en el RDA/ Denominador: Número de vehículos de cero y bajas emisiones programados</t>
  </si>
  <si>
    <t>Número de vehículos de cero y bajas emisiones registrados en el RDA</t>
  </si>
  <si>
    <t>Número de vehículos de cero y bajas emisiones programados</t>
  </si>
  <si>
    <t>Documento interno a la entidad - Ficha técnica del proyecto 7583</t>
  </si>
  <si>
    <t>Número de vehículos de cero y bajas emisiones registrados en el periodo de reporte en el Registro Distrital Automotor</t>
  </si>
  <si>
    <t>Número de vehículos de cero y bajas emisiones programados en la vigencia</t>
  </si>
  <si>
    <t>DIANA CAROLINA DURAN</t>
  </si>
  <si>
    <t xml:space="preserve">Proyecto de Inversión: 7583 Implementación del sistema de transporte de bajas y cero emisiones para Bogotá D.C. Un Nuevo Contrato Social y Ambiental para la Bogotá del Siglo XXI
Meta PDD:265_ Generar las condiciones para aumentar a 6.500 los vehículos de cero y bajas emisiones en el parque automotor de Bogotá, incluyendo la implementación de 20 puntos </t>
  </si>
  <si>
    <t>Número de puntos públicos de carga rápida implementados</t>
  </si>
  <si>
    <t>ENEL-Codensa</t>
  </si>
  <si>
    <t>Dato entregado por el operador ENEL-Codensa</t>
  </si>
  <si>
    <t>UNIDAD</t>
  </si>
  <si>
    <t>Puntos públicos de carga rápida implementados en la ciudad</t>
  </si>
  <si>
    <t>Realizar las acciones para aumentar el número de  puntos públicos de carga rápida implementados</t>
  </si>
  <si>
    <t>Númerador: Número de puntos públicos de carga rápida implementados/Denominador: Número de puntos públicos de carga rápida programados</t>
  </si>
  <si>
    <t>Número de puntos públicos de carga rápida programados</t>
  </si>
  <si>
    <t xml:space="preserve">Número de puntos de carga rápida implementados en el periodo de reporte en el </t>
  </si>
  <si>
    <t>Número de puntos de carga rápida programados en la vigencia</t>
  </si>
  <si>
    <t>POA _Proyecto 7583
Implementación del sistema de transporte de bajas y cero emisiones para Bogotá D.C.
Un Nuevo Contrato Social y Ambiental para la Bogotá del Siglo XXI
Meta PDD: 266_Gestionar la implementación de un sistema de bicicletas públicas</t>
  </si>
  <si>
    <t xml:space="preserve">Porcentaje de avance en la implementación de un sistema de bicicletas públicas </t>
  </si>
  <si>
    <t xml:space="preserve"> Gestionar la implementación de un sistema de bicicletas públicas
</t>
  </si>
  <si>
    <t>Realizar las acciones de avance en la gestión para implementar un sistema de bicicletas públicas</t>
  </si>
  <si>
    <t>Numerador: Porcentaje de avance en las acciones  para implementar un sistema de bicicletas públicas  / Denominador: Porcentaje  programado de avance en las acciones para implementar un sistema de bicicletas públicas</t>
  </si>
  <si>
    <t>Porcentaje de avance en las acciones  para implementar un sistema de bicicletas públicas</t>
  </si>
  <si>
    <t>Porcentaje  programado de avance en las acciones para implementar un sistema de bicicletas públicas</t>
  </si>
  <si>
    <t>POA _Proyecto 7583
Implementación del sistema de transporte de bajas y cero emisiones para Bogotá D.C.
Un Nuevo Contrato Social y Ambiental para la Bogotá del Siglo XXI
267_Impulsar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</si>
  <si>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 xml:space="preserve"> Porcentaje de implementación de la estrategia de fomento de la micromovilidad </t>
  </si>
  <si>
    <t>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</si>
  <si>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Realizar las acciones para un esquema de transporte alternativo y ambientalmente sostenible mediante el fomento de la micro movilidad a través del uso de patinetas y bicicletas eléctricas</t>
  </si>
  <si>
    <t xml:space="preserve">Numerador: Porcentaje de avance ejecutado de las acciones en la implementación de la estrategia para el fomento de la micro movilidad/ Denominador: Porcentaje de avance programado de las acciones en la implementación de la estrategia para el fomento de la micro movilidad </t>
  </si>
  <si>
    <t>Porcentaje de avance ejecutado de las acciones en la implementación de la estrategia para el fomento de la micro movilidad</t>
  </si>
  <si>
    <t xml:space="preserve">Porcentaje de avance programado de las acciones en la implementación de la estrategia para el fomento de la micro movilidad </t>
  </si>
  <si>
    <t xml:space="preserve">POA _Proyecto 7583
Implementación del sistema de transporte de bajas y cero emisiones para Bogotá D.C.
Un Nuevo Contrato Social y Ambiental para la Bogotá del Siglo XXI
271_Reducir en el 10% como promedio ponderado ciudad, la concentración de material particulado PM10 y PM2.5, mediante la implementación del Plan de Gestión Integral  de Calidad de Aire (Aporte de Movilidad a meta del Sector Ambiente).
</t>
  </si>
  <si>
    <t xml:space="preserve">
288_ Concentración promedio ponderado de ciudad de material particulado PM 10</t>
  </si>
  <si>
    <t>PM 10_ 38,3 µg/m3</t>
  </si>
  <si>
    <t>Fuente: Secretaría Distrital de Ambiente</t>
  </si>
  <si>
    <t>DECRECIENTE</t>
  </si>
  <si>
    <t>Medición de la concentración promedio ponderado de ciudad de material particulado PM 10 que adelanta la Secretaría Distrital de Ambiente</t>
  </si>
  <si>
    <t>Realizar las acciones para un reducir  material particulado PM10 y PM2.5, mediante la implementación del Plan de Gestión Integral  de Calidad de Aire.</t>
  </si>
  <si>
    <t xml:space="preserve">La Secretaría Distrital de Ambiente genera el resultado cuantitativo de los datos, y desde la  Secretaria Distrital de Movilidad se complementa en la parte cualitativa  a través de  la meta 4 y 5  del proyecto de inversión  del 7583 </t>
  </si>
  <si>
    <t>POA _Proyecto 7583
Implementación del sistema de transporte de bajas y cero emisiones para Bogotá D.C.
Un Nuevo Contrato Social y Ambiental para la Bogotá del Siglo XXI
271_Reducir en el 10% como promedio ponderado ciudad, la concentración de material particulado PM10 y PM2.5, mediante la implementación del Plan de Gestión Integral  de Calidad de Aire (Aporte de Movilidad a meta del Sector Ambiente).</t>
  </si>
  <si>
    <t xml:space="preserve">
 Concentración promedio ponderado de ciudad de material particulado PM 2,5</t>
  </si>
  <si>
    <t>PM2,5_19,7  µg/m3</t>
  </si>
  <si>
    <t>Medición de la concentración promedio ponderado de ciudad de material particulado PM 2,5 que adelanta la Secretaría Distrital de Ambiente</t>
  </si>
  <si>
    <t xml:space="preserve">RODRIGO PERALTA
PAOLA ANDREA RAMÍREZ CERVERA </t>
  </si>
  <si>
    <t>POA _Proyecto 7583
Implementación del sistema de transporte de bajas y cero emisiones para Bogotá D.C.
Un Nuevo Contrato Social y Ambiental para la Bogotá del Siglo XXI
Meta PDD:  381_Construir 280 km. de ciclorrutas</t>
  </si>
  <si>
    <t>Kilómetros de ciclovía temporal en operación</t>
  </si>
  <si>
    <t>NÚMERO</t>
  </si>
  <si>
    <t>km de ciclo vía temporal necesarios en la ciudad</t>
  </si>
  <si>
    <t>Realizar acciones para generar los km de ciclo vía temporal necesarios en la ciudad</t>
  </si>
  <si>
    <t>Número de Kilometros de Ciclovia Temporal</t>
  </si>
  <si>
    <t>SEBASTIAN POSADA
JENIFFER NIÑO SALAZAR</t>
  </si>
  <si>
    <t>POA _Proyecto 7583
Implementación del sistema de transporte de bajas y cero emisiones para Bogotá D.C.
Un Nuevo Contrato Social y Ambiental para la Bogotá del Siglo XXI
388_Implementar 5.000 cupos de cicloparqueaderos</t>
  </si>
  <si>
    <t>Número de cupos de cicloparquederos gestionados en infraestructura pública</t>
  </si>
  <si>
    <t xml:space="preserve">Para el número de cupos de cicloparqueaderos reportados en infraestructura pública durante la vigencia 2020, 2021, 2022 y 2023, se tienen en cuenta las gestiones que se adelantan desde varios frentes, estas incluyen la cantidad de cupos permanentes (No incluye cupos de frentes de obra) que reporta el IDU dentro de la meta 388 (implementar 5000 cupos de cicloparqueaderos), adicional a ello, se involucra los cupos de las entidades públicas, Sellos de Calidad, y el inventario parcial de cupos de cicloparqueaderos en espacio público (entre estos, parques, plazas y plazoletas), equipamientos distritales </t>
  </si>
  <si>
    <t>Realizar acciones para aumentar la oferta de cicloparqueaderos en la Ciudad</t>
  </si>
  <si>
    <t>Numerador: Numero de acciones ejecutadas con el sector público en gestión de cicloparquederos / Denominador: Numero de acciones programadas con el sector público en gestión de cicloparquederos</t>
  </si>
  <si>
    <t xml:space="preserve">Numero de acciones adelantadas con el sector privado en gestión de cicloparquederos </t>
  </si>
  <si>
    <t>Numero de acciones programadas con el sector privado en gestión de cicloparquederos</t>
  </si>
  <si>
    <t>JENNIFER SABOGAL</t>
  </si>
  <si>
    <t>Porcentaje de avance de las acciones para aumentar el número de cupos de cicloparqueaderos en infraestructura privada</t>
  </si>
  <si>
    <t>porcentaje de acciones para aumentar el número de cupos de cicloparquederos gestionados en infraestructura privada</t>
  </si>
  <si>
    <t>Numerador: Numero de acciones ejecutadas con el sector privado en gestión de cicloparquederos / Denominador: Numero de acciones programadas con el sector privado en gestión de cicloparquederos</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</si>
  <si>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</si>
  <si>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</si>
  <si>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</si>
  <si>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</si>
  <si>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</si>
  <si>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</si>
  <si>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</si>
  <si>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</si>
  <si>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</si>
  <si>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</si>
  <si>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</si>
  <si>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</si>
  <si>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</si>
  <si>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</si>
  <si>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</si>
  <si>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</si>
  <si>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</si>
  <si>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</si>
  <si>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</si>
  <si>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</si>
  <si>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</si>
  <si>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 AVANCE TAREAS VIGENCIA</t>
  </si>
  <si>
    <t>PROGRAMADO ACTIVIDAD VIGENCIA</t>
  </si>
  <si>
    <t>EJECUTADO ACTIVIDAD VIGENCIA</t>
  </si>
  <si>
    <t>% AVANCE ACTIVIDADES VIGENCIA</t>
  </si>
  <si>
    <t>Realizar seguimiento 100% las acciones de la política pública de la bicicleta</t>
  </si>
  <si>
    <t>Realizar el seguimiento, reporte, monitoreo y evaluación de las acciones establecidas en la Política Pública de la Bicicleta de la Ciudad</t>
  </si>
  <si>
    <t xml:space="preserve">Contratación del equipo técnico para desarrollar las acciones de seguimiento e implementación de la Política Pública de Bicicleta </t>
  </si>
  <si>
    <t>Realizar el seguimiento e implementación de los 4 objetivos específicos de la Política Pública de la Bicicleta</t>
  </si>
  <si>
    <t>Realizar eventos que requieran apoyo logístico, para las actividades relacionadas con la implementación de la Política Pública de la Bicicleta</t>
  </si>
  <si>
    <t>Generar los estudios previos, documentos técnicos y supervisión del contrato que se derive de  la contratación de los eventos que requieran apoyo logístico, para el desarrollo las actividades relacionadas con la implementación de la Política Pública de la Bicicleta</t>
  </si>
  <si>
    <t xml:space="preserve">Contratar la producción, impresión y entrega de  material informativo para la divulgación, educación y pedagogía de las diferentes de comunicación y cultura ciudadana relacionadas con las acciones de la política pública de la bicicleta </t>
  </si>
  <si>
    <t xml:space="preserve">Generar los estudios previos, documentos técnicos y supervisión del contrato que se derive de la contratación de material impreso para para la divulgación, educación y pedagogía de las diferentes de comunicación y cultura ciudadana relacionadas con las acciones de la política pública de la bicicleta </t>
  </si>
  <si>
    <t>Divulgar en medios masivos, comunitarios o alternativos de comunicación, las actividades relacionadas con la implementación de la Política Pública de la Bicicleta</t>
  </si>
  <si>
    <t>Generar los estudios previos, documentos técnicos y supervisión del contrato que se derive de la contratación de la divulgación en medios masivo de las actividades relacionadas con la implementación de la Política Pública de la Bicicleta</t>
  </si>
  <si>
    <t>Realizar las actividades relacionadas con el desarrollo estrategias de estimulos y fortalecimiento de la cultura ciudadana en el marco de la Política Pública de la Bicicleta</t>
  </si>
  <si>
    <t>Adelantar las acciones para integrar actividades artisticas culturales y recreativas por iniciativa de las organizaciones ciudadanas de ciclistas en cumplimento al producto 4.2.1. del Plan de Accion de la Politica Publica de la Bicicleta de Bogotá D.C CONPES D.C 015 de 2021.</t>
  </si>
  <si>
    <t>Gestionar la implementación de un (1) Sistema de Bicicleta Pública (compartida)</t>
  </si>
  <si>
    <t>Realizar la revisión, seguimiento, monitoreo y evaluación de la  implementación del Sistema de Bicicleta Pública</t>
  </si>
  <si>
    <t>Contratación del equipo técnico, para desarrollar las acciones relacionadas con la  implementación del Sistema de Bicicleta Pública</t>
  </si>
  <si>
    <t>Formular e implementar el 100% las acciones de la política pública de movilidad motorizada de cero y baja emisiones</t>
  </si>
  <si>
    <t>Realizar seguimiento a los proyectos de gestión de la demanda, las medidas de movilidad sostenible y el sistema de transporte público y privado de Bogotá .</t>
  </si>
  <si>
    <t>Realizar  la contratación de los profesionales.</t>
  </si>
  <si>
    <t>Apoyar la formulación de la Política Pública de Movilidad Motorizada de Cero y
Bajas Emisiones y las estrategias derivadas que promuevan la renovación tecnológica de los modos motorizados en la ciudad</t>
  </si>
  <si>
    <t>Fortalecer y hacer seguimiento al 100% de las políticas, planes, proyectos en el componente ambiental de movilidad</t>
  </si>
  <si>
    <t>Realizar seguimiento a la implementación de tecnologías vehiculares de cero emisiones, mejoras en eficiencia energética y desarrollo de políticas y estrategias para la reducción de emisiones contaminantes</t>
  </si>
  <si>
    <t>Apoyar en la gestión de la formulación de proyectos para el impulso de la movilidad de cero y bajas emisiones y la eficiencia energética en el sector transporte</t>
  </si>
  <si>
    <t>Realizar la Encuesta de Movilidad, para identificar los patrones de viajes en Bogotá y su área de influencia, estimar la demanda y caracterizar los viajes cotidianos.</t>
  </si>
  <si>
    <t>Realizar la contratación y seguimiento del proceso para la encuesta de movilidad</t>
  </si>
  <si>
    <t>Gestionar las acciones para facilitar a los vehiculos menores de 10.5 toneladas y volquetas la promocion a la modernizacion y reduccion de emision del parque automotor de carga con tecnologias de baja o cero emisiones</t>
  </si>
  <si>
    <t>Ejecutar el 100% de acciones de fomento para mejorar la experiencia de viaje del peatón</t>
  </si>
  <si>
    <t>Realizar el seguimiento, reporte, monitoreo y evaluación de las acciones de fomento para mejorar la experiencia de viaje del peatón</t>
  </si>
  <si>
    <t>Contratación del equipo técnico para desarrollar las acciones de fomento para mejorar la experiencia de viaje del peatón</t>
  </si>
  <si>
    <t>Realizar el seguimiento e implementación de acciones en materia de señalización, intervenciones en calzadas y acciones pedagógicas, para mejorar la experiencia de viaje del peatón</t>
  </si>
  <si>
    <t>Realizar eventos que requieran apoyo logístico, para adelantar  acciones de fomento para mejorar la experiencia de viaje del peatón</t>
  </si>
  <si>
    <t>Generar los estudios previos, documentos técnicos y supervisión del contrato que se derive de  la contratación de los eventos que requieran apoyo logístico, para adelantar  acciones de fomento para mejorar la experiencia de viaje del peatón</t>
  </si>
  <si>
    <t>Contratar la producción, impresión y entrega de  material informativo para la divulgación, educación y pedagogía de las diferentes estrategias de comunicación y cultura ciudadana relacionadas con mejorar la experiencia de viaje del peatón</t>
  </si>
  <si>
    <t>Generar los estudios previos, documentos técnicos y supervisión del contrato que se derive de la contratación de material impreso para para la divulgación, educación y pedagogía de las diferentes estrategias de comunicación y cultura ciudadana relacionadas con mejorar la experiencia de viaje del peatón</t>
  </si>
  <si>
    <t>Divulgar en medios masivos, comunitarios o alternativos de comunicación, las acciones de fomento para mejorar la experiencia de viaje del peatón</t>
  </si>
  <si>
    <t>Generar los estudios previos, documentos técnicos y supervisión del contrato que se derive de la contratación de la divulgación en medios masivo de  las acciones de fomento para mejorar la experiencia de viaje del peatón</t>
  </si>
  <si>
    <t>Impulsar el 100% las acciones para adelantar un esquema de transporte alternativo y ambientalmente sostenible mediante el fomento de la micromovilidad</t>
  </si>
  <si>
    <t>Realizar el seguimiento, reporte, monitoreo y evaluación para adelantar un esquema de transporte alternativo y ambientalmente sostenible mediante el fomento de la micromovilidad</t>
  </si>
  <si>
    <t>Conformación del equipo técnico para adelantar un esquema de transporte alternativo y ambientalmente sostenible mediante el fomento de la micromovilidad</t>
  </si>
  <si>
    <t>Realizar el seguimiento e implementación de las acciones para adelantar un esquema de transporte alternativo y ambientalmente sostenible mediante el fomento de la micromovilidad</t>
  </si>
  <si>
    <t>Ubicación estratégica</t>
  </si>
  <si>
    <t>Marcadores a Nivel Táctico</t>
  </si>
  <si>
    <t>Código Meta Plan de Desarrollo
(Combine acorde al total de metas proyecto asociadas a la meta)</t>
  </si>
  <si>
    <t>Meta Plan de Desarrollo
(Combine acorde al total de metas proyecto asociadas a la meta)</t>
  </si>
  <si>
    <t>Metas Proyecto de Inversión</t>
  </si>
  <si>
    <t>Meta Vigencia</t>
  </si>
  <si>
    <t>Componente asociado a la Misión</t>
  </si>
  <si>
    <t>Componente asociado a la Vision</t>
  </si>
  <si>
    <t>Objetivo Estratégico</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</si>
  <si>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</si>
  <si>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</si>
  <si>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</si>
  <si>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</si>
  <si>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</si>
  <si>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</si>
  <si>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</si>
  <si>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</si>
  <si>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</si>
  <si>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</si>
  <si>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</si>
  <si>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</si>
  <si>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</si>
  <si>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</si>
  <si>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</si>
  <si>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Indicador</t>
  </si>
  <si>
    <t>No. Meta</t>
  </si>
  <si>
    <t>Descripción_Meta</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</si>
  <si>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</si>
  <si>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</si>
  <si>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</si>
  <si>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</si>
  <si>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</si>
  <si>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</si>
  <si>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</si>
  <si>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</si>
  <si>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</si>
  <si>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2. Contribuye potencianado la productividad, la competitividad y la integración de Bogotá y la región</t>
  </si>
  <si>
    <t>4. Ser referente mundial en el incremento de la satisfacción en las experiencias de viaje</t>
  </si>
  <si>
    <t>3. Generar e implementar políticas de movilidad basadas en el análisis de datos fomentando la productividad, eficiencia y bienestar de la ciudad.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</si>
  <si>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</si>
  <si>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Transporte No Motorizado</t>
  </si>
  <si>
    <t>Aporta (magnitud)</t>
  </si>
  <si>
    <t>8. Mejorar la calidad de vida de los habitantes en cuanto a movilidad y factores asociados</t>
  </si>
  <si>
    <t xml:space="preserve">4. Número de viajes realizados en bicicleta </t>
  </si>
  <si>
    <t>TPIEG/TPCC/TPJ</t>
  </si>
  <si>
    <t>11. Ciudades y comunidades sostenibles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</si>
  <si>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</si>
  <si>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NO</t>
  </si>
  <si>
    <t>SI</t>
  </si>
  <si>
    <t>Politica Pública Salud Ambiental</t>
  </si>
  <si>
    <t>Documentos de planeación</t>
  </si>
  <si>
    <t>Aumentar en un 50% los viajes en bicicleta a través de la implementación de la política publica de la bicicleta</t>
  </si>
  <si>
    <t>8. Servicio de gestión para la movilidad en la ciudad</t>
  </si>
  <si>
    <t>12. Porcentaje de avance  en la implementación de un (1) Sistema de Bicicleta Pública (compartida) alcanzado</t>
  </si>
  <si>
    <t>Construir 280 km. de ciclorrutas</t>
  </si>
  <si>
    <t xml:space="preserve">13. Porcentaje de avance  en la implementación de un (1) Sistema de Bicicleta Pública (compartida) alcanzado y 14. Número de cupos de cicloparquederos gestionados en infraestructura privada
</t>
  </si>
  <si>
    <t>Cicloparqueaderos</t>
  </si>
  <si>
    <t>Número de cupos de cicloparqueaderos implementados</t>
  </si>
  <si>
    <t>Implementar 5.000 cupos de cicloparqueaderos</t>
  </si>
  <si>
    <t>1. Contribuye a la equidad y mejoran la calidad de vida de la ciudadanía y la seguridad de los actores viales</t>
  </si>
  <si>
    <t>1. Ser referente mundial en la promoción de cambios comportamentales en la ciudadanía y los actores viales</t>
  </si>
  <si>
    <t>2. Formular e implementar estrategias de movilidad que reverdezcan a Bogotá y mejoren la experiencia de viaje de la ciudadanía y visitantes de Bogotá Región, en los aspectos de tiempo, calidad y costo, a través de la tecnología y la innovación.</t>
  </si>
  <si>
    <t>Política pública de Juventud</t>
  </si>
  <si>
    <t>Gestionar la implementación de un sistema de bicicletas públicas%</t>
  </si>
  <si>
    <t>2. Ser referente mundial en la incorporación de enfoques territorial, de género y diferencial</t>
  </si>
  <si>
    <t>Componente Ambiental</t>
  </si>
  <si>
    <t>Relacionada</t>
  </si>
  <si>
    <t>11.6. De aquí a 2030, reducir el impacto ambiental negativo per cápita de las ciudades, incluso prestando especial atención a la calidad del aire y la gestión de los desechos municipales y de otro tipo</t>
  </si>
  <si>
    <t>Documentos metodológicos</t>
  </si>
  <si>
    <t>Generar las condiciones para aumentar a 6.500 los vehículos de cero y bajas emisiones en el parque automotor de Bogotá, incluyendo la implementación de 20 puntos públicos de carga rápida</t>
  </si>
  <si>
    <t>Formular e implementar el 100% las acciones de la política pública de movilidad motorizada de cero y baja emisionesRecurso humano</t>
  </si>
  <si>
    <t>3. Salud y bienestar</t>
  </si>
  <si>
    <t>3.9. De aquí a 2030, reducir considerablemente el número de muertes y enfermedades causadas por productos químicos peligrosos y por la polución y contaminación del aire, el
agua y el suelo</t>
  </si>
  <si>
    <t>Reducir en el 10% como promedio ponderado ciudad, la concentración de material particulado PM10 y PM2.5, mediante la implementación del Plan de Gestión Integral de Calidad de Aire (aporte demovilidad a meta del sector ambiente)</t>
  </si>
  <si>
    <t>OSGA- Ejecutar las diferentes actividades de los programas de Gestión Ambiental, definidas en el plan de acción acorde a la normatividad vigente.</t>
  </si>
  <si>
    <t>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</si>
  <si>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 xml:space="preserve">        </t>
  </si>
  <si>
    <t>Resumen Cuatrienio</t>
  </si>
  <si>
    <t>Presupuesto _Compromisos</t>
  </si>
  <si>
    <t>Presupuesto _Giros</t>
  </si>
  <si>
    <t>Presupuesto_reservas</t>
  </si>
  <si>
    <t>Objetivo específico proyecto de inversión</t>
  </si>
  <si>
    <t>No meta</t>
  </si>
  <si>
    <t>Descripción Meta</t>
  </si>
  <si>
    <t>Tipo de Anualización</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</si>
  <si>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</si>
  <si>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</si>
  <si>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</si>
  <si>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</si>
  <si>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</si>
  <si>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</si>
  <si>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</si>
  <si>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</si>
  <si>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</si>
  <si>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</si>
  <si>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</si>
  <si>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</si>
  <si>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</si>
  <si>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</si>
  <si>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</si>
  <si>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</si>
  <si>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</si>
  <si>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</si>
  <si>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Formular, implementar y monitorear las acciones de la política pública de movilidad motorizada de cero y bajas emisiones.</t>
  </si>
  <si>
    <t>Suma</t>
  </si>
  <si>
    <t>Total meta</t>
  </si>
  <si>
    <t>Incentivar el uso y disfrute de la bicicleta y la caminata</t>
  </si>
  <si>
    <t>Formular e implementar el 100% las acciones de la política pública de movilidad motorizada de cero y baja misiones</t>
  </si>
  <si>
    <t>Vigencia 2023</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</si>
  <si>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</si>
  <si>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</si>
  <si>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</si>
  <si>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</si>
  <si>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</si>
  <si>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</si>
  <si>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</si>
  <si>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</si>
  <si>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</si>
  <si>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</si>
  <si>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</si>
  <si>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</si>
  <si>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</si>
  <si>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</si>
  <si>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</si>
  <si>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</si>
  <si>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 Realizar el 100 % de las acciones de la Política Pública de la Bicicleta</t>
  </si>
  <si>
    <t xml:space="preserve">DIRECCIÓN DE INTELIGENCIA PARA LA MOVILIDAD
</t>
  </si>
  <si>
    <t xml:space="preserve">No se presentan retrasos. </t>
  </si>
  <si>
    <t>TOTAL PDD</t>
  </si>
  <si>
    <t>Meta de gestión</t>
  </si>
  <si>
    <t>2. Gestionar la implementación de 1 sistema de Bicicleta Pública (compartida)</t>
  </si>
  <si>
    <t>Porcentaje de avance en la gestión para la implementación del Sistema de Bicicletas Públicas</t>
  </si>
  <si>
    <t>DIRECCIÓN DE PLANEACIÓN DE LA MOVILIDAD</t>
  </si>
  <si>
    <t>Mediante el Sistema de Bicicletas Compartidas se espera generar nuevos viajes diarios en bicicleta, beneficiando no sólo a los usuarios del mismo, sino también contribuyendo en el descongestionamiento del Sistema de Transporte Público, y a su vez reduciendo las emisiones de CO2 debido al cambio de modos motorizados que incentiva este sistema.
 En el mediano / largo plazo, estos sistemas incentivan que nuevos ciudadanos se vuelvan bici usuarios y cambien su modo de transporte motorizado actual no sólo por el Sistema de Bicicletas Compartidas per-se, sino también por su propia bicicleta mecánica o eléctrica.</t>
  </si>
  <si>
    <t>3. Formular e implementar el 100 % las acciones de la política pública de movilidad motorizada de cero y baja emisiones</t>
  </si>
  <si>
    <t>Vehículos de cero y bajas emisiones en el parque automotor de Bogotá, y puntos públicos de carga rápida</t>
  </si>
  <si>
    <t>Aumento de la flota de transporte de cero y bajas emisiones se refleja en menor cantidad de material particulado y gases de efecto invernadero emitidos. Esto contribuye en beneficios de salud pública para la ciudadanía.</t>
  </si>
  <si>
    <t>Puntos públicos de carga rápida implementados</t>
  </si>
  <si>
    <t>4. Fortalecer y hacer seguimiento al 100 % de las políticas, planes, proyectos de movilidad en el componente ambiental%</t>
  </si>
  <si>
    <t>Concentración promedio ponderado de ciudad de material particulado PM 10</t>
  </si>
  <si>
    <t>SECRETARIA DISTRITAL DE AMBIENTE/
DIRECCIÓN DE PLANEACIÓN DE LA MOVILIDAD/
SUBDIRECCIÓN DE LA BICICLETA Y EL PEATÓN</t>
  </si>
  <si>
    <t>Disminuir la concentración de material particulado, lo cual se refleja en beneficios en salud pública para la ciudadanía.
Se considera relevante darle una mayor relevancia al rol de la caminata en la ciudad y mejorar la experiencia de los peatones a la hora de realizar sus viajes a través de la mejora la intermodalidad y la distribución más equitativa del espacio público. Así mismo, se busca que el peatón tenga una mayor incidencia en la participación en la construcción y proyección de la ciudad, tenga más responsabilidad al usar la vía e integre a su conducta comportamientos que cuiden su vida a la hora de realizar sus viajes a pie. De igual manera, se busca promover el uso de la bicicleta y el transporte público como estrategia de reducción de emisiones.
Así mismo, se busca promover el ascenso tecnológico de la flota motorizada de la ciudad, de tal manera que se promueva la adopción de tecnologías de cero y bajas emisiones.
Por tanto, se busca que Bogotá se convierta en una ciudad donde la ciudadanía y especialmente las mujeres y los niños puedan caminar para tener acceso a todo tipo de servicios y al transporte público en virtud de mejorar la calidad de vida. Así como también mitigar las emisiones a través del uso de tecnologías y energéticos más limpios.</t>
  </si>
  <si>
    <t>5. Ejecutar el 100 % de acciones de fomento para mejorar la experiencia de viaje del peatón</t>
  </si>
  <si>
    <t>Concentración promedio ponderado de ciudad de material particulado PM 2,5</t>
  </si>
  <si>
    <t>6. Impulsar el 100 % las acciones para adelantar un esquema de transporte alternativo y ambientalmente sostenible mediante
el fomento de la micromovilidad</t>
  </si>
  <si>
    <t>Porcentaje de avance en la implementación de la estrategia para el fomento de la micromovilidad</t>
  </si>
  <si>
    <t>No se han presentado obstáculos o retrasos a la fecha.</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</si>
  <si>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</si>
  <si>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</si>
  <si>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</si>
  <si>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</si>
  <si>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</si>
  <si>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</si>
  <si>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</si>
  <si>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</si>
  <si>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</si>
  <si>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</si>
  <si>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</si>
  <si>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</si>
  <si>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</si>
  <si>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</si>
  <si>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</si>
  <si>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</si>
  <si>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</si>
  <si>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</si>
  <si>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</si>
  <si>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</si>
  <si>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</si>
  <si>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</si>
  <si>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</si>
  <si>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</si>
  <si>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</si>
  <si>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</si>
  <si>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</si>
  <si>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</si>
  <si>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</si>
  <si>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</si>
  <si>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</si>
  <si>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</si>
  <si>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</si>
  <si>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</si>
  <si>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</si>
  <si>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</si>
  <si>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</si>
  <si>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</si>
  <si>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</si>
  <si>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</si>
  <si>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</si>
  <si>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</si>
  <si>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</si>
  <si>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</si>
  <si>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</si>
  <si>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</si>
  <si>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</si>
  <si>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</si>
  <si>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</si>
  <si>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</si>
  <si>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</si>
  <si>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</si>
  <si>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</si>
  <si>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</si>
  <si>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</si>
  <si>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</si>
  <si>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</si>
  <si>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</si>
  <si>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</si>
  <si>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</si>
  <si>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</si>
  <si>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</si>
  <si>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</si>
  <si>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</si>
  <si>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</si>
  <si>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</si>
  <si>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</si>
  <si>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</si>
  <si>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</si>
  <si>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</si>
  <si>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</si>
  <si>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</si>
  <si>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</si>
  <si>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</si>
  <si>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</si>
  <si>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</si>
  <si>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</si>
  <si>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</si>
  <si>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</si>
  <si>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</si>
  <si>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</si>
  <si>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</si>
  <si>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</si>
  <si>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</si>
  <si>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</si>
  <si>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</si>
  <si>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</si>
  <si>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</si>
  <si>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</si>
  <si>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</si>
  <si>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</si>
  <si>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</si>
  <si>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</si>
  <si>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</si>
  <si>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</si>
  <si>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</si>
  <si>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</si>
  <si>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</si>
  <si>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</si>
  <si>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</si>
  <si>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</si>
  <si>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</si>
  <si>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</si>
  <si>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</si>
  <si>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</si>
  <si>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</si>
  <si>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</si>
  <si>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</si>
  <si>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</si>
  <si>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</si>
  <si>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</si>
  <si>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</si>
  <si>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</si>
  <si>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</si>
  <si>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</si>
  <si>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</si>
  <si>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</si>
  <si>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</si>
  <si>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</si>
  <si>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</si>
  <si>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</si>
  <si>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</si>
  <si>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</si>
  <si>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</si>
  <si>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</si>
  <si>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</si>
  <si>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</si>
  <si>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</si>
  <si>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</si>
  <si>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</si>
  <si>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</si>
  <si>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</si>
  <si>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</si>
  <si>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</si>
  <si>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</si>
  <si>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</si>
  <si>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</si>
  <si>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</si>
  <si>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</si>
  <si>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</si>
  <si>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</si>
  <si>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</si>
  <si>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</si>
  <si>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</si>
  <si>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</si>
  <si>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</si>
  <si>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</si>
  <si>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</si>
  <si>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</si>
  <si>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</si>
  <si>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</si>
  <si>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</si>
  <si>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</si>
  <si>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</si>
  <si>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</si>
  <si>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</si>
  <si>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</si>
  <si>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</si>
  <si>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</si>
  <si>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</si>
  <si>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</si>
  <si>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</si>
  <si>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</si>
  <si>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</si>
  <si>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</si>
  <si>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</si>
  <si>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</si>
  <si>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</si>
  <si>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</si>
  <si>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</si>
  <si>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</si>
  <si>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</si>
  <si>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</si>
  <si>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</si>
  <si>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</si>
  <si>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</si>
  <si>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</si>
  <si>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</si>
  <si>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</si>
  <si>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</si>
  <si>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</si>
  <si>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</si>
  <si>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</si>
  <si>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</si>
  <si>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</si>
  <si>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</si>
  <si>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</si>
  <si>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</si>
  <si>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</si>
  <si>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</si>
  <si>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</si>
  <si>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</si>
  <si>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</si>
  <si>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</si>
  <si>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</si>
  <si>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</si>
  <si>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</si>
  <si>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</si>
  <si>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</si>
  <si>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</si>
  <si>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</si>
  <si>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</si>
  <si>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</si>
  <si>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</si>
  <si>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</si>
  <si>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</si>
  <si>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</si>
  <si>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</si>
  <si>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</si>
  <si>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</si>
  <si>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</si>
  <si>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</si>
  <si>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</si>
  <si>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</si>
  <si>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</si>
  <si>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</si>
  <si>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</si>
  <si>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</si>
  <si>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</si>
  <si>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</si>
  <si>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</si>
  <si>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</si>
  <si>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</si>
  <si>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</si>
  <si>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</si>
  <si>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</si>
  <si>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</si>
  <si>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</si>
  <si>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</si>
  <si>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</si>
  <si>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</si>
  <si>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</si>
  <si>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</si>
  <si>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</si>
  <si>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</si>
  <si>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</si>
  <si>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</si>
  <si>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</si>
  <si>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</si>
  <si>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</si>
  <si>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</si>
  <si>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</si>
  <si>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</si>
  <si>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</si>
  <si>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</si>
  <si>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</si>
  <si>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</si>
  <si>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</si>
  <si>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</si>
  <si>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</si>
  <si>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</si>
  <si>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</si>
  <si>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</si>
  <si>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</si>
  <si>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</si>
  <si>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</si>
  <si>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</si>
  <si>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</si>
  <si>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</si>
  <si>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</si>
  <si>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</si>
  <si>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</si>
  <si>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</si>
  <si>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</si>
  <si>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</si>
  <si>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</si>
  <si>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</si>
  <si>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</si>
  <si>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</si>
  <si>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</si>
  <si>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</si>
  <si>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</si>
  <si>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</si>
  <si>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</si>
  <si>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</si>
  <si>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</si>
  <si>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</si>
  <si>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</si>
  <si>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</si>
  <si>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</si>
  <si>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</si>
  <si>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</si>
  <si>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</si>
  <si>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</si>
  <si>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</si>
  <si>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</si>
  <si>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</si>
  <si>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</si>
  <si>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</si>
  <si>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</si>
  <si>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</si>
  <si>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</si>
  <si>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</si>
  <si>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</si>
  <si>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</si>
  <si>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</si>
  <si>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</si>
  <si>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</si>
  <si>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</si>
  <si>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</si>
  <si>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</si>
  <si>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</si>
  <si>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</si>
  <si>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</si>
  <si>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</si>
  <si>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</si>
  <si>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</si>
  <si>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</si>
  <si>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</si>
  <si>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</si>
  <si>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</si>
  <si>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</si>
  <si>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</si>
  <si>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</si>
  <si>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</si>
  <si>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</si>
  <si>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</si>
  <si>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</si>
  <si>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</si>
  <si>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</si>
  <si>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</si>
  <si>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</si>
  <si>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</si>
  <si>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</si>
  <si>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</si>
  <si>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</si>
  <si>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</si>
  <si>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</si>
  <si>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</si>
  <si>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</si>
  <si>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</si>
  <si>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</si>
  <si>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</si>
  <si>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</si>
  <si>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</si>
  <si>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</si>
  <si>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</si>
  <si>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</si>
  <si>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</si>
  <si>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</si>
  <si>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</si>
  <si>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</si>
  <si>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</si>
  <si>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</si>
  <si>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</si>
  <si>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</si>
  <si>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</si>
  <si>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</si>
  <si>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</si>
  <si>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</si>
  <si>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</si>
  <si>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</si>
  <si>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</si>
  <si>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</si>
  <si>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</si>
  <si>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</si>
  <si>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</si>
  <si>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</si>
  <si>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</si>
  <si>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</si>
  <si>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</si>
  <si>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</si>
  <si>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</si>
  <si>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</si>
  <si>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</si>
  <si>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</si>
  <si>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</si>
  <si>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</si>
  <si>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</si>
  <si>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</si>
  <si>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</si>
  <si>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</si>
  <si>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</si>
  <si>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</si>
  <si>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</si>
  <si>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</si>
  <si>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</si>
  <si>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</si>
  <si>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</si>
  <si>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</si>
  <si>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</si>
  <si>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</si>
  <si>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</si>
  <si>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</si>
  <si>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</si>
  <si>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</si>
  <si>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</si>
  <si>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</si>
  <si>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</si>
  <si>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</si>
  <si>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</si>
  <si>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</si>
  <si>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</si>
  <si>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</si>
  <si>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</si>
  <si>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</si>
  <si>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</si>
  <si>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</si>
  <si>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</si>
  <si>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</si>
  <si>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</si>
  <si>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</si>
  <si>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</si>
  <si>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</si>
  <si>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</si>
  <si>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</si>
  <si>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</si>
  <si>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</si>
  <si>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</si>
  <si>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</si>
  <si>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</si>
  <si>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</si>
  <si>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</si>
  <si>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</si>
  <si>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</si>
  <si>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</si>
  <si>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</si>
  <si>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</si>
  <si>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</si>
  <si>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</si>
  <si>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</si>
  <si>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</si>
  <si>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</si>
  <si>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</si>
  <si>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</si>
  <si>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</si>
  <si>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</si>
  <si>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</si>
  <si>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</si>
  <si>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</si>
  <si>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</si>
  <si>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</si>
  <si>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</si>
  <si>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</si>
  <si>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</si>
  <si>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</si>
  <si>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</si>
  <si>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</si>
  <si>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</si>
  <si>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</si>
  <si>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</si>
  <si>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</si>
  <si>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</si>
  <si>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</si>
  <si>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</si>
  <si>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</si>
  <si>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</si>
  <si>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</si>
  <si>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</si>
  <si>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</si>
  <si>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</si>
  <si>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</si>
  <si>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</si>
  <si>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</si>
  <si>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</si>
  <si>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rgb="FF000000"/>
        <rFont val="Arial"/>
        <family val="2"/>
      </rPr>
      <t xml:space="preserve">Periodicidad informe: SEGUN CRONOGRAMA DE LA VIGENCIA </t>
    </r>
    <r>
      <rPr>
        <sz val="11"/>
        <color rgb="FF000000"/>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rgb="FF339966"/>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</si>
  <si>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</si>
  <si>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</si>
  <si>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</si>
  <si>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</si>
  <si>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</si>
  <si>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</si>
  <si>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</si>
  <si>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</si>
  <si>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</si>
  <si>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rgb="FF000000"/>
        <rFont val="Arial"/>
        <family val="2"/>
      </rPr>
      <t xml:space="preserve">ciudad, claros y concretos
- </t>
    </r>
    <r>
      <rPr>
        <sz val="11"/>
        <color rgb="FF000000"/>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</si>
  <si>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</si>
  <si>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rgb="FF000000"/>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</si>
  <si>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</si>
  <si>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</si>
  <si>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</si>
  <si>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</si>
  <si>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</si>
  <si>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</si>
  <si>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</si>
  <si>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</si>
  <si>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</si>
  <si>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</si>
  <si>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</si>
  <si>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</si>
  <si>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</si>
  <si>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</si>
  <si>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</si>
  <si>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</si>
  <si>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</si>
  <si>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</si>
  <si>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</si>
  <si>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</si>
  <si>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</si>
  <si>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</si>
  <si>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</si>
  <si>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</si>
  <si>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</si>
  <si>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</si>
  <si>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Insumos</t>
  </si>
  <si>
    <t>METAS PROYECTO DE INVERSIÓN</t>
  </si>
  <si>
    <t>CODIGO BPIN</t>
  </si>
  <si>
    <t>Trazador Presupuestal</t>
  </si>
  <si>
    <t>Políticas Públicas</t>
  </si>
  <si>
    <t>Dimensiones MIPG</t>
  </si>
  <si>
    <t>Politicas MIPG</t>
  </si>
  <si>
    <t>Objetivo PMR</t>
  </si>
  <si>
    <t>Indicador Objetivo</t>
  </si>
  <si>
    <t>Indicador_Meta Estratégica</t>
  </si>
  <si>
    <t>PMR</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</si>
  <si>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</si>
  <si>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</si>
  <si>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</si>
  <si>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</si>
  <si>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</si>
  <si>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</si>
  <si>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</si>
  <si>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</si>
  <si>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</si>
  <si>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Eficacia</t>
  </si>
  <si>
    <t>Mensual</t>
  </si>
  <si>
    <t>Indigena</t>
  </si>
  <si>
    <t>Hombre</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</si>
  <si>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</si>
  <si>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</si>
  <si>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</si>
  <si>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</si>
  <si>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</si>
  <si>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</si>
  <si>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</si>
  <si>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</si>
  <si>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5. Mejorar las condiciones de seguridad vial y el comportamiento de los actores en la vía</t>
  </si>
  <si>
    <t>1.  Número de controles preventivos, regulatorios o sancionatorios realizados.</t>
  </si>
  <si>
    <t xml:space="preserve">4. Controles al cumplimiento de las normas  de tránsito y transporte4. </t>
  </si>
  <si>
    <t>1. Número de personas fallecidas en siniestros viales</t>
  </si>
  <si>
    <t>Febrero</t>
  </si>
  <si>
    <t>Subsecretaría de Gestión de Movilidad</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</si>
  <si>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</si>
  <si>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</si>
  <si>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</si>
  <si>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</si>
  <si>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</si>
  <si>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</si>
  <si>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</si>
  <si>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</si>
  <si>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</si>
  <si>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Afrodescendiente</t>
  </si>
  <si>
    <t>Mujer</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</si>
  <si>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</si>
  <si>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</si>
  <si>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</si>
  <si>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</si>
  <si>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</si>
  <si>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</si>
  <si>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</si>
  <si>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7. Mantener el tiempo de desplazamiento de los ciudadanos</t>
  </si>
  <si>
    <t>2.  Número de medidas integrales de gestión de tránsito, pacificación o tráfico calmado implementadas</t>
  </si>
  <si>
    <t xml:space="preserve">5. Servicio de prevención y promoción para la seguridad vial
</t>
  </si>
  <si>
    <t>2. Campañas de cultura ciudadana implementadas</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</si>
  <si>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</si>
  <si>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</si>
  <si>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</si>
  <si>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</si>
  <si>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</si>
  <si>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</si>
  <si>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</si>
  <si>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</si>
  <si>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</si>
  <si>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</si>
  <si>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</si>
  <si>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</si>
  <si>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</si>
  <si>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</si>
  <si>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</si>
  <si>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</si>
  <si>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</si>
  <si>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</si>
  <si>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</si>
  <si>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</si>
  <si>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</si>
  <si>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</si>
  <si>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</si>
  <si>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</si>
  <si>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</si>
  <si>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</si>
  <si>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Número de señales verticales de pedestal instaladas</t>
  </si>
  <si>
    <t xml:space="preserve">6. Servicio de sensibilización a los actores viales,  con enfoque diferencial, género y territorial.
</t>
  </si>
  <si>
    <t>3. Tiempo promedio de viaje en la ciudad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</si>
  <si>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</si>
  <si>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</si>
  <si>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</si>
  <si>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</si>
  <si>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</si>
  <si>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</si>
  <si>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</si>
  <si>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</si>
  <si>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</si>
  <si>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</si>
  <si>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</si>
  <si>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</si>
  <si>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</si>
  <si>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Raizal</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</si>
  <si>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</si>
  <si>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</si>
  <si>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</si>
  <si>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 xml:space="preserve">64. Implementar 5000 cupos de cicloparqueaderos </t>
  </si>
  <si>
    <t>4. Evaluación de Resultados</t>
  </si>
  <si>
    <t>4. Política de Gestión Presupuestal y Eficiencia del Gasto Público</t>
  </si>
  <si>
    <t>PA02-PL01 Plan Institucional de Capacitación – PIC VERSIÓN 2.0 DE 11-08-2021</t>
  </si>
  <si>
    <t>9.  Mejorar los servicios de atención a la ciudadanía</t>
  </si>
  <si>
    <t xml:space="preserve">4.  Número de puntos con sistemas de contención vehicular, dispositivos de canalización u otros elementos de control de tránsito mantenidos </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</si>
  <si>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</si>
  <si>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</si>
  <si>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</si>
  <si>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</si>
  <si>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</si>
  <si>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</si>
  <si>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</si>
  <si>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</si>
  <si>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</si>
  <si>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</si>
  <si>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</si>
  <si>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</si>
  <si>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</si>
  <si>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</si>
  <si>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</si>
  <si>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</si>
  <si>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</si>
  <si>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</si>
  <si>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</si>
  <si>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</si>
  <si>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</si>
  <si>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Porcentaje de personas cualificadas en enfoque poblacional /diferencial para la prestación del servicio en el Centro de Orientación a Victimas de Siniestros Viales - ORVI</t>
  </si>
  <si>
    <t xml:space="preserve">9. Servicio de implementacion de las política pública de la Bicicleta </t>
  </si>
  <si>
    <t>5. Niveles de satisfacción de los ciudadanos y partes interesadas alcanzados</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</si>
  <si>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</si>
  <si>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</si>
  <si>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</si>
  <si>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</si>
  <si>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</si>
  <si>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</si>
  <si>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</si>
  <si>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</si>
  <si>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</si>
  <si>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</si>
  <si>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</si>
  <si>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</si>
  <si>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</si>
  <si>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</si>
  <si>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</si>
  <si>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</si>
  <si>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</si>
  <si>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</si>
  <si>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</si>
  <si>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6.  Número de víctimas jóvenes en siniestros viales</t>
  </si>
  <si>
    <t>12.Servicios institucionales para la atención a la ciudadanía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</si>
  <si>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</si>
  <si>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</si>
  <si>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</si>
  <si>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</si>
  <si>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</si>
  <si>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</si>
  <si>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</si>
  <si>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</si>
  <si>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</si>
  <si>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</si>
  <si>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</si>
  <si>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</si>
  <si>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</si>
  <si>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</si>
  <si>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</si>
  <si>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</si>
  <si>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</si>
  <si>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</si>
  <si>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7.  Porcentaje de campaña(s) y/o jornada(s) de cultura ciudadana y educación vial realizadas y dirigidas a la ciudadanía, que promueven prácticas de inclusión e igualdad con enfoque poblacional - diferencial en el sistema de 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</si>
  <si>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</si>
  <si>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</si>
  <si>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</si>
  <si>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</si>
  <si>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</si>
  <si>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</si>
  <si>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</si>
  <si>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</si>
  <si>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</si>
  <si>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</si>
  <si>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</si>
  <si>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</si>
  <si>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</si>
  <si>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</si>
  <si>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8.  Porcentaje de afectación del tiempo de viaje promedio, para los usuarios de modos motorizados en la infraestructura vial, por efecto de las obras y la implementación de PMT sobre los 14 corredores viales principales-incluidas vías de desvío.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</si>
  <si>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</si>
  <si>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</si>
  <si>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</si>
  <si>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</si>
  <si>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</si>
  <si>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</si>
  <si>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</si>
  <si>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</si>
  <si>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Transporte</t>
  </si>
  <si>
    <t>5-Ejecutar el 100% de acciones de fomento para mejorar la experiencia de viaje del peatón</t>
  </si>
  <si>
    <t>Politica Pública Pobreza</t>
  </si>
  <si>
    <t>9. Política de Defensa Jurídica</t>
  </si>
  <si>
    <t>Plan Institucional de Archivos PINAR v.1.0_2021</t>
  </si>
  <si>
    <t xml:space="preserve">9.  Número de tramos de los 14 corredores principales de la ciudad y las vías de su área de influencia con gestión de la velocidad implementada  </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</si>
  <si>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</si>
  <si>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</si>
  <si>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</si>
  <si>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</si>
  <si>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</si>
  <si>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</si>
  <si>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</si>
  <si>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</si>
  <si>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</si>
  <si>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</si>
  <si>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</si>
  <si>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</si>
  <si>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</si>
  <si>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 xml:space="preserve">10. Porcentaje de implementación de las estrategias para promover el uso eficiente del vehículo particular y promover la movilidad sostenible.  </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</si>
  <si>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</si>
  <si>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</si>
  <si>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</si>
  <si>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</si>
  <si>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</si>
  <si>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</si>
  <si>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</si>
  <si>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</si>
  <si>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alojamiento comidas y bebidas</t>
  </si>
  <si>
    <t>1. Realizar 65.000 controles preventivos, regulatorios o sancionatorios para la regulación y control del tránsito y el transporte en la ciudad.</t>
  </si>
  <si>
    <t>Politica Pública Cultura Ciudadana y libertad de culto</t>
  </si>
  <si>
    <t>11. Política de Servicio al ciudadano</t>
  </si>
  <si>
    <t>Plan de Preservación Digital a largo plazo 2021</t>
  </si>
  <si>
    <t>11. Número de zonas con operación semafórica en modo adaptativo implementadas para la expansión del sistema semafórico a través de su modernización con los medios tecnológicos disponibles para mantener el tiempo promedio de viaje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</si>
  <si>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</si>
  <si>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</si>
  <si>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</si>
  <si>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</si>
  <si>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</si>
  <si>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</si>
  <si>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</si>
  <si>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</si>
  <si>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</si>
  <si>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Servicios financieros y conexos</t>
  </si>
  <si>
    <t xml:space="preserve">1. Realizar 3´000.000 viajes de acompañamiento a niños, niñas y adolescentes de los colegios distritales con el proyecto Al Colegio en Bici durante el cuatrienio.  </t>
  </si>
  <si>
    <t>Politica Pública Manejo del Suelo</t>
  </si>
  <si>
    <t>12. Política de Racionalización de trámites</t>
  </si>
  <si>
    <t>Plan Anual de Adquisiciones  2021</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</si>
  <si>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</si>
  <si>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</si>
  <si>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</si>
  <si>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</si>
  <si>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</si>
  <si>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</si>
  <si>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</si>
  <si>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</si>
  <si>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Servicios de leasing</t>
  </si>
  <si>
    <t>2. Realizar 440.000 viajes de acompañamiento a niños, niñas y adolescentes de los colegios distritales con el proyecto en el proyecto Ciempiés para el cuatrienio</t>
  </si>
  <si>
    <t>Politica Pública Etnias</t>
  </si>
  <si>
    <t>13. Política de Participación Ciudadana en la Gestión Pública</t>
  </si>
  <si>
    <t>Plan de Seguridad y Privacidad de la Información 2021 V.1.0</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</si>
  <si>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</si>
  <si>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</si>
  <si>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</si>
  <si>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</si>
  <si>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</si>
  <si>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Servicios inmobiliarios</t>
  </si>
  <si>
    <t>3. Visitar 380 instituciones educativas en el proyecto de Ruta Pila.</t>
  </si>
  <si>
    <t>Politica Pública Turismo</t>
  </si>
  <si>
    <t>14. Política de Seguimiento y Evaluación del Desempeño Institucional</t>
  </si>
  <si>
    <t>Plan Estratégico de Tecnologías de la información y las Comunicaciones (PETI) 2021 v.1.0</t>
  </si>
  <si>
    <t>14. Número de cupos de cicloparquederos gestionados en infraestructura privada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</si>
  <si>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</si>
  <si>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</si>
  <si>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</si>
  <si>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</si>
  <si>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</si>
  <si>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Servicios prestados a las empresas y servicios de producción</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</si>
  <si>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</si>
  <si>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</si>
  <si>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</si>
  <si>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</si>
  <si>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 xml:space="preserve">15. Porcentaje de participación de personas con enfoque poblacional diferencial en los espacios de participación.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</si>
  <si>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</si>
  <si>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</si>
  <si>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</si>
  <si>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</si>
  <si>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</si>
  <si>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Servicios para la comunidad, sociales y personales</t>
  </si>
  <si>
    <t>1. Mantener por encima del 99% la disponibilidad del sistema de semaforización</t>
  </si>
  <si>
    <t>Politica Pública Talento Humano</t>
  </si>
  <si>
    <t>16. Política de Gestión Documental</t>
  </si>
  <si>
    <t>Plan de Datos Abiertos 2021 V.1.0</t>
  </si>
  <si>
    <t>16. Porcentaje de efectividad en  los acuerdos de pago solicitados por los ciudadanos</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</si>
  <si>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</si>
  <si>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</si>
  <si>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</si>
  <si>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</si>
  <si>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</si>
  <si>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Gastos imprevistos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</si>
  <si>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</si>
  <si>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</si>
  <si>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</si>
  <si>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</si>
  <si>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17. Porcentaje (%) de avance en implementación de criterios de infraestructura y de espacios idóneos en los puntos de atención propios de la SDM.</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</si>
  <si>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</si>
  <si>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</si>
  <si>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</si>
  <si>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</si>
  <si>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</si>
  <si>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</si>
  <si>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</si>
  <si>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</si>
  <si>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</si>
  <si>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18. Número de trámites racionalizados con acciones de mejora</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</si>
  <si>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</si>
  <si>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</si>
  <si>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</si>
  <si>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</si>
  <si>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</si>
  <si>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Politica Pública Familias</t>
  </si>
  <si>
    <t>19. Política de Control Interno</t>
  </si>
  <si>
    <t>Plan de Adecuación y Sostenibilidad V3.0</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</si>
  <si>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</si>
  <si>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</si>
  <si>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</si>
  <si>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</si>
  <si>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</si>
  <si>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</si>
  <si>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Oficina de gestión social</t>
  </si>
  <si>
    <t>482.Aumentar el índice de satisfacción al usuario de las entidades del Sector Movilidad en 5 puntos porcentuales</t>
  </si>
  <si>
    <t>Transferencias corrientes y de capital</t>
  </si>
  <si>
    <t>7. Realizar 100.000 jornadas de gestión en vía</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</si>
  <si>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</si>
  <si>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</si>
  <si>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</si>
  <si>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</si>
  <si>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</si>
  <si>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</si>
  <si>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</si>
  <si>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</si>
  <si>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</si>
  <si>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</si>
  <si>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</si>
  <si>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</si>
  <si>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</si>
  <si>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1-Implementar el 40% del Plan Distrital de Seguridad Vial (adicionales a lo implementado hasta el momento)</t>
  </si>
  <si>
    <t>Politica Pública Adultez</t>
  </si>
  <si>
    <t>Subdirección de transporte público</t>
  </si>
  <si>
    <t>1-Diseñar y evaluar el  100% de una metodología de alto impacto frente a cultura ciudadana para la movilidad</t>
  </si>
  <si>
    <t>Politica Pública Mujer y Equidad de Género</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</si>
  <si>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</si>
  <si>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</si>
  <si>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</si>
  <si>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</si>
  <si>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</si>
  <si>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</si>
  <si>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</si>
  <si>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</si>
  <si>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</si>
  <si>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</si>
  <si>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</si>
  <si>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</si>
  <si>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</si>
  <si>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</si>
  <si>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</si>
  <si>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</si>
  <si>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</si>
  <si>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</si>
  <si>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</si>
  <si>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</si>
  <si>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</si>
  <si>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</si>
  <si>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</si>
  <si>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</si>
  <si>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</si>
  <si>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</si>
  <si>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</si>
  <si>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</si>
  <si>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</si>
  <si>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</si>
  <si>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</si>
  <si>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</si>
  <si>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</si>
  <si>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</si>
  <si>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</si>
  <si>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</si>
  <si>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</si>
  <si>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</si>
  <si>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</si>
  <si>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</si>
  <si>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</si>
  <si>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</si>
  <si>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</si>
  <si>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</si>
  <si>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</si>
  <si>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</si>
  <si>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</si>
  <si>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</si>
  <si>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</si>
  <si>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</si>
  <si>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</si>
  <si>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</si>
  <si>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</si>
  <si>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</si>
  <si>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</si>
  <si>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</si>
  <si>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</si>
  <si>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</si>
  <si>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</si>
  <si>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</si>
  <si>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</si>
  <si>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</si>
  <si>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</si>
  <si>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</si>
  <si>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</si>
  <si>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</si>
  <si>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</si>
  <si>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</si>
  <si>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</si>
  <si>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</si>
  <si>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</si>
  <si>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</si>
  <si>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En cuanto al componente ambiental de movilidad durante el primer trimestre de 2023, se realizaron las siguientes acciones:
Se avanzó en la construcción de protocolos de alerta por episodios de contaminación atmosférica en articulación con la Secretaría Distrital de Ambiente y la Corporación Autónoma Regional de Cundinamarca. 
Se participó en la revisión del proyecto decreto de actualización del Manual del Espacio Público 
Se gestionó en la articulación movilidad eléctrica con La Comisión Económica para América Latina y el Caribe (CEPAL) 
Se gestionó la Cooperación con el Laboratorio Nacional de Energía Renovable (NREL) junto con el Grupo de Energía de Bogotá (GEB)
Se definieron las zonas de estacionamiento preferencial para vehículos eléctricos en el proyecto de Estacionamiento en vía 
Se estructuraron los documentos precontractuales para el desarrollo del contrato con objeto “CONTRATAR LA ADMINISTRACIÓN, MANTENIMIENTO Y APROVECHAMIENTO ECONÓMICO DE ZONAS DE USO PÚBLICO PARA DESARROLLAR LA ACTIVIDAD DE RECARGA DE VEHÍCULOS ELÉCTRICOS, SUJETO A SU PRESERVACIÓN, BUEN USO, DISFRUTE COLECTIVO Y SOSTENIBILIDAD” 
-Elaboración del informe técnico y procesamiento de encuesta a conductores y propietarios que hacen parte del piloto de taxis eléctricos.
- Se participó en las mesas interinstitucionales para la emisión de alertas ambientales, liderado por la Secretaría Distrital de Ambiente, de acuerdo con los estándares y criterios definidos en la normativa vigente.
- Se realizó reporte de la Secretaría Distrital de Movilidad en el marco del Pacto #UnidosPorUnNuevoAire, como parte del Plan estratégico para la gestión Integral de la calidad del aire de Bogotá 2030
- Se apoyó la formulación de la Política Pública de Acción Climática liderada por la Secretaría Distrital de Ambiente y se han ajustado algunos de los productos y resultados planteados originalmente.</t>
  </si>
  <si>
    <t xml:space="preserve">No se presenta retraso </t>
  </si>
  <si>
    <t>Con el cumplimiento de la presente meta se beneficiará toda la población de Bogotá</t>
  </si>
  <si>
    <t xml:space="preserve">Con el cumplimiento de la presente meta se beneficiará toda la población de Bogotá </t>
  </si>
  <si>
    <t>1. Se radicaron ante la Subdirección de Señalización,  las propuestas de intervención en los sectores de Juan Pablo II, Subazar y la cárcel Modelo desarrollados en conjunto con la Oficina de Seguridad Vial. 
2. Se desarrollo y finalizaron las propuestas de intervención de la  Calle 81 sur y Calle 63.
3. Se continua con el trabajo diseño e implementación de Barrios Vitales.
4. Se radicó ante la Secretaría Distrital de Planeación el Diagnóstico del proceso de desarrollo de la Política Pública del Peatón.
5. Se inició el proceso de Formulación de la Política Pública del Peatón.
6. Se estructuran convenios para el análisis, formulación y pilotos de intervención de la infraestructura peatonal.</t>
  </si>
  <si>
    <t>La implementación del proyecto tiene como área de intervención el Distrito Capital y la Región.</t>
  </si>
  <si>
    <t xml:space="preserve">La implementación del proyecto tiene como área de intervención seis localidades, y beneficia el Distrito Capital. </t>
  </si>
  <si>
    <t xml:space="preserve"> h</t>
  </si>
  <si>
    <t xml:space="preserve">El avance cualitativo de esta meta proyecto se presenta con base en el desarrollo de los objetivos específicos de la política pública de la bicicleta así: 
1. Más seguridad personal: En el primer trimestre de 2023 se han registrado un total de 20,349 Bicicletas con una diferencia de 61,495 menos en comparación con el 2022.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estas acciones se realizan en instituciones educativas, empresas, entidades y espacio público. De igual manera, se apoyan acciones pedagógicas dirigidas a los ciclistas, que buscan estimular buenos comportamientos del ciclista en la vía y generar acciones de convivencia con otros actores viales. Entre las estrategias pedagógicas se destacan Vidas Reflectivas, Te Veo Bien, Puntos Ciegos, entre otros. 
3. Más y mejores viajes en bicicleta: En los temas de infraestructura se mantiene el apoyo de la Subdirección de la Bici y el Peatón en un (95%) en la construcción de los Documentos Técnicos de Soporte - DTS - que impacta la meta de (implementación). Adicionalmente, se apoyó técnicamente con la operación de ciclovias temporales que a marzo de 2023 tiene una extensión de 5.3 km. 
-En cuanto a cicloparqueaderos en el trimestre se certificaron 11 cicloparqueaderos con sello de calidad oro, correspondientes a 761 cupos.  Sumado a lo anterior se realizaron visitas tecnica a cicloparqueaderos en infraestructura pública 64 entidades distritales, y en infraestructura privada se realizó la asesoría y visita técnica a 5 establecimiento privados. 
4.Más bici para todas y todos: 
Para la promoción del uso de la bicicleta en este trimestre se realizó en el marco del 8M jornada de resignificación de espacio público en la alameda el porvenir en la localidad de Bosa (11marzo2023), se articuló con organizaciones y consejo local de la bicicleta para la realización de actividades con enfoque de género.
En cuanto al trabajo que realiza la Subdirección de la Bicicleta y el Peatón con los colectivos de la bicicleta para este trimestre se desarrolló lo siguiente:
-En el marco del convenio 2022-1586 de 2022 SDM y SDCRD Beca Capital Mundial de la Bicicleta se realizaron 2 capacitaciones en temas relacionados con enfoque de cultura ciudadana, movilidad, seguridad vial y normatividad vigente y acciones de seguimiento en la etapa de ejecución tanto virtuales como presenciales a las 9 organizaciones ganadoras de la beca
-Se realizó la primera sesión del comisión intersectorial de manera virtual y se compartió a todos los delegados el reglamento interno
</t>
  </si>
  <si>
    <t>En el primer trimestre de 2023 se logró la operación total del Sistema de Bicicletas Compartidas, teniendo en operación 296 estaciones en 6 localidades de Bogotá, las cuales son Usaquén, Chapinero, Teusaquillo, Barrios Unidos, Santafé y Candelaria.
Se sistema se encuentra operando con:
- 1500 bicicletas mecánicas
- 1500 bicicletas de pedaleo asistido
- 150 manocletas
- 150 bicicletas de cajón
- 150 sillas para niños.</t>
  </si>
  <si>
    <t>En cuanto a la implementación de las acciones de la Política Pública de Movilidad Motorizada de Cero y Bajas Emisiones durante el primer trimestre de 2023, se realizaron las siguientes acciones:
- Se ha realizado la construcción de la documentación técnica de la política pública. 
- Se dió alcance a las observaciones de las diferentes instancias previas (Asesores de Alcaldía y PreCONPES) relacionadas a la síntesis de objetivos y revisión de alcance de producto de carga frente a carga pesada y transporte informal triciclos motorizados (bicitaxis y bicicarga). 
- Se ajustaron las versiones de los archivos de la Política (Documento, Plan de Acción y Política) para cada instancia del proceso de adopción de la misma.
- Se adelantaron las actividades de cierre del Proyecto demostrativo: “Evaluación de alternativas de transporte de carga en vehículos de cero emisiones en la distribución de última milla de paquetes en zonas priorizadas de Bogotá D.C”. ICLEI (Gobiernos Locales por la Sustentabilidad - International Council for Local Environmental Initiatives).
-Se realizó cierre a la consultoría denominada Electrificación de la flota de buses eléctricos en Bogotá, Colombia, la cual tuvo como objetivo conceptualizar un proyecto piloto y opciones de escalabilidad para la electrificación de la flota escolar en Bogotá que prestan el servicio a colegios públicos y privados.
- Se adelantaron las actividades de cierre del estudio de prefactibilidad para el ascenso tecnológico de la flota escolar, cooperación con Gap Fund, y la Cooperación Alemana para el Desarrollo - GIZ Colombia.
- Se avanzó en la consultoría de monitoreo y hoja de ruta que se adelanta a través de la organización internacional C40 Cities y la empresa consultora Hill.</t>
  </si>
  <si>
    <t>DIRECCIÓN DE INTELIGENCIA PARA LA MOVILIDAD
SUBDIRECCIÓN DE TRANSPORTE PRIVADO</t>
  </si>
  <si>
    <t>Proyecto de Inversión: 7583 Implementación del sistema de transporte de bajas y cero emisiones para Bogotá D.C. Un Nuevo Contrato Social y Ambiental para la Bogotá del Siglo XXI
Meta PDD: 265_Generar las condiciones para aumentar a 6.500 los vehículos de cero y bajas emisiones en el parque automotor de Bogotá, incluyendo la implementación de 20 puntos públicos de carga rápida</t>
  </si>
  <si>
    <t>PM10_ 34,7</t>
  </si>
  <si>
    <t>DIRECCIÓN DE INTELIGENCIA PARA LA MOVILIDAD
SUBIRECCIÓN DE TRANSPORTE PRIVADO</t>
  </si>
  <si>
    <t>ALIMAR BENITEZ
VALENTINA ACUÑA GARCIA</t>
  </si>
  <si>
    <t>PM_2,5_17,8</t>
  </si>
  <si>
    <t>Durante este periodo y con el propósito de continuar con el diseño e implementación de un esquema de transporte alternativo y ambientalmente sostenible se realizaron las siguientes actividades:
· Se realizó seguimiento a las actividades de aprovechamiento económico de la actividad alquiler de vehículos de micromovilidad.
· Se apoyó la revisión del producto 4 de la Estructuración técnica, legal, financiera, social y ambiental de un esquema de ciclorrutas territoriales, en su dimensión de infraestructura física y modelo de operación, que permita la articulación con el proyecto RegioTram de occidente y los municipios de su área de influencia.</t>
  </si>
  <si>
    <t>Magnitud- 
Vigencia</t>
  </si>
  <si>
    <t>Este indicador representa el grado de avance de la formulación e implementación de la Política pública de movilidad motorizada de cero y baja emisiones</t>
  </si>
  <si>
    <t>Pocentaje de formulación e implementación de las acciones de la política pública de movilidad motorizada de cero y baja emisiones</t>
  </si>
  <si>
    <t>ALEJANDRO SALAMANCA MORA</t>
  </si>
  <si>
    <t>Plan de acción de la política pública de movilidad motorizada de cero y baja emisiones</t>
  </si>
  <si>
    <t>Monitorear el grado de cumplimiento de las acciones para la formulación e implementación de la política pública de movilidad motorizada de cero y baja emisiones</t>
  </si>
  <si>
    <t>Describe el avance porcentual de la formulación e implementación de la política pública de movilidad motorizada de cero y baja emisiones</t>
  </si>
  <si>
    <t>SANDRA ESPINOSA
NATTALIA ROMERO</t>
  </si>
  <si>
    <t>Documentos internos de la Entidad - Plan Anual de Adquisiciones - Sistema "Registro Bici Bogotá"</t>
  </si>
  <si>
    <t>Porcentaje de avance en la gestión para la implementación y seguimiento  de un (1) Sistema de Bicicleta Pública (compartida) ejecutadas</t>
  </si>
  <si>
    <t>Promover la modernización del parque automotor de carga con tecnologias de baja o cero emisiones, en el marco del Fondo Distrital para la Promocion del Ascenso Tecnologico del Transporte de Carga -FONCARGA-</t>
  </si>
  <si>
    <t>En el segundo trimestre de 2023 continuan en operación: 
296 estaciones
1.500 bicicletas mecánicas
1.500 bicis eléctricas
 150 manocletas
 150 bicis de cajón
 150 sillas para niños
 300 ciclotalleres</t>
  </si>
  <si>
    <t>1. Se continua con el trabajo diseño e implementación de Barrios Vitales.
2. Se radicó ante la Secretaría Distrital de Planeación la Formulación de la Política Pública del Peatón, la cual se presentó en el Pre CONPES y se encuentra a la espera de presentación en el CONPES.
3. Se impulsó la  estrategia Andenes para Peatones, se apoyo en la planeación del mejoramiento de 12.750 m2 de andenes, se intervinieron 75 establecimientos con la estrategia pedagógica "Tú Negocio Socio", 250 vehículos han sido abordados con la campaña "Ni cinco minuticos
Adicional, en el marco de la estrategia andenes para peatones,se han priorizado por parte de la Subdirección de la Bicicleta y el Peaton, la intervención a 55 puntos problemáticos con andenes ocupados por vehículos automotores, se han apoyado operativos de control vial, los cuales han arrojado 2190 comparendos y 752 vehículos inmovilizados, por parte de la Subdirección de control vial.
4. Se firmó acuerdo de confidencialidad con C40, cooperante internacional que a través de la consultoría con Steer Davies y JFP Abogados, desarrollarán la consultoría de Visión Peatonal.</t>
  </si>
  <si>
    <t>En cuanto a la implementación de las acciones de la Política Pública de Movilidad Motorizada de Cero y Bajas Emisiones durante el segundo trimestre de 2023, se realizaron las siguientes acciones:
- Se construyó la primera y segunda versión de los documentos y anexos de la Política Pública de Movilidad Motorizada de Cero y Bajas Emisiones (PCBE), para Pre-CONPES y CONPES. 
- Se avanzó en el proceso de concertación de la Política Pública de Movilidad Motorizada de Cero y Bajas Emisiones con la participación de la Secretaría Distrital de Ambiente, Desarrollo Económico, Educación y la Operadora de Transporte Público de Bogotá (La Rolita). 
- Se realizó la formulación del proyecto de Zonas Urbanas por un Mejor Aire (ZUMA) en conjunto con la Secretaría Distrital de Ambiente y se articuló con la Política Pública de Movilidad Motorizada de Cero y Bajas Emisiones (PCBE).</t>
  </si>
  <si>
    <t>En cuanto a la estrategia de fomento de la Micromovilidad se ha continuado la gestión de la meta a través de reuniones con empresas interesadas en los permisos de micromovilidad y preparación de documentos preliminares.
De otra parte, se adelantó una mesa de trabajo con una empresa interesada en prestar sus servicios en la ciudad quedando a la espera de realizar una visita de campo en la ciudad por solicitud de la empresa para conocer sobre la operación del sistema compartido de bicicletas y los permisos de patinetas otorgados en 2019.
Asi mismo, se inicio la construcción de un reporte para el cierre de los permisos de patinetas que se otorgaron en 2019, del cual el último, termino vigencia durante el II trimestre de  2023.</t>
  </si>
  <si>
    <t>"El avance cualitativo de esta meta proyecto se presenta con base en el desarrollo de los objetivos específicos de la política pública de la bicicleta así: 
1. Más seguridad personal: Para el segundo trimestre de 2023 se han registrado un total de 16.225 Bicicletas con una diferencia de 239 más en comparación con el 2022.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estas acciones se realizan en instituciones educativas, empresas, entidades y espacio público. De igual manera, se apoyan acciones pedagógicas dirigidas a los ciclistas, que buscan estimular buenos comportamientos del ciclista en la vía y generar acciones de convivencia con otros actores viales. Entre las estrategias pedagógicas se destacan Vidas Reflectivas, Te Veo Bien, Puntos Ciegos, entre otros. 
3. Más y mejores viajes en bicicleta: En los temas de infraestructura se mantiene el apoyo de la Subdirección de la Bicicleta y el Peaton en un (97%) en la construcción de los Documentos Técnicos de Soporte - DTS - que impacta la meta de (implementación). Adicionalmente, se apoyó técnicamente con la operación de ciclovias temporales que a junio de 2023 tiene una extensión de 4 km. 
-En cuanto a cicloparqueaderos en el segundo trimestre se certificaron 21 cicloparqueaderos (10 con sello de calidad oro y 11 con sello de calidad plata), correspondientes a 2,318 cupos.  Sumado a lo anterior se realizaron visitas tecnicas a cicloparqueaderos en infraestructura pública - Inventario IDU, y en infraestructura privada se realizó la asesoría y visita técnica a 11 establecimientos privados. 
4.Más bici para todas y todos:  
Para la promoción del uso de la bicicleta en este trimestre se establece programa de sensibilización dirigido a concejeros y concejeras de la bici, sobre enfoque de genero, paridad y una vida libre de violencia que consta de 4 modulos.
En cuanto al trabajo que realiza la Subdirección de la Bicicleta y el Peatón con los colectivos de la bicicleta para este trimestre se desarrolló lo siguiente:
-En el marco del convenio 2022-1586 suscrito entre la Secrearia Distrital de Movilidad y Secretaria Distrital de Cultura Rerecreación y Deporte, se realizó acompañamiento a las actividades realizadas por las 9 organizaciones ganadores de cada una de las categorías, y se realizó la revisión de 8 informes finales y 8 memorias sociales. 
-Se realizó la comisión intersectorial el 22/junio/2023 de manera presencial, se preciso la forma en la que debe realizarse las delegaciones."</t>
  </si>
  <si>
    <t>En cuanto al componente ambiental de movilidad durante el segundo trimestre de 2023, se realizaron las siguientes acciones:
-Se apoyó la formulación del componente ambiental en la formulación del Plan de Movilidad Sostenible y Segura - PMSS 
- Se apoyó la formulación de la Política Pública de Acción Climática liderada por la Secretaría Distrital de Ambiente.
-Se realizó el documento técnico, exposición de motivos y proyecto de decreto para extensión del piloto de taxis eléctricos.
-Se adelantó desde la parte técnica, toda la construcción de documentos y aplicación de ajustes complementarios, para el proceso de suscripción de un Convenio con Secretaría Distrital de Ambiente y con FINDETER, para aunar esfuerzos técnicos para el desarrollo de capacidades y fortalecimiento de línea base con un portafolio de acciones de mitigación de gases de efecto invernadero GEI, en el sector transporte para Bogotá, en el marco de la cooperación celebrada con el Green Climate Fund GCF</t>
  </si>
  <si>
    <t>Plan de acción de la politica pública</t>
  </si>
  <si>
    <t>Número de viajes en bicicleta programadas en la vigencia</t>
  </si>
  <si>
    <t>Kilometros de Ciclovia Temporal</t>
  </si>
  <si>
    <t>Objetivos de los Sistemas de Gestión:
OSGC (Calidad), OSGGA (Ambiental), OSGAS (Antisoborno), OSGSST (Seguridad y Salud en el Trabajo), OSGSI (Seguridad de la Información) y OSGCN (Continuidad de Negocio)</t>
  </si>
  <si>
    <t>Meta PDD/Meta Proeycto de inversión</t>
  </si>
  <si>
    <t>Avance Cualitativo de meta, actividades y tareas (Precisar resultados y calidad de los bienes y Servicios entregados en beneficio de la ciudadanía)</t>
  </si>
  <si>
    <t>Nombre de Evidencias</t>
  </si>
  <si>
    <t>Análisis cualitativo acumulado meta</t>
  </si>
  <si>
    <t>OBJETIVOS SISTEMAS DE GESTION
(Calidad, Ambiental, SST, Antisoborno, Seguridad de la información y Continuidad de Negocio)</t>
  </si>
  <si>
    <t>Planes Institucionales</t>
  </si>
  <si>
    <t>Meta PDD/Meta Proyecto de Inversión</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</si>
  <si>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</si>
  <si>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TPGE- Grupos étnicos</t>
  </si>
  <si>
    <t>Número de cupos de cicloparqueaderos gestionados en infraestructura pública e infraestructura privada</t>
  </si>
  <si>
    <t>PDD</t>
  </si>
  <si>
    <t>OSGC-Prestar trámites y servicios eficientes, oportunos y de calidad, con una gestión ambiental adecuada, soportados en tecnologías de la información y las comunicaciones</t>
  </si>
  <si>
    <t>TPIEG - Igualdad y equidad de género</t>
  </si>
  <si>
    <t>Número de estacionamientos en via en operación</t>
  </si>
  <si>
    <t>PI</t>
  </si>
  <si>
    <t>OSGGA-Garantizar el uso racional y eficiente de energía en las diferentes sedes de la SDM</t>
  </si>
  <si>
    <t>TPCC - Cultura ciudadana</t>
  </si>
  <si>
    <t>Número de viajes en bicicletas públicas</t>
  </si>
  <si>
    <t>N.A</t>
  </si>
  <si>
    <t>OSGGA-Garantizar el uso racional y eficiente del recurso hídrico en las diferentes sedes de la SDM</t>
  </si>
  <si>
    <t>TPPD - Discapacidad</t>
  </si>
  <si>
    <t>Km conservados o mantenidos de cicloinfraestructura</t>
  </si>
  <si>
    <t>OSGGA-Promover la gestión integral de los residuos generados en la SDM</t>
  </si>
  <si>
    <t>TPJ - Juventud</t>
  </si>
  <si>
    <t>Km construidos de cicloinfraestructura</t>
  </si>
  <si>
    <t>OSGGA-Fortalecer la aplicación de criterios ambientales en la adquisición de bienes y servicios contratados por la entidad en el desarrollo de sus actividades</t>
  </si>
  <si>
    <t>Kilometros de Mantenimiento vial</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</si>
  <si>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</si>
  <si>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</si>
  <si>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71 -  Elevar el nivel de efectividad de la Gestión Pública Distrital y Local</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</si>
  <si>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</si>
  <si>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</si>
  <si>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</si>
  <si>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13. Número de cupos de cicloparqueaderos gestionados en infraestructura pública</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</si>
  <si>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</si>
  <si>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</si>
  <si>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</si>
  <si>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</si>
  <si>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</si>
  <si>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</si>
  <si>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</si>
  <si>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</si>
  <si>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</si>
  <si>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Versión: 10.0</t>
  </si>
  <si>
    <t xml:space="preserve">En cuanto a la implementación de las acciones de la Política Pública de Movilidad Motorizada de Cero y Bajas Emisiones durante el tercer trimestre de 2023, se realizaron las siguientes acciones:
-Se adoptó y publicó la Política Pública de Cero y Bajas Emisiones (PCBE) mediante el documento de CONPES Distrital (Consejo de Política Económica y Social del Distrito Capital) Número 30, publicado en el Registro Distrital Número 7759 del 11 de julio de 2023. Adicionalmente, se han realizado ejercicios enfocados a la implementación de los productos y actividades conexas.
-En el marco de la política, y teniendo en cuenta la finalización del piloto de taxis eléctricos de la ciudad, se realizó la construcción y publicación en LegalBog de la documentación necesaria para extender los permisos de circulación de estos vehículos en modalidad piloto. 
-Se avanzó en la segunda fase de la consultoría técnica para la electrificación del transporte escolar, mediante cooperación internacional de la Agencia de Cooperación Alemana GIZ, la cual hace parte de los productos a implementar por la Política Pública de Movilidad Motorizada de Cero y Bajas Emisiones de esta flota. 
-En articulación con la Secretaria Distrital de Ambiente, Cámara de Comercio y Colfecar, se apoyó en la organización de la Segunda Feria de Tecnología y Movilidad Sostenible para el Transporte de Carga 2023, la cual promueve la innovación del sector de carga de la ciudad y busca generar espacios de participación y discusión entre los diferentes actores involucrados. 
-Se actualizó el micrositio de Movilidad de Cero y Bajas Emisiones, canal mediante el cual se realiza el seguimiento y actualización de información de todas las acciones y avances realizados en el marco de la Política Pública. 
-Se avanzó en el proceso de licitación para la formación de colaboradores de la entidad y el Distrito en términos de movilidad sostenible y toda su cadena del valor, en el marco del proyecto de cooperación denominado MoToRec/AVANTIA por sus siglas en español, en modalidad de consorcio con la Secretaría Distrital de Movilidad, Secretaría Distrital de Ambiente, la Asociación Mundial de Grandes Metrópolis - Metropolis, la empresa IS Global y el Ayuntamiento de Madrid con recursos de financiamiento de la Unión Europea. Así mismo, se tiene previsto realizar intercambios de conocimiento con otras ciudades del globo para compartir experiencias, casos de estudio y aprendizajes en el marco de la movilidad sostenible y toda su cadena de valor, haciendo hincapié en la movilidad motorizada de cero y bajas emisiones. 
-En el marco del proyecto de Zonas Urbanas por un Mejor Aire (ZUMA), se llevó a cabo el evento de lanzamiento del proyecto, en el cual las secretarias de ambiente y movilidad y el secretario de planeación firmaron un compromiso para consolidar el proyecto y declarar la primera ZUMA Bosa-Apogeo con el fin de implementar acciones de mejora de la calidad del aire y reducción a la exposición de la contaminación a población vulnerable. 
</t>
  </si>
  <si>
    <t>En este link https://drive.google.com/drive/u/0/folders/12ylOZcUj5ICE018Mmd7e3cjh_SN_rto3, se encuentran las siguientes evidencias: 
1. Zonas Urbanas por un Mejor Aire - ZUMA
2. Motorec/AVANTIA
3. II Feria de tecnologia para el transporte de carga
4. CONTRATO 2023-2687 - CARGADORES VEHÍCULOS ELÉCTRICOS
5. Consultoria Gap Fund Electrificacion de rutas escolares Fase II
6. Enlace micrositio Politica Pública de Movilidad Motorizada de Cero y Bajas Emisiones
Documento de Política Pública de Movilidad de Cero y Bajas Emisiones, disponible en: https://www.sdp.gov.co/gestion-socioeconomica/conpes-dc/documentos-conpes-dc
Micrositio movilidad cero y bajas emisiones: https://www.movilidadbogota.gov.co/web/cero_y_bajas_emisiones</t>
  </si>
  <si>
    <t>En este link https://drive.google.com/drive/u/8/folders/1lhOuGvS9rATRnrQt4pIutq3w1lEWnfGV, se encuentran las siguientes evidencias: 
1. Política movilidad Cero y Bajas Emisiones
2. Política Acción Climática
3. Plan de Movilidad Sostenible y Segura
4. Plan Aire
5. Decreto Extensión piloto deTaxis
6. Decreto Acuerdo 800 de 2021</t>
  </si>
  <si>
    <t>1. Jornadas de registro bici en via y entidades públicas y privadas interinstitucionales. (Fotografias)
2. DTS; Base de datos de documentos DTS
Acciones de comunicación y pedagogía dirigidas a todos los actores viales: Fotografias
Ciclovías temporales: 202309 CVT .pdf
3. Modulos enfoque de genero: Modulo Conceptos básico de genero y derechos de las mujeres (Pantallzos reunión virtual) 
4. Convenio 2022-1586 - pieza grafica beca 
5. Convenio 2022-1880  - Documento PES
6. Semana Bici - Programación</t>
  </si>
  <si>
    <t xml:space="preserve">1) Realizar el seguimiento a la implementación y operación del Sistema de Bicicleta Pública (compartida): 
Para este trimestre  continuan en operación: 
296 estaciones
1.500 bicicletas mecánicas
1.500 bicis eléctricas
 150 manocletas
 150 bicis de cajón
 150 sillas para niños
 300 ciclotalleres
Viajes registrados 1.283.301  viajes
Corte de 30 de septiembre 2023
2) Realizar la coordinación interinstitucional y atender las peticiones de la ciudadania, para la implementación y operación del Sistema de Bicicleta Pública (compartida): 
Para el periodo se atendieron 14 solicitudes ciudadanas
3) Verificar el cumplimiento de la entrega de productos y servicios asociados a la implementación del Sistema de Bicicleta Pública (compartida): 
Durante el periodo se aprobaron los siguientes informes: 
- Informe trimestral # 4 de los espacios publicos
- Informes de areas de aprovechamiento
- Informe preliminar de conservación de espacio publico
</t>
  </si>
  <si>
    <t>1. Presentacion de seguimiento.
2. Relación Oficios de respuesta
3. Oficios de aprobación de informes</t>
  </si>
  <si>
    <t>• Documentos tecnico soporte politica publica del peaton
• Plan de acción
• Oficios
• Presentación de informa de estrategia Andenes Para Peatones.-Imágenes celebración día Mundial del Peatón.</t>
  </si>
  <si>
    <t xml:space="preserve">En cuanto a la estrategia de fomento de la Micromovilidad se ha continuado la gestión de la meta a través de reuniones con empresas interesadas en los permisos de micromovilidad y preparación de documentos preliminares.
Así mismo, se realizó mesa de trabajo con una empresa interesado en prestar sus servicios en la ciudad
Adicionalmente, se realizó el inventario de los cajones de patinetas
</t>
  </si>
  <si>
    <t>Mesa de trabajo: Pantallazos meet
Inventario de cajones de patinetas: base de datos</t>
  </si>
  <si>
    <t xml:space="preserve">1. El sistema de Bicicletas compartidas tiene en operación 296 estaciones aportando al esquema de micromovilidad de la ciudad
2. Se realizó la estrategia de fomento de la Micromovilidad a través de reuniones con empresas interesadas en los permisos de micromovilidad y preparación de documentos preliminares.
3. Se realizó el inventario y diagnostico de cajones de patinetas
</t>
  </si>
  <si>
    <t>Bogotá cuenta con unos bienes y servicios que promueven el uso de la bicicleta orientados a estimular a la ciudadanía para que realicen sus viajes en bicicleta y estos tengan mayor calidad, de igual manera promueven la equidad social y de género y ayuda a mitigar otro tipo de problemáticas que aquejan a la ciudad y a los ciclistas (salud, recreación, ambiente y calidad del aire entre otras).
Estos bienes y servicios también aportaron en la reducción de los siniestros viales y el hurto de bicicletas al que están expuestos los ciclistas de la ciudad y brindan las condiciones físicas, culturales y socioeconómicos para que los ciclistas ejerzan su derecho a disfrutar de la ciudad en Bicicleta.</t>
  </si>
  <si>
    <t>La promoción de alternativas de micromovilidad en la ciudad, entendidas como la movilización individual en medios de transporte de baja velocidad, pequeños y ligeros que funcionan con autopropulsión o con energía eléctrica, con el fin de fomentar nuevas alternativas de movilización para la ciudadanía, ha demostrado varios beneficios para el medio ambiente en la ciudades como: ahorros de tiempo de viaje, comodidad para los viajeros, mitigación de la congestión del tráfico, promoción de estilos de vida más saludables, reducción de contaminación del aire y auditiva, y mejor seguridad en el tráfico, entre otros. Además, el uso compartido de estos medios se ha vinculado en varias ciudades al transporte público como una solución de 'último kilómetro' que conecta a los viajeros a las paraderos o estaciones del transporte público, lo cual ayuda notoriamente a descongestionar el transporte público.</t>
  </si>
  <si>
    <t xml:space="preserve"> - Disminuir la concentración de material particulado, lo cual se refleja en beneficios en salud pública para la ciudadanía.
- Darle mayor relevancia al rol de la caminata en la ciudad y mejorar la experiencia de los peatones a la hora de realizar sus viajes a través de la mejora la intermodalidad y la distribución más equitativa del espacio público. Así mismo, el peatón tendrá una mayor incidencia en la participación en la construcción y proyección de la ciudad, más responsabilidad al usar la vía e integre a su conducta comportamientos que cuiden su vida a la hora de realizar sus viajes a pie. Por tanto, se busca que Bogotá se convierta en una ciudad donde la ciudadanía y especialmente las mujeres y los niños puedan caminar para tener acceso a todo tipo de servicios y al transporte público en virtud de mejorar la calidad de vida.
-Se mejoran condiciones físicas de estado y ocupación de andenes en el Distrito, en especifico desde la SDM se adelantan acciones de planeación a los proyectos de mantenimiento de andenes, implementación de elementos de protección Peatonal -Bolardos o tótems peatonales y recuperación de espacio mediante los operativos de control a parqueo indebido.</t>
  </si>
  <si>
    <t>Con esta medida se benefició directamente 9 localidades de la ciudad, entre las que se encuentran: Antonio Nariño, Barrios Unidos, Engativá, Fontibón, Kennedy, Puente Aranda, Rafael Uribe Uribe, Suba, Teusaquillo y Tunjuelito.</t>
  </si>
  <si>
    <t xml:space="preserve">Estas acciones permitieron que los y las ciclistas cuenten con un lugar adecuado, seguro y cómodo para poder guardar su bicicleta, reduciendo la posibilidad del hurto y facilitando su movilidad en la ciudad.
</t>
  </si>
  <si>
    <t>Realizar el seguimiento a la implementación y operación del Sistema de Bicicleta Pública (compartida)</t>
  </si>
  <si>
    <t>Realizar la coordinación interinstitucional y atender las peticiones de la ciudadania, para la implementación y operación del Sistema de Bicicleta Pública (compartida)</t>
  </si>
  <si>
    <t>Verificar el cumplimiento de la entrega de productos y servicios asociados a la implementación del Sistema de Bicicleta Pública (compartida)</t>
  </si>
  <si>
    <t xml:space="preserve">El avance cualitativo de esta meta proyecto se presenta con base en el desarrollo de los objetivos específicos de la política pública de la bicicleta así: 
1. Más seguridad personal: Se han registrado un total de 21,257 Bicicletas.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estas acciones se realizan en instituciones educativas, empresas, entidades y espacio público. De igual manera, se apoyan acciones pedagógicas dirigidas a los ciclistas, que buscan estimular buenos comportamientos del ciclista en la vía y generar acciones de convivencia con otros actores viales. Entre las estrategias pedagógicas se destacan Vidas Reflectivas, Te Veo Bien, Puntos Ciegos, entre otros. 
3. Más y mejores viajes en bicicleta: En los temas de infraestructura se mantiene el apoyo de la Subdirección de la Bicicleta y el Peaton en un (98%) en la construcción de los Documentos Técnicos de Soporte - DTS - que impacta la meta de (implementación). Adicionalmente, se apoyó técnicamente con la operación de ciclovias temporales que a septiembre de 2023 tiene una extensión de 4 km. 
-En cuanto a cicloparqueaderos en el tercer trimestre se certificaron 16 cicloparqueaderos (9 con sello de calidad oro y 7 con sello de calidad plata), correspondientes a 4,296 cupos. Adicionalmente se cuenta con 668 cupos. 30/09/2023 
Sumado a lo anterior se realizaron visitas tecnicas a cicloparqueaderos en infraestructura pública (5), y en infraestructura privada se realizó la asesoría y visita técnica a 8 establecimientos privados. 30/09/2023 
4.Más bici para todas y todos: Para la promoción del uso de la bicicleta en este trimestre se desarrolló uno de los módulos sobre el enfoque de género, paridad y una vida libre de violencia (Conceptos básico de genero y derechos de las mujeres). En cuanto al trabajo que realiza la Subdirección de la Bicicleta y el Peatón con los colectivos de la bicicleta para este trimestre se desarrolló lo siguiente: 
-En el marco del convenio 2022-1586 suscrito entre la Secretaría Distrital de Movilidad (SDM)y Secretaría Distrital de Cultura, Recreación y Deporte (SDCRD), se hace el lanzamiento de la beca capital mundial de la Bici 2023, la cual cuenta con 2 categorías y se entregaran 4 becas
-Se realizó la comisión intersectorial el 29/09/2023 de manera presencial
- En el marco del convenio 2022-1880 entre Instituto Distrital de Patrimonio y cultura (IDPC) y SDM se realizó el proceso ante el Consejo Distrital de Patrimonio Cultural de la declaratoria de la cultura bogotana de los usos y disfrutes la bicicleta como de patrimonio cultural e inmaterial de Bogotá.
- Se celebró la semana de la Bici entre el 22/09/2023 al 01/10/2023, en la cual se realizaron diversas actividades recreativas , culturales, deportivas, académicas gratuitas link de programación https://bit.ly/XVISemanaBici </t>
  </si>
  <si>
    <t xml:space="preserve">1. Se continúa con el trabajo diseño e implementación de Barrios Vitales.
2. Se radicó ante la Secretaría Distrital de Planeación el decreto de adopción de la Política Pública del Peatón, considerando el concepto favorable recibido de parte de la Dirección de Formulación y Seguimiento de Políticas Públicas de esta entidad.
3. Se continuó con los procesos de cooperación internacional con CAF y C40, cuyas consultorías han avanzado en temas como el diagnóstico de infraestructura de circulación peatonal, evaluación en términos de accesibilidad y análisis del marco normativo. La entidad se encuentra a la espera de la entrega de los estudios realizados. 
4. Se avanza en la implementación de la estrategia andenes para peatones , en la cual se hacen gestión y seguimientos a la mejora de infraestructura peatonal ,opertativos de control vial a la ocupación indebida de andenes, la instalñación de elementos de proteción peatonal y acciones de cultura ciudadana.
5. Se celebó el día Mundial del Peatón el pasado 17 de agosto de 2023 con actividades del orden distritral. </t>
  </si>
  <si>
    <t xml:space="preserve">En cuanto al componente ambiental de movilidad durante el tercer trimestre de 2023, se realizaron las siguientes acciones:
- Se revisó y publicó en LegalBog el Plan de Movilidad Segura y Sostenible (PMSS).
- Se aprobó la Política Pública de Acción Climática (PPAC) en sesión de CONPES. 
-Apoyo en la formulación del Decreto reglamentario del Acuerdo 800 de 2021 sobre la mesa permanente por la calidad del aire 
- Se adelantó la evaluación y seguimiento del piloto de taxis eléctricos, así como el apoyo en la construcción del documento técnico para la extensión de la medida. 
- Participación en las mesas interinstitucionales de Enfermedades Respiratorias (ERA), Plan de Acción Local para Mejorar la Calidad del Aire (PAMCA), Mesa Regional de Calidad del Aire, Mesas de Mitigación y Adaptación al Cambio Climático.
- Revisión de informes del Plan Aire, reporte proposición 444. 
- Alistamiento y organización de estructuración piloto de flota escolar.
- Acompañamiento y organización interna en Alertas Ambientales. 
- Se realizó seguimiento a proyectos de Autorregulación y Etiquetado Vehicular Ambiental (EVA) liderados por Secretaría Distrital de Ambiente. 
- Se realizó la construcción, revisión, emisión de documentos y aprobación del proyecto de Decreto de las Zonas Urbanas por un Mejor Aire. 
- Se coordino el proyecto de cooperación MoToRec/AVANTIA, el cual busca mejorar la movilidad de la ciudad, la medición de la calidad del aire con un enfoque de género en la era post-pandemia mediante la implementación de 18 actividades distribuidas entre los miembros del consorcio durante tres años.  
</t>
  </si>
  <si>
    <t>En cuanto a la implementación de las acciones de la Política Pública de Movilidad Motorizada de Cero y Bajas Emisiones durante el cuarto trimestre (octubre, noviembre y diciembre) de 2023, se realizaron las siguientes acciones:
● Mesas de trabajo internas del equipo para el seguimiento y cumplimiento de las metas de productos y resultados del plan de acción de la Política Pública de Movilidad Motorizada de Cero y Bajas Emisiones (PCBE).
● Se realizaron mesas de trabajo con las dependencias de la Secretaría Distrital de Movilidad responsables de productos de la Política Pública de Movilidad Motorizada de Cero y Bajas Emisiones (PCBE). 
● Socialización del plan de acción de la Política Pública de Movilidad Motorizada de Cero y Bajas Emisiones (PCBE) con actores claves vinculados a la Red Muévete Mejor, a la Asociación Nacional de Empresarios de Colombia (ANDI) y a la Cámara de Comercio de Bogotá (CCB).
● Avance en el acuerdo de voluntades de la empresa BYD - SENA para definir los contenidos de transferencia de conocimiento sobre vehículos eléctricos. 
● Actualización del Micrositio de Movilidad de Cero y Bajas Emisiones visibilizando a los aliados del programa de Move to Zero del Programa de las Naciones Unidas por el Medio Ambiente (PNUMA), disponible en: https://www.movilidadbogota.gov.co/web/cero_y_bajas_emisiones.
● Elaboración de propuesta para el micrositio de Movilidad Motorizada de Cero y Bajas Emisiones en conjunto con la Oficina Asesora de Comunicaciones.
● Se ha avanzado en el desarrollo de mesas de trabajo entre empresas potenciales proveedoras de vehículos y partes de vehículos eléctricos con la Secretaría Distrital de Movilidad y se ha hecho el acercamiento con empresas que puedan brindar apoyo al piloto de taxis eléctricos de la ciudad.
● Se realizó una mesa de trabajo conjunta entre los equipos de la Dirección de Inteligencia para la Movilidad, la Oficina Asesora de Comunicación y Pedagogía, la Oficina de Seguridad Vial y la Secretaría Distrital de Ambiente para articular las acciones que se adelantan en cada entidad frente a la medida de conducción sostenible. 
● Se realizaron mesas de trabajo presenciales con la Secretaría de Educación Distrital, la Operadora de Transporte Público la Rolita y la Agencia de Cooperación Alemana (GIZ, por sus siglas en alemán) para la ejecución de un proyecto piloto para la medición de exposición personal en niños y niñas al interior de vehículos escolares. 
● Por otra parte, se da aprobación por parte de la Agencia de Cooperación Alemana (GIZ, por sus siglas en alemán) y la Secretaría Distrital de Movilidad a la oferta técnica presentada por el consultor GFA Consulting Group para el desarrollo de la segunda fase de la consultoría denominada Electrification of school bus fleet in Bogotá, la cual busca los siguientes objetivos principalmente: (1) desarrollar mediciones de parámetros ambientales y de exposición personal en un bus eléctrico y uno de diesel en articulación con  la Secretaría de Educación Distrital, la Operadora de Transporte Público la Rolita y (2) evaluar opciones técnicas y económicas de escalabilidad del segmento.
● Adicionalmente a la definición de la consultoría técnica, se inicia una consultoría de comunicaciones con el consultor Epigrama Studios la cual busca comunicar y promover los beneficios ambientales y de salud de la electrificación de la flota escolar.
● Se desarrollaron sesiones de trabajo con la Secretaría de Ambiente con el objeto de verificar el avance y la estructuración del reporte de los productos a su cargo en el marco de la Política de Movilidad de Cero y Bajas Emisiones.
● Se realizó socialización de la estructura general y plan de acción de la Política de Movilidad de Cero y Bajas Emisiones con enfoque en la gestión de baterías, en el “Foro sobre la gestión de RAEE y baterías de litio en el Distrito Capital”, organizado por la Secretaría de Ambiente.
● Se presentó la Política Pública de Movilidad Motorizada de Cero y Bajas Emisiones en los eventos: “Encuentro anual de la iniciativa del Clúster de Logística y Transporte”, “Webinar Política Pública de Movilidad Motorizada de Cero y Bajas Emisiones” organizado por la Iniciativa +Verde, Connect, Cámara de Comercio de Bogotá; "Oportunidades en el sector logístico para la productividad y la descarbonización" en el marco de la Semana Ecoempresarial Cámara de Comercio de Bogotá, Secretaría Distrital de Ambiente, ANRE y Giro Zero y Logística Verde y en el panel "El futuro de la gestión de la calidad del aire en Bogotá" organizado por la Universidad de los Andes.
● Se apoyó la estructuración y junto con representantes de la UK Embassy y de ARUP de la Segunda Jornada de los “Talleres Hidrógeno Verde en el Sector Transporte en Colombia”, para lo cual se coordinó reunión complementaria con representantes de Transmilenio para conocer detalles del proyecto Bus Hidrógeno. Así mismo se participó en el desarrollo de esta jornada con participación de más de 90 personas de diferentes entidades y países.   Se llevó a cabo revisión de los documentos proyecto de decreto, anexos I y II y documento técnico de soporte de la actualización del Programa de Autorregulación Ambiental en conjunto con Secretaría de Ambiente.</t>
  </si>
  <si>
    <t>En este link https: https://drive.google.com/drive/folders/1EKxwLpnrsy0A5gPMHzjUhGIJALwTFvWp
Meta 3 POLITICA PUBLICA DE CERO Y BAJAS EMISIONES</t>
  </si>
  <si>
    <t>En cuanto a la implementación de las acciones de la Política Pública de Movilidad Motorizada de Cero y Bajas Emisiones durante el 2023, se realizaron las siguientes acciones:
-Se adoptó y publicó la Política Pública de Cero y Bajas Emisiones (PCBE) mediante el documento de CONPES Distrital (Consejo de Política Económica y Social del Distrito Capital) Número 30, publicado en el Registro Distrital Número 7759 del 11 de julio de 2023. Adicionalmente, se han realizado ejercicios enfocados a la implementación de los productos y actividades conexas.
-En el marco de la política, y teniendo en cuenta la finalización del piloto de taxis eléctricos de la ciudad, se realizó la construcción y publicación en LegalBog de la documentación necesaria para extender los permisos de circulación de estos vehículos en modalidad piloto. 
-Se avanzó en la construcción del marco normativo para la instalación de puntos de recarga en modalidad de aprovechamiento de espacio público, así como el avance en la reglamentación de las Zonas Urbanas por un Mejor Aire, evaluación y análisis del piloto de taxis eléctricos, consultoría y estructuración de piloto de buses escolares eléctricos.
-Se aprobó la segunda fase de la consultoría técnica para la electrificación del transporte escolar, mediante cooperación internacional de la Agencia de Cooperación Alemana (GIZ, por sus siglas en alemán) la cual hace parte de los productos a implementar por la Política Pública de Movilidad Motorizada de Cero y Bajas Emisiones de esta flota. Esta consultoría busca implementar el primer bus escolar eléctrico en Latinoamérica en febrero del 2024. 
-En articulación con la Secretaria Distrital de Ambiente, Cámara de Comercio y Colfecar, se apoyó en la organización de la Segunda Feria de Tecnología y Movilidad Sostenible para el Transporte de Carga 2023, la cual promueve la innovación del sector de carga de la ciudad y busca generar espacios de participación y discusión entre los diferentes actores involucrados. 
-Se actualizó el micrositio de Movilidad de Cero y Bajas Emisiones, canal mediante el cual se realiza el seguimiento y actualización de información de todas las acciones y avances realizados en el marco de la Política Pública. 
-Se avanzó en el proceso de licitación para la formación de colaboradores de la entidad y el Distrito en términos de movilidad sostenible y toda su cadena del valor, en el marco del proyecto de cooperación denominado MoToRec/AVANTIA por sus siglas en español, en modalidad de consorcio con la Secretaría Distrital de Movilidad, Secretaría Distrital de Ambiente, la Asociación Mundial de Grandes Metrópolis - Metropolis, la empresa IS Global y el Ayuntamiento de Madrid con recursos de financiamiento de la Unión Europea. Así mismo, se tiene previsto realizar intercambios de conocimiento con otras ciudades del globo para compartir experiencias, casos de estudio y aprendizajes en el marco de la movilidad sostenible y toda su cadena de valor, haciendo hincapié en la movilidad motorizada de cero y bajas emisiones. 
-En el marco del proyecto de Zonas Urbanas por un Mejor Aire (ZUMA), se llevó a cabo el evento de lanzamiento del proyecto, en el cual las secretarias de ambiente y movilidad y el secretario de planeación firmaron un compromiso para consolidar el proyecto y declarar la primera ZUMA Bosa-Apogeo con el fin de implementar acciones de mejora de la calidad del aire y reducción a la exposición de la contaminación a población vulnerable.
- Se expidió el Decreto 492 de 2023 de las Zonas Urbanas por un Mejor Aire que tiene vinculación directa con el resultado 1.2 Aumento de la proporción en el registro de vehículos de uso particular de cero emisiones, del plan de acción del CONPES Distrital 30 de 2023.</t>
  </si>
  <si>
    <t>En cuanto al componente ambiental de movilidad durante el cuarto trimestre de 2023, se realizaron las siguientes acciones:
-Se expidió el Decreto 446 del 04 de octubre de 2023, por medio del cual se reglamenta la Mesa Permanente por la Calidad del Aire en la ciudad de Bogotá D.C., en cumplimiento del Acuerdo Distrital 800 de 2021.
- Participación en las mesas interinstitucionales de Mesa Regional de Calidad del Aire, Mesa de Mitigación y Adaptación al Cambio Climático, Comisión Intersectorial de la Política de Salud Ambiental. 
-Se expidió el Decreto Distrital 497 de 2023 por el cual se adopta el Plan de Movilidad Sostenible y Segura -PMSS- para Bogotá D.C.
- Acompañamiento técnico a los estudios de consultoría financiados por la red mundial de ciudades para enfrentar el cambio climático, C40 Cities, con propósito de Evaluar la factibilidad y hoja de ruta de las Zonas Urbanas por un Mejor Aire (ZUMA) de Bogotá, que incluye el diagnóstico de la zona, identificación de medidas potenciales para la primera ZUMA priorizada y la definición del modelo de medición de impactos de las medidas a implementar; y un estudio para Desarrollar la estrategia de comunicaciones para apoyar la construcción de la ZUMA, en donde se ha desarrollado la narrativa del proyecto, se han diseñado algunas piezas comunicacionales y se va a desarrollar un taller para manejo de crisis comunicacionales que se puedan presentar en el proyecto
- Se expidió y firmó el Decreto 492 de 2023, “Por medio del cual se reglamenta el artículo 120 del Decreto Distrital 555 de 2021 en relación con las Zonas Urbanas por un Mejor Aire (ZUMA) en Bogotá, D.C. y se declara la ZUMA Bosa-Apogeo, y se dictan otras disposiciones".
- Seguimiento técnico de todas las actividades a cargo de la Secretaría Distrital de Movilidad del proyecto de cooperación internacional financiado por la Unión Europea denominado AVANTIA, con énfasis en las tres actividades del proyecto en ejecución: Evaluación de red de cicloinfraestructura; investigación para identificar las barreras de género para ocuparse en el sector transporte; y actividades de formación en movilidad sostenible, con énfasis en movilidad de cero y bajas emisiones, para colaboradores distritales. Adicionalmente, se ha hecho el acompañamiento técnico en estructuración de las otras siete actividades a cargo de la Secretaría Distrital de Movilidad que hacen parte de los objetivos para mejorar la capacidad pública para implementar alternativas de movilidad sostenible y aumentar la participación femenina en el sector del transporte. 
- Participación activa en la misión del Monitoreo Basado en Resultados (ROM, siglas en inglés), auditoría externa contratada por la Delegación de la Unión Europea (DUE) para identificar las lecciones aprendidas y oportunidades de mejora del proyecto en cuanto a la ejecución desarrollada por el Distrito.
- Seguimiento para la instalación del Comité Técnico del convenio 2671 de 2023 con FINDETER para mejorar los instrumentos de estimación de emisiones de gases de efecto invernadero vehiculares.
- Revisión y emisión de comentarios a informes de seguimiento de disposición de residuos del Sistema de Bicicletas Compartidas de Bogotá Contrato CAMEP 2022-063.</t>
  </si>
  <si>
    <t>En este link https: https:https://drive.google.com/drive/folders/1YCuik56FS2h1i2SWHgrLyBahCY4oSZgo
Meta 4 COMPONENTE AMBIENTAL</t>
  </si>
  <si>
    <t>En cuanto al componente ambiental de movilidad durante el 2023, se realizaron las siguientes acciones:
-Se definieron las zonas de estacionamiento preferencial para vehículos eléctricos en el proyecto de Estacionamiento en vía 
-Se suscribió el contrato interadministrativo con objeto “Contratar la administración, mantenimiento y aprovechamiento económico de zonas de uso público para desarrollar la actividad de recarga de vehículos eléctricos, sujeto a su preservación, buen uso, disfrute colectivo y sostenibilidad”
- Se adelantó la evaluación y seguimiento del piloto de taxis eléctricos, así como el apoyo en la construcción del documento técnico para la extensión de la medida. 
- Se participó en las mesas interinstitucionales de Enfermedades Respiratorias (ERA), Plan de Acción Local para Mejorar la Calidad del Aire (PAMCA), Mesa Regional de Calidad del Aire, Mesas de Mitigación y Adaptación al Cambio Climático.
- Se realizó reporte de la Secretaría Distrital de Movilidad en el marco del Pacto #UnidosPorUnNuevoAire, como parte del Plan estratégico para la gestión Integral de la calidad del aire de Bogotá 2030
- Se realizó la construcción, revisión, emisión de documentos y aprobación del proyecto de Decreto de las Zonas Urbanas por un Mejor Aire. 
-Se suscribió convenio entre la Secretaría Distrital de Ambiente y FINDETER, para aunar esfuerzos técnicos para el desarrollo de capacidades y fortalecimiento de línea base con un portafolio de acciones de mitigación de gases de efecto invernadero GEI, en el sector transporte para Bogotá, en el marco de la cooperación celebrada con el Green Climate Fund GCF
-Se coordinó el proyecto de cooperación MoToRec/AVANTIA, el cual busca mejorar la movilidad de la ciudad, la medición de la calidad del aire con un enfoque de género en la era post-pandemia mediante la implementación de 18 actividades distribuidas entre los miembros del consorcio durante tres años.  
-Se llevó a cabo revisión de los documentos proyecto de decreto, anexos I y II y documento técnico de soporte de la actualización del Programa de Autorregulación Ambiental en conjunto con Secretaría de Ambiente.</t>
  </si>
  <si>
    <t>Durante lo corrido de la vigencia se han realizado las siguientes acciones: 
* Se adoptó la Política Pública del Peatón a través de documento CONPES 36.
* Se avanzó en las propuestas de intervención para mejorar las condiciones de la infraestructura peatonal a través de la estrategia Andenes para Peatones, entre otras.
* Se consolidaron los procesos de cooperación internacional para mejorar las condiciones peatonales. 
* Instalación de 1040 elementos de protección peatonal “Bolados-totem peatonales” con el fin de mitigar el parqueo indebido en andenes , situación que pone en constante peligro a los peatones de la capital.                  
* Programación y ejecución de 362 operativos de control peatonal, para sancionar el parqueo indebido en andenes lo que ha permitido realizar 13.109 órdenes de comparendos por esta conducta indebida.
* 24.339 personas sensibilizadas bajo la campaña, andenes para peatones, visibilizando la problemática de parqueo irregular.
* 200 publicaciones de la campaña andenes para peatones en redes sociales alcanzando a 831.930 personas.</t>
  </si>
  <si>
    <t>La Secretaría Distrital de Movilidad continua realizando asesoría, acompañamiento y promoción, del esquema diseñado e implementado para el uso y aprovechamiento del espacio público para la actividad de alquiler de vehículos de Micromovilidad; así mismo, se realizaron las siguientes actividades:
- Se elaboraron los informes de cierre de los permisos de patinetas que se otorgaron en 2019 mediante los siguientes MEMOS de salida hacia la Subsecretaría de Política de Movilidad:
a. STPR 202322200275693 - Informe Final Resolución 145 del 23 de septiembre de 2019 - Permiso de aprovechamiento económico del espacio público para la actividad de alquiler de patinetas a OTESTRA SAS
b. STPR 202322200275703 - Informe Final Resolución 143 del 23 de septiembre de 2019 - Permiso de aprovechamiento económico del espacio público para la actividad de alquiler de patinetas a GRIN COLOMBIA SAS</t>
  </si>
  <si>
    <t>Las Ciclovías Temporales (CVT), que surgen en el marco de la pandemia por COVID-19, buscan generar espacios de circulación ciclista, dado que este modo de transporte atiende las recomendaciones de la Organización Mundial de la Salud, al ser individual y propender por mantener la distancia social. Se debe tener en cuenta que al ser una medida temporal se busca que los corredores de ciclovía temporal disminuyan en el tiempo, o se consoliden como ciclorrutas permanentes. Actualmente la ciudad cuenta con 3 km de ciclovías temporales que hacen parte del proyecto de construcción de la Ciclo Alameda Medio Milenio el cual se encuentra adjudicado a través del contrato IDU-1177-2023 – CONSORCIO ALAMEDA 2023.</t>
  </si>
  <si>
    <t>La Secretaría Distrital de Movilidad lidera la implementación de nuevas alternativas de movilización para la ciudadanía, y es por ello que estableció un esquema de transporte alternativo y ambientalmente sostenible, a través del cual las empresas interesadas pueden acceder a un permiso de uso y aprovechamiento del espacio público para la actividad de alquiler de vehículos de micromovilidad, y así la ciudadanía puede acceder a estos servicios que les brindan una alternativa de movilidad ambientalmente sostenible.
A continuación se presentan las actividades realizadas por la SDM para el cumplimiento de esta meta:
-  Construcción y publicación del protocolo de la actividad -Alquiler de vehículos de micromovilidad- mediante la Resolución No. 86572.
-  Expedición de la regulación de provisión de servicio de la actividad de micromovilidad mediante la resolución No. 93495.
-  Se gestionó con Secretaría de Ambiente la expedición de la resolución No. 03815 de 2021, en lo relacionado a la instalación de elementos de publicidad exterior visual en los vehículos de movilidad individual en Bogotá D.C
- Aprobación del Acuerdo 811 de 2021 que: 1. Permite la Publicidad Exterior Visual en vehículos de micromovilidad y 2. Permite a la Administración Distrital regular la provisión del servicio ante el Concejo Distrital.
- Expedición de la Circular 13 de 2020, Circular 11 de 2021 y Resolución 205885 de 2022, relacionadas con los lineamientos y condiciones para la actividad de alquiler de vehículos de micromovilidad
- Construcción del procedimiento interno para otorgar permisos de micromovilidad 
-En la vigencia 2022 fue expedido el Documento Técnico de Soporte para Autorizar la Actividad de Alquiler de Vehículos de Micromovilidad en el Espacio Público de la Ciudad de Bogotá D.C. bajo el esquema de permisos de aprovechamiento económico del espacio público, mediante el cual se definen zonas y condiciones de operación para autorizar el alquiler de vehículos de micromovilidad mediante permisos. 
- Se finalizo el permiso de alquiler de patinetas de las empresas GRIN COLOMBIA SAS y OTESTRA SAS el 28 de diciembre de 2022 y el 2 de abril de 2023, respectivamente.
- Se apoyó la revisión del producto 4 de la Estructuración técnica, legal, financiera, social y ambiental de un esquema de ciclorrutas territoriales, en su dimensión de infraestructura física y modelo de operación, que permita la articulación con el proyecto RegioTram de occidente y los municipios de su área de influencia.
- Acompañamiento y asesoría a las empresas interesadas en acceder a los permisos de aprovechamiento del espacio público para la actividad de alquiler de vehículos de micromovilidad
Actualmente la SDM se encuentra en un proceso de promoción y difusión de este esquema, para que la oferta de vehículos de micromovilidad sea mayor y así la ciudadanía se beneficie de este modo de transporte ambientalmente sostenible.</t>
  </si>
  <si>
    <t xml:space="preserve">El avance cualitativo de esta meta proyecto se presenta con base en el desarrollo de los objetivos específicos de la política pública de la bicicleta así: 
1. Más seguridad personal: Durante el cuerto trimestre se han registrado un total de 15.793 Bicicletas Bicicletas con una diferencia de 3.472 más en comparación con el mismo periodo de 2022.  (31/12/2023)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estas acciones se realizan en instituciones educativas, empresas, entidades y espacio público. De igual manera, se apoyan acciones pedagógicas dirigidas a los ciclistas, que buscan estimular buenos comportamientos del ciclista en la vía y generar acciones de convivencia con otros actores viales.
3. Más y mejores viajes en bicicleta: En los temas de infraestructura se mantiene el apoyo de la Subdirección de la Bicicleta y el Peaton en un (100%) en la construcción de los Documentos Técnicos de Soporte - DTS - que impacta la meta de (implementación). Adicionalmente, se apoyó técnicamente con la operación de ciclovias temporales que a diciembre de 2023 tiene una extensión de 3 km. 
-En cuanto a cicloparqueaderos en el cuarto trimestre se certificaron 7 cicloparqueaderos (5 con sello de calidad oro y 2 con sello de calidad plata), correspondientes a 1.364 cupos. 31/12/2023 
Sumado a lo anterior se realizaron visitas tecnicas a cicloparqueaderos en infraestructura pública (3), y en infraestructura privada se realizó la asesoría y visita técnica a 2 establecimientos privados. 31/12/2023
4.Más bici para todas y todos: Para la promoción del uso de la bicicleta en este trimestre se desarrolló uno de los módulos sobre el enfoque de género, paridad y una vida libre de violencia (Conceptos básico de genero y derechos de las mujeres). En cuanto al trabajo que realiza la Subdirección de la Bicicleta y el Peatón con los colectivos de la bicicleta para este trimestre se desarrolló lo siguiente: 
-En el marco del convenio 2022-1586 suscrito entre la SDM y SDCRD, se hace el lanzamiento de la beca capital mundial de la Bici 2023, la cual cuenta con 2 categorías y se entregaran 4 becas. Por parte de las 4 agrupaciones ganadoras realizan ejecución de las propuesta durante los meses de Noviembre y  Diciembre; revisión de respectivos informes finales y  memoria social
- En el marco del convenio 2022-1880 entre IDPC y SDM se firma de la resolución 918 de 07 de dicembre de 2023, por la cual “Por la cual se incluye en la Lista Representativa de Patrimonio Cultural Inmaterial del ámbito distrital la  manifestación 'Cultura bogotana de los usos y disfrutes de la bicicleta' y se aprueba su Plan Especial de salvaguardia”
</t>
  </si>
  <si>
    <t>1, Mas seguridad personal
Registro de 73.624  bicicletas en 2023 (Del 01/01/2023 al 31/12/2023)
2.  Mayor seguridad
Implentación de estrategias pedagógicas como ""Vidas Reflectivas"", ""Te Veo Bien"", ""Puntos Ciegos"", entre otros.
3.  Mas y mejores viajes en bicicleta
Apoyo en la Construcción de Documentos de Soporte Tecnico DTS 100%.
 Se apoyo tecnicamente con la operaciónd de ciclovias temporales 
 Certificación de 55 cicloparquederos con sellos de oro y plata (31/12/2023)
Visitas a cicloparqueaderos de 73 entidades publicas, y 26 establecimientos privados (31/12/2023)
4. Más bici para todas y todos
• Realización de resignificaciones de espacio público con enfoque de género
• Desarrollo de modulo - Conceptos básico de género y derechos de las mujeres (consejos distrital de la Bici)
• Se realizaron sesiones trimestrales de la comisión intersectorial de la bici
•  Convenio 2022-1586 entre SDM y SDCRD: entrega de becas capital mundial de la Bici 2022 y 2023
•  Convenio 2022-1880 entre IDPC: Se firma de la resolución 918 de 07/12/2023, por la cual “Por la cual se incluye en la Lista Representativa de Patrimonio Cultural Inmaterial del ámbito distrital la manifestación 'Cultura bogotana de los usos y disfrutes de la bicicleta' y se aprueba su Plan Especial de salvaguardia”</t>
  </si>
  <si>
    <t>1) Realizar el seguimiento a la implementación y operación del Sistema de Bicicleta Pública (compartida): 
Para este trimestre  continuan en operación: 
296 estaciones
1.500 bicicletas mecánicas
1.500 bicis eléctricas
150 manocletas
150 bicis de cajón
150 sillas para niños
300 ciclotalleres
1.696.549 viajes acumulados
Corte de 31 de diciembre de 2023
2) Realizar la coordinación interinstitucional y atender las peticiones de la ciudadania, para la implementación y operación del Sistema de Bicicleta Pública (compartida): 
Para el periodo se atendieron 10 solicitudes ciudadanas
Corte de 31 de diciembre de 2023
3) Verificar el cumplimiento de la entrega de productos y servicios asociados a la implementación del Sistema de Bicicleta Pública (compartida): 
Durante el periodo se aprobaron los siguientes informes: 
- Informe trimestral # 5 de los espacios publicos
- Informe N° 41, 42, 43 y 44  de areas de aprovechamiento relacionados con reubicaciones del SBC
- Informe de Conservación del Espacio Público
- Plan de Mantenimieno de Ciclotalleres
Corte de 31 de diciembre de 2023</t>
  </si>
  <si>
    <t>1. Se adoptó la Política Pública del Peatón a través de documento CONPES 36.
2. Se continuó con los procesos de cooperación internacional con CAF y C40, cuyas consultorías han avanzado en temas como el diagnóstico de infraestructura de circulación peatonal, evaluación en términos de accesibilidad y análisis del marco normativo. La entidad se encuentra a la espera de la entrega de los estudios realizados. 
3. Se avanza en la implementación de la estrategia andenes para peatones, en la cual se hacen gestión y seguimientos a la mejora de infraestructura peatonal, opertativos de control vial a la ocupación indebida de andenes, la instalación de elementos de proteción peatonal y acciones de cultura ciudadana.
En el marco de la estrategia Andenes para peatones se han realizado las siguientes acciones: (3/12/2023)
   -Priorización y seguimiento para el mantenimiento de 30.000 metros cuadrados de andenes por parte de la Unidad de Mantenimiento Vial en 17 proyectos.
   -Instalación de 1040 elementos de protección peatonal “Bolados-totem peatonales” con el fin de mitigar el parqueo indebido en andenes , situación que pone en constante peligro a los peatones de la capital.
   -Programación y ejecución de 362 operativos de control peatonal, para sancionar el parqueo indebido en andenes lo que ha permitido realizar 13.109 órdenes de comparendos por esta conducta indebida.
   -24.339 personas sensibilizadas bajo la campaña, andenes para peatones, visibilizando la problemática de parqueo irregular.
   -200 publicaciones de la campaña andenes para peatones en redes sociales alcanzando a 831.930 personas.</t>
  </si>
  <si>
    <t xml:space="preserve">En lo corrido del PDD, la SDM logrado gestionar a 31 de diciembre de 2023, 34.964 cupos de cicloparqueaderos en infraestructura pública, a través de gestiones que se adelantan desde varios frentes, estas incluyen solo la cantidad de cupos permanentes, adicional a ello, se involucran los cupos de entidades distritales y estaciones de intermodaldad, aquellos que se certifican con Sellos de Calidad, y el inventario parcial de cupos de cicloparqueaderos en espacio público (entre estos, parques, plazas, plazoletas y andenes) y equipamientos distritales. También están incluidos los cicloparqueaderos de zonas de parqueo pago, los cicloparquederos instalados por parte del IDU en la actual administración y los instalados bajo la retribución del contrato del Sistema de bicicletas compartidas con Tembici.
</t>
  </si>
  <si>
    <t>En lo corrido del PDD la SDM ha impulsado el incremento de cupos de cicloparqueaderos en infraestructura privada a través de asesorías y visitas técnicas a las instalaciones de empresas privadas, universidades y bibliotecas en las que se prestó el servicio de cicloparqueaderos, a 31 de diciembre de 2023 la ciudad cuenta con 17.181 cicloparqueaderos gestionados en infraestructura privada. 
A su vez, se han realizado las siguientes acciones que permiten adicionar cupos: 
* 55 visitas a empresas privadas, que involucran la revisión del espacio, el mobiliario actual y la asesoría presentada
* 18 sinergias realizadas alrededor del año con el comité Interinstitucional
* 9 establecimientos Plan de reactivación económica - Plan Marshall). Es de precisar que el edificio Citibank se acogió a la estrategia Plan Marshall con 389 cupos, los cuales no se sumaron en el consolidado, para no duplicar número de cicloparqueaderos, debido a que ellos contaban con sello de calidad oro desde el año 2019, y estos cupos ya estaban contabilizados. Adicionalmente se realizó asesoría técnica a nuevos establecimientos (7), los cuales están en proceso de estructuración propuesta.
* 132 cicloparqueaderos certificados asociados a la estrategia de sellos de calidad divididos así: 3 Universidades, 22 Centros comerciales, 45 Empresas privadas, 67 Parqueaderos fuera de vía y 1 Colegio.
* En el mes de noviembre se realizó visita tecnica y gestión con constructuctora INGEURBE para posterior certificación sostenible (cupos temporales)</t>
  </si>
  <si>
    <t>La SDM mediante el contrato de aprovechamiento del espacio público CAMEP 202263 implementó e inició la operación de un sistema de bicicleta compartida en la ciudad.  
Durante la vigencia 2022 se inició la ejecución del contrato, lo que permitió el inicio de la operación parcial del sistema. 
En 2023 se inició la fase de la operación total, operando con 296 estaciones, 1500 bicicletas mecánicas, 1500 bicicletas de pedaleo asistido, 150 manocletas, 150 bicicletas de cajón, 150 sillas para niños.
Así mismo, se instalaron 300 ciclotalleres y 620 (31/12/2023) cicloparqueaderos del sistema de bicicletas compartidas. 
El Sistema de Bicicletas Compartidas es un servicio para la ciudadanía, dispuesto como medio de transporte, ideal para los viajes de ‘último kilómetro’, debido a su fácil integración con otros modos. Opera en seis localidades de Bogotá, desde la calle 6 hasta la calle 127 entre la carrera 7 y Autonorte, hasta la av. NQS con av. de Las Américas y por la calle 7 hasta la carrera 3;  para que la ciudadanía se mueva  de forma sostenible.
Entre sus beneficios se destacan el ahorro de tiempo, la comodidad para los viajeros, la mitigación de la congestión del tráfico, la promoción de estilos de vida más saludables, la reducción de contaminación del aire y del ruido, entre otros. 
Además, nuestro Sistema de Bicicletas Compartidas fue concebido bajo un enfoque de género, con 150 sillas integradas para transportar niñas y niños.
Los principales logros alcanzados para esta iniciativa en su primer año de funcionamiento son:
* Inicio de operación del sistema después de 10 años de distintos procesos de contratación.
* En su primer año de operación: 1.432.373 viajes corte 31 de octubre. 
* Más de 93.000 usuarios activos. 4.319 viajes diarios (Hora de más viajes 5:00 p.m.)
* 3.8 millones de kilómetros recorridos y 93.000 usuarios han hecho uso del sistema.
* Bajo hurto, solo se registran 9 (0.3%) bicicletas en su primer año de funcionamiento.
* Es un referente a nivel nacional e internacional, ha logrado tener más viajes que otras ciudades con sistemas similares en latinoamérica como Sao Paulo en Brasil.
* 60% de los viajes  se realizan a través de las bicicletas de pedaleo asistido
* Los usuarios que más utilizan el SBC rango de  edad entre los 28 y 55 años. 
* 32 % de las personas que lo usan son mujeres y el 68% hombres con un tiempo promedio de viaje de 21 minutos.
A continuación, se presentan a corte 31 de diciembre de 2023 las siguientes cifras de uso del sistema:
- Se han reportado 1.696.549 viajes acumulados
- Viajes por bicicleta día 2.0
- Promedio de viajes al día durante el 2023: 4.427
- Distancia media recorrida 2km
- Hora de más viajes 5:00 p.m.</t>
  </si>
  <si>
    <t xml:space="preserve">Conforme con los resultados obtenidos en la Encuesta de Movilidad 2023, se determinó que en la ciudad se realizan cada día 886.655 viajes en bicicleta, lo que representa un incremento del 0,71% respecto de la medición realizada en la Encuesta de Movilidad 2019. El aumento en el número de viajes en bicicleta se justifica en la implementación del plan de acción de la política pública de la bicicleta (CONPES 15 del 23 de marzo de 2021), que con corte a septiembre de 2023 (última reporte oficial de la SDP) tiene un avance en su ejecución del 64.01% teniendo en cuenta que tenía una programación de avance del 57.31%; lo anterior debido a la ejecucuión de las acciones de los objetivos específicos de dicha política pública, así:
Más seguridad personal: Bicicletas registradas acumulado 292.555  (31/12/2023
Mayor seguridad vial: Desarrollo de acciones pedagógicas de seguridad vial
Más y mejores viajes en bicicleta: Construcción de los Documentos Técnicos de Soporte para el mantenimiento y la implementación de ciclorruta
Más bici para todas y todos: Actividades de promoción del uso de la bicicleta: 
i) Espacios de dialogo con los consejeros y consejeras locales relacionados con el Sistema de Bicicletas Compartidas, mapas bici Bogotá, seguridad vial con Transmilenio, ORVI, ofertas y servicios institucionales , mesas interlocales para la socialización de proyectos de cicloinfraestructura y se inició la ruta de fortalecimiento a instancias de participación.
ii) Acompañamiento en el desarrollo de los consejos locales de la bicicleta, y apoyo en la difusión y socialización del nuevo proceso de elecciones de consejos locales de la bici para el periodo 2024-2027. Se da aprobación para ampliar el cronograma de elecciones de consejos locales de la bicicleta a febrero de 2024.
iii) Propuesta de sensibilización con enfoque de género, paridad por parte de la Secretaria de la Mujer para el Consejo distrital de la bicicleta, se dictó el módulo Conceptos básicos de género y derechos de las mujeres
iv) Identificación de espacios para la resignificación del espacio público con enfoque de género.
v) Convenio 2022-1586 SDM-SDCRD, inicialmente se dieron 9 becas y se realizó una adición y prórroga, en la cual se seleccionaron 4 ganadores de la BECA edición 2023.
vi) Firma del decreto 480 de 2022, Por medio del cual se crea la Comisión intersectorial de la Bicicleta del Distrito Capital
vii) Celebración de la semana de la Bicicleta en forma anual
viii) Se realizaron jornadas de dialogo ciclista con participación ciudadana.
ix) Acompañamiento a los talleres de creación de Plan Especial de Salvaguardias, los cuales aportaron al proceso de la declaratoria de la cultura bogotana de los usos y disfrutes de la bicicleta como patrimonio Cultural e inmaterial. Se publica Resolución 918 de 07 de diciembre de 2023 </t>
  </si>
  <si>
    <t xml:space="preserve">La pandemia produjo múltiples disrupciones, globales y locales con fuertes afectaciones económicas, sociales y políticas en todas las ciudades del mundo. En Bogotá se presentó una disminución del 2.3% en matrículas de educación presencial (Secretaría de Educación del Distrito, Marzo 2023), un aumento del 197% en educación virtual respecto a 2018 (MinEducación - SNIES), un aumento del 83% en ventas en línea respecto a 2021 (Cámara Colombiana de Comercio Electrónico)., el teletrabajo aumentó a 6.3% en 2023 (DANE 2023). Estos  fenómenos se entrelazan y tienen efectos en el número de viajes, en las preferencias de los usuarios por medios de transporte y en los patrones temporales.
Por lo anterior, el número de viajes diarios en la Ciudad, para un día hábil disminuyó en un 9%, pasando de 13.3 millones en 2019 a 12.1 millones en 2023. Sin embargo, pese a todos estos fenómenos, el número de viajes en Bicicleta paso de 880.367 viajes en 2019, a 886.655 viajes en 2023, mostrando un incremento del 0.71 %, </t>
  </si>
  <si>
    <t>En lo corrido del Plan Distrital de Desarrollo se ha logrado el aumento del número de vehículos de cero y bajas emisiones con un resultado a 31 de diciembre de 2023, de 9.487 vehículos de cero y bajas emisiones registrados, 7.049 de éstos son vehículos eléctricos y 2.438 vehículos dedicados a gas natural vehicular.  En cuanto a la meta relacionada a la implementación de los puntos públicos de carga rápida se generó el marco legal (Resolución 218 de 2021 expedida por el DADEP; mediante la cual se creó la actividad de recarga de vehículos eléctricos en el espacio público y se incluyeron los artículos 212 y 213 del POT, los cuales habilitan la instalación de cargadores en el espacio público y bienes fiscales), en el 2021 la ciudad contaba con 4 puntos de carga rápida implementados desde la entrada en vigencia del PDD. Posteriormente en junio de 2023, se expidió la Resolución 149772 de 2023 de la SDM por medio de la cual se adoptó el protocolo de la actividad de recarga de vehículos eléctricos en el marco del aprovechamiento económico del espacio público reglamentado por el Decreto Distrital 552 de 2018,  se incluyó un punto de carga rápida (línea base) y se suscribió el contrato interadministrativo 2023-2687 entre la Secretaría Distrital de Movilidad y la Operadora Distrital de Transporte S.A.S., el cual tiene por objeto la “ADMINISTRACIÓN, MANTENIMIENTO Y APROVECHAMIENTO ECONÓMICO DE ESPACIOS PARA DESARROLLAR LA ACTIVIDAD DE RECARGA DE VEHÍCULOS ELÉCTRICOS, SUJETO A SU PRESERVACIÓN, BUEN USO, DISFRUTE COLECTIVO Y SOSTENIBILIDAD”, con ocasión de lo anterior el 28 de diciembre de 2023, se realizó el evento de inauguración de 10 puntos públicos de carga rápida, distribuidos en 4 predios del distrito. (Alhambra, Calle 97, Nicolas de Federman y Modelia)</t>
  </si>
  <si>
    <t>El sistema presentó los siguientes información en el cuarto trimestre del 2023:
A corte de 31 de diciembre de 2023
* Se han reportado 1.696.549 viajes acumulados
* Viajes por bicleta dia 2.0
* Promedio de viajes al dia este año 4427
* Distancia media recorrida 2km
296 estaciones
1.500 bicicletas mecánicas
1.500 bicis eléctricas
 150 manocletas
 150 bicis de cajón
 150 sillas para niños
 300 ciclotalleres</t>
  </si>
  <si>
    <t>La Secretaría Distrital de Movilidad (SDM) ha trabajado con la Secretaría Distrital de Ambiente (SDA) en la construcción del Plan Aire, instrumento que traza la hoja de ruta para mejorar la calidad del aire en Bogotá, con una proyección entre 2020 y 2030.
En alianza con Gobiernos Locales por la Sostenibilidad (ICLEI), se consolidó el Plan de Logística Baja en Carbono, definiendo las acciones para disminuir las emisiones del sector logístico en Bogotá-Región y, se culminó el proyecto piloto de desconsolidación de transporte de carga de última milla con vehículos de cero emisiones. 
Se avanzó en el proceso de licitación para la formación de colaboradores de la SDM y el Distrito en términos de movilidad sostenible y toda su cadena del valor, en el marco del proyecto de cooperación denominado MoToRec/AVANTIA (con recursos de financiamiento de la Unión Europea).
-Se expidió el Decreto Distrital 497 de 2023 por el cual se adopta el Plan de Movilidad Sostenible y Segura -PMSS- para Bogotá D.C.
Se avanzó en el diligenciamiento de las Fichas técnicas del Plan de implementación y seguimiento Ley 2169/21 y NDC_Sector Movilidad
Se creó el Fondo Distrital para la Promoción del Ascenso Tecnológico de la carga urbana en Distrito Capital (Art. 32 de la Ley 2169/2021), y se expidió el Decreto Distrital 203 de 2023, estableciendo lineamientos para la constitución, administración y funcionamiento del Fondo.
 Se expidió el Decreto 446 del 04 de octubre de 2023, por medio del cual se reglamenta la Mesa Permanente por la Calidad del Aire en la ciudad de Bogotá D.C., (Acuerdo Distrital 800 de 2021).
-Se expidió el Decreto 492 de 2023 Por medio del cual se reglamenta el artículo 120 del Decreto Distrital 555 de 2021 en relación con las Zonas Urbanas por un Mejor Aire (ZUMA) en Bogotá, D.C. y se declara la ZUMA Bosa-Apogeo. 
La SDM junto con la SDA y FINDETER firmaron el Convenio 2671 de 2023 con el objeto de aunar esfuerzos para la mitigacion de los gases del efecto de invernadero en el sector transporte (Green Climate Fund-GFC).
La Secretaría Distrital de Ambiente, en el marco del cumplimiento de la meta de la concentración promedio ponderado de ciudad de material particulado PM2.5 presenta un reporte en la vigencia 2023 de 17.9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t>
  </si>
  <si>
    <t>El cumplimiento de este indicador está influenciado por factores de meteorología, emisiones por fuentes locales, actividad económica, la dinámica de la ciudad, eventos regionales y globales de contaminación de gran magnitud, entre otros; que influyen en la calidad del aire de la ciudad. Sumado al incremento del material particulado postpandemia producto de la reactivación de la movilidad y la reactivación económica que incluye obras de infraestructura.
La variabilidad en magnitud y tiempo de los anteriores factores demuestran que no es posible asegurar que su tendencia siempre sea decreciente;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t>
  </si>
  <si>
    <t>La Secretaría Distrital de Movilidad (SDM) ha trabajado con la Secretaría Distrital de Ambiente (SDA) en la construcción del Plan Aire, instrumento que traza la hoja de ruta para mejorar la calidad del aire en Bogotá, con una proyección entre 2020 y 2030.
En alianza con Gobiernos Locales por la Sostenibilidad (ICLEI), se consolidó el Plan de Logística Baja en Carbono, definiendo las acciones para disminuir las emisiones del sector logístico en Bogotá-Región y, se culminó el proyecto piloto de desconsolidación de transporte de carga de última milla con vehículos de cero emisiones.
Se avanzó en el proceso de licitación para la formación de colaboradores de la SDM y el Distrito en términos de movilidad sostenible y toda su cadena del valor, en el marco del proyecto de cooperación denominado MoToRec/AVANTIA (con recursos de financiamiento de la Unión Europea).
-Se expidió el Decreto Distrital 497 de 2023 por el cual se adopta el Plan de Movilidad Sostenible y Segura -PMSS- para Bogotá D.C.
Se avanzó en el diligenciamiento de las Fichas técnicas del Plan de implementación y seguimiento Ley 2169/21 y NDC_Sector Movilidad.
Se creó el Fondo Distrital para la Promoción del Ascenso Tecnológico de la carga urbana en Distrito Capital (Art. 32 de la Ley 2169/2021), y se expidió el Decreto Distrital 203 de 2023, estableciendo lineamientos para la constitución, administración y funcionamiento del Fondo.
 Se expidió el Decreto 446 del 04 de octubre de 2023, por medio del cual se reglamenta la Mesa Permanente por la Calidad del Aire en la ciudad de Bogotá D.C., (Acuerdo Distrital 800 de 2021).
-Se expidió el Decreto 492 de 2023 Por medio del cual se reglamenta el artículo 120 del Decreto Distrital 555 de 2021 en relación con las Zonas Urbanas por un Mejor Aire (ZUMA) en Bogotá, D.C. y se declara la ZUMA Bosa-Apogeo. 
La SDM junto con la SDA y FINDETER firmaron el Convenio 2671 de 2023 con el objeto de aunar esfuerzos para la mitigacion de los gases del efecto de invernadero en el sector transporte (Green Climate Fund-GFC).
La Secretaría Distrital de Ambiente, en el marco del cumplimiento de la meta de la concentración promedio ponderado de ciudad de material particulado PM10 reporta en la vigencia 2023 de 34,9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t>
  </si>
  <si>
    <t>1. Registro Bici Bogotá
2. Estrategias pedagógicas
https://drive.google.com/drive/folders/1RfvlfItqgK_-symP8gwH9K4TKdFi2dLr</t>
  </si>
  <si>
    <t>1. Informes de seguimiento
https://drive.google.com/drive/folders/1RfvlfItqgK_-symP8gwH9K4TKdFi2dLr</t>
  </si>
  <si>
    <t>1. Política Pública del Peatón
https://drive.google.com/drive/folders/1RfvlfItqgK_-symP8gwH9K4TKdFi2dLr</t>
  </si>
  <si>
    <t>1. Memorandos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</si>
</sst>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 #,##0.00_-;\-&quot;$&quot;\ * #,##0.00_-;_-&quot;$&quot;\ * &quot;-&quot;??_-;_-@_-"/>
    <numFmt numFmtId="164" formatCode="0.0%"/>
    <numFmt numFmtId="165" formatCode="_-* #,##0_-;\-* #,##0_-;_-* &quot;-&quot;_-;_-@"/>
    <numFmt numFmtId="166" formatCode="_-* #,##0.0_-;\-* #,##0.0_-;_-* &quot;-&quot;_-;_-@"/>
    <numFmt numFmtId="167" formatCode="_-* #,##0.00_-;\-* #,##0.00_-;_-* &quot;-&quot;_-;_-@"/>
    <numFmt numFmtId="168" formatCode="_-&quot;$&quot;\ * #,##0_-;\-&quot;$&quot;\ * #,##0_-;_-&quot;$&quot;\ * &quot;-&quot;_-;_-@"/>
    <numFmt numFmtId="169" formatCode="_(&quot;$&quot;\ * #,##0_);_(&quot;$&quot;\ * \(#,##0\);_(&quot;$&quot;\ * &quot;-&quot;??_);_(@_)"/>
    <numFmt numFmtId="170" formatCode="&quot;$&quot;#,##0"/>
    <numFmt numFmtId="171" formatCode="_(&quot;$&quot;\ * #,##0_);_(&quot;$&quot;\ * \(#,##0\);_(&quot;$&quot;\ * &quot;-&quot;_);_(@_)"/>
    <numFmt numFmtId="172" formatCode="_(&quot;$&quot;\ * #,##0.00_);_(&quot;$&quot;\ * \(#,##0.00\);_(&quot;$&quot;\ * &quot;-&quot;??_);_(@_)"/>
    <numFmt numFmtId="173" formatCode="&quot;$&quot;#,##0.00"/>
    <numFmt numFmtId="174" formatCode="#,##0.0"/>
    <numFmt numFmtId="175" formatCode="#,##0_ ;\-#,##0\ "/>
    <numFmt numFmtId="176" formatCode="0.0"/>
    <numFmt numFmtId="177" formatCode="_-&quot;$&quot;\ * #,##0_-;\-&quot;$&quot;\ * #,##0_-;_-&quot;$&quot;\ * &quot;-&quot;??_-;_-@_-"/>
    <numFmt numFmtId="178" formatCode="0.0000%"/>
  </numFmts>
  <fonts count="89" x14ac:knownFonts="1">
    <font>
      <sz val="11"/>
      <name val="Calibri"/>
      <scheme val="minor"/>
    </font>
    <font>
      <sz val="12"/>
      <name val="Calibri"/>
      <family val="2"/>
    </font>
    <font>
      <sz val="11"/>
      <name val="Calibri"/>
      <family val="2"/>
    </font>
    <font>
      <b/>
      <sz val="12"/>
      <name val="Calibri"/>
      <family val="2"/>
    </font>
    <font>
      <b/>
      <sz val="12"/>
      <name val="Calibri"/>
      <family val="2"/>
    </font>
    <font>
      <b/>
      <sz val="12"/>
      <color rgb="FF879739"/>
      <name val="Calibri"/>
      <family val="2"/>
    </font>
    <font>
      <sz val="11"/>
      <name val="Calibri"/>
      <family val="2"/>
    </font>
    <font>
      <b/>
      <sz val="14"/>
      <color rgb="FF82892B"/>
      <name val="Calibri"/>
      <family val="2"/>
    </font>
    <font>
      <b/>
      <sz val="14"/>
      <color rgb="FF879739"/>
      <name val="Calibri"/>
      <family val="2"/>
    </font>
    <font>
      <b/>
      <sz val="14"/>
      <name val="Calibri"/>
      <family val="2"/>
    </font>
    <font>
      <b/>
      <u/>
      <sz val="12"/>
      <name val="Calibri"/>
      <family val="2"/>
    </font>
    <font>
      <u/>
      <sz val="12"/>
      <name val="Calibri"/>
      <family val="2"/>
    </font>
    <font>
      <sz val="12"/>
      <color rgb="FF7F7F7F"/>
      <name val="Calibri"/>
      <family val="2"/>
    </font>
    <font>
      <b/>
      <sz val="16"/>
      <color rgb="FF879739"/>
      <name val="Calibri"/>
      <family val="2"/>
    </font>
    <font>
      <sz val="14"/>
      <name val="Calibri"/>
      <family val="2"/>
    </font>
    <font>
      <sz val="14"/>
      <color rgb="FF7F7F7F"/>
      <name val="Calibri"/>
      <family val="2"/>
    </font>
    <font>
      <u/>
      <sz val="12"/>
      <name val="Calibri"/>
      <family val="2"/>
    </font>
    <font>
      <b/>
      <u/>
      <sz val="12"/>
      <name val="Calibri"/>
      <family val="2"/>
    </font>
    <font>
      <b/>
      <sz val="12"/>
      <color rgb="FF7F7F7F"/>
      <name val="Calibri"/>
      <family val="2"/>
    </font>
    <font>
      <b/>
      <sz val="11"/>
      <color rgb="FF7F7F7F"/>
      <name val="Calibri"/>
      <family val="2"/>
    </font>
    <font>
      <sz val="10"/>
      <name val="Calibri"/>
      <family val="2"/>
    </font>
    <font>
      <sz val="10"/>
      <name val="Calibri"/>
      <family val="2"/>
    </font>
    <font>
      <sz val="10"/>
      <color rgb="FF7F7F7F"/>
      <name val="Calibri"/>
      <family val="2"/>
    </font>
    <font>
      <b/>
      <sz val="10"/>
      <name val="Calibri"/>
      <family val="2"/>
    </font>
    <font>
      <sz val="11"/>
      <name val="Calibri"/>
      <family val="2"/>
    </font>
    <font>
      <b/>
      <sz val="11"/>
      <name val="Calibri"/>
      <family val="2"/>
    </font>
    <font>
      <sz val="10"/>
      <color rgb="FFFF0000"/>
      <name val="Calibri"/>
      <family val="2"/>
    </font>
    <font>
      <b/>
      <sz val="10"/>
      <name val="Calibri"/>
      <family val="2"/>
    </font>
    <font>
      <sz val="10"/>
      <name val="Arial"/>
      <family val="2"/>
    </font>
    <font>
      <sz val="10"/>
      <name val="Arial"/>
      <family val="2"/>
    </font>
    <font>
      <sz val="9"/>
      <name val="Calibri"/>
      <family val="2"/>
    </font>
    <font>
      <b/>
      <sz val="10"/>
      <name val="Arial"/>
      <family val="2"/>
    </font>
    <font>
      <sz val="10"/>
      <color rgb="FF000000"/>
      <name val="Arial"/>
      <family val="2"/>
    </font>
    <font>
      <b/>
      <sz val="10"/>
      <name val="Arial"/>
      <family val="2"/>
    </font>
    <font>
      <sz val="10"/>
      <color rgb="FF7F7F7F"/>
      <name val="Arial"/>
      <family val="2"/>
    </font>
    <font>
      <b/>
      <sz val="10"/>
      <color rgb="FF000000"/>
      <name val="Arial"/>
      <family val="2"/>
    </font>
    <font>
      <b/>
      <sz val="11"/>
      <name val="Arial"/>
      <family val="2"/>
    </font>
    <font>
      <sz val="11"/>
      <name val="Arial"/>
      <family val="2"/>
    </font>
    <font>
      <sz val="9"/>
      <color rgb="FF747474"/>
      <name val="Arial"/>
      <family val="2"/>
    </font>
    <font>
      <b/>
      <sz val="10"/>
      <name val="Century Gothic"/>
      <family val="2"/>
    </font>
    <font>
      <b/>
      <sz val="9"/>
      <name val="Arial"/>
      <family val="2"/>
    </font>
    <font>
      <b/>
      <sz val="9"/>
      <name val="Century Gothic"/>
      <family val="2"/>
    </font>
    <font>
      <sz val="9"/>
      <name val="Century Gothic"/>
      <family val="2"/>
    </font>
    <font>
      <b/>
      <sz val="9"/>
      <color rgb="FFFFFFFF"/>
      <name val="Century Gothic"/>
      <family val="2"/>
    </font>
    <font>
      <sz val="9"/>
      <color rgb="FF000000"/>
      <name val="Century Gothic"/>
      <family val="2"/>
    </font>
    <font>
      <sz val="9"/>
      <name val="Century Gothic"/>
      <family val="2"/>
    </font>
    <font>
      <sz val="18"/>
      <name val="Century Gothic"/>
      <family val="2"/>
    </font>
    <font>
      <b/>
      <sz val="16"/>
      <name val="Century Gothic"/>
      <family val="2"/>
    </font>
    <font>
      <b/>
      <sz val="11"/>
      <color rgb="FF738030"/>
      <name val="Century Gothic"/>
      <family val="2"/>
    </font>
    <font>
      <sz val="10"/>
      <name val="Century Gothic"/>
      <family val="2"/>
    </font>
    <font>
      <sz val="1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name val="Arial"/>
      <family val="2"/>
    </font>
    <font>
      <sz val="11"/>
      <name val="Century Gothic"/>
      <family val="2"/>
    </font>
    <font>
      <sz val="11"/>
      <name val="Arial"/>
      <family val="2"/>
    </font>
    <font>
      <sz val="11"/>
      <color rgb="FF00B0F0"/>
      <name val="Arial"/>
      <family val="2"/>
    </font>
    <font>
      <b/>
      <sz val="11"/>
      <name val="Arial"/>
      <family val="2"/>
    </font>
    <font>
      <b/>
      <sz val="14"/>
      <color rgb="FF3F3F3F"/>
      <name val="Arial"/>
      <family val="2"/>
    </font>
    <font>
      <b/>
      <u/>
      <sz val="11"/>
      <color rgb="FF0000FF"/>
      <name val="Arial"/>
      <family val="2"/>
    </font>
    <font>
      <sz val="9"/>
      <color rgb="FF333333"/>
      <name val="Calibri"/>
      <family val="2"/>
    </font>
    <font>
      <sz val="9"/>
      <color rgb="FF000000"/>
      <name val="Calibri"/>
      <family val="2"/>
    </font>
    <font>
      <b/>
      <sz val="11"/>
      <color rgb="FF000000"/>
      <name val="Arial"/>
      <family val="2"/>
    </font>
    <font>
      <sz val="11"/>
      <color rgb="FF000000"/>
      <name val="Arial"/>
      <family val="2"/>
    </font>
    <font>
      <sz val="11"/>
      <color rgb="FF339966"/>
      <name val="Arial"/>
      <family val="2"/>
    </font>
    <font>
      <sz val="11"/>
      <name val="Calibri"/>
      <family val="2"/>
      <scheme val="minor"/>
    </font>
    <font>
      <sz val="11"/>
      <color rgb="FF9C6500"/>
      <name val="Calibri"/>
      <family val="2"/>
      <scheme val="minor"/>
    </font>
    <font>
      <sz val="11"/>
      <color theme="0"/>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theme="0"/>
      <name val="Calibri"/>
      <family val="2"/>
    </font>
    <font>
      <b/>
      <sz val="10"/>
      <color theme="0"/>
      <name val="Calibri"/>
      <family val="2"/>
    </font>
    <font>
      <sz val="10"/>
      <color rgb="FF000000"/>
      <name val="Calibri"/>
      <family val="2"/>
      <scheme val="minor"/>
    </font>
    <font>
      <sz val="10"/>
      <color theme="0"/>
      <name val="Calibri"/>
      <family val="2"/>
      <scheme val="minor"/>
    </font>
    <font>
      <sz val="10"/>
      <color theme="1"/>
      <name val="Calibri"/>
      <family val="2"/>
    </font>
    <font>
      <b/>
      <sz val="10"/>
      <color theme="1"/>
      <name val="Calibri"/>
      <family val="2"/>
    </font>
    <font>
      <sz val="10"/>
      <color theme="0" tint="-0.499984740745262"/>
      <name val="Calibri"/>
      <family val="2"/>
      <scheme val="minor"/>
    </font>
    <font>
      <b/>
      <sz val="9"/>
      <color theme="1"/>
      <name val="Calibri"/>
      <family val="2"/>
    </font>
    <font>
      <sz val="9"/>
      <color theme="1"/>
      <name val="Calibri"/>
      <family val="2"/>
    </font>
    <font>
      <sz val="9"/>
      <color rgb="FF000000"/>
      <name val="Calibri"/>
      <family val="2"/>
      <scheme val="minor"/>
    </font>
    <font>
      <sz val="9"/>
      <name val="Calibri"/>
      <family val="2"/>
      <scheme val="minor"/>
    </font>
    <font>
      <sz val="11"/>
      <name val="Calibri"/>
      <family val="2"/>
      <scheme val="minor"/>
    </font>
  </fonts>
  <fills count="39">
    <fill>
      <patternFill patternType="none"/>
    </fill>
    <fill>
      <patternFill patternType="gray125"/>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B6C400"/>
        <bgColor rgb="FFB6C400"/>
      </patternFill>
    </fill>
    <fill>
      <patternFill patternType="solid">
        <fgColor rgb="FFE7ECCA"/>
        <bgColor rgb="FFE7ECCA"/>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rgb="FFFFEB9C"/>
      </patternFill>
    </fill>
    <fill>
      <patternFill patternType="solid">
        <fgColor theme="0" tint="-0.34998626667073579"/>
        <bgColor indexed="64"/>
      </patternFill>
    </fill>
    <fill>
      <patternFill patternType="solid">
        <fgColor rgb="FF808E00"/>
        <bgColor indexed="64"/>
      </patternFill>
    </fill>
    <fill>
      <patternFill patternType="solid">
        <fgColor theme="0" tint="-0.499984740745262"/>
        <bgColor indexed="64"/>
      </patternFill>
    </fill>
    <fill>
      <patternFill patternType="solid">
        <fgColor rgb="FF7F882C"/>
        <bgColor indexed="64"/>
      </patternFill>
    </fill>
    <fill>
      <patternFill patternType="solid">
        <fgColor theme="0"/>
        <bgColor theme="0"/>
      </patternFill>
    </fill>
    <fill>
      <patternFill patternType="solid">
        <fgColor rgb="FF545D03"/>
        <bgColor indexed="64"/>
      </patternFill>
    </fill>
    <fill>
      <patternFill patternType="solid">
        <fgColor theme="0" tint="-0.249977111117893"/>
        <bgColor rgb="FFC7D389"/>
      </patternFill>
    </fill>
    <fill>
      <patternFill patternType="solid">
        <fgColor rgb="FF828B2D"/>
        <bgColor rgb="FF828B2D"/>
      </patternFill>
    </fill>
    <fill>
      <patternFill patternType="solid">
        <fgColor rgb="FF7F7F7F"/>
        <bgColor rgb="FF7F7F7F"/>
      </patternFill>
    </fill>
    <fill>
      <patternFill patternType="solid">
        <fgColor theme="0" tint="-0.34998626667073579"/>
        <bgColor rgb="FF7F882C"/>
      </patternFill>
    </fill>
    <fill>
      <patternFill patternType="solid">
        <fgColor rgb="FFCCECFF"/>
        <bgColor indexed="64"/>
      </patternFill>
    </fill>
    <fill>
      <patternFill patternType="solid">
        <fgColor rgb="FFFFFFCC"/>
        <bgColor indexed="64"/>
      </patternFill>
    </fill>
    <fill>
      <patternFill patternType="solid">
        <fgColor rgb="FFFFCC99"/>
        <bgColor indexed="64"/>
      </patternFill>
    </fill>
    <fill>
      <patternFill patternType="solid">
        <fgColor rgb="FFCCFFCC"/>
        <bgColor indexed="64"/>
      </patternFill>
    </fill>
    <fill>
      <patternFill patternType="solid">
        <fgColor rgb="FFFFCCFF"/>
        <bgColor indexed="64"/>
      </patternFill>
    </fill>
    <fill>
      <patternFill patternType="solid">
        <fgColor rgb="FFB6C400"/>
        <bgColor indexed="64"/>
      </patternFill>
    </fill>
    <fill>
      <patternFill patternType="solid">
        <fgColor rgb="FF97A606"/>
        <bgColor indexed="64"/>
      </patternFill>
    </fill>
  </fills>
  <borders count="13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auto="1"/>
      </top>
      <bottom/>
      <diagonal/>
    </border>
    <border>
      <left/>
      <right style="hair">
        <color rgb="FF000000"/>
      </right>
      <top style="hair">
        <color rgb="FF000000"/>
      </top>
      <bottom/>
      <diagonal/>
    </border>
    <border>
      <left style="hair">
        <color rgb="FF000000"/>
      </left>
      <right style="hair">
        <color rgb="FF000000"/>
      </right>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thin">
        <color indexed="64"/>
      </left>
      <right style="thin">
        <color indexed="64"/>
      </right>
      <top style="thin">
        <color indexed="64"/>
      </top>
      <bottom style="thin">
        <color indexed="64"/>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right/>
      <top style="hair">
        <color indexed="64"/>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rgb="FF000000"/>
      </right>
      <top style="hair">
        <color theme="1"/>
      </top>
      <bottom/>
      <diagonal/>
    </border>
    <border>
      <left style="hair">
        <color auto="1"/>
      </left>
      <right style="hair">
        <color rgb="FF000000"/>
      </right>
      <top/>
      <bottom/>
      <diagonal/>
    </border>
    <border>
      <left style="hair">
        <color auto="1"/>
      </left>
      <right style="hair">
        <color rgb="FF000000"/>
      </right>
      <top/>
      <bottom style="hair">
        <color rgb="FF000000"/>
      </bottom>
      <diagonal/>
    </border>
    <border>
      <left style="hair">
        <color rgb="FF000000"/>
      </left>
      <right style="hair">
        <color rgb="FF000000"/>
      </right>
      <top style="hair">
        <color theme="1"/>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1"/>
      </left>
      <right style="hair">
        <color theme="1"/>
      </right>
      <top/>
      <bottom style="hair">
        <color rgb="FF000000"/>
      </bottom>
      <diagonal/>
    </border>
    <border>
      <left style="hair">
        <color theme="1"/>
      </left>
      <right/>
      <top/>
      <bottom/>
      <diagonal/>
    </border>
    <border>
      <left style="hair">
        <color theme="1"/>
      </left>
      <right/>
      <top style="hair">
        <color rgb="FF000000"/>
      </top>
      <bottom/>
      <diagonal/>
    </border>
    <border>
      <left style="hair">
        <color indexed="64"/>
      </left>
      <right/>
      <top style="hair">
        <color rgb="FF000000"/>
      </top>
      <bottom style="hair">
        <color rgb="FF000000"/>
      </bottom>
      <diagonal/>
    </border>
    <border>
      <left style="hair">
        <color theme="1"/>
      </left>
      <right style="hair">
        <color theme="1"/>
      </right>
      <top style="hair">
        <color rgb="FF000000"/>
      </top>
      <bottom/>
      <diagonal/>
    </border>
    <border>
      <left style="hair">
        <color theme="1"/>
      </left>
      <right style="hair">
        <color theme="1"/>
      </right>
      <top style="hair">
        <color indexed="64"/>
      </top>
      <bottom/>
      <diagonal/>
    </border>
    <border>
      <left style="hair">
        <color theme="1"/>
      </left>
      <right style="hair">
        <color indexed="64"/>
      </right>
      <top style="hair">
        <color indexed="64"/>
      </top>
      <bottom/>
      <diagonal/>
    </border>
    <border>
      <left style="hair">
        <color indexed="64"/>
      </left>
      <right style="hair">
        <color theme="1"/>
      </right>
      <top style="hair">
        <color rgb="FF000000"/>
      </top>
      <bottom/>
      <diagonal/>
    </border>
    <border>
      <left style="hair">
        <color theme="1"/>
      </left>
      <right style="hair">
        <color rgb="FF000000"/>
      </right>
      <top style="hair">
        <color rgb="FF000000"/>
      </top>
      <bottom/>
      <diagonal/>
    </border>
    <border>
      <left style="hair">
        <color rgb="FF000000"/>
      </left>
      <right style="hair">
        <color theme="1"/>
      </right>
      <top style="hair">
        <color rgb="FF000000"/>
      </top>
      <bottom/>
      <diagonal/>
    </border>
    <border>
      <left style="hair">
        <color indexed="64"/>
      </left>
      <right style="hair">
        <color indexed="64"/>
      </right>
      <top style="hair">
        <color rgb="FF000000"/>
      </top>
      <bottom/>
      <diagonal/>
    </border>
    <border>
      <left style="hair">
        <color theme="1"/>
      </left>
      <right/>
      <top/>
      <bottom style="hair">
        <color rgb="FF000000"/>
      </bottom>
      <diagonal/>
    </border>
    <border>
      <left style="hair">
        <color theme="1"/>
      </left>
      <right style="hair">
        <color theme="1"/>
      </right>
      <top/>
      <bottom style="hair">
        <color theme="1"/>
      </bottom>
      <diagonal/>
    </border>
    <border>
      <left style="hair">
        <color theme="1"/>
      </left>
      <right style="hair">
        <color indexed="64"/>
      </right>
      <top/>
      <bottom style="hair">
        <color theme="1"/>
      </bottom>
      <diagonal/>
    </border>
    <border>
      <left style="hair">
        <color indexed="64"/>
      </left>
      <right style="hair">
        <color theme="1"/>
      </right>
      <top/>
      <bottom style="hair">
        <color rgb="FF000000"/>
      </bottom>
      <diagonal/>
    </border>
    <border>
      <left style="hair">
        <color theme="1"/>
      </left>
      <right style="hair">
        <color rgb="FF000000"/>
      </right>
      <top/>
      <bottom style="hair">
        <color rgb="FF000000"/>
      </bottom>
      <diagonal/>
    </border>
    <border>
      <left style="hair">
        <color rgb="FF000000"/>
      </left>
      <right style="hair">
        <color theme="1"/>
      </right>
      <top/>
      <bottom style="hair">
        <color rgb="FF000000"/>
      </bottom>
      <diagonal/>
    </border>
    <border>
      <left style="hair">
        <color indexed="64"/>
      </left>
      <right style="hair">
        <color indexed="64"/>
      </right>
      <top/>
      <bottom style="hair">
        <color rgb="FF000000"/>
      </bottom>
      <diagonal/>
    </border>
  </borders>
  <cellStyleXfs count="6">
    <xf numFmtId="0" fontId="0" fillId="0" borderId="0"/>
    <xf numFmtId="9" fontId="69" fillId="0" borderId="0" applyFont="0" applyFill="0" applyBorder="0" applyAlignment="0" applyProtection="0"/>
    <xf numFmtId="0" fontId="69" fillId="0" borderId="30"/>
    <xf numFmtId="9" fontId="69" fillId="0" borderId="30" applyFont="0" applyFill="0" applyBorder="0" applyAlignment="0" applyProtection="0"/>
    <xf numFmtId="0" fontId="70" fillId="21" borderId="30" applyNumberFormat="0" applyBorder="0" applyAlignment="0" applyProtection="0"/>
    <xf numFmtId="44" fontId="88" fillId="0" borderId="0" applyFont="0" applyFill="0" applyBorder="0" applyAlignment="0" applyProtection="0"/>
  </cellStyleXfs>
  <cellXfs count="923">
    <xf numFmtId="0" fontId="0" fillId="0" borderId="0" xfId="0"/>
    <xf numFmtId="0" fontId="1" fillId="0" borderId="1" xfId="0" applyFont="1" applyBorder="1"/>
    <xf numFmtId="0" fontId="4" fillId="0" borderId="0" xfId="0" applyFont="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5" fillId="4" borderId="1" xfId="0" applyFont="1" applyFill="1" applyBorder="1" applyAlignment="1">
      <alignment horizontal="center" wrapText="1"/>
    </xf>
    <xf numFmtId="0" fontId="1" fillId="4" borderId="1" xfId="0" applyFont="1" applyFill="1" applyBorder="1"/>
    <xf numFmtId="0" fontId="9" fillId="2" borderId="1" xfId="0" applyFont="1" applyFill="1" applyBorder="1"/>
    <xf numFmtId="0" fontId="8" fillId="2" borderId="1" xfId="0" applyFont="1" applyFill="1" applyBorder="1" applyAlignment="1">
      <alignment horizontal="center" wrapText="1"/>
    </xf>
    <xf numFmtId="0" fontId="4" fillId="2" borderId="1" xfId="0" applyFont="1" applyFill="1" applyBorder="1"/>
    <xf numFmtId="0" fontId="6" fillId="2" borderId="18"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5" fillId="2" borderId="1" xfId="0" applyFont="1" applyFill="1" applyBorder="1" applyAlignment="1">
      <alignment horizontal="center" wrapText="1"/>
    </xf>
    <xf numFmtId="0" fontId="10" fillId="2" borderId="1" xfId="0" applyFont="1" applyFill="1" applyBorder="1"/>
    <xf numFmtId="0" fontId="4" fillId="2" borderId="1" xfId="0" applyFont="1" applyFill="1" applyBorder="1" applyAlignment="1">
      <alignment wrapText="1"/>
    </xf>
    <xf numFmtId="0" fontId="1"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vertical="center"/>
    </xf>
    <xf numFmtId="0" fontId="15" fillId="2" borderId="1" xfId="0" applyFont="1" applyFill="1" applyBorder="1" applyAlignment="1">
      <alignment vertical="center"/>
    </xf>
    <xf numFmtId="0" fontId="16" fillId="0" borderId="1" xfId="0" applyFont="1" applyBorder="1"/>
    <xf numFmtId="0" fontId="17" fillId="2" borderId="1" xfId="0" applyFont="1" applyFill="1" applyBorder="1"/>
    <xf numFmtId="0" fontId="12" fillId="2" borderId="1" xfId="0" applyFont="1" applyFill="1" applyBorder="1"/>
    <xf numFmtId="0" fontId="14" fillId="2" borderId="1" xfId="0" applyFont="1" applyFill="1" applyBorder="1"/>
    <xf numFmtId="0" fontId="15" fillId="2" borderId="1" xfId="0" applyFont="1" applyFill="1" applyBorder="1"/>
    <xf numFmtId="0" fontId="18" fillId="2" borderId="1" xfId="0" applyFont="1" applyFill="1" applyBorder="1" applyAlignment="1">
      <alignment vertical="center" wrapText="1"/>
    </xf>
    <xf numFmtId="0" fontId="6" fillId="0" borderId="1" xfId="0" applyFont="1" applyBorder="1"/>
    <xf numFmtId="0" fontId="21" fillId="3" borderId="22" xfId="0" applyFont="1" applyFill="1" applyBorder="1" applyAlignment="1">
      <alignment vertical="center" wrapText="1"/>
    </xf>
    <xf numFmtId="0" fontId="20" fillId="5" borderId="22" xfId="0" applyFont="1" applyFill="1" applyBorder="1" applyAlignment="1">
      <alignment horizontal="center" vertical="center"/>
    </xf>
    <xf numFmtId="0" fontId="20" fillId="0" borderId="22" xfId="0" applyFont="1" applyBorder="1" applyAlignment="1">
      <alignment horizontal="left" vertical="center" wrapText="1"/>
    </xf>
    <xf numFmtId="49" fontId="22" fillId="0" borderId="41" xfId="0" applyNumberFormat="1" applyFont="1" applyBorder="1" applyAlignment="1">
      <alignment horizontal="center" vertical="center"/>
    </xf>
    <xf numFmtId="9" fontId="20" fillId="5" borderId="43" xfId="0" applyNumberFormat="1" applyFont="1" applyFill="1" applyBorder="1" applyAlignment="1">
      <alignment horizontal="center" vertical="center" wrapText="1"/>
    </xf>
    <xf numFmtId="9" fontId="20" fillId="0" borderId="0" xfId="0" applyNumberFormat="1" applyFont="1" applyAlignment="1">
      <alignment horizontal="center" vertical="center"/>
    </xf>
    <xf numFmtId="0" fontId="20" fillId="0" borderId="4" xfId="0" applyFont="1" applyBorder="1" applyAlignment="1">
      <alignment vertical="center" wrapText="1"/>
    </xf>
    <xf numFmtId="0" fontId="20" fillId="0" borderId="0" xfId="0" applyFont="1" applyAlignment="1">
      <alignment vertical="center"/>
    </xf>
    <xf numFmtId="0" fontId="20" fillId="0" borderId="44" xfId="0" applyFont="1" applyBorder="1" applyAlignment="1">
      <alignment vertical="center" wrapText="1"/>
    </xf>
    <xf numFmtId="10" fontId="20" fillId="0" borderId="45" xfId="0" applyNumberFormat="1" applyFont="1" applyBorder="1" applyAlignment="1">
      <alignment vertical="center" wrapText="1"/>
    </xf>
    <xf numFmtId="14" fontId="21" fillId="0" borderId="22" xfId="0" applyNumberFormat="1" applyFont="1" applyBorder="1"/>
    <xf numFmtId="0" fontId="21" fillId="0" borderId="22" xfId="0" applyFont="1" applyBorder="1"/>
    <xf numFmtId="165" fontId="20" fillId="5" borderId="43" xfId="0" applyNumberFormat="1" applyFont="1" applyFill="1" applyBorder="1" applyAlignment="1">
      <alignment horizontal="center" vertical="center" wrapText="1"/>
    </xf>
    <xf numFmtId="165" fontId="20" fillId="0" borderId="45" xfId="0" applyNumberFormat="1" applyFont="1" applyBorder="1" applyAlignment="1">
      <alignment vertical="center" wrapText="1"/>
    </xf>
    <xf numFmtId="165" fontId="20" fillId="0" borderId="0" xfId="0" applyNumberFormat="1" applyFont="1" applyAlignment="1">
      <alignment horizontal="center" vertical="center"/>
    </xf>
    <xf numFmtId="0" fontId="21" fillId="3" borderId="46" xfId="0" applyFont="1" applyFill="1" applyBorder="1" applyAlignment="1">
      <alignment vertical="center" wrapText="1"/>
    </xf>
    <xf numFmtId="0" fontId="21" fillId="3" borderId="43" xfId="0" applyFont="1" applyFill="1" applyBorder="1" applyAlignment="1">
      <alignment vertical="center" wrapText="1"/>
    </xf>
    <xf numFmtId="0" fontId="20" fillId="0" borderId="9" xfId="0" applyFont="1" applyBorder="1" applyAlignment="1">
      <alignment vertical="center" wrapText="1"/>
    </xf>
    <xf numFmtId="0" fontId="21" fillId="3" borderId="18" xfId="0" applyFont="1" applyFill="1" applyBorder="1" applyAlignment="1">
      <alignment vertical="center" wrapText="1"/>
    </xf>
    <xf numFmtId="0" fontId="20" fillId="0" borderId="48" xfId="0" applyFont="1" applyBorder="1" applyAlignment="1">
      <alignment vertical="center" wrapText="1"/>
    </xf>
    <xf numFmtId="165" fontId="20" fillId="0" borderId="49" xfId="0" applyNumberFormat="1" applyFont="1" applyBorder="1" applyAlignment="1">
      <alignment vertical="center" wrapText="1"/>
    </xf>
    <xf numFmtId="9" fontId="20" fillId="0" borderId="49" xfId="0" applyNumberFormat="1" applyFont="1" applyBorder="1" applyAlignment="1">
      <alignment vertical="center" wrapText="1"/>
    </xf>
    <xf numFmtId="0" fontId="21" fillId="0" borderId="46" xfId="0" applyFont="1" applyBorder="1" applyAlignment="1">
      <alignment horizontal="left" vertical="center" wrapText="1"/>
    </xf>
    <xf numFmtId="0" fontId="20" fillId="0" borderId="46" xfId="0" applyFont="1" applyBorder="1" applyAlignment="1">
      <alignment horizontal="left" vertical="center" wrapText="1"/>
    </xf>
    <xf numFmtId="164" fontId="20" fillId="0" borderId="22" xfId="0" applyNumberFormat="1" applyFont="1" applyBorder="1" applyAlignment="1">
      <alignment horizontal="right" vertical="center" wrapText="1"/>
    </xf>
    <xf numFmtId="0" fontId="20" fillId="2" borderId="46" xfId="0" applyFont="1" applyFill="1" applyBorder="1" applyAlignment="1">
      <alignment horizontal="left" vertical="center" wrapText="1"/>
    </xf>
    <xf numFmtId="0" fontId="20" fillId="2" borderId="22" xfId="0" applyFont="1" applyFill="1" applyBorder="1" applyAlignment="1">
      <alignment horizontal="left" vertical="center" wrapText="1"/>
    </xf>
    <xf numFmtId="164" fontId="20" fillId="2" borderId="22" xfId="0" applyNumberFormat="1" applyFont="1" applyFill="1" applyBorder="1" applyAlignment="1">
      <alignment horizontal="right" vertical="center" wrapText="1"/>
    </xf>
    <xf numFmtId="164" fontId="20" fillId="2" borderId="18" xfId="0" applyNumberFormat="1" applyFont="1" applyFill="1" applyBorder="1" applyAlignment="1">
      <alignment horizontal="right" vertical="center" wrapText="1"/>
    </xf>
    <xf numFmtId="0" fontId="21" fillId="0" borderId="22" xfId="0" applyFont="1" applyBorder="1" applyAlignment="1">
      <alignment horizontal="left" vertical="center" wrapText="1"/>
    </xf>
    <xf numFmtId="0" fontId="20" fillId="0" borderId="1" xfId="0" applyFont="1" applyBorder="1" applyAlignment="1">
      <alignment horizontal="right" vertical="center" wrapText="1"/>
    </xf>
    <xf numFmtId="9" fontId="21" fillId="2" borderId="46" xfId="0" applyNumberFormat="1" applyFont="1" applyFill="1" applyBorder="1" applyAlignment="1">
      <alignment horizontal="center" vertical="center" wrapText="1"/>
    </xf>
    <xf numFmtId="0" fontId="21" fillId="0" borderId="46" xfId="0" applyFont="1" applyBorder="1" applyAlignment="1">
      <alignment horizontal="center" vertical="center" wrapText="1"/>
    </xf>
    <xf numFmtId="0" fontId="27" fillId="0" borderId="1" xfId="0" applyFont="1" applyBorder="1" applyAlignment="1">
      <alignment horizontal="right" vertical="center" wrapText="1"/>
    </xf>
    <xf numFmtId="9" fontId="21" fillId="2" borderId="22" xfId="0" applyNumberFormat="1" applyFont="1" applyFill="1" applyBorder="1" applyAlignment="1">
      <alignment horizontal="center" vertical="center" wrapText="1"/>
    </xf>
    <xf numFmtId="0" fontId="21" fillId="0" borderId="22" xfId="0" applyFont="1" applyBorder="1" applyAlignment="1">
      <alignment horizontal="center" vertical="center" wrapText="1"/>
    </xf>
    <xf numFmtId="0" fontId="27" fillId="0" borderId="1" xfId="0" applyFont="1" applyBorder="1" applyAlignment="1">
      <alignment horizontal="center" vertical="center" wrapText="1"/>
    </xf>
    <xf numFmtId="10" fontId="21" fillId="0" borderId="22" xfId="0" applyNumberFormat="1" applyFont="1" applyBorder="1" applyAlignment="1">
      <alignment horizontal="center" vertical="center" wrapText="1"/>
    </xf>
    <xf numFmtId="9" fontId="21" fillId="0" borderId="22" xfId="0" applyNumberFormat="1" applyFont="1" applyBorder="1" applyAlignment="1">
      <alignment horizontal="center" vertical="center" wrapText="1"/>
    </xf>
    <xf numFmtId="0" fontId="28" fillId="0" borderId="0" xfId="0" applyFont="1"/>
    <xf numFmtId="0" fontId="28" fillId="0" borderId="1" xfId="0" applyFont="1" applyBorder="1"/>
    <xf numFmtId="1" fontId="29" fillId="0" borderId="22" xfId="0" applyNumberFormat="1" applyFont="1" applyBorder="1" applyAlignment="1">
      <alignment horizontal="left" vertical="center" wrapText="1"/>
    </xf>
    <xf numFmtId="165" fontId="29" fillId="0" borderId="22" xfId="0" applyNumberFormat="1" applyFont="1" applyBorder="1" applyAlignment="1">
      <alignment horizontal="right" vertical="center" wrapText="1"/>
    </xf>
    <xf numFmtId="167" fontId="29" fillId="0" borderId="22" xfId="0" applyNumberFormat="1" applyFont="1" applyBorder="1" applyAlignment="1">
      <alignment horizontal="right" vertical="center" wrapText="1"/>
    </xf>
    <xf numFmtId="164" fontId="29" fillId="0" borderId="22" xfId="0" applyNumberFormat="1" applyFont="1" applyBorder="1" applyAlignment="1">
      <alignment horizontal="right" vertical="center" wrapText="1"/>
    </xf>
    <xf numFmtId="166" fontId="29" fillId="0" borderId="22" xfId="0" applyNumberFormat="1" applyFont="1" applyBorder="1" applyAlignment="1">
      <alignment horizontal="right" vertical="center" wrapText="1"/>
    </xf>
    <xf numFmtId="1" fontId="33" fillId="2" borderId="22" xfId="0" applyNumberFormat="1" applyFont="1" applyFill="1" applyBorder="1" applyAlignment="1">
      <alignment horizontal="left" vertical="center" wrapText="1"/>
    </xf>
    <xf numFmtId="165" fontId="33" fillId="2" borderId="22" xfId="0" applyNumberFormat="1" applyFont="1" applyFill="1" applyBorder="1" applyAlignment="1">
      <alignment horizontal="right" vertical="center" wrapText="1"/>
    </xf>
    <xf numFmtId="167" fontId="33" fillId="2" borderId="22" xfId="0" applyNumberFormat="1" applyFont="1" applyFill="1" applyBorder="1" applyAlignment="1">
      <alignment horizontal="right" vertical="center" wrapText="1"/>
    </xf>
    <xf numFmtId="164" fontId="33" fillId="2" borderId="22" xfId="0" applyNumberFormat="1" applyFont="1" applyFill="1" applyBorder="1" applyAlignment="1">
      <alignment horizontal="right" vertical="center" wrapText="1"/>
    </xf>
    <xf numFmtId="1" fontId="32" fillId="11" borderId="22" xfId="0" applyNumberFormat="1" applyFont="1" applyFill="1" applyBorder="1" applyAlignment="1">
      <alignment horizontal="left" vertical="center" wrapText="1"/>
    </xf>
    <xf numFmtId="165" fontId="28" fillId="11" borderId="22" xfId="0" applyNumberFormat="1" applyFont="1" applyFill="1" applyBorder="1" applyAlignment="1">
      <alignment horizontal="right" vertical="center" wrapText="1"/>
    </xf>
    <xf numFmtId="167" fontId="28" fillId="11" borderId="22" xfId="0" applyNumberFormat="1" applyFont="1" applyFill="1" applyBorder="1" applyAlignment="1">
      <alignment horizontal="right" vertical="center" wrapText="1"/>
    </xf>
    <xf numFmtId="164" fontId="29" fillId="11" borderId="22" xfId="0" applyNumberFormat="1" applyFont="1" applyFill="1" applyBorder="1" applyAlignment="1">
      <alignment horizontal="right" vertical="center" wrapText="1"/>
    </xf>
    <xf numFmtId="9" fontId="29" fillId="0" borderId="22" xfId="0" applyNumberFormat="1" applyFont="1" applyBorder="1" applyAlignment="1">
      <alignment horizontal="right" vertical="center" wrapText="1"/>
    </xf>
    <xf numFmtId="10" fontId="29" fillId="0" borderId="22" xfId="0" applyNumberFormat="1" applyFont="1" applyBorder="1" applyAlignment="1">
      <alignment horizontal="right" vertical="center" wrapText="1"/>
    </xf>
    <xf numFmtId="166" fontId="33" fillId="2" borderId="22" xfId="0" applyNumberFormat="1" applyFont="1" applyFill="1" applyBorder="1" applyAlignment="1">
      <alignment horizontal="right" vertical="center" wrapText="1"/>
    </xf>
    <xf numFmtId="10" fontId="33" fillId="2" borderId="22" xfId="0" applyNumberFormat="1" applyFont="1" applyFill="1" applyBorder="1" applyAlignment="1">
      <alignment horizontal="right" vertical="center" wrapText="1"/>
    </xf>
    <xf numFmtId="175" fontId="29" fillId="0" borderId="22" xfId="0" applyNumberFormat="1" applyFont="1" applyBorder="1" applyAlignment="1">
      <alignment horizontal="right" vertical="center" wrapText="1"/>
    </xf>
    <xf numFmtId="175" fontId="28" fillId="11" borderId="22" xfId="0" applyNumberFormat="1" applyFont="1" applyFill="1" applyBorder="1" applyAlignment="1">
      <alignment horizontal="right" vertical="center" wrapText="1"/>
    </xf>
    <xf numFmtId="10" fontId="28" fillId="11" borderId="22" xfId="0" applyNumberFormat="1" applyFont="1" applyFill="1" applyBorder="1" applyAlignment="1">
      <alignment horizontal="right" vertical="center" wrapText="1"/>
    </xf>
    <xf numFmtId="1" fontId="32" fillId="0" borderId="22" xfId="0" applyNumberFormat="1" applyFont="1" applyBorder="1" applyAlignment="1">
      <alignment horizontal="left" vertical="center" wrapText="1"/>
    </xf>
    <xf numFmtId="165" fontId="28" fillId="0" borderId="22" xfId="0" applyNumberFormat="1" applyFont="1" applyBorder="1" applyAlignment="1">
      <alignment horizontal="right" vertical="center" wrapText="1"/>
    </xf>
    <xf numFmtId="167" fontId="28" fillId="0" borderId="22" xfId="0" applyNumberFormat="1" applyFont="1" applyBorder="1" applyAlignment="1">
      <alignment horizontal="right" vertical="center" wrapText="1"/>
    </xf>
    <xf numFmtId="166" fontId="28" fillId="0" borderId="22" xfId="0" applyNumberFormat="1" applyFont="1" applyBorder="1" applyAlignment="1">
      <alignment horizontal="right" vertical="center" wrapText="1"/>
    </xf>
    <xf numFmtId="1" fontId="35" fillId="2" borderId="22" xfId="0" applyNumberFormat="1" applyFont="1" applyFill="1" applyBorder="1" applyAlignment="1">
      <alignment horizontal="left" vertical="center" wrapText="1"/>
    </xf>
    <xf numFmtId="166" fontId="31" fillId="2" borderId="22" xfId="0" applyNumberFormat="1" applyFont="1" applyFill="1" applyBorder="1" applyAlignment="1">
      <alignment horizontal="right" vertical="center" wrapText="1"/>
    </xf>
    <xf numFmtId="10" fontId="29" fillId="11" borderId="22" xfId="0" applyNumberFormat="1" applyFont="1" applyFill="1" applyBorder="1" applyAlignment="1">
      <alignment horizontal="right" vertical="center" wrapText="1"/>
    </xf>
    <xf numFmtId="9" fontId="28" fillId="0" borderId="22" xfId="0" applyNumberFormat="1" applyFont="1" applyBorder="1" applyAlignment="1">
      <alignment horizontal="right" vertical="center" wrapText="1"/>
    </xf>
    <xf numFmtId="10" fontId="28" fillId="0" borderId="22" xfId="0" applyNumberFormat="1" applyFont="1" applyBorder="1" applyAlignment="1">
      <alignment horizontal="right" vertical="center" wrapText="1"/>
    </xf>
    <xf numFmtId="9" fontId="31" fillId="2" borderId="22" xfId="0" applyNumberFormat="1" applyFont="1" applyFill="1" applyBorder="1" applyAlignment="1">
      <alignment horizontal="right" vertical="center" wrapText="1"/>
    </xf>
    <xf numFmtId="164" fontId="31" fillId="2" borderId="22" xfId="0" applyNumberFormat="1" applyFont="1" applyFill="1" applyBorder="1" applyAlignment="1">
      <alignment horizontal="right" vertical="center" wrapText="1"/>
    </xf>
    <xf numFmtId="9" fontId="28" fillId="11" borderId="22" xfId="0" applyNumberFormat="1" applyFont="1" applyFill="1" applyBorder="1" applyAlignment="1">
      <alignment horizontal="right" vertical="center" wrapText="1"/>
    </xf>
    <xf numFmtId="176" fontId="29" fillId="0" borderId="22" xfId="0" applyNumberFormat="1" applyFont="1" applyBorder="1" applyAlignment="1">
      <alignment horizontal="right" vertical="center" wrapText="1"/>
    </xf>
    <xf numFmtId="176" fontId="33" fillId="2" borderId="22" xfId="0" applyNumberFormat="1" applyFont="1" applyFill="1" applyBorder="1" applyAlignment="1">
      <alignment horizontal="right" vertical="center" wrapText="1"/>
    </xf>
    <xf numFmtId="166" fontId="28" fillId="11" borderId="22" xfId="0" applyNumberFormat="1" applyFont="1" applyFill="1" applyBorder="1" applyAlignment="1">
      <alignment horizontal="right" vertical="center" wrapText="1"/>
    </xf>
    <xf numFmtId="164" fontId="28" fillId="11" borderId="22" xfId="0" applyNumberFormat="1" applyFont="1" applyFill="1" applyBorder="1" applyAlignment="1">
      <alignment horizontal="right" vertical="center" wrapText="1"/>
    </xf>
    <xf numFmtId="0" fontId="28" fillId="0" borderId="0" xfId="0" applyFont="1" applyAlignment="1">
      <alignment horizontal="right"/>
    </xf>
    <xf numFmtId="0" fontId="28" fillId="0" borderId="0" xfId="0" applyFont="1" applyAlignment="1">
      <alignment wrapText="1"/>
    </xf>
    <xf numFmtId="0" fontId="36" fillId="0" borderId="1" xfId="0" applyFont="1" applyBorder="1" applyAlignment="1">
      <alignment horizontal="center"/>
    </xf>
    <xf numFmtId="0" fontId="36" fillId="0" borderId="1" xfId="0" applyFont="1" applyBorder="1" applyAlignment="1">
      <alignment vertical="center" wrapText="1"/>
    </xf>
    <xf numFmtId="0" fontId="37" fillId="0" borderId="1" xfId="0" applyFont="1" applyBorder="1"/>
    <xf numFmtId="0" fontId="36" fillId="0" borderId="1" xfId="0" applyFont="1" applyBorder="1" applyAlignment="1">
      <alignment horizontal="center" wrapText="1"/>
    </xf>
    <xf numFmtId="0" fontId="37" fillId="0" borderId="1" xfId="0" applyFont="1" applyBorder="1" applyAlignment="1">
      <alignment wrapText="1"/>
    </xf>
    <xf numFmtId="0" fontId="37" fillId="8"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2" borderId="22" xfId="0" applyFont="1" applyFill="1" applyBorder="1" applyAlignment="1">
      <alignment horizontal="center" vertical="center" wrapText="1"/>
    </xf>
    <xf numFmtId="0" fontId="37" fillId="0" borderId="1" xfId="0" applyFont="1" applyBorder="1" applyAlignment="1">
      <alignment vertical="center" wrapText="1"/>
    </xf>
    <xf numFmtId="0" fontId="37" fillId="6" borderId="22" xfId="0"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0" borderId="22" xfId="0" applyFont="1" applyBorder="1" applyAlignment="1">
      <alignment horizontal="left" vertical="center"/>
    </xf>
    <xf numFmtId="0" fontId="37" fillId="0" borderId="22" xfId="0" applyFont="1" applyBorder="1" applyAlignment="1">
      <alignment horizontal="center" vertical="center"/>
    </xf>
    <xf numFmtId="1" fontId="37" fillId="0" borderId="22" xfId="0" applyNumberFormat="1" applyFont="1" applyBorder="1" applyAlignment="1">
      <alignment horizontal="center" vertical="center"/>
    </xf>
    <xf numFmtId="0" fontId="37" fillId="8" borderId="22" xfId="0" applyFont="1" applyFill="1" applyBorder="1" applyAlignment="1">
      <alignment horizontal="center" vertical="center"/>
    </xf>
    <xf numFmtId="1" fontId="37" fillId="8" borderId="22" xfId="0" applyNumberFormat="1"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1" xfId="0" applyFont="1" applyBorder="1" applyAlignment="1">
      <alignment horizontal="left" vertical="center"/>
    </xf>
    <xf numFmtId="0" fontId="38" fillId="0" borderId="63" xfId="0" applyFont="1" applyBorder="1" applyAlignment="1">
      <alignment horizontal="center" vertical="center"/>
    </xf>
    <xf numFmtId="0" fontId="38" fillId="0" borderId="63" xfId="0" applyFont="1" applyBorder="1" applyAlignment="1">
      <alignment horizontal="left" vertical="center" wrapText="1"/>
    </xf>
    <xf numFmtId="0" fontId="40" fillId="0" borderId="63" xfId="0" applyFont="1" applyBorder="1" applyAlignment="1">
      <alignment horizontal="center" vertical="center"/>
    </xf>
    <xf numFmtId="0" fontId="40" fillId="0" borderId="63" xfId="0" applyFont="1" applyBorder="1" applyAlignment="1">
      <alignment horizontal="left" vertical="center" wrapText="1"/>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0" fontId="41" fillId="4" borderId="63" xfId="0" applyFont="1" applyFill="1" applyBorder="1" applyAlignment="1">
      <alignment horizontal="center" vertical="center"/>
    </xf>
    <xf numFmtId="0" fontId="42" fillId="0" borderId="0" xfId="0" applyFont="1"/>
    <xf numFmtId="0" fontId="42" fillId="0" borderId="0" xfId="0" applyFont="1" applyAlignment="1">
      <alignment vertical="center"/>
    </xf>
    <xf numFmtId="0" fontId="41" fillId="12" borderId="63" xfId="0" applyFont="1" applyFill="1" applyBorder="1" applyAlignment="1">
      <alignment horizontal="center" vertical="center"/>
    </xf>
    <xf numFmtId="3" fontId="41" fillId="5" borderId="1" xfId="0" applyNumberFormat="1" applyFont="1" applyFill="1" applyBorder="1" applyAlignment="1">
      <alignment vertical="center"/>
    </xf>
    <xf numFmtId="0" fontId="42" fillId="0" borderId="63" xfId="0" applyFont="1" applyBorder="1" applyAlignment="1">
      <alignment horizontal="left" vertical="center" wrapText="1"/>
    </xf>
    <xf numFmtId="0" fontId="42" fillId="0" borderId="63" xfId="0" applyFont="1" applyBorder="1" applyAlignment="1">
      <alignment vertical="center"/>
    </xf>
    <xf numFmtId="0" fontId="42" fillId="0" borderId="63" xfId="0" applyFont="1" applyBorder="1" applyAlignment="1">
      <alignment horizontal="center" vertical="center"/>
    </xf>
    <xf numFmtId="0" fontId="41" fillId="12" borderId="63" xfId="0" applyFont="1" applyFill="1" applyBorder="1" applyAlignment="1">
      <alignment horizontal="center" wrapText="1"/>
    </xf>
    <xf numFmtId="0" fontId="41" fillId="0" borderId="72" xfId="0" applyFont="1" applyBorder="1" applyAlignment="1">
      <alignment horizontal="center" vertical="center" wrapText="1"/>
    </xf>
    <xf numFmtId="0" fontId="41" fillId="0" borderId="0" xfId="0" applyFont="1" applyAlignment="1">
      <alignment horizontal="center" vertical="center" wrapText="1"/>
    </xf>
    <xf numFmtId="0" fontId="41" fillId="0" borderId="73" xfId="0" applyFont="1" applyBorder="1" applyAlignment="1">
      <alignment horizontal="center" vertical="center" wrapText="1"/>
    </xf>
    <xf numFmtId="0" fontId="43" fillId="13" borderId="75" xfId="0" applyFont="1" applyFill="1" applyBorder="1" applyAlignment="1">
      <alignment horizontal="center" vertical="center"/>
    </xf>
    <xf numFmtId="0" fontId="43" fillId="13" borderId="76" xfId="0" applyFont="1" applyFill="1" applyBorder="1" applyAlignment="1">
      <alignment horizontal="center" vertical="center"/>
    </xf>
    <xf numFmtId="0" fontId="43" fillId="13" borderId="77" xfId="0" applyFont="1" applyFill="1" applyBorder="1" applyAlignment="1">
      <alignment horizontal="center" vertical="center"/>
    </xf>
    <xf numFmtId="0" fontId="41" fillId="12" borderId="63" xfId="0" applyFont="1" applyFill="1" applyBorder="1" applyAlignment="1">
      <alignment horizontal="center" vertical="center" wrapText="1"/>
    </xf>
    <xf numFmtId="0" fontId="42" fillId="0" borderId="63" xfId="0" applyFont="1" applyBorder="1"/>
    <xf numFmtId="3" fontId="41" fillId="0" borderId="63" xfId="0" applyNumberFormat="1" applyFont="1" applyBorder="1" applyAlignment="1">
      <alignment horizontal="right"/>
    </xf>
    <xf numFmtId="0" fontId="43" fillId="13" borderId="79" xfId="0" applyFont="1" applyFill="1" applyBorder="1" applyAlignment="1">
      <alignment horizontal="center" vertical="center" wrapText="1"/>
    </xf>
    <xf numFmtId="0" fontId="43" fillId="13" borderId="80" xfId="0" applyFont="1" applyFill="1" applyBorder="1" applyAlignment="1">
      <alignment horizontal="center" vertical="center" wrapText="1"/>
    </xf>
    <xf numFmtId="0" fontId="43" fillId="13" borderId="81" xfId="0" applyFont="1" applyFill="1" applyBorder="1" applyAlignment="1">
      <alignment horizontal="center" vertical="center" wrapText="1"/>
    </xf>
    <xf numFmtId="0" fontId="41" fillId="14" borderId="82" xfId="0" applyFont="1" applyFill="1" applyBorder="1"/>
    <xf numFmtId="0" fontId="42" fillId="14" borderId="83" xfId="0" applyFont="1" applyFill="1" applyBorder="1" applyAlignment="1">
      <alignment horizontal="center"/>
    </xf>
    <xf numFmtId="0" fontId="42" fillId="14" borderId="1" xfId="0" applyFont="1" applyFill="1" applyBorder="1" applyAlignment="1">
      <alignment horizontal="center"/>
    </xf>
    <xf numFmtId="0" fontId="42" fillId="14" borderId="84" xfId="0" applyFont="1" applyFill="1" applyBorder="1" applyAlignment="1">
      <alignment horizontal="center"/>
    </xf>
    <xf numFmtId="3" fontId="42" fillId="0" borderId="63" xfId="0" applyNumberFormat="1" applyFont="1" applyBorder="1"/>
    <xf numFmtId="0" fontId="41" fillId="0" borderId="63" xfId="0" applyFont="1" applyBorder="1" applyAlignment="1">
      <alignment horizontal="center"/>
    </xf>
    <xf numFmtId="0" fontId="42" fillId="0" borderId="63" xfId="0" applyFont="1" applyBorder="1" applyAlignment="1">
      <alignment horizontal="center"/>
    </xf>
    <xf numFmtId="0" fontId="42" fillId="0" borderId="63" xfId="0" applyFont="1" applyBorder="1" applyAlignment="1">
      <alignment vertical="center" wrapText="1"/>
    </xf>
    <xf numFmtId="0" fontId="41" fillId="4" borderId="63" xfId="0" applyFont="1" applyFill="1" applyBorder="1" applyAlignment="1">
      <alignment horizontal="center"/>
    </xf>
    <xf numFmtId="0" fontId="44" fillId="5" borderId="63" xfId="0" applyFont="1" applyFill="1" applyBorder="1" applyAlignment="1">
      <alignment horizontal="left" vertical="center" wrapText="1"/>
    </xf>
    <xf numFmtId="0" fontId="42" fillId="0" borderId="0" xfId="0" applyFont="1" applyAlignment="1">
      <alignment horizontal="center" vertical="center"/>
    </xf>
    <xf numFmtId="0" fontId="41" fillId="0" borderId="91" xfId="0" applyFont="1" applyBorder="1" applyAlignment="1">
      <alignment horizontal="center"/>
    </xf>
    <xf numFmtId="3" fontId="41" fillId="0" borderId="79" xfId="0" applyNumberFormat="1" applyFont="1" applyBorder="1" applyAlignment="1">
      <alignment horizontal="right"/>
    </xf>
    <xf numFmtId="3" fontId="41" fillId="0" borderId="80" xfId="0" applyNumberFormat="1" applyFont="1" applyBorder="1" applyAlignment="1">
      <alignment horizontal="right"/>
    </xf>
    <xf numFmtId="3" fontId="41" fillId="0" borderId="81" xfId="0" applyNumberFormat="1" applyFont="1" applyBorder="1" applyAlignment="1">
      <alignment horizontal="right"/>
    </xf>
    <xf numFmtId="0" fontId="42" fillId="0" borderId="91" xfId="0" applyFont="1" applyBorder="1" applyAlignment="1">
      <alignment horizontal="center"/>
    </xf>
    <xf numFmtId="3" fontId="42" fillId="0" borderId="79" xfId="0" applyNumberFormat="1" applyFont="1" applyBorder="1"/>
    <xf numFmtId="3" fontId="42" fillId="0" borderId="80" xfId="0" applyNumberFormat="1" applyFont="1" applyBorder="1"/>
    <xf numFmtId="3" fontId="42" fillId="0" borderId="81" xfId="0" applyNumberFormat="1" applyFont="1" applyBorder="1"/>
    <xf numFmtId="0" fontId="44" fillId="0" borderId="63" xfId="0" applyFont="1" applyBorder="1" applyAlignment="1">
      <alignment horizontal="left" vertical="center" wrapText="1"/>
    </xf>
    <xf numFmtId="0" fontId="41" fillId="0" borderId="0" xfId="0" applyFont="1" applyAlignment="1">
      <alignment vertical="center"/>
    </xf>
    <xf numFmtId="0" fontId="42" fillId="0" borderId="59" xfId="0" applyFont="1" applyBorder="1" applyAlignment="1">
      <alignment vertical="center"/>
    </xf>
    <xf numFmtId="0" fontId="42" fillId="0" borderId="22" xfId="0" applyFont="1" applyBorder="1" applyAlignment="1">
      <alignment vertical="center"/>
    </xf>
    <xf numFmtId="0" fontId="42" fillId="0" borderId="63" xfId="0" applyFont="1" applyBorder="1" applyAlignment="1">
      <alignment wrapText="1"/>
    </xf>
    <xf numFmtId="0" fontId="45" fillId="0" borderId="63" xfId="0" applyFont="1" applyBorder="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xf numFmtId="0" fontId="46" fillId="0" borderId="1" xfId="0" applyFont="1" applyBorder="1"/>
    <xf numFmtId="0" fontId="46" fillId="0" borderId="1" xfId="0" applyFont="1" applyBorder="1" applyAlignment="1">
      <alignment horizontal="center" vertical="center"/>
    </xf>
    <xf numFmtId="0" fontId="48" fillId="0" borderId="92" xfId="0" applyFont="1" applyBorder="1" applyAlignment="1">
      <alignment horizontal="center" vertical="center" wrapText="1"/>
    </xf>
    <xf numFmtId="0" fontId="49" fillId="0" borderId="93" xfId="0" applyFont="1" applyBorder="1" applyAlignment="1">
      <alignment horizontal="left" vertical="center" wrapText="1"/>
    </xf>
    <xf numFmtId="0" fontId="50" fillId="0" borderId="0" xfId="0" applyFont="1"/>
    <xf numFmtId="0" fontId="48" fillId="0" borderId="94" xfId="0" applyFont="1" applyBorder="1" applyAlignment="1">
      <alignment horizontal="center" vertical="center" wrapText="1"/>
    </xf>
    <xf numFmtId="0" fontId="49" fillId="0" borderId="95" xfId="0" applyFont="1" applyBorder="1" applyAlignment="1">
      <alignment horizontal="left" vertical="center" wrapText="1"/>
    </xf>
    <xf numFmtId="0" fontId="51" fillId="0" borderId="95" xfId="0" applyFont="1" applyBorder="1" applyAlignment="1">
      <alignment horizontal="left" vertical="center" wrapText="1"/>
    </xf>
    <xf numFmtId="0" fontId="48" fillId="0" borderId="94" xfId="0" applyFont="1" applyBorder="1" applyAlignment="1">
      <alignment horizontal="center" vertical="center" readingOrder="1"/>
    </xf>
    <xf numFmtId="0" fontId="52" fillId="0" borderId="94" xfId="0" applyFont="1" applyBorder="1" applyAlignment="1">
      <alignment horizontal="center" vertical="center" wrapText="1"/>
    </xf>
    <xf numFmtId="0" fontId="48" fillId="0" borderId="96" xfId="0" applyFont="1" applyBorder="1" applyAlignment="1">
      <alignment horizontal="center" vertical="center" readingOrder="1"/>
    </xf>
    <xf numFmtId="0" fontId="49" fillId="0" borderId="97" xfId="0" applyFont="1" applyBorder="1" applyAlignment="1">
      <alignment horizontal="left" vertical="center" wrapText="1"/>
    </xf>
    <xf numFmtId="0" fontId="50" fillId="0" borderId="0" xfId="0" applyFont="1" applyAlignment="1">
      <alignment horizontal="center" vertical="center" wrapText="1"/>
    </xf>
    <xf numFmtId="0" fontId="50" fillId="0" borderId="1" xfId="0" applyFont="1" applyBorder="1" applyAlignment="1">
      <alignment horizontal="center" vertical="center" wrapText="1"/>
    </xf>
    <xf numFmtId="0" fontId="50" fillId="0" borderId="1" xfId="0" applyFont="1" applyBorder="1"/>
    <xf numFmtId="0" fontId="37" fillId="0" borderId="0" xfId="0" applyFont="1"/>
    <xf numFmtId="0" fontId="53" fillId="0" borderId="0" xfId="0" applyFont="1" applyAlignment="1">
      <alignment horizontal="center"/>
    </xf>
    <xf numFmtId="0" fontId="54" fillId="0" borderId="0" xfId="0" applyFont="1"/>
    <xf numFmtId="0" fontId="55" fillId="0" borderId="0" xfId="0" applyFont="1"/>
    <xf numFmtId="0" fontId="56" fillId="0" borderId="0" xfId="0" applyFont="1"/>
    <xf numFmtId="0" fontId="57" fillId="0" borderId="22" xfId="0" applyFont="1" applyBorder="1" applyAlignment="1">
      <alignment horizontal="center" vertical="center"/>
    </xf>
    <xf numFmtId="0" fontId="37" fillId="0" borderId="0" xfId="0" applyFont="1" applyAlignment="1">
      <alignment horizontal="left" vertical="top"/>
    </xf>
    <xf numFmtId="0" fontId="59" fillId="0" borderId="0" xfId="0" applyFont="1" applyAlignment="1">
      <alignment horizontal="left" vertical="top"/>
    </xf>
    <xf numFmtId="0" fontId="50" fillId="0" borderId="22" xfId="0" applyFont="1" applyBorder="1"/>
    <xf numFmtId="0" fontId="37" fillId="0" borderId="0" xfId="0" applyFont="1" applyAlignment="1">
      <alignment horizontal="left" vertical="center" wrapText="1"/>
    </xf>
    <xf numFmtId="0" fontId="57" fillId="0" borderId="0" xfId="0" applyFont="1" applyAlignment="1">
      <alignment vertical="center"/>
    </xf>
    <xf numFmtId="0" fontId="60" fillId="0" borderId="0" xfId="0" applyFont="1"/>
    <xf numFmtId="0" fontId="61" fillId="0" borderId="0" xfId="0" applyFont="1" applyAlignment="1">
      <alignment horizontal="left" vertical="top" wrapText="1"/>
    </xf>
    <xf numFmtId="0" fontId="37" fillId="0" borderId="0" xfId="0" applyFont="1" applyAlignment="1">
      <alignment horizontal="left" vertical="top" wrapText="1"/>
    </xf>
    <xf numFmtId="0" fontId="36" fillId="9" borderId="22" xfId="0" applyFont="1" applyFill="1" applyBorder="1" applyAlignment="1">
      <alignment horizontal="center" vertical="center" wrapText="1"/>
    </xf>
    <xf numFmtId="0" fontId="62" fillId="0" borderId="0" xfId="0" applyFont="1" applyAlignment="1">
      <alignment horizontal="center" vertical="center" wrapText="1"/>
    </xf>
    <xf numFmtId="0" fontId="61" fillId="0" borderId="22" xfId="0" applyFont="1" applyBorder="1" applyAlignment="1">
      <alignment horizontal="left" vertical="center" wrapText="1"/>
    </xf>
    <xf numFmtId="0" fontId="37" fillId="0" borderId="22" xfId="0" applyFont="1" applyBorder="1" applyAlignment="1">
      <alignment horizontal="left" vertical="center" wrapText="1"/>
    </xf>
    <xf numFmtId="0" fontId="63" fillId="0" borderId="22" xfId="0" applyFont="1" applyBorder="1" applyAlignment="1">
      <alignment horizontal="left" vertical="center" wrapText="1"/>
    </xf>
    <xf numFmtId="0" fontId="60" fillId="0" borderId="1" xfId="0" applyFont="1" applyBorder="1"/>
    <xf numFmtId="0" fontId="37" fillId="0" borderId="22" xfId="0" applyFont="1" applyBorder="1" applyAlignment="1">
      <alignment vertical="center" wrapText="1"/>
    </xf>
    <xf numFmtId="0" fontId="37" fillId="0" borderId="0" xfId="0" applyFont="1" applyAlignment="1">
      <alignment vertical="center" wrapText="1"/>
    </xf>
    <xf numFmtId="0" fontId="37" fillId="0" borderId="1" xfId="0" applyFont="1" applyBorder="1" applyAlignment="1">
      <alignment horizontal="left" vertical="top" wrapText="1"/>
    </xf>
    <xf numFmtId="0" fontId="36" fillId="0" borderId="0" xfId="0" applyFont="1" applyAlignment="1">
      <alignment horizontal="left" vertical="center"/>
    </xf>
    <xf numFmtId="0" fontId="37" fillId="0" borderId="0" xfId="0" applyFont="1" applyAlignment="1">
      <alignment horizontal="left"/>
    </xf>
    <xf numFmtId="0" fontId="37" fillId="0" borderId="1" xfId="0" applyFont="1" applyBorder="1" applyAlignment="1">
      <alignment horizontal="left"/>
    </xf>
    <xf numFmtId="164" fontId="0" fillId="0" borderId="0" xfId="1" applyNumberFormat="1" applyFont="1"/>
    <xf numFmtId="0" fontId="20" fillId="0" borderId="22" xfId="0" applyFont="1" applyBorder="1" applyAlignment="1">
      <alignment horizontal="center" vertical="center"/>
    </xf>
    <xf numFmtId="10" fontId="31" fillId="2" borderId="22" xfId="0" applyNumberFormat="1" applyFont="1" applyFill="1" applyBorder="1" applyAlignment="1">
      <alignment horizontal="right" vertical="center" wrapText="1"/>
    </xf>
    <xf numFmtId="0" fontId="1" fillId="18" borderId="1" xfId="0" applyFont="1" applyFill="1" applyBorder="1" applyAlignment="1">
      <alignment vertical="center"/>
    </xf>
    <xf numFmtId="0" fontId="1" fillId="18" borderId="0" xfId="0" applyFont="1" applyFill="1" applyAlignment="1">
      <alignment vertical="center"/>
    </xf>
    <xf numFmtId="0" fontId="1" fillId="18" borderId="1" xfId="0" applyFont="1" applyFill="1" applyBorder="1"/>
    <xf numFmtId="0" fontId="16" fillId="18" borderId="1" xfId="0" applyFont="1" applyFill="1" applyBorder="1"/>
    <xf numFmtId="0" fontId="0" fillId="18" borderId="0" xfId="0" applyFill="1"/>
    <xf numFmtId="0" fontId="4" fillId="18" borderId="1" xfId="0" applyFont="1" applyFill="1" applyBorder="1"/>
    <xf numFmtId="0" fontId="1" fillId="18" borderId="0" xfId="0" applyFont="1" applyFill="1"/>
    <xf numFmtId="0" fontId="5" fillId="18" borderId="1" xfId="0" applyFont="1" applyFill="1" applyBorder="1" applyAlignment="1">
      <alignment wrapText="1"/>
    </xf>
    <xf numFmtId="0" fontId="4" fillId="18" borderId="1" xfId="0" applyFont="1" applyFill="1" applyBorder="1" applyAlignment="1">
      <alignment wrapText="1"/>
    </xf>
    <xf numFmtId="0" fontId="5" fillId="18" borderId="1" xfId="0" applyFont="1" applyFill="1" applyBorder="1" applyAlignment="1">
      <alignment horizontal="center" wrapText="1"/>
    </xf>
    <xf numFmtId="0" fontId="11" fillId="18" borderId="1" xfId="0" applyFont="1" applyFill="1" applyBorder="1"/>
    <xf numFmtId="0" fontId="3" fillId="18" borderId="1" xfId="0" applyFont="1" applyFill="1" applyBorder="1" applyAlignment="1">
      <alignment vertical="center" wrapText="1"/>
    </xf>
    <xf numFmtId="0" fontId="4" fillId="19" borderId="1" xfId="0" applyFont="1" applyFill="1" applyBorder="1"/>
    <xf numFmtId="9" fontId="20" fillId="18" borderId="43" xfId="0" applyNumberFormat="1" applyFont="1" applyFill="1" applyBorder="1" applyAlignment="1">
      <alignment horizontal="center" vertical="center" wrapText="1"/>
    </xf>
    <xf numFmtId="10" fontId="20" fillId="18" borderId="45" xfId="0" applyNumberFormat="1" applyFont="1" applyFill="1" applyBorder="1" applyAlignment="1">
      <alignment vertical="center" wrapText="1"/>
    </xf>
    <xf numFmtId="165" fontId="20" fillId="20" borderId="43" xfId="0" applyNumberFormat="1" applyFont="1" applyFill="1" applyBorder="1" applyAlignment="1">
      <alignment horizontal="center" vertical="center" wrapText="1"/>
    </xf>
    <xf numFmtId="165" fontId="20" fillId="18" borderId="49" xfId="0" applyNumberFormat="1" applyFont="1" applyFill="1" applyBorder="1" applyAlignment="1">
      <alignment vertical="center" wrapText="1"/>
    </xf>
    <xf numFmtId="9" fontId="20" fillId="20" borderId="43" xfId="0" applyNumberFormat="1" applyFont="1" applyFill="1" applyBorder="1" applyAlignment="1">
      <alignment horizontal="center" vertical="center" wrapText="1"/>
    </xf>
    <xf numFmtId="166" fontId="20" fillId="18" borderId="49" xfId="0" applyNumberFormat="1" applyFont="1" applyFill="1" applyBorder="1" applyAlignment="1">
      <alignment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164" fontId="20" fillId="2" borderId="46" xfId="0" applyNumberFormat="1" applyFont="1" applyFill="1" applyBorder="1" applyAlignment="1">
      <alignment horizontal="right" vertical="center" wrapText="1"/>
    </xf>
    <xf numFmtId="167" fontId="20" fillId="20" borderId="43" xfId="0" applyNumberFormat="1" applyFont="1" applyFill="1" applyBorder="1" applyAlignment="1">
      <alignment horizontal="center" vertical="center" wrapText="1"/>
    </xf>
    <xf numFmtId="0" fontId="6" fillId="18" borderId="1" xfId="0" applyFont="1" applyFill="1" applyBorder="1"/>
    <xf numFmtId="0" fontId="20" fillId="18" borderId="36" xfId="0" applyFont="1" applyFill="1" applyBorder="1" applyAlignment="1">
      <alignment horizontal="left" vertical="center"/>
    </xf>
    <xf numFmtId="14" fontId="21" fillId="18" borderId="22" xfId="0" applyNumberFormat="1" applyFont="1" applyFill="1" applyBorder="1"/>
    <xf numFmtId="0" fontId="21" fillId="18" borderId="22" xfId="0" applyFont="1" applyFill="1" applyBorder="1"/>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0" borderId="46" xfId="0" applyFont="1" applyBorder="1" applyAlignment="1">
      <alignment horizontal="justify" vertical="center" wrapText="1"/>
    </xf>
    <xf numFmtId="0" fontId="20" fillId="0" borderId="46" xfId="0" applyFont="1" applyBorder="1" applyAlignment="1">
      <alignment horizontal="justify" vertical="center" wrapText="1"/>
    </xf>
    <xf numFmtId="1" fontId="20" fillId="0" borderId="22" xfId="0" applyNumberFormat="1" applyFont="1" applyBorder="1" applyAlignment="1">
      <alignment horizontal="justify" vertical="center" wrapText="1"/>
    </xf>
    <xf numFmtId="0" fontId="20" fillId="0" borderId="22" xfId="0" applyFont="1" applyBorder="1" applyAlignment="1">
      <alignment horizontal="justify" vertical="center" wrapText="1"/>
    </xf>
    <xf numFmtId="0" fontId="21" fillId="0" borderId="22" xfId="0" applyFont="1" applyBorder="1" applyAlignment="1">
      <alignment horizontal="justify" vertical="center" wrapText="1"/>
    </xf>
    <xf numFmtId="10" fontId="20" fillId="0" borderId="22" xfId="0" applyNumberFormat="1" applyFont="1" applyBorder="1" applyAlignment="1">
      <alignment horizontal="justify" vertical="center" wrapText="1"/>
    </xf>
    <xf numFmtId="1" fontId="20" fillId="2" borderId="22" xfId="0" applyNumberFormat="1" applyFont="1" applyFill="1" applyBorder="1" applyAlignment="1">
      <alignment horizontal="justify" vertical="center" wrapText="1"/>
    </xf>
    <xf numFmtId="0" fontId="20" fillId="2" borderId="22" xfId="0" applyFont="1" applyFill="1" applyBorder="1" applyAlignment="1">
      <alignment horizontal="justify" vertical="center" wrapText="1"/>
    </xf>
    <xf numFmtId="0" fontId="20" fillId="0" borderId="41" xfId="0" applyFont="1" applyBorder="1" applyAlignment="1">
      <alignment horizontal="justify" vertical="center" wrapText="1"/>
    </xf>
    <xf numFmtId="0" fontId="26" fillId="0" borderId="1" xfId="0" applyFont="1" applyBorder="1" applyAlignment="1">
      <alignment horizontal="justify" vertical="center" wrapText="1"/>
    </xf>
    <xf numFmtId="10" fontId="20" fillId="2" borderId="22" xfId="0" applyNumberFormat="1" applyFont="1" applyFill="1" applyBorder="1" applyAlignment="1">
      <alignment horizontal="justify" vertical="center" wrapText="1"/>
    </xf>
    <xf numFmtId="9" fontId="20" fillId="0" borderId="1" xfId="0" applyNumberFormat="1" applyFont="1" applyBorder="1" applyAlignment="1">
      <alignment horizontal="justify" vertical="center" wrapText="1"/>
    </xf>
    <xf numFmtId="0" fontId="20" fillId="0" borderId="1" xfId="0" applyFont="1" applyBorder="1" applyAlignment="1">
      <alignment horizontal="left" vertical="center" wrapText="1"/>
    </xf>
    <xf numFmtId="0" fontId="0" fillId="0" borderId="0" xfId="0" applyAlignment="1">
      <alignment horizontal="left" vertical="center" wrapText="1"/>
    </xf>
    <xf numFmtId="1" fontId="20" fillId="0" borderId="22" xfId="0" applyNumberFormat="1" applyFont="1" applyBorder="1" applyAlignment="1">
      <alignment horizontal="left" vertical="center" wrapText="1"/>
    </xf>
    <xf numFmtId="0" fontId="24" fillId="0" borderId="1" xfId="0" applyFont="1" applyBorder="1" applyAlignment="1">
      <alignment horizontal="left" vertical="center" wrapText="1"/>
    </xf>
    <xf numFmtId="168" fontId="24" fillId="0" borderId="1" xfId="0" applyNumberFormat="1" applyFont="1" applyBorder="1" applyAlignment="1">
      <alignment horizontal="left" vertical="center" wrapText="1"/>
    </xf>
    <xf numFmtId="168" fontId="25"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horizontal="center" vertical="center" wrapText="1"/>
    </xf>
    <xf numFmtId="0" fontId="75" fillId="22" borderId="101" xfId="0" applyFont="1" applyFill="1" applyBorder="1" applyAlignment="1">
      <alignment horizontal="center" vertical="center" wrapText="1"/>
    </xf>
    <xf numFmtId="0" fontId="21" fillId="0" borderId="50" xfId="0" applyFont="1" applyBorder="1" applyAlignment="1">
      <alignment horizontal="justify" vertical="center" wrapText="1"/>
    </xf>
    <xf numFmtId="0" fontId="20" fillId="0" borderId="3" xfId="0" applyFont="1" applyBorder="1" applyAlignment="1">
      <alignment horizontal="justify" vertical="center" wrapText="1"/>
    </xf>
    <xf numFmtId="0" fontId="27" fillId="0" borderId="1"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6" xfId="0" applyFont="1" applyBorder="1" applyAlignment="1">
      <alignment horizontal="justify" vertical="center" wrapText="1"/>
    </xf>
    <xf numFmtId="0" fontId="20" fillId="18" borderId="1" xfId="0" applyFont="1" applyFill="1" applyBorder="1" applyAlignment="1">
      <alignment horizontal="justify" vertical="center" wrapText="1"/>
    </xf>
    <xf numFmtId="0" fontId="0" fillId="18" borderId="0" xfId="0" applyFill="1" applyAlignment="1">
      <alignment horizontal="justify" vertical="center" wrapText="1"/>
    </xf>
    <xf numFmtId="0" fontId="27" fillId="18" borderId="1" xfId="0" applyFont="1" applyFill="1" applyBorder="1" applyAlignment="1">
      <alignment horizontal="justify" vertical="center" wrapText="1"/>
    </xf>
    <xf numFmtId="0" fontId="21" fillId="18" borderId="1" xfId="0" applyFont="1" applyFill="1" applyBorder="1" applyAlignment="1">
      <alignment horizontal="justify" vertical="center" wrapText="1"/>
    </xf>
    <xf numFmtId="10" fontId="21" fillId="0" borderId="46" xfId="0" applyNumberFormat="1" applyFont="1" applyBorder="1" applyAlignment="1">
      <alignment horizontal="center" vertical="center" wrapText="1"/>
    </xf>
    <xf numFmtId="0" fontId="21" fillId="18" borderId="1" xfId="0" applyFont="1" applyFill="1" applyBorder="1" applyAlignment="1">
      <alignment horizontal="center" vertical="center" wrapText="1"/>
    </xf>
    <xf numFmtId="0" fontId="27" fillId="18" borderId="1" xfId="0" applyFont="1" applyFill="1" applyBorder="1" applyAlignment="1">
      <alignment horizontal="center" vertical="center" wrapText="1"/>
    </xf>
    <xf numFmtId="0" fontId="21" fillId="0" borderId="43" xfId="0" applyFont="1" applyBorder="1" applyAlignment="1">
      <alignment horizontal="justify" vertical="center" wrapText="1"/>
    </xf>
    <xf numFmtId="0" fontId="21" fillId="0" borderId="51" xfId="0" applyFont="1" applyBorder="1" applyAlignment="1">
      <alignment horizontal="justify" vertical="center" wrapText="1"/>
    </xf>
    <xf numFmtId="0" fontId="27" fillId="18" borderId="1" xfId="0" applyFont="1" applyFill="1" applyBorder="1" applyAlignment="1">
      <alignment horizontal="right" vertical="center" wrapText="1"/>
    </xf>
    <xf numFmtId="0" fontId="0" fillId="0" borderId="0" xfId="0" applyAlignment="1">
      <alignment horizontal="right" vertical="center" wrapText="1"/>
    </xf>
    <xf numFmtId="0" fontId="20" fillId="18" borderId="30" xfId="0" applyFont="1" applyFill="1" applyBorder="1" applyAlignment="1">
      <alignment horizontal="justify" vertical="center" wrapText="1"/>
    </xf>
    <xf numFmtId="0" fontId="27" fillId="18" borderId="30" xfId="0" applyFont="1" applyFill="1" applyBorder="1" applyAlignment="1">
      <alignment horizontal="justify" vertical="center" wrapText="1"/>
    </xf>
    <xf numFmtId="10" fontId="21" fillId="0" borderId="51" xfId="0" applyNumberFormat="1" applyFont="1" applyBorder="1" applyAlignment="1">
      <alignment horizontal="center" vertical="center" wrapText="1"/>
    </xf>
    <xf numFmtId="0" fontId="23" fillId="0" borderId="98" xfId="0" applyFont="1" applyBorder="1" applyAlignment="1">
      <alignment horizontal="right" vertical="center" wrapText="1"/>
    </xf>
    <xf numFmtId="2" fontId="23" fillId="0" borderId="98" xfId="0" applyNumberFormat="1" applyFont="1" applyBorder="1" applyAlignment="1">
      <alignment horizontal="right" vertical="center" wrapText="1"/>
    </xf>
    <xf numFmtId="0" fontId="76" fillId="0" borderId="41" xfId="0" applyFont="1" applyBorder="1" applyAlignment="1">
      <alignment horizontal="right" vertical="center" wrapText="1"/>
    </xf>
    <xf numFmtId="0" fontId="76" fillId="0" borderId="41" xfId="0" applyFont="1" applyBorder="1" applyAlignment="1">
      <alignment horizontal="justify" vertical="center" wrapText="1"/>
    </xf>
    <xf numFmtId="0" fontId="76" fillId="8" borderId="22" xfId="0" applyFont="1" applyFill="1" applyBorder="1" applyAlignment="1">
      <alignment horizontal="right" vertical="center" wrapText="1"/>
    </xf>
    <xf numFmtId="0" fontId="76" fillId="0" borderId="22" xfId="0" applyFont="1" applyBorder="1" applyAlignment="1">
      <alignment horizontal="justify" vertical="center" wrapText="1"/>
    </xf>
    <xf numFmtId="0" fontId="76" fillId="0" borderId="22" xfId="0" applyFont="1" applyBorder="1" applyAlignment="1">
      <alignment horizontal="right" vertical="center" wrapText="1"/>
    </xf>
    <xf numFmtId="0" fontId="76" fillId="0" borderId="42" xfId="0" applyFont="1" applyBorder="1" applyAlignment="1">
      <alignment horizontal="right" vertical="center" wrapText="1"/>
    </xf>
    <xf numFmtId="0" fontId="76" fillId="0" borderId="42" xfId="0" applyFont="1" applyBorder="1" applyAlignment="1">
      <alignment horizontal="justify" vertical="center" wrapText="1"/>
    </xf>
    <xf numFmtId="0" fontId="76" fillId="0" borderId="3" xfId="0" applyFont="1" applyBorder="1" applyAlignment="1">
      <alignment horizontal="right" vertical="center" wrapText="1"/>
    </xf>
    <xf numFmtId="0" fontId="76" fillId="0" borderId="2" xfId="0" applyFont="1" applyBorder="1" applyAlignment="1">
      <alignment horizontal="justify" vertical="center" wrapText="1"/>
    </xf>
    <xf numFmtId="0" fontId="71" fillId="0" borderId="0" xfId="0" applyFont="1"/>
    <xf numFmtId="0" fontId="77" fillId="0" borderId="0" xfId="0" applyFont="1"/>
    <xf numFmtId="0" fontId="76" fillId="0" borderId="0" xfId="0" applyFont="1"/>
    <xf numFmtId="0" fontId="76" fillId="0" borderId="0" xfId="0" applyFont="1" applyAlignment="1">
      <alignment horizontal="center"/>
    </xf>
    <xf numFmtId="0" fontId="80" fillId="0" borderId="0" xfId="0" applyFont="1" applyAlignment="1">
      <alignment horizontal="justify" vertical="center" wrapText="1"/>
    </xf>
    <xf numFmtId="0" fontId="80" fillId="0" borderId="0" xfId="0" applyFont="1" applyAlignment="1">
      <alignment wrapText="1"/>
    </xf>
    <xf numFmtId="0" fontId="80" fillId="0" borderId="0" xfId="0" applyFont="1"/>
    <xf numFmtId="1" fontId="79" fillId="0" borderId="18" xfId="0" applyNumberFormat="1" applyFont="1" applyBorder="1" applyAlignment="1">
      <alignment horizontal="center" vertical="center"/>
    </xf>
    <xf numFmtId="10" fontId="76" fillId="0" borderId="22" xfId="0" applyNumberFormat="1" applyFont="1" applyBorder="1" applyAlignment="1">
      <alignment horizontal="center" vertical="center" wrapText="1"/>
    </xf>
    <xf numFmtId="10" fontId="76" fillId="0" borderId="18" xfId="0" applyNumberFormat="1" applyFont="1" applyBorder="1" applyAlignment="1">
      <alignment horizontal="center" vertical="center" wrapText="1"/>
    </xf>
    <xf numFmtId="169" fontId="76" fillId="0" borderId="22" xfId="0" applyNumberFormat="1" applyFont="1" applyBorder="1"/>
    <xf numFmtId="170" fontId="76" fillId="0" borderId="22" xfId="0" applyNumberFormat="1" applyFont="1" applyBorder="1" applyAlignment="1">
      <alignment horizontal="right" vertical="center" wrapText="1"/>
    </xf>
    <xf numFmtId="170" fontId="76" fillId="0" borderId="18" xfId="0" applyNumberFormat="1" applyFont="1" applyBorder="1" applyAlignment="1">
      <alignment horizontal="right" vertical="center" wrapText="1"/>
    </xf>
    <xf numFmtId="170" fontId="72" fillId="0" borderId="18" xfId="0" applyNumberFormat="1" applyFont="1" applyBorder="1" applyAlignment="1">
      <alignment horizontal="right" vertical="center" wrapText="1"/>
    </xf>
    <xf numFmtId="9" fontId="72" fillId="0" borderId="18" xfId="0" applyNumberFormat="1" applyFont="1" applyBorder="1" applyAlignment="1">
      <alignment horizontal="right" vertical="center" wrapText="1"/>
    </xf>
    <xf numFmtId="168" fontId="76" fillId="0" borderId="22" xfId="0" applyNumberFormat="1" applyFont="1" applyBorder="1" applyAlignment="1">
      <alignment horizontal="right" vertical="center" wrapText="1"/>
    </xf>
    <xf numFmtId="170" fontId="76" fillId="0" borderId="18" xfId="0" applyNumberFormat="1" applyFont="1" applyBorder="1" applyAlignment="1">
      <alignment horizontal="center" vertical="center" wrapText="1"/>
    </xf>
    <xf numFmtId="168" fontId="76" fillId="0" borderId="18" xfId="0" applyNumberFormat="1" applyFont="1" applyBorder="1" applyAlignment="1">
      <alignment horizontal="center" vertical="center" wrapText="1"/>
    </xf>
    <xf numFmtId="170" fontId="76" fillId="0" borderId="1" xfId="0" applyNumberFormat="1" applyFont="1" applyBorder="1"/>
    <xf numFmtId="1" fontId="79" fillId="0" borderId="22" xfId="0" applyNumberFormat="1" applyFont="1" applyBorder="1" applyAlignment="1">
      <alignment horizontal="center" vertical="center"/>
    </xf>
    <xf numFmtId="168" fontId="76" fillId="0" borderId="22" xfId="0" applyNumberFormat="1" applyFont="1" applyBorder="1"/>
    <xf numFmtId="9" fontId="76" fillId="0" borderId="22" xfId="0" applyNumberFormat="1" applyFont="1" applyBorder="1" applyAlignment="1">
      <alignment horizontal="right" vertical="center" wrapText="1"/>
    </xf>
    <xf numFmtId="165" fontId="76" fillId="0" borderId="22" xfId="0" applyNumberFormat="1" applyFont="1" applyBorder="1" applyAlignment="1">
      <alignment vertical="center"/>
    </xf>
    <xf numFmtId="168" fontId="76" fillId="0" borderId="22" xfId="0" applyNumberFormat="1" applyFont="1" applyBorder="1" applyAlignment="1">
      <alignment horizontal="center" vertical="center" wrapText="1"/>
    </xf>
    <xf numFmtId="1" fontId="79" fillId="0" borderId="46" xfId="0" applyNumberFormat="1" applyFont="1" applyBorder="1" applyAlignment="1">
      <alignment horizontal="center" vertical="center"/>
    </xf>
    <xf numFmtId="10" fontId="76" fillId="0" borderId="46" xfId="0" applyNumberFormat="1" applyFont="1" applyBorder="1" applyAlignment="1">
      <alignment horizontal="center" vertical="center" wrapText="1"/>
    </xf>
    <xf numFmtId="10" fontId="76" fillId="0" borderId="54" xfId="0" applyNumberFormat="1" applyFont="1" applyBorder="1" applyAlignment="1">
      <alignment horizontal="center" vertical="center" wrapText="1"/>
    </xf>
    <xf numFmtId="168" fontId="76" fillId="0" borderId="46" xfId="0" applyNumberFormat="1" applyFont="1" applyBorder="1"/>
    <xf numFmtId="170" fontId="76" fillId="0" borderId="46" xfId="0" applyNumberFormat="1" applyFont="1" applyBorder="1" applyAlignment="1">
      <alignment horizontal="right" vertical="center" wrapText="1"/>
    </xf>
    <xf numFmtId="168" fontId="76" fillId="0" borderId="46" xfId="0" applyNumberFormat="1" applyFont="1" applyBorder="1" applyAlignment="1">
      <alignment horizontal="right" vertical="center" wrapText="1"/>
    </xf>
    <xf numFmtId="170" fontId="72" fillId="0" borderId="1" xfId="0" applyNumberFormat="1" applyFont="1" applyBorder="1"/>
    <xf numFmtId="1" fontId="79" fillId="2" borderId="51" xfId="0" applyNumberFormat="1" applyFont="1" applyFill="1" applyBorder="1" applyAlignment="1">
      <alignment horizontal="center" vertical="center"/>
    </xf>
    <xf numFmtId="10" fontId="76" fillId="2" borderId="51" xfId="0" applyNumberFormat="1" applyFont="1" applyFill="1" applyBorder="1" applyAlignment="1">
      <alignment horizontal="center" vertical="center" wrapText="1"/>
    </xf>
    <xf numFmtId="10" fontId="76" fillId="16" borderId="51" xfId="0" applyNumberFormat="1" applyFont="1" applyFill="1" applyBorder="1" applyAlignment="1">
      <alignment horizontal="center" vertical="center" wrapText="1"/>
    </xf>
    <xf numFmtId="170" fontId="72" fillId="2" borderId="22" xfId="0" applyNumberFormat="1" applyFont="1" applyFill="1" applyBorder="1" applyAlignment="1">
      <alignment horizontal="right" vertical="center" wrapText="1"/>
    </xf>
    <xf numFmtId="9" fontId="76" fillId="2" borderId="45" xfId="0" applyNumberFormat="1" applyFont="1" applyFill="1" applyBorder="1" applyAlignment="1">
      <alignment horizontal="right" vertical="center" wrapText="1"/>
    </xf>
    <xf numFmtId="168" fontId="76" fillId="2" borderId="22" xfId="0" applyNumberFormat="1" applyFont="1" applyFill="1" applyBorder="1" applyAlignment="1">
      <alignment horizontal="right" vertical="center" wrapText="1"/>
    </xf>
    <xf numFmtId="168" fontId="76" fillId="2" borderId="22" xfId="0" applyNumberFormat="1" applyFont="1" applyFill="1" applyBorder="1" applyAlignment="1">
      <alignment horizontal="center" vertical="center" wrapText="1"/>
    </xf>
    <xf numFmtId="168" fontId="76" fillId="2" borderId="18" xfId="0" applyNumberFormat="1" applyFont="1" applyFill="1" applyBorder="1" applyAlignment="1">
      <alignment horizontal="center" vertical="center" wrapText="1"/>
    </xf>
    <xf numFmtId="1" fontId="79" fillId="0" borderId="42" xfId="0" applyNumberFormat="1" applyFont="1" applyBorder="1" applyAlignment="1">
      <alignment horizontal="center" vertical="center"/>
    </xf>
    <xf numFmtId="10" fontId="76" fillId="0" borderId="42" xfId="0" applyNumberFormat="1" applyFont="1" applyBorder="1" applyAlignment="1">
      <alignment horizontal="center" vertical="center" wrapText="1"/>
    </xf>
    <xf numFmtId="169" fontId="76" fillId="0" borderId="42" xfId="0" applyNumberFormat="1" applyFont="1" applyBorder="1"/>
    <xf numFmtId="170" fontId="76" fillId="0" borderId="42" xfId="0" applyNumberFormat="1" applyFont="1" applyBorder="1" applyAlignment="1">
      <alignment horizontal="right" vertical="center" wrapText="1"/>
    </xf>
    <xf numFmtId="168" fontId="76" fillId="0" borderId="42" xfId="0" applyNumberFormat="1" applyFont="1" applyBorder="1" applyAlignment="1">
      <alignment horizontal="right" vertical="center" wrapText="1"/>
    </xf>
    <xf numFmtId="168" fontId="72" fillId="0" borderId="22" xfId="0" applyNumberFormat="1" applyFont="1" applyBorder="1" applyAlignment="1">
      <alignment horizontal="right" vertical="center" wrapText="1"/>
    </xf>
    <xf numFmtId="9" fontId="72" fillId="0" borderId="22" xfId="0" applyNumberFormat="1" applyFont="1" applyBorder="1" applyAlignment="1">
      <alignment horizontal="right" vertical="center" wrapText="1"/>
    </xf>
    <xf numFmtId="170" fontId="76" fillId="0" borderId="22" xfId="0" applyNumberFormat="1" applyFont="1" applyBorder="1" applyAlignment="1">
      <alignment horizontal="center" vertical="center" wrapText="1"/>
    </xf>
    <xf numFmtId="0" fontId="76" fillId="10" borderId="1" xfId="0" applyFont="1" applyFill="1" applyBorder="1" applyAlignment="1">
      <alignment vertical="center"/>
    </xf>
    <xf numFmtId="10" fontId="76" fillId="10" borderId="22" xfId="0" applyNumberFormat="1" applyFont="1" applyFill="1" applyBorder="1" applyAlignment="1">
      <alignment horizontal="center" vertical="center" wrapText="1"/>
    </xf>
    <xf numFmtId="169" fontId="76" fillId="10" borderId="22" xfId="0" applyNumberFormat="1" applyFont="1" applyFill="1" applyBorder="1" applyAlignment="1">
      <alignment horizontal="right" vertical="center"/>
    </xf>
    <xf numFmtId="170" fontId="76" fillId="10" borderId="22" xfId="0" applyNumberFormat="1" applyFont="1" applyFill="1" applyBorder="1" applyAlignment="1">
      <alignment horizontal="right" vertical="center" wrapText="1"/>
    </xf>
    <xf numFmtId="170" fontId="76" fillId="10" borderId="18" xfId="0" applyNumberFormat="1" applyFont="1" applyFill="1" applyBorder="1" applyAlignment="1">
      <alignment horizontal="center" vertical="center" wrapText="1"/>
    </xf>
    <xf numFmtId="168" fontId="76" fillId="10" borderId="18" xfId="0" applyNumberFormat="1" applyFont="1" applyFill="1" applyBorder="1" applyAlignment="1">
      <alignment horizontal="center" vertical="center" wrapText="1"/>
    </xf>
    <xf numFmtId="170" fontId="76" fillId="0" borderId="1" xfId="0" applyNumberFormat="1" applyFont="1" applyBorder="1" applyAlignment="1">
      <alignment vertical="center"/>
    </xf>
    <xf numFmtId="0" fontId="76" fillId="0" borderId="0" xfId="0" applyFont="1" applyAlignment="1">
      <alignment vertical="center"/>
    </xf>
    <xf numFmtId="171" fontId="76" fillId="0" borderId="22" xfId="0" applyNumberFormat="1" applyFont="1" applyBorder="1"/>
    <xf numFmtId="165" fontId="76" fillId="0" borderId="1" xfId="0" applyNumberFormat="1" applyFont="1" applyBorder="1"/>
    <xf numFmtId="9" fontId="76" fillId="0" borderId="18" xfId="0" applyNumberFormat="1" applyFont="1" applyBorder="1" applyAlignment="1">
      <alignment horizontal="right" vertical="center" wrapText="1"/>
    </xf>
    <xf numFmtId="10" fontId="76" fillId="17" borderId="51" xfId="0" applyNumberFormat="1" applyFont="1" applyFill="1" applyBorder="1" applyAlignment="1">
      <alignment horizontal="center" vertical="center" wrapText="1"/>
    </xf>
    <xf numFmtId="169" fontId="76" fillId="0" borderId="42" xfId="0" applyNumberFormat="1" applyFont="1" applyBorder="1" applyAlignment="1">
      <alignment vertical="center"/>
    </xf>
    <xf numFmtId="9" fontId="76" fillId="0" borderId="22" xfId="0" applyNumberFormat="1" applyFont="1" applyBorder="1" applyAlignment="1">
      <alignment horizontal="center" vertical="center" wrapText="1"/>
    </xf>
    <xf numFmtId="172" fontId="76" fillId="0" borderId="22" xfId="0" applyNumberFormat="1" applyFont="1" applyBorder="1"/>
    <xf numFmtId="173" fontId="76" fillId="0" borderId="18" xfId="0" applyNumberFormat="1" applyFont="1" applyBorder="1" applyAlignment="1">
      <alignment horizontal="right" vertical="center" wrapText="1"/>
    </xf>
    <xf numFmtId="172" fontId="76" fillId="0" borderId="42" xfId="0" applyNumberFormat="1" applyFont="1" applyBorder="1"/>
    <xf numFmtId="0" fontId="76" fillId="0" borderId="1" xfId="0" applyFont="1" applyBorder="1"/>
    <xf numFmtId="0" fontId="72" fillId="0" borderId="1" xfId="0" applyFont="1" applyBorder="1"/>
    <xf numFmtId="0" fontId="76" fillId="0" borderId="1" xfId="0" applyFont="1" applyBorder="1" applyAlignment="1">
      <alignment vertical="center"/>
    </xf>
    <xf numFmtId="0" fontId="76" fillId="0" borderId="0" xfId="0" applyFont="1" applyAlignment="1">
      <alignment horizontal="justify" vertical="center" wrapText="1"/>
    </xf>
    <xf numFmtId="170" fontId="72" fillId="2" borderId="22" xfId="0" applyNumberFormat="1" applyFont="1" applyFill="1" applyBorder="1" applyAlignment="1">
      <alignment horizontal="center" vertical="center" wrapText="1"/>
    </xf>
    <xf numFmtId="9" fontId="76" fillId="0" borderId="0" xfId="0" applyNumberFormat="1" applyFont="1"/>
    <xf numFmtId="0" fontId="76" fillId="0" borderId="0" xfId="0" applyFont="1" applyAlignment="1">
      <alignment horizontal="right"/>
    </xf>
    <xf numFmtId="9" fontId="76" fillId="0" borderId="0" xfId="0" applyNumberFormat="1" applyFont="1" applyAlignment="1">
      <alignment horizontal="right"/>
    </xf>
    <xf numFmtId="170" fontId="76" fillId="0" borderId="0" xfId="0" applyNumberFormat="1" applyFont="1" applyAlignment="1">
      <alignment horizontal="center"/>
    </xf>
    <xf numFmtId="170" fontId="76" fillId="0" borderId="0" xfId="0" applyNumberFormat="1" applyFont="1" applyAlignment="1">
      <alignment horizontal="right"/>
    </xf>
    <xf numFmtId="0" fontId="80" fillId="0" borderId="0" xfId="0" applyFont="1" applyAlignment="1">
      <alignment horizontal="center"/>
    </xf>
    <xf numFmtId="0" fontId="75" fillId="0" borderId="0" xfId="0" applyFont="1" applyAlignment="1">
      <alignment vertical="center"/>
    </xf>
    <xf numFmtId="0" fontId="80" fillId="0" borderId="0" xfId="0" applyFont="1" applyAlignment="1">
      <alignment horizontal="right" indent="1"/>
    </xf>
    <xf numFmtId="10" fontId="76" fillId="0" borderId="18" xfId="0" applyNumberFormat="1" applyFont="1" applyBorder="1" applyAlignment="1">
      <alignment horizontal="right" vertical="center" wrapText="1" indent="1"/>
    </xf>
    <xf numFmtId="10" fontId="76" fillId="2" borderId="18" xfId="0" applyNumberFormat="1" applyFont="1" applyFill="1" applyBorder="1" applyAlignment="1">
      <alignment horizontal="right" vertical="center" wrapText="1" indent="1"/>
    </xf>
    <xf numFmtId="10" fontId="76" fillId="10" borderId="18" xfId="0" applyNumberFormat="1" applyFont="1" applyFill="1" applyBorder="1" applyAlignment="1">
      <alignment horizontal="right" vertical="center" wrapText="1" indent="1"/>
    </xf>
    <xf numFmtId="170" fontId="72" fillId="2" borderId="22" xfId="0" applyNumberFormat="1" applyFont="1" applyFill="1" applyBorder="1" applyAlignment="1">
      <alignment horizontal="right" vertical="center" wrapText="1" indent="1"/>
    </xf>
    <xf numFmtId="0" fontId="76" fillId="0" borderId="0" xfId="0" applyFont="1" applyAlignment="1">
      <alignment horizontal="right" indent="1"/>
    </xf>
    <xf numFmtId="0" fontId="77" fillId="0" borderId="0" xfId="0" applyFont="1" applyAlignment="1">
      <alignment horizontal="right"/>
    </xf>
    <xf numFmtId="0" fontId="77" fillId="0" borderId="0" xfId="0" applyFont="1" applyAlignment="1">
      <alignment vertical="center"/>
    </xf>
    <xf numFmtId="0" fontId="77" fillId="7" borderId="46" xfId="0" applyFont="1" applyFill="1" applyBorder="1" applyAlignment="1">
      <alignment horizontal="center" vertical="center" wrapText="1"/>
    </xf>
    <xf numFmtId="0" fontId="78" fillId="9" borderId="46" xfId="0" applyFont="1" applyFill="1" applyBorder="1" applyAlignment="1">
      <alignment horizontal="left" vertical="center" wrapText="1"/>
    </xf>
    <xf numFmtId="0" fontId="77" fillId="0" borderId="1" xfId="0" applyFont="1" applyBorder="1" applyAlignment="1">
      <alignment vertical="center"/>
    </xf>
    <xf numFmtId="0" fontId="78" fillId="7" borderId="22" xfId="0" applyFont="1" applyFill="1" applyBorder="1" applyAlignment="1">
      <alignment horizontal="center" vertical="center" wrapText="1"/>
    </xf>
    <xf numFmtId="0" fontId="78" fillId="9" borderId="46" xfId="0" applyFont="1" applyFill="1" applyBorder="1" applyAlignment="1">
      <alignment horizontal="center" vertical="center" wrapText="1"/>
    </xf>
    <xf numFmtId="0" fontId="77" fillId="0" borderId="0" xfId="0" applyFont="1" applyAlignment="1">
      <alignment horizontal="justify" vertical="center"/>
    </xf>
    <xf numFmtId="0" fontId="77" fillId="7" borderId="46" xfId="0" applyFont="1" applyFill="1" applyBorder="1" applyAlignment="1">
      <alignment horizontal="justify" vertical="center" wrapText="1"/>
    </xf>
    <xf numFmtId="0" fontId="28" fillId="0" borderId="0" xfId="0" applyFont="1" applyAlignment="1">
      <alignment horizontal="justify" vertical="center"/>
    </xf>
    <xf numFmtId="0" fontId="0" fillId="0" borderId="0" xfId="0" applyAlignment="1">
      <alignment horizontal="justify" vertical="center"/>
    </xf>
    <xf numFmtId="0" fontId="20" fillId="0" borderId="0" xfId="0" applyFont="1" applyAlignment="1">
      <alignment horizontal="right" vertical="center"/>
    </xf>
    <xf numFmtId="0" fontId="77" fillId="7" borderId="46" xfId="0" applyFont="1" applyFill="1" applyBorder="1" applyAlignment="1">
      <alignment horizontal="right" vertical="center" wrapText="1"/>
    </xf>
    <xf numFmtId="0" fontId="28" fillId="0" borderId="0" xfId="0" applyFont="1" applyAlignment="1">
      <alignment horizontal="right" vertical="center"/>
    </xf>
    <xf numFmtId="0" fontId="69" fillId="0" borderId="0" xfId="0" applyFont="1" applyAlignment="1">
      <alignment horizontal="right" vertical="center"/>
    </xf>
    <xf numFmtId="10" fontId="20" fillId="0" borderId="22" xfId="0" applyNumberFormat="1" applyFont="1" applyBorder="1" applyAlignment="1">
      <alignment horizontal="center" vertical="center" wrapText="1"/>
    </xf>
    <xf numFmtId="10" fontId="20" fillId="2" borderId="22" xfId="0" applyNumberFormat="1" applyFont="1" applyFill="1" applyBorder="1" applyAlignment="1">
      <alignment horizontal="center" vertical="center" wrapText="1"/>
    </xf>
    <xf numFmtId="0" fontId="20" fillId="0" borderId="1" xfId="0" applyFont="1" applyBorder="1" applyAlignment="1">
      <alignment vertical="center" wrapText="1"/>
    </xf>
    <xf numFmtId="10" fontId="20" fillId="0" borderId="46" xfId="0" applyNumberFormat="1" applyFont="1" applyBorder="1" applyAlignment="1">
      <alignment vertical="center" wrapText="1"/>
    </xf>
    <xf numFmtId="10" fontId="20" fillId="0" borderId="22" xfId="0" applyNumberFormat="1" applyFont="1" applyBorder="1" applyAlignment="1">
      <alignment vertical="center" wrapText="1"/>
    </xf>
    <xf numFmtId="10" fontId="20" fillId="0" borderId="4" xfId="0" applyNumberFormat="1" applyFont="1" applyBorder="1" applyAlignment="1">
      <alignment vertical="center" wrapText="1"/>
    </xf>
    <xf numFmtId="10" fontId="20" fillId="0" borderId="42" xfId="0" applyNumberFormat="1" applyFont="1" applyBorder="1" applyAlignment="1">
      <alignment vertical="center" wrapText="1"/>
    </xf>
    <xf numFmtId="10" fontId="20" fillId="2" borderId="46" xfId="0" applyNumberFormat="1" applyFont="1" applyFill="1" applyBorder="1" applyAlignment="1">
      <alignment vertical="center" wrapText="1"/>
    </xf>
    <xf numFmtId="10" fontId="20" fillId="2" borderId="22" xfId="0" applyNumberFormat="1" applyFont="1" applyFill="1" applyBorder="1" applyAlignment="1">
      <alignment vertical="center" wrapText="1"/>
    </xf>
    <xf numFmtId="10" fontId="20" fillId="2" borderId="43" xfId="0" applyNumberFormat="1" applyFont="1" applyFill="1" applyBorder="1" applyAlignment="1">
      <alignment vertical="center" wrapText="1"/>
    </xf>
    <xf numFmtId="10" fontId="20" fillId="2" borderId="42" xfId="0" applyNumberFormat="1" applyFont="1" applyFill="1" applyBorder="1" applyAlignment="1">
      <alignment vertical="center" wrapText="1"/>
    </xf>
    <xf numFmtId="10" fontId="20" fillId="18" borderId="46" xfId="0" applyNumberFormat="1" applyFont="1" applyFill="1" applyBorder="1" applyAlignment="1">
      <alignment vertical="center" wrapText="1"/>
    </xf>
    <xf numFmtId="10" fontId="20" fillId="18" borderId="42" xfId="0" applyNumberFormat="1" applyFont="1" applyFill="1" applyBorder="1" applyAlignment="1">
      <alignment vertical="center" wrapText="1"/>
    </xf>
    <xf numFmtId="10" fontId="20" fillId="0" borderId="41" xfId="0" applyNumberFormat="1" applyFont="1" applyBorder="1" applyAlignment="1">
      <alignment vertical="center" wrapText="1"/>
    </xf>
    <xf numFmtId="10" fontId="20" fillId="2" borderId="18" xfId="0" applyNumberFormat="1" applyFont="1" applyFill="1" applyBorder="1" applyAlignment="1">
      <alignment vertical="center" wrapText="1"/>
    </xf>
    <xf numFmtId="0" fontId="0" fillId="0" borderId="0" xfId="0" applyAlignment="1">
      <alignment vertical="center" wrapText="1"/>
    </xf>
    <xf numFmtId="10" fontId="20" fillId="18" borderId="22" xfId="0" applyNumberFormat="1" applyFont="1" applyFill="1" applyBorder="1" applyAlignment="1">
      <alignment vertical="center" wrapText="1"/>
    </xf>
    <xf numFmtId="10" fontId="22" fillId="0" borderId="22" xfId="0" applyNumberFormat="1" applyFont="1" applyBorder="1" applyAlignment="1">
      <alignment vertical="center" wrapText="1"/>
    </xf>
    <xf numFmtId="10" fontId="22" fillId="2" borderId="22" xfId="0" applyNumberFormat="1" applyFont="1" applyFill="1" applyBorder="1" applyAlignment="1">
      <alignment vertical="center" wrapText="1"/>
    </xf>
    <xf numFmtId="10" fontId="20" fillId="18" borderId="18" xfId="0" applyNumberFormat="1" applyFont="1" applyFill="1" applyBorder="1" applyAlignment="1">
      <alignment vertical="center" wrapText="1"/>
    </xf>
    <xf numFmtId="10" fontId="20" fillId="0" borderId="1" xfId="0" applyNumberFormat="1" applyFont="1" applyBorder="1" applyAlignment="1">
      <alignment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7" fillId="18"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1" fillId="0" borderId="53" xfId="0" applyFont="1" applyBorder="1" applyAlignment="1">
      <alignment horizontal="left" vertical="center" wrapText="1"/>
    </xf>
    <xf numFmtId="0" fontId="21" fillId="0" borderId="45" xfId="0" applyFont="1" applyBorder="1" applyAlignment="1">
      <alignment horizontal="left" vertical="center" wrapText="1"/>
    </xf>
    <xf numFmtId="10" fontId="21" fillId="2" borderId="46" xfId="0" applyNumberFormat="1" applyFont="1" applyFill="1" applyBorder="1" applyAlignment="1">
      <alignment horizontal="left" vertical="center" wrapText="1"/>
    </xf>
    <xf numFmtId="10" fontId="21" fillId="2" borderId="50" xfId="0" applyNumberFormat="1" applyFont="1" applyFill="1" applyBorder="1" applyAlignment="1">
      <alignment horizontal="left" vertical="center" wrapText="1"/>
    </xf>
    <xf numFmtId="10" fontId="21" fillId="2" borderId="22" xfId="0" applyNumberFormat="1" applyFont="1" applyFill="1" applyBorder="1" applyAlignment="1">
      <alignment horizontal="left" vertical="center" wrapText="1"/>
    </xf>
    <xf numFmtId="0" fontId="21" fillId="18" borderId="1" xfId="0" applyFont="1" applyFill="1" applyBorder="1" applyAlignment="1">
      <alignment horizontal="left" vertical="center" wrapText="1"/>
    </xf>
    <xf numFmtId="10" fontId="21" fillId="0" borderId="46" xfId="0" applyNumberFormat="1" applyFont="1" applyBorder="1" applyAlignment="1">
      <alignment horizontal="left" vertical="center" wrapText="1"/>
    </xf>
    <xf numFmtId="9" fontId="21" fillId="0" borderId="22" xfId="0" applyNumberFormat="1" applyFont="1" applyBorder="1" applyAlignment="1">
      <alignment horizontal="left" vertical="center" wrapText="1"/>
    </xf>
    <xf numFmtId="10" fontId="21" fillId="0" borderId="22" xfId="0" applyNumberFormat="1" applyFont="1" applyBorder="1" applyAlignment="1">
      <alignment horizontal="left" vertical="center" wrapText="1"/>
    </xf>
    <xf numFmtId="10" fontId="20" fillId="0" borderId="22" xfId="0" applyNumberFormat="1" applyFont="1" applyBorder="1" applyAlignment="1">
      <alignment horizontal="right" vertical="center" wrapText="1"/>
    </xf>
    <xf numFmtId="10" fontId="20" fillId="2" borderId="22" xfId="0" applyNumberFormat="1" applyFont="1" applyFill="1" applyBorder="1" applyAlignment="1">
      <alignment horizontal="right" vertical="center" wrapText="1"/>
    </xf>
    <xf numFmtId="9" fontId="76" fillId="10" borderId="22" xfId="1" applyFont="1" applyFill="1" applyBorder="1" applyAlignment="1">
      <alignment horizontal="right" vertical="center"/>
    </xf>
    <xf numFmtId="10" fontId="76" fillId="10" borderId="22" xfId="1" applyNumberFormat="1" applyFont="1" applyFill="1" applyBorder="1" applyAlignment="1">
      <alignment horizontal="right" vertical="center"/>
    </xf>
    <xf numFmtId="10" fontId="20" fillId="0" borderId="46" xfId="2" applyNumberFormat="1" applyFont="1" applyBorder="1" applyAlignment="1">
      <alignment horizontal="center" vertical="center" wrapText="1"/>
    </xf>
    <xf numFmtId="0" fontId="20" fillId="0" borderId="42" xfId="0" applyFont="1" applyBorder="1" applyAlignment="1">
      <alignment horizontal="justify" vertical="center" wrapText="1"/>
    </xf>
    <xf numFmtId="0" fontId="81" fillId="0" borderId="109" xfId="0" applyFont="1" applyBorder="1" applyAlignment="1">
      <alignment horizontal="justify" vertical="center" wrapText="1"/>
    </xf>
    <xf numFmtId="0" fontId="81" fillId="0" borderId="54" xfId="0" applyFont="1" applyBorder="1" applyAlignment="1">
      <alignment horizontal="justify" vertical="center" wrapText="1"/>
    </xf>
    <xf numFmtId="0" fontId="81" fillId="0" borderId="42" xfId="0" applyFont="1" applyBorder="1" applyAlignment="1">
      <alignment horizontal="justify" vertical="center" wrapText="1"/>
    </xf>
    <xf numFmtId="0" fontId="20" fillId="0" borderId="109" xfId="0" applyFont="1" applyBorder="1" applyAlignment="1">
      <alignment horizontal="justify" vertical="center" wrapText="1"/>
    </xf>
    <xf numFmtId="0" fontId="20" fillId="0" borderId="54" xfId="0" applyFont="1" applyBorder="1" applyAlignment="1">
      <alignment horizontal="justify" vertical="center" wrapText="1"/>
    </xf>
    <xf numFmtId="164" fontId="20" fillId="17" borderId="22" xfId="0" applyNumberFormat="1" applyFont="1" applyFill="1" applyBorder="1" applyAlignment="1">
      <alignment horizontal="right" vertical="center" wrapText="1"/>
    </xf>
    <xf numFmtId="0" fontId="74" fillId="0" borderId="0" xfId="0" applyFont="1"/>
    <xf numFmtId="0" fontId="74" fillId="18" borderId="0" xfId="0" applyFont="1" applyFill="1"/>
    <xf numFmtId="0" fontId="76" fillId="0" borderId="0" xfId="0" applyFont="1" applyAlignment="1">
      <alignment horizontal="left" vertical="center"/>
    </xf>
    <xf numFmtId="0" fontId="76" fillId="18" borderId="0" xfId="0" applyFont="1" applyFill="1" applyAlignment="1">
      <alignment horizontal="left" vertical="center"/>
    </xf>
    <xf numFmtId="0" fontId="74" fillId="0" borderId="0" xfId="0" applyFont="1" applyAlignment="1">
      <alignment horizontal="center" vertical="center"/>
    </xf>
    <xf numFmtId="0" fontId="74" fillId="18" borderId="0" xfId="0" applyFont="1" applyFill="1" applyAlignment="1">
      <alignment horizontal="center" vertical="center"/>
    </xf>
    <xf numFmtId="0" fontId="80" fillId="18" borderId="0" xfId="0" applyFont="1" applyFill="1"/>
    <xf numFmtId="0" fontId="80" fillId="28" borderId="46" xfId="0" applyFont="1" applyFill="1" applyBorder="1" applyAlignment="1">
      <alignment horizontal="justify" vertical="center" wrapText="1"/>
    </xf>
    <xf numFmtId="0" fontId="80" fillId="27" borderId="103" xfId="0" applyFont="1" applyFill="1" applyBorder="1" applyAlignment="1">
      <alignment horizontal="center" vertical="center" wrapText="1"/>
    </xf>
    <xf numFmtId="0" fontId="80" fillId="23" borderId="103" xfId="0" applyFont="1" applyFill="1" applyBorder="1" applyAlignment="1">
      <alignment horizontal="center" vertical="center" wrapText="1"/>
    </xf>
    <xf numFmtId="0" fontId="80" fillId="23" borderId="51" xfId="0" applyFont="1" applyFill="1" applyBorder="1" applyAlignment="1">
      <alignment horizontal="center" vertical="center" wrapText="1"/>
    </xf>
    <xf numFmtId="0" fontId="80" fillId="27" borderId="51" xfId="0" applyFont="1" applyFill="1" applyBorder="1" applyAlignment="1">
      <alignment horizontal="center" vertical="center" wrapText="1"/>
    </xf>
    <xf numFmtId="0" fontId="80" fillId="18" borderId="0" xfId="0" applyFont="1" applyFill="1" applyAlignment="1">
      <alignment wrapText="1"/>
    </xf>
    <xf numFmtId="0" fontId="75" fillId="22" borderId="101" xfId="0" applyFont="1" applyFill="1" applyBorder="1" applyAlignment="1">
      <alignment vertical="center" wrapText="1"/>
    </xf>
    <xf numFmtId="0" fontId="20" fillId="0" borderId="53" xfId="0" applyFont="1" applyBorder="1" applyAlignment="1">
      <alignment horizontal="justify" vertical="center" wrapText="1"/>
    </xf>
    <xf numFmtId="0" fontId="21" fillId="18" borderId="30" xfId="0" applyFont="1" applyFill="1" applyBorder="1" applyAlignment="1">
      <alignment horizontal="justify" vertical="center" wrapText="1"/>
    </xf>
    <xf numFmtId="0" fontId="27" fillId="0" borderId="30" xfId="0" applyFont="1" applyBorder="1" applyAlignment="1">
      <alignment horizontal="justify" vertical="center" wrapText="1"/>
    </xf>
    <xf numFmtId="0" fontId="21" fillId="18" borderId="30" xfId="0" applyFont="1" applyFill="1" applyBorder="1" applyAlignment="1">
      <alignment horizontal="center" vertical="center" wrapText="1"/>
    </xf>
    <xf numFmtId="0" fontId="27" fillId="18" borderId="30" xfId="0" applyFont="1" applyFill="1" applyBorder="1" applyAlignment="1">
      <alignment horizontal="center" vertical="center" wrapText="1"/>
    </xf>
    <xf numFmtId="0" fontId="27" fillId="0" borderId="30" xfId="0" applyFont="1" applyBorder="1" applyAlignment="1">
      <alignment horizontal="center" vertical="center" wrapText="1"/>
    </xf>
    <xf numFmtId="0" fontId="82" fillId="26" borderId="30" xfId="0" applyFont="1" applyFill="1" applyBorder="1" applyAlignment="1">
      <alignment horizontal="left" vertical="center" wrapText="1"/>
    </xf>
    <xf numFmtId="0" fontId="81" fillId="26" borderId="30" xfId="0" applyFont="1" applyFill="1" applyBorder="1" applyAlignment="1">
      <alignment horizontal="left" vertical="center" wrapText="1"/>
    </xf>
    <xf numFmtId="0" fontId="78" fillId="9" borderId="22" xfId="0" applyFont="1" applyFill="1" applyBorder="1" applyAlignment="1">
      <alignment horizontal="left" vertical="center" wrapText="1"/>
    </xf>
    <xf numFmtId="0" fontId="78" fillId="26" borderId="30" xfId="0" applyFont="1" applyFill="1" applyBorder="1" applyAlignment="1">
      <alignment horizontal="left" vertical="center" wrapText="1"/>
    </xf>
    <xf numFmtId="0" fontId="84" fillId="0" borderId="0" xfId="0" applyFont="1" applyAlignment="1" applyProtection="1">
      <alignment horizontal="center" vertical="center"/>
      <protection hidden="1"/>
    </xf>
    <xf numFmtId="0" fontId="84" fillId="0" borderId="0" xfId="0" applyFont="1" applyAlignment="1" applyProtection="1">
      <alignment horizontal="center" vertical="center" wrapText="1"/>
      <protection hidden="1"/>
    </xf>
    <xf numFmtId="1" fontId="84" fillId="0" borderId="0" xfId="0" applyNumberFormat="1" applyFont="1" applyAlignment="1" applyProtection="1">
      <alignment horizontal="center" vertical="center" wrapText="1"/>
      <protection hidden="1"/>
    </xf>
    <xf numFmtId="0" fontId="84" fillId="0" borderId="0" xfId="0" applyFont="1" applyAlignment="1">
      <alignment horizontal="center" vertical="center" wrapText="1"/>
    </xf>
    <xf numFmtId="0" fontId="84" fillId="0" borderId="0" xfId="0" applyFont="1" applyAlignment="1">
      <alignment horizontal="center" vertical="center"/>
    </xf>
    <xf numFmtId="0" fontId="73" fillId="0" borderId="0" xfId="0" applyFont="1" applyAlignment="1">
      <alignment horizontal="center" vertical="center" wrapText="1"/>
    </xf>
    <xf numFmtId="0" fontId="84" fillId="18" borderId="0" xfId="0" applyFont="1" applyFill="1" applyAlignment="1">
      <alignment horizontal="center" vertical="center" wrapText="1"/>
    </xf>
    <xf numFmtId="0" fontId="85" fillId="0" borderId="0" xfId="0" applyFont="1" applyAlignment="1">
      <alignment horizontal="center" vertical="center"/>
    </xf>
    <xf numFmtId="0" fontId="86" fillId="0" borderId="0" xfId="0" applyFont="1" applyAlignment="1">
      <alignment horizontal="center" vertical="center"/>
    </xf>
    <xf numFmtId="0" fontId="85" fillId="0" borderId="0" xfId="0" applyFont="1" applyAlignment="1">
      <alignment horizontal="justify" vertical="center"/>
    </xf>
    <xf numFmtId="0" fontId="85" fillId="0" borderId="0" xfId="0" applyFont="1" applyAlignment="1" applyProtection="1">
      <alignment horizontal="justify" vertical="center"/>
      <protection hidden="1"/>
    </xf>
    <xf numFmtId="0" fontId="85" fillId="0" borderId="0" xfId="0" applyFont="1" applyAlignment="1" applyProtection="1">
      <alignment horizontal="justify" vertical="center" wrapText="1"/>
      <protection hidden="1"/>
    </xf>
    <xf numFmtId="1" fontId="85" fillId="0" borderId="0" xfId="0" applyNumberFormat="1" applyFont="1" applyAlignment="1" applyProtection="1">
      <alignment horizontal="justify" vertical="center" wrapText="1"/>
      <protection hidden="1"/>
    </xf>
    <xf numFmtId="0" fontId="64" fillId="0" borderId="0" xfId="0" applyFont="1" applyAlignment="1" applyProtection="1">
      <alignment horizontal="justify" vertical="center" wrapText="1"/>
      <protection hidden="1"/>
    </xf>
    <xf numFmtId="0" fontId="87" fillId="32" borderId="0" xfId="0" applyFont="1" applyFill="1" applyAlignment="1">
      <alignment horizontal="justify" vertical="center" wrapText="1"/>
    </xf>
    <xf numFmtId="0" fontId="85" fillId="18" borderId="0" xfId="0" applyFont="1" applyFill="1" applyAlignment="1">
      <alignment horizontal="justify" vertical="center" wrapText="1"/>
    </xf>
    <xf numFmtId="1" fontId="65" fillId="18" borderId="0" xfId="0" applyNumberFormat="1" applyFont="1" applyFill="1" applyAlignment="1">
      <alignment horizontal="justify" vertical="center" wrapText="1"/>
    </xf>
    <xf numFmtId="0" fontId="85" fillId="0" borderId="0" xfId="0" applyFont="1" applyAlignment="1">
      <alignment horizontal="justify" vertical="center" wrapText="1"/>
    </xf>
    <xf numFmtId="0" fontId="65" fillId="0" borderId="0" xfId="0" applyFont="1" applyAlignment="1">
      <alignment horizontal="justify" vertical="center"/>
    </xf>
    <xf numFmtId="0" fontId="86" fillId="0" borderId="0" xfId="0" applyFont="1" applyAlignment="1">
      <alignment horizontal="justify" vertical="center" wrapText="1"/>
    </xf>
    <xf numFmtId="0" fontId="86" fillId="0" borderId="0" xfId="0" applyFont="1" applyAlignment="1">
      <alignment horizontal="justify" vertical="center"/>
    </xf>
    <xf numFmtId="0" fontId="87" fillId="0" borderId="0" xfId="0" applyFont="1" applyAlignment="1">
      <alignment horizontal="justify" vertical="center" wrapText="1"/>
    </xf>
    <xf numFmtId="0" fontId="87" fillId="33" borderId="0" xfId="0" applyFont="1" applyFill="1" applyAlignment="1">
      <alignment horizontal="justify" vertical="center" wrapText="1"/>
    </xf>
    <xf numFmtId="1" fontId="30" fillId="18" borderId="0" xfId="0" applyNumberFormat="1" applyFont="1" applyFill="1" applyAlignment="1">
      <alignment horizontal="justify" vertical="center" wrapText="1"/>
    </xf>
    <xf numFmtId="0" fontId="84" fillId="0" borderId="0" xfId="0" applyFont="1" applyAlignment="1">
      <alignment horizontal="justify" vertical="center"/>
    </xf>
    <xf numFmtId="0" fontId="87" fillId="34" borderId="0" xfId="0" applyFont="1" applyFill="1" applyAlignment="1">
      <alignment horizontal="justify" vertical="center" wrapText="1"/>
    </xf>
    <xf numFmtId="1" fontId="85" fillId="18" borderId="0" xfId="0" applyNumberFormat="1" applyFont="1" applyFill="1" applyAlignment="1">
      <alignment horizontal="justify" vertical="center" wrapText="1"/>
    </xf>
    <xf numFmtId="0" fontId="65" fillId="0" borderId="0" xfId="0" applyFont="1" applyAlignment="1" applyProtection="1">
      <alignment horizontal="justify" vertical="center" wrapText="1"/>
      <protection hidden="1"/>
    </xf>
    <xf numFmtId="0" fontId="30" fillId="0" borderId="0" xfId="0" applyFont="1" applyAlignment="1">
      <alignment horizontal="justify" vertical="center"/>
    </xf>
    <xf numFmtId="0" fontId="85" fillId="18" borderId="0" xfId="0" applyFont="1" applyFill="1" applyAlignment="1">
      <alignment horizontal="justify" vertical="center"/>
    </xf>
    <xf numFmtId="0" fontId="87" fillId="35" borderId="0" xfId="0" applyFont="1" applyFill="1" applyAlignment="1">
      <alignment horizontal="justify" vertical="center" wrapText="1"/>
    </xf>
    <xf numFmtId="0" fontId="87" fillId="36" borderId="0" xfId="0" applyFont="1" applyFill="1" applyAlignment="1">
      <alignment horizontal="justify" vertical="center" wrapText="1"/>
    </xf>
    <xf numFmtId="0" fontId="64" fillId="0" borderId="0" xfId="0" applyFont="1" applyAlignment="1" applyProtection="1">
      <alignment horizontal="justify" vertical="center"/>
      <protection hidden="1"/>
    </xf>
    <xf numFmtId="0" fontId="30" fillId="18" borderId="0" xfId="0" applyFont="1" applyFill="1" applyAlignment="1">
      <alignment horizontal="justify" vertical="center" wrapText="1"/>
    </xf>
    <xf numFmtId="1" fontId="85" fillId="0" borderId="0" xfId="0" applyNumberFormat="1" applyFont="1" applyAlignment="1">
      <alignment horizontal="justify" vertical="center" wrapText="1"/>
    </xf>
    <xf numFmtId="0" fontId="85" fillId="0" borderId="51" xfId="0" applyFont="1" applyBorder="1" applyAlignment="1">
      <alignment horizontal="justify" vertical="center" wrapText="1"/>
    </xf>
    <xf numFmtId="0" fontId="65" fillId="18" borderId="0" xfId="0" applyFont="1" applyFill="1" applyAlignment="1">
      <alignment horizontal="justify" vertical="center" wrapText="1"/>
    </xf>
    <xf numFmtId="0" fontId="80" fillId="22" borderId="51" xfId="0" applyFont="1" applyFill="1" applyBorder="1" applyAlignment="1">
      <alignment vertical="center" wrapText="1"/>
    </xf>
    <xf numFmtId="0" fontId="80" fillId="22" borderId="51" xfId="0" applyFont="1" applyFill="1" applyBorder="1" applyAlignment="1">
      <alignment horizontal="center" vertical="center" wrapText="1"/>
    </xf>
    <xf numFmtId="0" fontId="80" fillId="22" borderId="113" xfId="0" applyFont="1" applyFill="1" applyBorder="1" applyAlignment="1">
      <alignment horizontal="center" vertical="center" wrapText="1"/>
    </xf>
    <xf numFmtId="0" fontId="75" fillId="37" borderId="103" xfId="0" applyFont="1" applyFill="1" applyBorder="1" applyAlignment="1">
      <alignment horizontal="center" vertical="center" wrapText="1"/>
    </xf>
    <xf numFmtId="0" fontId="80" fillId="37" borderId="51" xfId="0" applyFont="1" applyFill="1" applyBorder="1" applyAlignment="1">
      <alignment horizontal="center" vertical="center" wrapText="1"/>
    </xf>
    <xf numFmtId="0" fontId="80" fillId="38" borderId="51" xfId="0" applyFont="1" applyFill="1" applyBorder="1" applyAlignment="1">
      <alignment horizontal="center" vertical="center" wrapText="1"/>
    </xf>
    <xf numFmtId="0" fontId="80" fillId="27" borderId="51" xfId="0" applyFont="1" applyFill="1" applyBorder="1" applyAlignment="1">
      <alignment vertical="center" wrapText="1"/>
    </xf>
    <xf numFmtId="0" fontId="20" fillId="0" borderId="22" xfId="0" applyFont="1" applyBorder="1" applyAlignment="1">
      <alignment horizontal="center" vertical="center" wrapText="1"/>
    </xf>
    <xf numFmtId="0" fontId="20" fillId="0" borderId="41" xfId="0" applyFont="1" applyBorder="1" applyAlignment="1">
      <alignment horizontal="center" vertical="center" wrapText="1"/>
    </xf>
    <xf numFmtId="10" fontId="20" fillId="0" borderId="22" xfId="2" applyNumberFormat="1" applyFont="1" applyBorder="1" applyAlignment="1">
      <alignment horizontal="center" vertical="center" wrapText="1"/>
    </xf>
    <xf numFmtId="0" fontId="21" fillId="0" borderId="30" xfId="0" applyFont="1" applyBorder="1" applyAlignment="1">
      <alignment horizontal="justify" vertical="center" wrapText="1"/>
    </xf>
    <xf numFmtId="164" fontId="28" fillId="0" borderId="22" xfId="0" applyNumberFormat="1" applyFont="1" applyBorder="1" applyAlignment="1">
      <alignment horizontal="right" vertical="center" wrapText="1"/>
    </xf>
    <xf numFmtId="1" fontId="28" fillId="0" borderId="22" xfId="0" applyNumberFormat="1" applyFont="1" applyBorder="1" applyAlignment="1">
      <alignment horizontal="left" vertical="center" wrapText="1"/>
    </xf>
    <xf numFmtId="1" fontId="31" fillId="2" borderId="22" xfId="0" applyNumberFormat="1" applyFont="1" applyFill="1" applyBorder="1" applyAlignment="1">
      <alignment horizontal="left" vertical="center" wrapText="1"/>
    </xf>
    <xf numFmtId="176" fontId="28" fillId="0" borderId="22" xfId="0" applyNumberFormat="1" applyFont="1" applyBorder="1" applyAlignment="1">
      <alignment horizontal="right" vertical="center" wrapText="1"/>
    </xf>
    <xf numFmtId="167" fontId="28" fillId="18" borderId="22" xfId="0" applyNumberFormat="1" applyFont="1" applyFill="1" applyBorder="1" applyAlignment="1">
      <alignment horizontal="right" vertical="center" wrapText="1"/>
    </xf>
    <xf numFmtId="176" fontId="31" fillId="16" borderId="22" xfId="0" applyNumberFormat="1" applyFont="1" applyFill="1" applyBorder="1" applyAlignment="1">
      <alignment horizontal="right" vertical="center" wrapText="1"/>
    </xf>
    <xf numFmtId="165" fontId="31" fillId="19" borderId="22" xfId="0" applyNumberFormat="1" applyFont="1" applyFill="1" applyBorder="1" applyAlignment="1">
      <alignment horizontal="right" vertical="center" wrapText="1"/>
    </xf>
    <xf numFmtId="164" fontId="28" fillId="17" borderId="22" xfId="0" applyNumberFormat="1" applyFont="1" applyFill="1" applyBorder="1" applyAlignment="1">
      <alignment horizontal="right" vertical="center" wrapText="1"/>
    </xf>
    <xf numFmtId="0" fontId="20" fillId="18" borderId="22" xfId="0" applyFont="1" applyFill="1" applyBorder="1" applyAlignment="1">
      <alignment horizontal="justify" vertical="center" wrapText="1"/>
    </xf>
    <xf numFmtId="0" fontId="20" fillId="0" borderId="43" xfId="0" applyFont="1" applyBorder="1" applyAlignment="1">
      <alignment horizontal="justify" vertical="center" wrapText="1"/>
    </xf>
    <xf numFmtId="0" fontId="20" fillId="0" borderId="51" xfId="0" applyFont="1" applyBorder="1" applyAlignment="1">
      <alignment horizontal="justify" vertical="center" wrapText="1"/>
    </xf>
    <xf numFmtId="0" fontId="20" fillId="0" borderId="50" xfId="0" applyFont="1" applyBorder="1" applyAlignment="1">
      <alignment horizontal="justify" vertical="center" wrapText="1"/>
    </xf>
    <xf numFmtId="177" fontId="76" fillId="2" borderId="51" xfId="5" applyNumberFormat="1" applyFont="1" applyFill="1" applyBorder="1" applyAlignment="1">
      <alignment horizontal="right" vertical="center" wrapText="1"/>
    </xf>
    <xf numFmtId="177" fontId="76" fillId="2" borderId="22" xfId="5" applyNumberFormat="1" applyFont="1" applyFill="1" applyBorder="1" applyAlignment="1">
      <alignment horizontal="right" vertical="center" wrapText="1"/>
    </xf>
    <xf numFmtId="177" fontId="72" fillId="2" borderId="43" xfId="5" applyNumberFormat="1" applyFont="1" applyFill="1" applyBorder="1" applyAlignment="1">
      <alignment horizontal="right" vertical="center" wrapText="1"/>
    </xf>
    <xf numFmtId="177" fontId="76" fillId="0" borderId="22" xfId="5" applyNumberFormat="1" applyFont="1" applyBorder="1" applyAlignment="1">
      <alignment horizontal="right" vertical="center" wrapText="1"/>
    </xf>
    <xf numFmtId="177" fontId="76" fillId="2" borderId="22" xfId="5" applyNumberFormat="1" applyFont="1" applyFill="1" applyBorder="1" applyAlignment="1">
      <alignment horizontal="center" vertical="center" wrapText="1"/>
    </xf>
    <xf numFmtId="10" fontId="76" fillId="0" borderId="22" xfId="1" applyNumberFormat="1" applyFont="1" applyBorder="1" applyAlignment="1">
      <alignment horizontal="center" vertical="center" wrapText="1"/>
    </xf>
    <xf numFmtId="10" fontId="20" fillId="17" borderId="22" xfId="0" applyNumberFormat="1" applyFont="1" applyFill="1" applyBorder="1" applyAlignment="1">
      <alignment horizontal="right" vertical="center" wrapText="1"/>
    </xf>
    <xf numFmtId="2" fontId="33" fillId="2" borderId="22" xfId="0" applyNumberFormat="1" applyFont="1" applyFill="1" applyBorder="1" applyAlignment="1">
      <alignment horizontal="right" vertical="center" wrapText="1"/>
    </xf>
    <xf numFmtId="177" fontId="76" fillId="19" borderId="51" xfId="5" applyNumberFormat="1" applyFont="1" applyFill="1" applyBorder="1" applyAlignment="1">
      <alignment horizontal="right" vertical="center" wrapText="1"/>
    </xf>
    <xf numFmtId="177" fontId="76" fillId="19" borderId="22" xfId="5" applyNumberFormat="1" applyFont="1" applyFill="1" applyBorder="1" applyAlignment="1">
      <alignment horizontal="right" vertical="center" wrapText="1"/>
    </xf>
    <xf numFmtId="177" fontId="72" fillId="19" borderId="43" xfId="5" applyNumberFormat="1" applyFont="1" applyFill="1" applyBorder="1" applyAlignment="1">
      <alignment horizontal="right" vertical="center" wrapText="1"/>
    </xf>
    <xf numFmtId="9" fontId="76" fillId="19" borderId="45" xfId="0" applyNumberFormat="1" applyFont="1" applyFill="1" applyBorder="1" applyAlignment="1">
      <alignment horizontal="right" vertical="center" wrapText="1"/>
    </xf>
    <xf numFmtId="168" fontId="76" fillId="18" borderId="46" xfId="0" applyNumberFormat="1" applyFont="1" applyFill="1" applyBorder="1"/>
    <xf numFmtId="170" fontId="76" fillId="18" borderId="46" xfId="0" applyNumberFormat="1" applyFont="1" applyFill="1" applyBorder="1" applyAlignment="1">
      <alignment horizontal="right" vertical="center" wrapText="1"/>
    </xf>
    <xf numFmtId="170" fontId="76" fillId="18" borderId="22" xfId="0" applyNumberFormat="1" applyFont="1" applyFill="1" applyBorder="1" applyAlignment="1">
      <alignment horizontal="right" vertical="center" wrapText="1"/>
    </xf>
    <xf numFmtId="9" fontId="76" fillId="18" borderId="22" xfId="0" applyNumberFormat="1" applyFont="1" applyFill="1" applyBorder="1" applyAlignment="1">
      <alignment horizontal="right" vertical="center" wrapText="1"/>
    </xf>
    <xf numFmtId="178" fontId="76" fillId="19" borderId="45" xfId="0" applyNumberFormat="1" applyFont="1" applyFill="1" applyBorder="1" applyAlignment="1">
      <alignment horizontal="right" vertical="center" wrapText="1"/>
    </xf>
    <xf numFmtId="0" fontId="7" fillId="2"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4" fillId="19" borderId="11" xfId="0" applyFont="1" applyFill="1" applyBorder="1" applyAlignment="1">
      <alignment horizontal="center"/>
    </xf>
    <xf numFmtId="0" fontId="2" fillId="18" borderId="12" xfId="0" applyFont="1" applyFill="1" applyBorder="1"/>
    <xf numFmtId="0" fontId="2" fillId="18" borderId="13" xfId="0" applyFont="1" applyFill="1" applyBorder="1"/>
    <xf numFmtId="0" fontId="6" fillId="0" borderId="4" xfId="0" applyFont="1" applyBorder="1" applyAlignment="1">
      <alignment horizontal="left" vertical="center" wrapText="1"/>
    </xf>
    <xf numFmtId="0" fontId="6" fillId="3" borderId="4" xfId="0" applyFont="1" applyFill="1" applyBorder="1" applyAlignment="1">
      <alignment horizontal="left" vertical="center" wrapText="1"/>
    </xf>
    <xf numFmtId="0" fontId="1" fillId="0" borderId="2" xfId="0" applyFont="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5" fillId="18" borderId="14" xfId="0" applyFont="1" applyFill="1" applyBorder="1" applyAlignment="1">
      <alignment horizontal="center" wrapText="1"/>
    </xf>
    <xf numFmtId="0" fontId="2" fillId="18" borderId="15" xfId="0" applyFont="1" applyFill="1" applyBorder="1"/>
    <xf numFmtId="0" fontId="6" fillId="3" borderId="2" xfId="0" applyFont="1" applyFill="1" applyBorder="1" applyAlignment="1">
      <alignment horizontal="left" vertical="center" wrapText="1"/>
    </xf>
    <xf numFmtId="0" fontId="2" fillId="0" borderId="17" xfId="0" applyFont="1" applyBorder="1"/>
    <xf numFmtId="0" fontId="2" fillId="0" borderId="21" xfId="0" applyFont="1" applyBorder="1"/>
    <xf numFmtId="0" fontId="13" fillId="2" borderId="19" xfId="0" applyFont="1" applyFill="1" applyBorder="1" applyAlignment="1">
      <alignment horizontal="center"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1" fontId="6" fillId="0" borderId="4" xfId="0" applyNumberFormat="1" applyFont="1" applyBorder="1" applyAlignment="1">
      <alignment horizontal="left" vertical="center" wrapText="1"/>
    </xf>
    <xf numFmtId="0" fontId="6"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2" borderId="19"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2" fillId="18" borderId="16" xfId="0" applyFont="1" applyFill="1" applyBorder="1"/>
    <xf numFmtId="0" fontId="8" fillId="2" borderId="14" xfId="0" applyFont="1" applyFill="1" applyBorder="1" applyAlignment="1">
      <alignment horizontal="center" wrapText="1"/>
    </xf>
    <xf numFmtId="0" fontId="2" fillId="0" borderId="16" xfId="0" applyFont="1" applyBorder="1"/>
    <xf numFmtId="0" fontId="2" fillId="0" borderId="15" xfId="0" applyFont="1" applyBorder="1"/>
    <xf numFmtId="0" fontId="19" fillId="2" borderId="19"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1" xfId="0" applyFont="1" applyFill="1" applyBorder="1" applyAlignment="1">
      <alignment horizontal="left" vertical="center"/>
    </xf>
    <xf numFmtId="0" fontId="5" fillId="2" borderId="19" xfId="0" applyFont="1" applyFill="1" applyBorder="1" applyAlignment="1">
      <alignment horizontal="center" wrapText="1"/>
    </xf>
    <xf numFmtId="0" fontId="5" fillId="2" borderId="14" xfId="0" applyFont="1" applyFill="1" applyBorder="1" applyAlignment="1">
      <alignment horizontal="center" wrapText="1"/>
    </xf>
    <xf numFmtId="0" fontId="20" fillId="0" borderId="4" xfId="0" applyFont="1" applyBorder="1" applyAlignment="1">
      <alignment horizontal="left" vertical="center"/>
    </xf>
    <xf numFmtId="0" fontId="20" fillId="0" borderId="4" xfId="0" applyFont="1" applyBorder="1" applyAlignment="1">
      <alignment horizontal="center" vertical="center"/>
    </xf>
    <xf numFmtId="0" fontId="21" fillId="3" borderId="4" xfId="0" applyFont="1" applyFill="1" applyBorder="1" applyAlignment="1">
      <alignment horizontal="center" vertical="center" wrapText="1"/>
    </xf>
    <xf numFmtId="0" fontId="20" fillId="0" borderId="4" xfId="0" applyFont="1" applyBorder="1" applyAlignment="1">
      <alignment horizontal="left" vertical="center" wrapText="1"/>
    </xf>
    <xf numFmtId="0" fontId="21" fillId="3" borderId="47" xfId="0" applyFont="1" applyFill="1" applyBorder="1" applyAlignment="1">
      <alignment horizontal="center" vertical="center" wrapText="1"/>
    </xf>
    <xf numFmtId="0" fontId="2" fillId="0" borderId="40" xfId="0" applyFont="1" applyBorder="1"/>
    <xf numFmtId="164" fontId="20" fillId="0" borderId="4" xfId="0" applyNumberFormat="1" applyFont="1" applyBorder="1" applyAlignment="1">
      <alignment horizontal="left" vertical="center" wrapText="1"/>
    </xf>
    <xf numFmtId="0" fontId="20" fillId="18" borderId="34" xfId="0" applyFont="1" applyFill="1" applyBorder="1" applyAlignment="1">
      <alignment horizontal="center" vertical="center"/>
    </xf>
    <xf numFmtId="0" fontId="2" fillId="18" borderId="35" xfId="0" applyFont="1" applyFill="1" applyBorder="1"/>
    <xf numFmtId="0" fontId="20" fillId="5" borderId="4" xfId="0" applyFont="1" applyFill="1" applyBorder="1" applyAlignment="1">
      <alignment horizontal="left" vertical="center"/>
    </xf>
    <xf numFmtId="0" fontId="20" fillId="0" borderId="4" xfId="0" applyFont="1" applyBorder="1" applyAlignment="1">
      <alignment horizontal="center" vertical="center" wrapText="1"/>
    </xf>
    <xf numFmtId="0" fontId="21" fillId="3" borderId="4" xfId="0" applyFont="1" applyFill="1" applyBorder="1" applyAlignment="1">
      <alignment horizontal="left" vertical="center" wrapText="1"/>
    </xf>
    <xf numFmtId="0" fontId="20" fillId="18" borderId="4" xfId="0" applyFont="1" applyFill="1" applyBorder="1" applyAlignment="1">
      <alignment horizontal="left" vertical="center" wrapText="1"/>
    </xf>
    <xf numFmtId="0" fontId="2" fillId="18" borderId="6" xfId="0" applyFont="1" applyFill="1" applyBorder="1"/>
    <xf numFmtId="0" fontId="20" fillId="5" borderId="4" xfId="0" applyFont="1" applyFill="1" applyBorder="1" applyAlignment="1">
      <alignment horizontal="left" vertical="center" wrapText="1"/>
    </xf>
    <xf numFmtId="9" fontId="20" fillId="0" borderId="4" xfId="0" applyNumberFormat="1" applyFont="1" applyBorder="1" applyAlignment="1">
      <alignment horizontal="left" vertical="center" wrapText="1"/>
    </xf>
    <xf numFmtId="0" fontId="20" fillId="18" borderId="31" xfId="0" applyFont="1" applyFill="1" applyBorder="1" applyAlignment="1">
      <alignment horizontal="center" vertical="center"/>
    </xf>
    <xf numFmtId="0" fontId="2" fillId="18" borderId="32" xfId="0" applyFont="1" applyFill="1" applyBorder="1"/>
    <xf numFmtId="0" fontId="2" fillId="18" borderId="33" xfId="0" applyFont="1" applyFill="1" applyBorder="1"/>
    <xf numFmtId="0" fontId="20" fillId="18" borderId="37" xfId="0" applyFont="1" applyFill="1" applyBorder="1" applyAlignment="1">
      <alignment horizontal="left" vertical="center"/>
    </xf>
    <xf numFmtId="0" fontId="2" fillId="18" borderId="38" xfId="0" applyFont="1" applyFill="1" applyBorder="1"/>
    <xf numFmtId="0" fontId="2" fillId="18" borderId="39" xfId="0" applyFont="1" applyFill="1" applyBorder="1"/>
    <xf numFmtId="0" fontId="20" fillId="18" borderId="37" xfId="0" applyFont="1" applyFill="1" applyBorder="1" applyAlignment="1">
      <alignment horizontal="right" vertical="center"/>
    </xf>
    <xf numFmtId="0" fontId="2" fillId="18" borderId="40" xfId="0" applyFont="1" applyFill="1" applyBorder="1"/>
    <xf numFmtId="0" fontId="22" fillId="0" borderId="4" xfId="0" applyFont="1" applyBorder="1" applyAlignment="1">
      <alignment horizontal="left" vertical="center"/>
    </xf>
    <xf numFmtId="0" fontId="21" fillId="18" borderId="4" xfId="0" applyFont="1" applyFill="1" applyBorder="1" applyAlignment="1">
      <alignment horizontal="center"/>
    </xf>
    <xf numFmtId="0" fontId="2" fillId="18" borderId="5" xfId="0" applyFont="1" applyFill="1" applyBorder="1"/>
    <xf numFmtId="0" fontId="21" fillId="3" borderId="2" xfId="0" applyFont="1" applyFill="1" applyBorder="1" applyAlignment="1">
      <alignment horizontal="center" vertical="center" wrapText="1"/>
    </xf>
    <xf numFmtId="49" fontId="22" fillId="0" borderId="41" xfId="0" applyNumberFormat="1" applyFont="1" applyBorder="1" applyAlignment="1">
      <alignment horizontal="center" vertical="center"/>
    </xf>
    <xf numFmtId="0" fontId="2" fillId="0" borderId="42" xfId="0" applyFont="1" applyBorder="1"/>
    <xf numFmtId="0" fontId="20" fillId="20" borderId="4" xfId="0" applyFont="1" applyFill="1" applyBorder="1" applyAlignment="1">
      <alignment horizontal="left" vertical="center"/>
    </xf>
    <xf numFmtId="0" fontId="20" fillId="20" borderId="4" xfId="0" applyFont="1" applyFill="1" applyBorder="1" applyAlignment="1">
      <alignment horizontal="left" vertical="center" wrapText="1"/>
    </xf>
    <xf numFmtId="0" fontId="21" fillId="0" borderId="4" xfId="0" applyFont="1" applyBorder="1" applyAlignment="1">
      <alignment horizontal="center"/>
    </xf>
    <xf numFmtId="0" fontId="20" fillId="18" borderId="4" xfId="0" applyFont="1" applyFill="1" applyBorder="1" applyAlignment="1">
      <alignment horizontal="left" vertical="center"/>
    </xf>
    <xf numFmtId="9" fontId="20" fillId="20" borderId="4" xfId="0" applyNumberFormat="1" applyFont="1" applyFill="1" applyBorder="1" applyAlignment="1">
      <alignment horizontal="left" vertical="center" wrapText="1"/>
    </xf>
    <xf numFmtId="0" fontId="20" fillId="0" borderId="2" xfId="0" applyFont="1" applyBorder="1" applyAlignment="1">
      <alignment horizontal="left"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left" vertical="top" wrapText="1"/>
    </xf>
    <xf numFmtId="0" fontId="2" fillId="18" borderId="6" xfId="0" applyFont="1" applyFill="1" applyBorder="1" applyAlignment="1">
      <alignment vertical="top"/>
    </xf>
    <xf numFmtId="0" fontId="20" fillId="18" borderId="43" xfId="0" applyFont="1" applyFill="1" applyBorder="1" applyAlignment="1">
      <alignment horizontal="left" vertical="center" wrapText="1"/>
    </xf>
    <xf numFmtId="0" fontId="2" fillId="18" borderId="45" xfId="0" applyFont="1" applyFill="1" applyBorder="1"/>
    <xf numFmtId="0" fontId="20" fillId="0" borderId="4" xfId="0" applyFont="1" applyBorder="1" applyAlignment="1">
      <alignment horizontal="left" vertical="top" wrapText="1"/>
    </xf>
    <xf numFmtId="0" fontId="2" fillId="0" borderId="5" xfId="0" applyFont="1" applyBorder="1" applyAlignment="1">
      <alignment vertical="top"/>
    </xf>
    <xf numFmtId="0" fontId="2" fillId="0" borderId="6" xfId="0" applyFont="1" applyBorder="1" applyAlignment="1">
      <alignment vertical="top"/>
    </xf>
    <xf numFmtId="9" fontId="20" fillId="5" borderId="4" xfId="0" applyNumberFormat="1" applyFont="1" applyFill="1" applyBorder="1" applyAlignment="1">
      <alignment horizontal="left" vertical="center" wrapText="1"/>
    </xf>
    <xf numFmtId="10" fontId="20" fillId="18" borderId="46" xfId="0" applyNumberFormat="1" applyFont="1" applyFill="1" applyBorder="1" applyAlignment="1">
      <alignment vertical="center" wrapText="1"/>
    </xf>
    <xf numFmtId="10" fontId="20" fillId="18" borderId="42" xfId="0" applyNumberFormat="1" applyFont="1" applyFill="1" applyBorder="1" applyAlignment="1">
      <alignment vertical="center" wrapText="1"/>
    </xf>
    <xf numFmtId="10" fontId="20" fillId="2" borderId="46" xfId="0" applyNumberFormat="1" applyFont="1" applyFill="1" applyBorder="1" applyAlignment="1">
      <alignment vertical="center" wrapText="1"/>
    </xf>
    <xf numFmtId="10" fontId="20" fillId="2" borderId="42" xfId="0" applyNumberFormat="1" applyFont="1" applyFill="1" applyBorder="1" applyAlignment="1">
      <alignment vertical="center" wrapText="1"/>
    </xf>
    <xf numFmtId="10" fontId="20" fillId="2" borderId="46" xfId="0" applyNumberFormat="1" applyFont="1" applyFill="1" applyBorder="1" applyAlignment="1">
      <alignment horizontal="center" vertical="center" wrapText="1"/>
    </xf>
    <xf numFmtId="10" fontId="20" fillId="2" borderId="54" xfId="0" applyNumberFormat="1" applyFont="1" applyFill="1" applyBorder="1" applyAlignment="1">
      <alignment horizontal="center" vertical="center" wrapText="1"/>
    </xf>
    <xf numFmtId="10" fontId="20" fillId="2" borderId="42" xfId="0" applyNumberFormat="1" applyFont="1" applyFill="1" applyBorder="1" applyAlignment="1">
      <alignment horizontal="center" vertical="center" wrapText="1"/>
    </xf>
    <xf numFmtId="0" fontId="21" fillId="0" borderId="46" xfId="0" applyFont="1" applyBorder="1" applyAlignment="1">
      <alignment horizontal="left" vertical="center" wrapText="1"/>
    </xf>
    <xf numFmtId="0" fontId="21" fillId="0" borderId="42" xfId="0" applyFont="1" applyBorder="1" applyAlignment="1">
      <alignment horizontal="left" vertical="center" wrapText="1"/>
    </xf>
    <xf numFmtId="0" fontId="20" fillId="0" borderId="46" xfId="0" applyFont="1" applyBorder="1" applyAlignment="1">
      <alignment horizontal="justify" vertical="center" wrapText="1"/>
    </xf>
    <xf numFmtId="0" fontId="20" fillId="0" borderId="42" xfId="0" applyFont="1" applyBorder="1" applyAlignment="1">
      <alignment horizontal="justify" vertical="center" wrapText="1"/>
    </xf>
    <xf numFmtId="10" fontId="20" fillId="0" borderId="46" xfId="0" applyNumberFormat="1" applyFont="1" applyBorder="1" applyAlignment="1">
      <alignment horizontal="left" vertical="center" wrapText="1"/>
    </xf>
    <xf numFmtId="10" fontId="20" fillId="0" borderId="42" xfId="0" applyNumberFormat="1" applyFont="1" applyBorder="1" applyAlignment="1">
      <alignment horizontal="left" vertical="center" wrapText="1"/>
    </xf>
    <xf numFmtId="10" fontId="20" fillId="0" borderId="46" xfId="0" applyNumberFormat="1" applyFont="1" applyBorder="1" applyAlignment="1">
      <alignment vertical="center" wrapText="1"/>
    </xf>
    <xf numFmtId="10" fontId="20" fillId="0" borderId="42" xfId="0" applyNumberFormat="1" applyFont="1" applyBorder="1" applyAlignment="1">
      <alignment vertical="center" wrapText="1"/>
    </xf>
    <xf numFmtId="0" fontId="20" fillId="2" borderId="46"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21" fillId="2" borderId="42" xfId="0" applyFont="1" applyFill="1" applyBorder="1" applyAlignment="1">
      <alignment horizontal="left" vertical="center" wrapText="1"/>
    </xf>
    <xf numFmtId="10" fontId="20" fillId="2" borderId="46" xfId="0" applyNumberFormat="1" applyFont="1" applyFill="1" applyBorder="1" applyAlignment="1">
      <alignment horizontal="left" vertical="center" wrapText="1"/>
    </xf>
    <xf numFmtId="10" fontId="20" fillId="2" borderId="42" xfId="0" applyNumberFormat="1" applyFont="1" applyFill="1" applyBorder="1" applyAlignment="1">
      <alignment horizontal="left" vertical="center" wrapText="1"/>
    </xf>
    <xf numFmtId="0" fontId="21" fillId="0" borderId="46" xfId="0" applyFont="1" applyBorder="1" applyAlignment="1">
      <alignment horizontal="justify" vertical="center" wrapText="1"/>
    </xf>
    <xf numFmtId="0" fontId="21" fillId="0" borderId="54" xfId="0" applyFont="1" applyBorder="1" applyAlignment="1">
      <alignment horizontal="justify" vertical="center" wrapText="1"/>
    </xf>
    <xf numFmtId="0" fontId="20" fillId="2" borderId="46" xfId="0" applyFont="1" applyFill="1" applyBorder="1" applyAlignment="1">
      <alignment horizontal="justify" vertical="center" wrapText="1"/>
    </xf>
    <xf numFmtId="0" fontId="20" fillId="2" borderId="54" xfId="0" applyFont="1" applyFill="1" applyBorder="1" applyAlignment="1">
      <alignment horizontal="justify" vertical="center" wrapText="1"/>
    </xf>
    <xf numFmtId="0" fontId="20" fillId="2" borderId="42" xfId="0" applyFont="1" applyFill="1" applyBorder="1" applyAlignment="1">
      <alignment horizontal="justify" vertical="center" wrapText="1"/>
    </xf>
    <xf numFmtId="0" fontId="21" fillId="0" borderId="42" xfId="0" applyFont="1" applyBorder="1" applyAlignment="1">
      <alignment horizontal="justify" vertical="center" wrapText="1"/>
    </xf>
    <xf numFmtId="0" fontId="21" fillId="2" borderId="46"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6" xfId="0" applyFont="1" applyFill="1" applyBorder="1" applyAlignment="1">
      <alignment horizontal="justify" vertical="center" wrapText="1"/>
    </xf>
    <xf numFmtId="0" fontId="21" fillId="2" borderId="42" xfId="0" applyFont="1" applyFill="1" applyBorder="1" applyAlignment="1">
      <alignment horizontal="justify" vertical="center" wrapText="1"/>
    </xf>
    <xf numFmtId="0" fontId="20" fillId="2" borderId="46"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80" fillId="27" borderId="110" xfId="0" applyFont="1" applyFill="1" applyBorder="1" applyAlignment="1">
      <alignment horizontal="center" vertical="center" wrapText="1"/>
    </xf>
    <xf numFmtId="0" fontId="80" fillId="27" borderId="111" xfId="0" applyFont="1" applyFill="1" applyBorder="1" applyAlignment="1">
      <alignment horizontal="center" vertical="center" wrapText="1"/>
    </xf>
    <xf numFmtId="0" fontId="80" fillId="27" borderId="112" xfId="0" applyFont="1" applyFill="1" applyBorder="1" applyAlignment="1">
      <alignment horizontal="center" vertical="center" wrapText="1"/>
    </xf>
    <xf numFmtId="0" fontId="80" fillId="23" borderId="113" xfId="0" applyFont="1" applyFill="1" applyBorder="1" applyAlignment="1">
      <alignment horizontal="center" vertical="center" wrapText="1"/>
    </xf>
    <xf numFmtId="0" fontId="80" fillId="23" borderId="114" xfId="0" applyFont="1" applyFill="1" applyBorder="1" applyAlignment="1">
      <alignment horizontal="center" vertical="center" wrapText="1"/>
    </xf>
    <xf numFmtId="0" fontId="80" fillId="23" borderId="115" xfId="0" applyFont="1" applyFill="1" applyBorder="1" applyAlignment="1">
      <alignment horizontal="center" vertical="center" wrapText="1"/>
    </xf>
    <xf numFmtId="0" fontId="83" fillId="18" borderId="51" xfId="0" applyFont="1" applyFill="1" applyBorder="1" applyAlignment="1">
      <alignment horizontal="center" vertical="center" wrapText="1"/>
    </xf>
    <xf numFmtId="0" fontId="20" fillId="0" borderId="46" xfId="0" applyFont="1" applyBorder="1" applyAlignment="1">
      <alignment horizontal="left" vertical="center" wrapText="1"/>
    </xf>
    <xf numFmtId="0" fontId="20" fillId="0" borderId="42" xfId="0" applyFont="1" applyBorder="1" applyAlignment="1">
      <alignment horizontal="left" vertical="center" wrapText="1"/>
    </xf>
    <xf numFmtId="0" fontId="83" fillId="18" borderId="113" xfId="0" applyFont="1" applyFill="1" applyBorder="1" applyAlignment="1">
      <alignment horizontal="center" vertical="center" wrapText="1"/>
    </xf>
    <xf numFmtId="0" fontId="83" fillId="18" borderId="114" xfId="0" applyFont="1" applyFill="1" applyBorder="1" applyAlignment="1">
      <alignment horizontal="center" vertical="center" wrapText="1"/>
    </xf>
    <xf numFmtId="0" fontId="80" fillId="23" borderId="110" xfId="0" applyFont="1" applyFill="1" applyBorder="1" applyAlignment="1">
      <alignment horizontal="center" vertical="center" wrapText="1"/>
    </xf>
    <xf numFmtId="0" fontId="80" fillId="23" borderId="111" xfId="0" applyFont="1" applyFill="1" applyBorder="1" applyAlignment="1">
      <alignment horizontal="center" vertical="center" wrapText="1"/>
    </xf>
    <xf numFmtId="0" fontId="80" fillId="23" borderId="112" xfId="0" applyFont="1" applyFill="1" applyBorder="1" applyAlignment="1">
      <alignment horizontal="center" vertical="center" wrapText="1"/>
    </xf>
    <xf numFmtId="164" fontId="20" fillId="0" borderId="46" xfId="0" applyNumberFormat="1" applyFont="1" applyBorder="1" applyAlignment="1">
      <alignment horizontal="right" vertical="center" wrapText="1"/>
    </xf>
    <xf numFmtId="164" fontId="20" fillId="0" borderId="42" xfId="0" applyNumberFormat="1" applyFont="1" applyBorder="1" applyAlignment="1">
      <alignment horizontal="right" vertical="center" wrapText="1"/>
    </xf>
    <xf numFmtId="0" fontId="73" fillId="18" borderId="0" xfId="0" applyFont="1" applyFill="1" applyAlignment="1">
      <alignment horizontal="center" vertical="center" wrapText="1"/>
    </xf>
    <xf numFmtId="164" fontId="20" fillId="2" borderId="46" xfId="0" applyNumberFormat="1" applyFont="1" applyFill="1" applyBorder="1" applyAlignment="1">
      <alignment horizontal="right" vertical="center" wrapText="1"/>
    </xf>
    <xf numFmtId="164" fontId="20" fillId="2" borderId="42" xfId="0" applyNumberFormat="1" applyFont="1" applyFill="1" applyBorder="1" applyAlignment="1">
      <alignment horizontal="right" vertical="center" wrapText="1"/>
    </xf>
    <xf numFmtId="164" fontId="20" fillId="2" borderId="46" xfId="0" applyNumberFormat="1" applyFont="1" applyFill="1" applyBorder="1" applyAlignment="1">
      <alignment horizontal="center" vertical="center" wrapText="1"/>
    </xf>
    <xf numFmtId="164" fontId="20" fillId="2" borderId="54" xfId="0" applyNumberFormat="1" applyFont="1" applyFill="1" applyBorder="1" applyAlignment="1">
      <alignment horizontal="center" vertical="center" wrapText="1"/>
    </xf>
    <xf numFmtId="164" fontId="20" fillId="2" borderId="42" xfId="0" applyNumberFormat="1" applyFont="1" applyFill="1" applyBorder="1" applyAlignment="1">
      <alignment horizontal="center" vertical="center" wrapText="1"/>
    </xf>
    <xf numFmtId="164" fontId="20" fillId="2" borderId="54" xfId="0" applyNumberFormat="1" applyFont="1" applyFill="1" applyBorder="1" applyAlignment="1">
      <alignment horizontal="right" vertical="center" wrapText="1"/>
    </xf>
    <xf numFmtId="0" fontId="75" fillId="22" borderId="126" xfId="0" applyFont="1" applyFill="1" applyBorder="1" applyAlignment="1">
      <alignment horizontal="center" vertical="center" wrapText="1"/>
    </xf>
    <xf numFmtId="0" fontId="75" fillId="22" borderId="133" xfId="0" applyFont="1" applyFill="1" applyBorder="1" applyAlignment="1">
      <alignment horizontal="center" vertical="center" wrapText="1"/>
    </xf>
    <xf numFmtId="0" fontId="20" fillId="0" borderId="109" xfId="0" applyFont="1" applyBorder="1" applyAlignment="1">
      <alignment horizontal="justify" vertical="center" wrapText="1"/>
    </xf>
    <xf numFmtId="0" fontId="20" fillId="0" borderId="54" xfId="0" applyFont="1" applyBorder="1" applyAlignment="1">
      <alignment horizontal="justify" vertical="center" wrapText="1"/>
    </xf>
    <xf numFmtId="0" fontId="75" fillId="22" borderId="124" xfId="0" applyFont="1" applyFill="1" applyBorder="1" applyAlignment="1">
      <alignment horizontal="center" vertical="center" wrapText="1"/>
    </xf>
    <xf numFmtId="0" fontId="75" fillId="22" borderId="131" xfId="0" applyFont="1" applyFill="1" applyBorder="1" applyAlignment="1">
      <alignment horizontal="center" vertical="center" wrapText="1"/>
    </xf>
    <xf numFmtId="0" fontId="75" fillId="24" borderId="125" xfId="0" applyFont="1" applyFill="1" applyBorder="1" applyAlignment="1">
      <alignment horizontal="center" vertical="center" wrapText="1"/>
    </xf>
    <xf numFmtId="0" fontId="75" fillId="24" borderId="132" xfId="0" applyFont="1" applyFill="1" applyBorder="1" applyAlignment="1">
      <alignment horizontal="center" vertical="center" wrapText="1"/>
    </xf>
    <xf numFmtId="0" fontId="75" fillId="24" borderId="120" xfId="0" applyFont="1" applyFill="1" applyBorder="1" applyAlignment="1">
      <alignment horizontal="center" vertical="center" wrapText="1"/>
    </xf>
    <xf numFmtId="0" fontId="75" fillId="24" borderId="116" xfId="0" applyFont="1" applyFill="1" applyBorder="1" applyAlignment="1">
      <alignment horizontal="center" vertical="center" wrapText="1"/>
    </xf>
    <xf numFmtId="0" fontId="75" fillId="25" borderId="125" xfId="0" applyFont="1" applyFill="1" applyBorder="1" applyAlignment="1">
      <alignment horizontal="center" vertical="center" wrapText="1"/>
    </xf>
    <xf numFmtId="0" fontId="75" fillId="25" borderId="132" xfId="0" applyFont="1" applyFill="1" applyBorder="1" applyAlignment="1">
      <alignment horizontal="center" vertical="center" wrapText="1"/>
    </xf>
    <xf numFmtId="0" fontId="75" fillId="25" borderId="120" xfId="0" applyFont="1" applyFill="1" applyBorder="1" applyAlignment="1">
      <alignment horizontal="center" vertical="center" wrapText="1"/>
    </xf>
    <xf numFmtId="0" fontId="75" fillId="25" borderId="116" xfId="0" applyFont="1" applyFill="1" applyBorder="1" applyAlignment="1">
      <alignment horizontal="center" vertical="center" wrapText="1"/>
    </xf>
    <xf numFmtId="0" fontId="75" fillId="25" borderId="124" xfId="0" applyFont="1" applyFill="1" applyBorder="1" applyAlignment="1">
      <alignment horizontal="center" vertical="center" wrapText="1"/>
    </xf>
    <xf numFmtId="0" fontId="75" fillId="25" borderId="131" xfId="0" applyFont="1" applyFill="1" applyBorder="1" applyAlignment="1">
      <alignment horizontal="center" vertical="center" wrapText="1"/>
    </xf>
    <xf numFmtId="0" fontId="75" fillId="22" borderId="125" xfId="0" applyFont="1" applyFill="1" applyBorder="1" applyAlignment="1">
      <alignment horizontal="center" vertical="center" wrapText="1"/>
    </xf>
    <xf numFmtId="0" fontId="75" fillId="22" borderId="132" xfId="0" applyFont="1" applyFill="1" applyBorder="1" applyAlignment="1">
      <alignment horizontal="center" vertical="center" wrapText="1"/>
    </xf>
    <xf numFmtId="0" fontId="78" fillId="29" borderId="43" xfId="0" applyFont="1" applyFill="1" applyBorder="1" applyAlignment="1">
      <alignment horizontal="center" vertical="center" wrapText="1"/>
    </xf>
    <xf numFmtId="0" fontId="78" fillId="29" borderId="58" xfId="0" applyFont="1" applyFill="1" applyBorder="1" applyAlignment="1">
      <alignment horizontal="center" vertical="center" wrapText="1"/>
    </xf>
    <xf numFmtId="0" fontId="78" fillId="29" borderId="45" xfId="0" applyFont="1" applyFill="1" applyBorder="1" applyAlignment="1">
      <alignment horizontal="center" vertical="center" wrapText="1"/>
    </xf>
    <xf numFmtId="0" fontId="78" fillId="30" borderId="43" xfId="0" applyFont="1" applyFill="1" applyBorder="1" applyAlignment="1">
      <alignment horizontal="center" vertical="center" wrapText="1"/>
    </xf>
    <xf numFmtId="0" fontId="78" fillId="30" borderId="58" xfId="0" applyFont="1" applyFill="1" applyBorder="1" applyAlignment="1">
      <alignment horizontal="center" vertical="center" wrapText="1"/>
    </xf>
    <xf numFmtId="0" fontId="78" fillId="30" borderId="45" xfId="0" applyFont="1" applyFill="1" applyBorder="1" applyAlignment="1">
      <alignment horizontal="center" vertical="center" wrapText="1"/>
    </xf>
    <xf numFmtId="0" fontId="78" fillId="9" borderId="47" xfId="0" applyFont="1" applyFill="1" applyBorder="1" applyAlignment="1">
      <alignment horizontal="center" vertical="center" wrapText="1"/>
    </xf>
    <xf numFmtId="0" fontId="78" fillId="9" borderId="48" xfId="0" applyFont="1" applyFill="1" applyBorder="1" applyAlignment="1">
      <alignment horizontal="center" vertical="center" wrapText="1"/>
    </xf>
    <xf numFmtId="0" fontId="78" fillId="9" borderId="49" xfId="0" applyFont="1" applyFill="1" applyBorder="1" applyAlignment="1">
      <alignment horizontal="center" vertical="center" wrapText="1"/>
    </xf>
    <xf numFmtId="0" fontId="75" fillId="23" borderId="117" xfId="0" applyFont="1" applyFill="1" applyBorder="1" applyAlignment="1">
      <alignment horizontal="center" vertical="center" wrapText="1"/>
    </xf>
    <xf numFmtId="0" fontId="75" fillId="23" borderId="127" xfId="0" applyFont="1" applyFill="1" applyBorder="1" applyAlignment="1">
      <alignment horizontal="center" vertical="center" wrapText="1"/>
    </xf>
    <xf numFmtId="0" fontId="75" fillId="23" borderId="30" xfId="0" applyFont="1" applyFill="1" applyBorder="1" applyAlignment="1">
      <alignment horizontal="center" vertical="center" wrapText="1"/>
    </xf>
    <xf numFmtId="0" fontId="75" fillId="23" borderId="48" xfId="0" applyFont="1" applyFill="1" applyBorder="1" applyAlignment="1">
      <alignment horizontal="center" vertical="center" wrapText="1"/>
    </xf>
    <xf numFmtId="0" fontId="75" fillId="23" borderId="35" xfId="0" applyFont="1" applyFill="1" applyBorder="1" applyAlignment="1">
      <alignment horizontal="center" vertical="center" wrapText="1"/>
    </xf>
    <xf numFmtId="0" fontId="75" fillId="23" borderId="49" xfId="0" applyFont="1" applyFill="1" applyBorder="1" applyAlignment="1">
      <alignment horizontal="center" vertical="center" wrapText="1"/>
    </xf>
    <xf numFmtId="0" fontId="75" fillId="25" borderId="121" xfId="0" applyFont="1" applyFill="1" applyBorder="1" applyAlignment="1">
      <alignment horizontal="center" vertical="center" wrapText="1"/>
    </xf>
    <xf numFmtId="0" fontId="75" fillId="25" borderId="128" xfId="0" applyFont="1" applyFill="1" applyBorder="1" applyAlignment="1">
      <alignment horizontal="center" vertical="center" wrapText="1"/>
    </xf>
    <xf numFmtId="0" fontId="75" fillId="25" borderId="122" xfId="0" applyFont="1" applyFill="1" applyBorder="1" applyAlignment="1">
      <alignment horizontal="center" vertical="center" wrapText="1"/>
    </xf>
    <xf numFmtId="0" fontId="75" fillId="25" borderId="129" xfId="0" applyFont="1" applyFill="1" applyBorder="1" applyAlignment="1">
      <alignment horizontal="center" vertical="center" wrapText="1"/>
    </xf>
    <xf numFmtId="0" fontId="77" fillId="9" borderId="51" xfId="0" applyFont="1" applyFill="1" applyBorder="1" applyAlignment="1">
      <alignment horizontal="left" vertical="center" wrapText="1"/>
    </xf>
    <xf numFmtId="0" fontId="37" fillId="0" borderId="51" xfId="0" applyFont="1" applyBorder="1"/>
    <xf numFmtId="0" fontId="77" fillId="31" borderId="51" xfId="0" applyFont="1" applyFill="1" applyBorder="1" applyAlignment="1">
      <alignment horizontal="center" vertical="center" wrapText="1"/>
    </xf>
    <xf numFmtId="0" fontId="75" fillId="25" borderId="123" xfId="0" applyFont="1" applyFill="1" applyBorder="1" applyAlignment="1">
      <alignment horizontal="center" vertical="center" wrapText="1"/>
    </xf>
    <xf numFmtId="0" fontId="75" fillId="25" borderId="130" xfId="0" applyFont="1" applyFill="1" applyBorder="1" applyAlignment="1">
      <alignment horizontal="center" vertical="center" wrapText="1"/>
    </xf>
    <xf numFmtId="0" fontId="77" fillId="7" borderId="118" xfId="0" applyFont="1" applyFill="1" applyBorder="1" applyAlignment="1">
      <alignment horizontal="center" vertical="center" wrapText="1"/>
    </xf>
    <xf numFmtId="0" fontId="77" fillId="7" borderId="32" xfId="0" applyFont="1" applyFill="1" applyBorder="1" applyAlignment="1">
      <alignment horizontal="center" vertical="center" wrapText="1"/>
    </xf>
    <xf numFmtId="0" fontId="77" fillId="7" borderId="53" xfId="0" applyFont="1" applyFill="1" applyBorder="1" applyAlignment="1">
      <alignment horizontal="center" vertical="center" wrapText="1"/>
    </xf>
    <xf numFmtId="0" fontId="77" fillId="7" borderId="50" xfId="0" applyFont="1" applyFill="1" applyBorder="1" applyAlignment="1">
      <alignment horizontal="center" vertical="center" wrapText="1"/>
    </xf>
    <xf numFmtId="0" fontId="37" fillId="0" borderId="34" xfId="0" applyFont="1" applyBorder="1"/>
    <xf numFmtId="0" fontId="37" fillId="0" borderId="47" xfId="0" applyFont="1" applyBorder="1"/>
    <xf numFmtId="0" fontId="78" fillId="29" borderId="51" xfId="0" applyFont="1" applyFill="1" applyBorder="1" applyAlignment="1">
      <alignment horizontal="center" vertical="center" wrapText="1"/>
    </xf>
    <xf numFmtId="0" fontId="78" fillId="29" borderId="119" xfId="0" applyFont="1" applyFill="1" applyBorder="1" applyAlignment="1">
      <alignment horizontal="center" vertical="center" wrapText="1"/>
    </xf>
    <xf numFmtId="0" fontId="78" fillId="9" borderId="43" xfId="0" applyFont="1" applyFill="1" applyBorder="1" applyAlignment="1">
      <alignment horizontal="center" vertical="center" wrapText="1"/>
    </xf>
    <xf numFmtId="0" fontId="78" fillId="9" borderId="58" xfId="0" applyFont="1" applyFill="1" applyBorder="1" applyAlignment="1">
      <alignment horizontal="center" vertical="center" wrapText="1"/>
    </xf>
    <xf numFmtId="0" fontId="78" fillId="9" borderId="45" xfId="0" applyFont="1" applyFill="1" applyBorder="1" applyAlignment="1">
      <alignment horizontal="center" vertical="center" wrapText="1"/>
    </xf>
    <xf numFmtId="0" fontId="75" fillId="22" borderId="120" xfId="0" applyFont="1" applyFill="1" applyBorder="1" applyAlignment="1">
      <alignment horizontal="center" vertical="center" wrapText="1"/>
    </xf>
    <xf numFmtId="0" fontId="75" fillId="22" borderId="116" xfId="0" applyFont="1" applyFill="1" applyBorder="1" applyAlignment="1">
      <alignment horizontal="center" vertical="center" wrapText="1"/>
    </xf>
    <xf numFmtId="0" fontId="75" fillId="22" borderId="118" xfId="0" applyFont="1" applyFill="1" applyBorder="1" applyAlignment="1">
      <alignment horizontal="center" vertical="center" wrapText="1"/>
    </xf>
    <xf numFmtId="0" fontId="75" fillId="22" borderId="127" xfId="0" applyFont="1" applyFill="1" applyBorder="1" applyAlignment="1">
      <alignment horizontal="center" vertical="center" wrapText="1"/>
    </xf>
    <xf numFmtId="0" fontId="75" fillId="22" borderId="101" xfId="0" applyFont="1" applyFill="1" applyBorder="1" applyAlignment="1">
      <alignment horizontal="center" vertical="center" wrapText="1"/>
    </xf>
    <xf numFmtId="0" fontId="82" fillId="26" borderId="30" xfId="0" applyFont="1" applyFill="1" applyBorder="1" applyAlignment="1">
      <alignment horizontal="left" vertical="center" wrapText="1"/>
    </xf>
    <xf numFmtId="0" fontId="37" fillId="0" borderId="30" xfId="0" applyFont="1" applyBorder="1"/>
    <xf numFmtId="0" fontId="75" fillId="22" borderId="32" xfId="0" applyFont="1" applyFill="1" applyBorder="1" applyAlignment="1">
      <alignment horizontal="center" vertical="center" wrapText="1"/>
    </xf>
    <xf numFmtId="0" fontId="75" fillId="22" borderId="53" xfId="0" applyFont="1" applyFill="1" applyBorder="1" applyAlignment="1">
      <alignment horizontal="center" vertical="center" wrapText="1"/>
    </xf>
    <xf numFmtId="0" fontId="75" fillId="22" borderId="99" xfId="0" applyFont="1" applyFill="1" applyBorder="1" applyAlignment="1">
      <alignment horizontal="center" vertical="center" wrapText="1"/>
    </xf>
    <xf numFmtId="0" fontId="75" fillId="22" borderId="100" xfId="0" applyFont="1" applyFill="1" applyBorder="1" applyAlignment="1">
      <alignment horizontal="center" vertical="center" wrapText="1"/>
    </xf>
    <xf numFmtId="10" fontId="21" fillId="0" borderId="5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37" fillId="0" borderId="58" xfId="0" applyFont="1" applyBorder="1"/>
    <xf numFmtId="0" fontId="37" fillId="0" borderId="45" xfId="0" applyFont="1" applyBorder="1"/>
    <xf numFmtId="0" fontId="21" fillId="0" borderId="102" xfId="0" applyFont="1" applyBorder="1" applyAlignment="1">
      <alignment horizontal="left" vertical="center" wrapText="1"/>
    </xf>
    <xf numFmtId="0" fontId="21" fillId="0" borderId="30" xfId="0" applyFont="1" applyBorder="1" applyAlignment="1">
      <alignment horizontal="left" vertical="center" wrapText="1"/>
    </xf>
    <xf numFmtId="0" fontId="21" fillId="0" borderId="48" xfId="0" applyFont="1" applyBorder="1" applyAlignment="1">
      <alignment horizontal="left"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3"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21" fillId="0" borderId="106" xfId="0" applyFont="1" applyBorder="1" applyAlignment="1">
      <alignment horizontal="left" vertical="center" wrapText="1"/>
    </xf>
    <xf numFmtId="0" fontId="21" fillId="0" borderId="107" xfId="0" applyFont="1" applyBorder="1" applyAlignment="1">
      <alignment horizontal="left" vertical="center" wrapText="1"/>
    </xf>
    <xf numFmtId="0" fontId="21" fillId="0" borderId="108" xfId="0" applyFont="1" applyBorder="1" applyAlignment="1">
      <alignment horizontal="left" vertical="center" wrapText="1"/>
    </xf>
    <xf numFmtId="0" fontId="21" fillId="0" borderId="52" xfId="0" applyFont="1" applyBorder="1" applyAlignment="1">
      <alignment horizontal="left" vertical="center" wrapText="1"/>
    </xf>
    <xf numFmtId="0" fontId="21" fillId="0" borderId="54" xfId="0" applyFont="1" applyBorder="1" applyAlignment="1">
      <alignment horizontal="left" vertical="center" wrapText="1"/>
    </xf>
    <xf numFmtId="0" fontId="21" fillId="0" borderId="109"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09" xfId="0" applyFont="1" applyBorder="1" applyAlignment="1">
      <alignment horizontal="justify" vertical="center" wrapText="1"/>
    </xf>
    <xf numFmtId="9" fontId="21" fillId="2" borderId="109" xfId="0" applyNumberFormat="1" applyFont="1" applyFill="1" applyBorder="1" applyAlignment="1">
      <alignment horizontal="center" vertical="center" wrapText="1"/>
    </xf>
    <xf numFmtId="9" fontId="21" fillId="2" borderId="54" xfId="0" applyNumberFormat="1" applyFont="1" applyFill="1" applyBorder="1" applyAlignment="1">
      <alignment horizontal="center" vertical="center" wrapText="1"/>
    </xf>
    <xf numFmtId="9" fontId="21" fillId="2" borderId="42" xfId="0" applyNumberFormat="1" applyFont="1" applyFill="1" applyBorder="1" applyAlignment="1">
      <alignment horizontal="center" vertical="center" wrapText="1"/>
    </xf>
    <xf numFmtId="0" fontId="21" fillId="0" borderId="109" xfId="0" applyFont="1" applyBorder="1" applyAlignment="1">
      <alignment horizontal="left" vertical="center" wrapText="1"/>
    </xf>
    <xf numFmtId="10" fontId="21" fillId="2" borderId="109" xfId="0" applyNumberFormat="1" applyFont="1" applyFill="1" applyBorder="1" applyAlignment="1">
      <alignment horizontal="left" vertical="center" wrapText="1"/>
    </xf>
    <xf numFmtId="10" fontId="21" fillId="2" borderId="54" xfId="0" applyNumberFormat="1" applyFont="1" applyFill="1" applyBorder="1" applyAlignment="1">
      <alignment horizontal="left" vertical="center" wrapText="1"/>
    </xf>
    <xf numFmtId="10" fontId="21" fillId="2" borderId="42" xfId="0" applyNumberFormat="1" applyFont="1" applyFill="1" applyBorder="1" applyAlignment="1">
      <alignment horizontal="left" vertical="center" wrapText="1"/>
    </xf>
    <xf numFmtId="9" fontId="21" fillId="0" borderId="109" xfId="0" applyNumberFormat="1" applyFont="1" applyBorder="1" applyAlignment="1">
      <alignment horizontal="left" vertical="center" wrapText="1"/>
    </xf>
    <xf numFmtId="9" fontId="21" fillId="0" borderId="54" xfId="0" applyNumberFormat="1" applyFont="1" applyBorder="1" applyAlignment="1">
      <alignment horizontal="left" vertical="center" wrapText="1"/>
    </xf>
    <xf numFmtId="9" fontId="21" fillId="0" borderId="42" xfId="0" applyNumberFormat="1" applyFont="1" applyBorder="1" applyAlignment="1">
      <alignment horizontal="left" vertical="center" wrapText="1"/>
    </xf>
    <xf numFmtId="0" fontId="81" fillId="0" borderId="109" xfId="0" applyFont="1" applyBorder="1" applyAlignment="1">
      <alignment horizontal="justify" vertical="center" wrapText="1"/>
    </xf>
    <xf numFmtId="0" fontId="81" fillId="0" borderId="54" xfId="0" applyFont="1" applyBorder="1" applyAlignment="1">
      <alignment horizontal="justify" vertical="center" wrapText="1"/>
    </xf>
    <xf numFmtId="0" fontId="81" fillId="0" borderId="42" xfId="0" applyFont="1" applyBorder="1" applyAlignment="1">
      <alignment horizontal="justify" vertical="center" wrapText="1"/>
    </xf>
    <xf numFmtId="10" fontId="21" fillId="0" borderId="109" xfId="0" applyNumberFormat="1" applyFont="1" applyBorder="1" applyAlignment="1">
      <alignment horizontal="left" vertical="center" wrapText="1"/>
    </xf>
    <xf numFmtId="10" fontId="21" fillId="0" borderId="54" xfId="0" applyNumberFormat="1" applyFont="1" applyBorder="1" applyAlignment="1">
      <alignment horizontal="left" vertical="center" wrapText="1"/>
    </xf>
    <xf numFmtId="10" fontId="21" fillId="0" borderId="42" xfId="0" applyNumberFormat="1" applyFont="1" applyBorder="1" applyAlignment="1">
      <alignment horizontal="left" vertical="center" wrapText="1"/>
    </xf>
    <xf numFmtId="10" fontId="21" fillId="0" borderId="109" xfId="0" applyNumberFormat="1" applyFont="1" applyBorder="1" applyAlignment="1">
      <alignment horizontal="center" vertical="center" wrapText="1"/>
    </xf>
    <xf numFmtId="10" fontId="21" fillId="0" borderId="54" xfId="0" applyNumberFormat="1" applyFont="1" applyBorder="1" applyAlignment="1">
      <alignment horizontal="center" vertical="center" wrapText="1"/>
    </xf>
    <xf numFmtId="10" fontId="21" fillId="0" borderId="42" xfId="0" applyNumberFormat="1" applyFont="1" applyBorder="1" applyAlignment="1">
      <alignment horizontal="center" vertical="center" wrapText="1"/>
    </xf>
    <xf numFmtId="10" fontId="20" fillId="0" borderId="109" xfId="2" applyNumberFormat="1" applyFont="1" applyBorder="1" applyAlignment="1">
      <alignment horizontal="center" vertical="center" wrapText="1"/>
    </xf>
    <xf numFmtId="10" fontId="20" fillId="0" borderId="54" xfId="2" applyNumberFormat="1" applyFont="1" applyBorder="1" applyAlignment="1">
      <alignment horizontal="center" vertical="center" wrapText="1"/>
    </xf>
    <xf numFmtId="10" fontId="20" fillId="0" borderId="42" xfId="2" applyNumberFormat="1" applyFont="1" applyBorder="1" applyAlignment="1">
      <alignment horizontal="center" vertical="center" wrapText="1"/>
    </xf>
    <xf numFmtId="0" fontId="75" fillId="10" borderId="4" xfId="0" applyFont="1" applyFill="1" applyBorder="1" applyAlignment="1">
      <alignment horizontal="center" vertical="center" wrapText="1"/>
    </xf>
    <xf numFmtId="0" fontId="80" fillId="0" borderId="5" xfId="0" applyFont="1" applyBorder="1"/>
    <xf numFmtId="0" fontId="80" fillId="0" borderId="6" xfId="0" applyFont="1" applyBorder="1"/>
    <xf numFmtId="0" fontId="75" fillId="3" borderId="4" xfId="0" applyFont="1" applyFill="1" applyBorder="1" applyAlignment="1">
      <alignment horizontal="center" vertical="center" wrapText="1"/>
    </xf>
    <xf numFmtId="0" fontId="80" fillId="6" borderId="43" xfId="0" applyFont="1" applyFill="1" applyBorder="1" applyAlignment="1">
      <alignment horizontal="center" vertical="center" wrapText="1"/>
    </xf>
    <xf numFmtId="0" fontId="80" fillId="6" borderId="58" xfId="0" applyFont="1" applyFill="1" applyBorder="1" applyAlignment="1">
      <alignment horizontal="center" vertical="center" wrapText="1"/>
    </xf>
    <xf numFmtId="0" fontId="80" fillId="6" borderId="45" xfId="0" applyFont="1" applyFill="1" applyBorder="1" applyAlignment="1">
      <alignment horizontal="center" vertical="center" wrapText="1"/>
    </xf>
    <xf numFmtId="0" fontId="75" fillId="9" borderId="4" xfId="0" applyFont="1" applyFill="1" applyBorder="1" applyAlignment="1">
      <alignment horizontal="center" vertical="center" wrapText="1"/>
    </xf>
    <xf numFmtId="0" fontId="79" fillId="0" borderId="46" xfId="0" applyFont="1" applyBorder="1" applyAlignment="1">
      <alignment horizontal="justify" vertical="center" wrapText="1"/>
    </xf>
    <xf numFmtId="0" fontId="79" fillId="0" borderId="54"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42" xfId="0" applyFont="1" applyBorder="1" applyAlignment="1">
      <alignment horizontal="justify" vertical="center" wrapText="1"/>
    </xf>
    <xf numFmtId="0" fontId="79" fillId="0" borderId="46"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2" xfId="0" applyFont="1" applyBorder="1" applyAlignment="1">
      <alignment horizontal="center" vertical="center" wrapText="1"/>
    </xf>
    <xf numFmtId="170" fontId="72" fillId="2" borderId="4" xfId="0" applyNumberFormat="1" applyFont="1" applyFill="1" applyBorder="1" applyAlignment="1">
      <alignment horizontal="center" vertical="center" wrapText="1"/>
    </xf>
    <xf numFmtId="0" fontId="76" fillId="0" borderId="5" xfId="0" applyFont="1" applyBorder="1"/>
    <xf numFmtId="0" fontId="76" fillId="0" borderId="6" xfId="0" applyFont="1" applyBorder="1"/>
    <xf numFmtId="0" fontId="78" fillId="7" borderId="48" xfId="0" applyFont="1" applyFill="1" applyBorder="1" applyAlignment="1">
      <alignment horizontal="center" vertical="center"/>
    </xf>
    <xf numFmtId="0" fontId="77" fillId="9" borderId="48" xfId="0" applyFont="1" applyFill="1" applyBorder="1" applyAlignment="1">
      <alignment horizontal="center" vertical="center"/>
    </xf>
    <xf numFmtId="0" fontId="77" fillId="9" borderId="49" xfId="0" applyFont="1" applyFill="1" applyBorder="1" applyAlignment="1">
      <alignment horizontal="center" vertical="center"/>
    </xf>
    <xf numFmtId="0" fontId="28" fillId="0" borderId="46" xfId="0" applyFont="1" applyBorder="1" applyAlignment="1">
      <alignment horizontal="justify" vertical="center" wrapText="1"/>
    </xf>
    <xf numFmtId="0" fontId="28" fillId="0" borderId="54" xfId="0" applyFont="1" applyBorder="1" applyAlignment="1">
      <alignment horizontal="justify" vertical="center" wrapText="1"/>
    </xf>
    <xf numFmtId="0" fontId="28" fillId="0" borderId="42" xfId="0" applyFont="1" applyBorder="1" applyAlignment="1">
      <alignment horizontal="justify" vertical="center" wrapText="1"/>
    </xf>
    <xf numFmtId="0" fontId="32" fillId="0" borderId="41" xfId="0" applyFont="1" applyBorder="1" applyAlignment="1">
      <alignment horizontal="justify" vertical="center" wrapText="1"/>
    </xf>
    <xf numFmtId="0" fontId="2" fillId="0" borderId="54" xfId="0" applyFont="1" applyBorder="1" applyAlignment="1">
      <alignment horizontal="justify" vertical="center"/>
    </xf>
    <xf numFmtId="0" fontId="2" fillId="0" borderId="42" xfId="0" applyFont="1" applyBorder="1" applyAlignment="1">
      <alignment horizontal="justify" vertical="center"/>
    </xf>
    <xf numFmtId="9" fontId="28" fillId="0" borderId="41" xfId="0" applyNumberFormat="1" applyFont="1" applyBorder="1" applyAlignment="1">
      <alignment horizontal="left" vertical="center" wrapText="1"/>
    </xf>
    <xf numFmtId="0" fontId="2" fillId="0" borderId="54" xfId="0" applyFont="1" applyBorder="1"/>
    <xf numFmtId="165" fontId="28" fillId="0" borderId="41" xfId="0" applyNumberFormat="1" applyFont="1" applyBorder="1" applyAlignment="1">
      <alignment horizontal="right" vertical="center" wrapText="1"/>
    </xf>
    <xf numFmtId="9" fontId="28" fillId="0" borderId="41" xfId="0" applyNumberFormat="1" applyFont="1" applyBorder="1" applyAlignment="1">
      <alignment horizontal="left" wrapText="1"/>
    </xf>
    <xf numFmtId="10" fontId="34" fillId="0" borderId="41" xfId="0" applyNumberFormat="1" applyFont="1" applyBorder="1" applyAlignment="1">
      <alignment horizontal="center" vertical="center" wrapText="1"/>
    </xf>
    <xf numFmtId="0" fontId="29" fillId="0" borderId="41" xfId="0" applyFont="1" applyBorder="1" applyAlignment="1">
      <alignment horizontal="center" vertical="center" wrapText="1"/>
    </xf>
    <xf numFmtId="0" fontId="77" fillId="7" borderId="48" xfId="0" applyFont="1" applyFill="1" applyBorder="1" applyAlignment="1">
      <alignment horizontal="center" vertical="center" wrapText="1"/>
    </xf>
    <xf numFmtId="174" fontId="28" fillId="0" borderId="41" xfId="0" applyNumberFormat="1" applyFont="1" applyBorder="1" applyAlignment="1">
      <alignment horizontal="center" vertical="center"/>
    </xf>
    <xf numFmtId="0" fontId="2" fillId="0" borderId="54" xfId="0" applyFont="1" applyBorder="1" applyAlignment="1">
      <alignment horizontal="right" vertical="center"/>
    </xf>
    <xf numFmtId="0" fontId="28" fillId="0" borderId="41" xfId="0" applyFont="1" applyBorder="1" applyAlignment="1">
      <alignment horizontal="right" vertical="center" wrapText="1"/>
    </xf>
    <xf numFmtId="0" fontId="2" fillId="0" borderId="42" xfId="0" applyFont="1" applyBorder="1" applyAlignment="1">
      <alignment horizontal="right" vertical="center"/>
    </xf>
    <xf numFmtId="164" fontId="28" fillId="0" borderId="41" xfId="0" applyNumberFormat="1" applyFont="1" applyBorder="1" applyAlignment="1">
      <alignment horizontal="right" vertical="center" wrapText="1"/>
    </xf>
    <xf numFmtId="0" fontId="28" fillId="0" borderId="41" xfId="0" applyFont="1" applyBorder="1" applyAlignment="1">
      <alignment horizontal="justify" vertical="center" wrapText="1"/>
    </xf>
    <xf numFmtId="3" fontId="28" fillId="0" borderId="41" xfId="0" applyNumberFormat="1" applyFont="1" applyBorder="1" applyAlignment="1">
      <alignment horizontal="center" vertical="center"/>
    </xf>
    <xf numFmtId="10" fontId="28" fillId="0" borderId="41" xfId="0" applyNumberFormat="1" applyFont="1" applyBorder="1" applyAlignment="1">
      <alignment horizontal="center" vertical="center" wrapText="1"/>
    </xf>
    <xf numFmtId="164" fontId="29" fillId="0" borderId="41" xfId="0" applyNumberFormat="1" applyFont="1" applyBorder="1" applyAlignment="1">
      <alignment horizontal="center" vertical="center" wrapText="1"/>
    </xf>
    <xf numFmtId="0" fontId="29" fillId="0" borderId="41" xfId="0" applyFont="1" applyBorder="1" applyAlignment="1">
      <alignment horizontal="justify" vertical="center" wrapText="1"/>
    </xf>
    <xf numFmtId="0" fontId="28" fillId="8" borderId="41" xfId="0" applyFont="1" applyFill="1" applyBorder="1" applyAlignment="1">
      <alignment horizontal="justify" vertical="center" wrapText="1"/>
    </xf>
    <xf numFmtId="175" fontId="28" fillId="0" borderId="41" xfId="0" applyNumberFormat="1" applyFont="1" applyBorder="1" applyAlignment="1">
      <alignment horizontal="center" vertical="center" wrapText="1"/>
    </xf>
    <xf numFmtId="0" fontId="28" fillId="0" borderId="46" xfId="0" applyFont="1" applyBorder="1" applyAlignment="1">
      <alignment horizontal="justify" vertical="top" wrapText="1"/>
    </xf>
    <xf numFmtId="0" fontId="28" fillId="0" borderId="54" xfId="0" applyFont="1" applyBorder="1" applyAlignment="1">
      <alignment horizontal="justify" vertical="top" wrapText="1"/>
    </xf>
    <xf numFmtId="0" fontId="28" fillId="0" borderId="42" xfId="0" applyFont="1" applyBorder="1" applyAlignment="1">
      <alignment horizontal="justify" vertical="top" wrapText="1"/>
    </xf>
    <xf numFmtId="167" fontId="28" fillId="0" borderId="54" xfId="0" applyNumberFormat="1" applyFont="1" applyBorder="1" applyAlignment="1">
      <alignment horizontal="center" vertical="center" wrapText="1"/>
    </xf>
    <xf numFmtId="167" fontId="28" fillId="0" borderId="41" xfId="0" applyNumberFormat="1" applyFont="1" applyBorder="1" applyAlignment="1">
      <alignment horizontal="center" vertical="center" wrapText="1"/>
    </xf>
    <xf numFmtId="0" fontId="28" fillId="0" borderId="55" xfId="0" applyFont="1" applyBorder="1" applyAlignment="1">
      <alignment horizontal="justify" vertical="center" wrapText="1"/>
    </xf>
    <xf numFmtId="0" fontId="2" fillId="0" borderId="56" xfId="0" applyFont="1" applyBorder="1" applyAlignment="1">
      <alignment horizontal="justify" vertical="center"/>
    </xf>
    <xf numFmtId="0" fontId="2" fillId="0" borderId="57" xfId="0" applyFont="1" applyBorder="1" applyAlignment="1">
      <alignment horizontal="justify" vertical="center"/>
    </xf>
    <xf numFmtId="9" fontId="32" fillId="0" borderId="41" xfId="0" applyNumberFormat="1" applyFont="1" applyBorder="1" applyAlignment="1">
      <alignment horizontal="left" vertical="center" wrapText="1"/>
    </xf>
    <xf numFmtId="0" fontId="28" fillId="0" borderId="46" xfId="0" applyFont="1" applyBorder="1" applyAlignment="1">
      <alignment horizontal="center" vertical="center" wrapText="1"/>
    </xf>
    <xf numFmtId="0" fontId="2" fillId="0" borderId="54" xfId="0" applyFont="1" applyBorder="1" applyAlignment="1">
      <alignment horizontal="center" vertical="center"/>
    </xf>
    <xf numFmtId="0" fontId="2" fillId="0" borderId="42" xfId="0" applyFont="1" applyBorder="1" applyAlignment="1">
      <alignment horizontal="center" vertical="center"/>
    </xf>
    <xf numFmtId="10" fontId="28" fillId="0" borderId="41" xfId="0" applyNumberFormat="1" applyFont="1" applyBorder="1" applyAlignment="1">
      <alignment horizontal="left" vertical="center" wrapText="1"/>
    </xf>
    <xf numFmtId="10" fontId="32" fillId="0" borderId="54" xfId="0" applyNumberFormat="1" applyFont="1" applyBorder="1" applyAlignment="1">
      <alignment horizontal="right" vertical="center" wrapText="1"/>
    </xf>
    <xf numFmtId="0" fontId="2" fillId="0" borderId="46"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42" xfId="0" applyFont="1" applyBorder="1" applyAlignment="1">
      <alignment horizontal="justify" vertical="center" wrapText="1"/>
    </xf>
    <xf numFmtId="10" fontId="32" fillId="0" borderId="8" xfId="0" applyNumberFormat="1" applyFont="1" applyBorder="1" applyAlignment="1">
      <alignment horizontal="justify" vertical="center" wrapText="1"/>
    </xf>
    <xf numFmtId="0" fontId="2" fillId="0" borderId="8" xfId="0" applyFont="1" applyBorder="1" applyAlignment="1">
      <alignment horizontal="justify" vertical="center"/>
    </xf>
    <xf numFmtId="10" fontId="28" fillId="0" borderId="41" xfId="0" applyNumberFormat="1" applyFont="1" applyBorder="1" applyAlignment="1">
      <alignment horizontal="right" vertical="center" wrapText="1"/>
    </xf>
    <xf numFmtId="167" fontId="28" fillId="0" borderId="54" xfId="0" applyNumberFormat="1" applyFont="1" applyBorder="1" applyAlignment="1">
      <alignment horizontal="right" vertical="center" wrapText="1"/>
    </xf>
    <xf numFmtId="167" fontId="28" fillId="18" borderId="54" xfId="0" applyNumberFormat="1" applyFont="1" applyFill="1" applyBorder="1" applyAlignment="1">
      <alignment horizontal="center" vertical="center" wrapText="1"/>
    </xf>
    <xf numFmtId="0" fontId="2" fillId="18" borderId="54" xfId="0" applyFont="1" applyFill="1" applyBorder="1"/>
    <xf numFmtId="0" fontId="2" fillId="18" borderId="42" xfId="0" applyFont="1" applyFill="1" applyBorder="1"/>
    <xf numFmtId="0" fontId="28" fillId="0" borderId="2" xfId="0" applyFont="1" applyBorder="1" applyAlignment="1">
      <alignment horizontal="justify" vertical="center" wrapText="1"/>
    </xf>
    <xf numFmtId="0" fontId="2" fillId="0" borderId="9" xfId="0" applyFont="1" applyBorder="1" applyAlignment="1">
      <alignment horizontal="justify" vertical="center"/>
    </xf>
    <xf numFmtId="10" fontId="32" fillId="0" borderId="2" xfId="0" applyNumberFormat="1" applyFont="1" applyBorder="1" applyAlignment="1">
      <alignment horizontal="justify" vertical="center" wrapText="1"/>
    </xf>
    <xf numFmtId="10" fontId="32" fillId="0" borderId="54" xfId="0" applyNumberFormat="1" applyFont="1" applyBorder="1" applyAlignment="1">
      <alignment horizontal="justify" vertical="center" wrapText="1"/>
    </xf>
    <xf numFmtId="167" fontId="28" fillId="0" borderId="41" xfId="0" applyNumberFormat="1" applyFont="1" applyBorder="1" applyAlignment="1">
      <alignment horizontal="right" vertical="center" wrapText="1"/>
    </xf>
    <xf numFmtId="10" fontId="32" fillId="0" borderId="41" xfId="0" applyNumberFormat="1" applyFont="1" applyBorder="1" applyAlignment="1">
      <alignment horizontal="justify" vertical="center" wrapText="1"/>
    </xf>
    <xf numFmtId="10" fontId="28" fillId="0" borderId="54" xfId="0" applyNumberFormat="1" applyFont="1" applyBorder="1" applyAlignment="1">
      <alignment horizontal="right" vertical="center" wrapText="1"/>
    </xf>
    <xf numFmtId="0" fontId="37" fillId="7" borderId="4" xfId="0" applyFont="1" applyFill="1" applyBorder="1" applyAlignment="1">
      <alignment horizontal="center" vertical="center" wrapText="1"/>
    </xf>
    <xf numFmtId="0" fontId="37" fillId="6" borderId="47" xfId="0" applyFont="1" applyFill="1" applyBorder="1" applyAlignment="1">
      <alignment horizontal="center" vertical="center" wrapText="1"/>
    </xf>
    <xf numFmtId="0" fontId="2" fillId="0" borderId="38" xfId="0" applyFont="1" applyBorder="1"/>
    <xf numFmtId="0" fontId="2" fillId="0" borderId="39" xfId="0" applyFont="1" applyBorder="1"/>
    <xf numFmtId="0" fontId="37" fillId="8" borderId="58" xfId="0" applyFont="1" applyFill="1" applyBorder="1" applyAlignment="1">
      <alignment horizontal="center" vertical="center"/>
    </xf>
    <xf numFmtId="0" fontId="37" fillId="7" borderId="41" xfId="0" applyFont="1" applyFill="1" applyBorder="1" applyAlignment="1">
      <alignment horizontal="center" vertical="center" wrapText="1"/>
    </xf>
    <xf numFmtId="0" fontId="39" fillId="4" borderId="60" xfId="0" applyFont="1" applyFill="1" applyBorder="1" applyAlignment="1">
      <alignment horizontal="center" vertical="center" wrapText="1"/>
    </xf>
    <xf numFmtId="0" fontId="2" fillId="0" borderId="61" xfId="0" applyFont="1" applyBorder="1"/>
    <xf numFmtId="0" fontId="6" fillId="0" borderId="59" xfId="0" applyFont="1" applyBorder="1" applyAlignment="1">
      <alignment horizontal="center" vertical="center"/>
    </xf>
    <xf numFmtId="0" fontId="2" fillId="0" borderId="62" xfId="0" applyFont="1" applyBorder="1"/>
    <xf numFmtId="0" fontId="2" fillId="0" borderId="64" xfId="0" applyFont="1" applyBorder="1"/>
    <xf numFmtId="0" fontId="41" fillId="0" borderId="69" xfId="0" applyFont="1" applyBorder="1" applyAlignment="1">
      <alignment horizontal="center" vertical="center" wrapText="1"/>
    </xf>
    <xf numFmtId="0" fontId="2" fillId="0" borderId="70" xfId="0" applyFont="1" applyBorder="1"/>
    <xf numFmtId="0" fontId="2" fillId="0" borderId="71" xfId="0" applyFont="1" applyBorder="1"/>
    <xf numFmtId="0" fontId="43" fillId="13" borderId="88" xfId="0" applyFont="1" applyFill="1" applyBorder="1" applyAlignment="1">
      <alignment horizontal="center" vertical="center"/>
    </xf>
    <xf numFmtId="0" fontId="2" fillId="0" borderId="89" xfId="0" applyFont="1" applyBorder="1"/>
    <xf numFmtId="0" fontId="2" fillId="0" borderId="90" xfId="0" applyFont="1" applyBorder="1"/>
    <xf numFmtId="49" fontId="43" fillId="13" borderId="74" xfId="0" applyNumberFormat="1" applyFont="1" applyFill="1" applyBorder="1" applyAlignment="1">
      <alignment horizontal="center" vertical="center" wrapText="1"/>
    </xf>
    <xf numFmtId="0" fontId="2" fillId="0" borderId="78" xfId="0" applyFont="1" applyBorder="1"/>
    <xf numFmtId="0" fontId="41" fillId="0" borderId="65" xfId="0" applyFont="1" applyBorder="1" applyAlignment="1">
      <alignment horizontal="center" vertical="center" wrapText="1"/>
    </xf>
    <xf numFmtId="0" fontId="2" fillId="0" borderId="66" xfId="0" applyFont="1" applyBorder="1"/>
    <xf numFmtId="0" fontId="2" fillId="0" borderId="67" xfId="0" applyFont="1" applyBorder="1"/>
    <xf numFmtId="3" fontId="41" fillId="12" borderId="68" xfId="0" applyNumberFormat="1" applyFont="1" applyFill="1" applyBorder="1" applyAlignment="1">
      <alignment horizontal="center" vertical="center"/>
    </xf>
    <xf numFmtId="0" fontId="41" fillId="12" borderId="65" xfId="0" applyFont="1" applyFill="1" applyBorder="1" applyAlignment="1">
      <alignment horizontal="center" vertical="center"/>
    </xf>
    <xf numFmtId="0" fontId="41" fillId="0" borderId="85" xfId="0" applyFont="1" applyBorder="1" applyAlignment="1">
      <alignment horizontal="center" vertical="center" wrapText="1"/>
    </xf>
    <xf numFmtId="0" fontId="2" fillId="0" borderId="86" xfId="0" applyFont="1" applyBorder="1"/>
    <xf numFmtId="0" fontId="2" fillId="0" borderId="87" xfId="0" applyFont="1" applyBorder="1"/>
    <xf numFmtId="0" fontId="47" fillId="15" borderId="11" xfId="0" applyFont="1" applyFill="1" applyBorder="1" applyAlignment="1">
      <alignment horizontal="center"/>
    </xf>
    <xf numFmtId="0" fontId="47" fillId="15" borderId="11" xfId="0" applyFont="1" applyFill="1" applyBorder="1" applyAlignment="1">
      <alignment horizontal="center" vertical="center"/>
    </xf>
    <xf numFmtId="0" fontId="50" fillId="0" borderId="4" xfId="0" applyFont="1" applyBorder="1" applyAlignment="1">
      <alignment horizontal="left" vertical="top"/>
    </xf>
    <xf numFmtId="0" fontId="58" fillId="0" borderId="4" xfId="0" applyFont="1" applyBorder="1" applyAlignment="1">
      <alignment horizontal="left" vertical="top"/>
    </xf>
    <xf numFmtId="0" fontId="50" fillId="0" borderId="4" xfId="0" applyFont="1" applyBorder="1" applyAlignment="1">
      <alignment horizontal="left" vertical="center" wrapText="1"/>
    </xf>
  </cellXfs>
  <cellStyles count="6">
    <cellStyle name="Moneda" xfId="5" builtinId="4"/>
    <cellStyle name="Neutral 2" xfId="4" xr:uid="{00000000-0005-0000-0000-000002000000}"/>
    <cellStyle name="Normal" xfId="0" builtinId="0"/>
    <cellStyle name="Normal 2" xfId="2" xr:uid="{00000000-0005-0000-0000-000004000000}"/>
    <cellStyle name="Porcentaje" xfId="1" builtinId="5"/>
    <cellStyle name="Porcentaje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4.Magnitud_Presupuesto'!A1"/><Relationship Id="rId7" Type="http://schemas.openxmlformats.org/officeDocument/2006/relationships/image" Target="../media/image1.png"/><Relationship Id="rId2" Type="http://schemas.openxmlformats.org/officeDocument/2006/relationships/hyperlink" Target="#'3. Metas Proyecto de Inv'!A1"/><Relationship Id="rId1" Type="http://schemas.openxmlformats.org/officeDocument/2006/relationships/hyperlink" Target="#'2.Actividades_Tareas_vig'!A1"/><Relationship Id="rId6" Type="http://schemas.openxmlformats.org/officeDocument/2006/relationships/hyperlink" Target="#'6. Territorializaci&#243;n'!A1"/><Relationship Id="rId5" Type="http://schemas.openxmlformats.org/officeDocument/2006/relationships/hyperlink" Target="#'Anexo_Hoja de vida indicador'!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295275"/>
    <xdr:sp macro="" textlink="">
      <xdr:nvSpPr>
        <xdr:cNvPr id="1575" name="AutoShape 2" descr="Resultado de imagen para secretaria distrital de integracion social">
          <a:extLst>
            <a:ext uri="{FF2B5EF4-FFF2-40B4-BE49-F238E27FC236}">
              <a16:creationId xmlns:a16="http://schemas.microsoft.com/office/drawing/2014/main" id="{00000000-0008-0000-0000-000027060000}"/>
            </a:ext>
          </a:extLst>
        </xdr:cNvPr>
        <xdr:cNvSpPr>
          <a:spLocks noChangeAspect="1" noChangeArrowheads="1"/>
        </xdr:cNvSpPr>
      </xdr:nvSpPr>
      <xdr:spPr bwMode="auto">
        <a:xfrm>
          <a:off x="0" y="409575"/>
          <a:ext cx="304800" cy="295275"/>
        </a:xfrm>
        <a:prstGeom prst="rect">
          <a:avLst/>
        </a:prstGeom>
        <a:noFill/>
        <a:ln>
          <a:noFill/>
        </a:ln>
      </xdr:spPr>
    </xdr:sp>
    <xdr:clientData fLocksWithSheet="0"/>
  </xdr:oneCellAnchor>
  <xdr:oneCellAnchor>
    <xdr:from>
      <xdr:col>14</xdr:col>
      <xdr:colOff>295275</xdr:colOff>
      <xdr:row>13</xdr:row>
      <xdr:rowOff>257175</xdr:rowOff>
    </xdr:from>
    <xdr:ext cx="2752725" cy="390525"/>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spect="1"/>
        </xdr:cNvSpPr>
      </xdr:nvSpPr>
      <xdr:spPr>
        <a:xfrm>
          <a:off x="10152592" y="4942481"/>
          <a:ext cx="2743200" cy="394242"/>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lvl="0" algn="l"/>
          <a:r>
            <a:rPr lang="es-CO" sz="1200" b="0">
              <a:solidFill>
                <a:schemeClr val="bg1"/>
              </a:solidFill>
              <a:latin typeface="Arial" panose="020B0604020202020204" pitchFamily="34" charset="0"/>
              <a:cs typeface="Arial" panose="020B0604020202020204" pitchFamily="34" charset="0"/>
            </a:rPr>
            <a:t>2. Actividades_tareas_vigencia</a:t>
          </a:r>
        </a:p>
      </xdr:txBody>
    </xdr:sp>
    <xdr:clientData fLocksWithSheet="0"/>
  </xdr:oneCellAnchor>
  <xdr:oneCellAnchor>
    <xdr:from>
      <xdr:col>14</xdr:col>
      <xdr:colOff>295275</xdr:colOff>
      <xdr:row>14</xdr:row>
      <xdr:rowOff>276225</xdr:rowOff>
    </xdr:from>
    <xdr:ext cx="2762250" cy="400050"/>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000-000007000000}"/>
            </a:ext>
          </a:extLst>
        </xdr:cNvPr>
        <xdr:cNvSpPr>
          <a:spLocks noChangeAspect="1"/>
        </xdr:cNvSpPr>
      </xdr:nvSpPr>
      <xdr:spPr>
        <a:xfrm>
          <a:off x="10152592" y="5463556"/>
          <a:ext cx="2750842" cy="385930"/>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3. Metas_vigencia</a:t>
          </a:r>
        </a:p>
      </xdr:txBody>
    </xdr:sp>
    <xdr:clientData fLocksWithSheet="0"/>
  </xdr:oneCellAnchor>
  <xdr:oneCellAnchor>
    <xdr:from>
      <xdr:col>14</xdr:col>
      <xdr:colOff>295275</xdr:colOff>
      <xdr:row>15</xdr:row>
      <xdr:rowOff>228600</xdr:rowOff>
    </xdr:from>
    <xdr:ext cx="2762250" cy="400050"/>
    <xdr:sp macro="" textlink="">
      <xdr:nvSpPr>
        <xdr:cNvPr id="9" name="Rectángulo redondeado 8">
          <a:hlinkClick xmlns:r="http://schemas.openxmlformats.org/officeDocument/2006/relationships" r:id="rId3"/>
          <a:extLst>
            <a:ext uri="{FF2B5EF4-FFF2-40B4-BE49-F238E27FC236}">
              <a16:creationId xmlns:a16="http://schemas.microsoft.com/office/drawing/2014/main" id="{00000000-0008-0000-0000-000009000000}"/>
            </a:ext>
          </a:extLst>
        </xdr:cNvPr>
        <xdr:cNvSpPr>
          <a:spLocks noChangeAspect="1"/>
        </xdr:cNvSpPr>
      </xdr:nvSpPr>
      <xdr:spPr>
        <a:xfrm>
          <a:off x="10152592" y="5922152"/>
          <a:ext cx="2747807" cy="395465"/>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4. Magnitud_ Presupuesto</a:t>
          </a:r>
        </a:p>
      </xdr:txBody>
    </xdr:sp>
    <xdr:clientData fLocksWithSheet="0"/>
  </xdr:oneCellAnchor>
  <xdr:oneCellAnchor>
    <xdr:from>
      <xdr:col>14</xdr:col>
      <xdr:colOff>304800</xdr:colOff>
      <xdr:row>16</xdr:row>
      <xdr:rowOff>219075</xdr:rowOff>
    </xdr:from>
    <xdr:ext cx="2743200" cy="419100"/>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000-00000B000000}"/>
            </a:ext>
          </a:extLst>
        </xdr:cNvPr>
        <xdr:cNvSpPr>
          <a:spLocks noChangeAspect="1"/>
        </xdr:cNvSpPr>
      </xdr:nvSpPr>
      <xdr:spPr>
        <a:xfrm>
          <a:off x="10164312" y="6399853"/>
          <a:ext cx="2736072" cy="406653"/>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5. Metas Plan de Desarrollo</a:t>
          </a:r>
        </a:p>
      </xdr:txBody>
    </xdr:sp>
    <xdr:clientData fLocksWithSheet="0"/>
  </xdr:oneCellAnchor>
  <xdr:oneCellAnchor>
    <xdr:from>
      <xdr:col>14</xdr:col>
      <xdr:colOff>276225</xdr:colOff>
      <xdr:row>12</xdr:row>
      <xdr:rowOff>247650</xdr:rowOff>
    </xdr:from>
    <xdr:ext cx="2781300" cy="428625"/>
    <xdr:sp macro="" textlink="">
      <xdr:nvSpPr>
        <xdr:cNvPr id="18" name="Rectángulo redondeado 17">
          <a:hlinkClick xmlns:r="http://schemas.openxmlformats.org/officeDocument/2006/relationships" r:id="rId5"/>
          <a:extLst>
            <a:ext uri="{FF2B5EF4-FFF2-40B4-BE49-F238E27FC236}">
              <a16:creationId xmlns:a16="http://schemas.microsoft.com/office/drawing/2014/main" id="{00000000-0008-0000-0000-000012000000}"/>
            </a:ext>
          </a:extLst>
        </xdr:cNvPr>
        <xdr:cNvSpPr>
          <a:spLocks noChangeAspect="1"/>
        </xdr:cNvSpPr>
      </xdr:nvSpPr>
      <xdr:spPr>
        <a:xfrm>
          <a:off x="10133542" y="4431977"/>
          <a:ext cx="2771640" cy="425391"/>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Anexo_  Hojas de Vida de los Indicadores MPI-MPDD</a:t>
          </a:r>
        </a:p>
      </xdr:txBody>
    </xdr:sp>
    <xdr:clientData fLocksWithSheet="0"/>
  </xdr:oneCellAnchor>
  <xdr:oneCellAnchor>
    <xdr:from>
      <xdr:col>14</xdr:col>
      <xdr:colOff>304800</xdr:colOff>
      <xdr:row>17</xdr:row>
      <xdr:rowOff>238125</xdr:rowOff>
    </xdr:from>
    <xdr:ext cx="2762250" cy="438150"/>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000-00000F000000}"/>
            </a:ext>
          </a:extLst>
        </xdr:cNvPr>
        <xdr:cNvSpPr>
          <a:spLocks noChangeAspect="1"/>
        </xdr:cNvSpPr>
      </xdr:nvSpPr>
      <xdr:spPr>
        <a:xfrm>
          <a:off x="10129651" y="6957261"/>
          <a:ext cx="2763613" cy="437835"/>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6.  Territorialización</a:t>
          </a:r>
        </a:p>
      </xdr:txBody>
    </xdr:sp>
    <xdr:clientData fLocksWithSheet="0"/>
  </xdr:oneCellAnchor>
  <xdr:oneCellAnchor>
    <xdr:from>
      <xdr:col>1</xdr:col>
      <xdr:colOff>247650</xdr:colOff>
      <xdr:row>0</xdr:row>
      <xdr:rowOff>123825</xdr:rowOff>
    </xdr:from>
    <xdr:ext cx="847725" cy="8953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323850</xdr:colOff>
      <xdr:row>0</xdr:row>
      <xdr:rowOff>0</xdr:rowOff>
    </xdr:from>
    <xdr:ext cx="590550" cy="7429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40</xdr:row>
      <xdr:rowOff>66675</xdr:rowOff>
    </xdr:from>
    <xdr:ext cx="619125" cy="6667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80</xdr:row>
      <xdr:rowOff>66675</xdr:rowOff>
    </xdr:from>
    <xdr:ext cx="619125" cy="66675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120</xdr:row>
      <xdr:rowOff>66675</xdr:rowOff>
    </xdr:from>
    <xdr:ext cx="619125" cy="666750"/>
    <xdr:pic>
      <xdr:nvPicPr>
        <xdr:cNvPr id="5" name="image5.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160</xdr:row>
      <xdr:rowOff>66675</xdr:rowOff>
    </xdr:from>
    <xdr:ext cx="619125" cy="666750"/>
    <xdr:pic>
      <xdr:nvPicPr>
        <xdr:cNvPr id="6" name="image6.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200</xdr:row>
      <xdr:rowOff>66675</xdr:rowOff>
    </xdr:from>
    <xdr:ext cx="619125" cy="666750"/>
    <xdr:pic>
      <xdr:nvPicPr>
        <xdr:cNvPr id="7" name="image7.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241</xdr:row>
      <xdr:rowOff>66675</xdr:rowOff>
    </xdr:from>
    <xdr:ext cx="619125" cy="666750"/>
    <xdr:pic>
      <xdr:nvPicPr>
        <xdr:cNvPr id="8" name="image8.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281</xdr:row>
      <xdr:rowOff>66675</xdr:rowOff>
    </xdr:from>
    <xdr:ext cx="619125" cy="666750"/>
    <xdr:pic>
      <xdr:nvPicPr>
        <xdr:cNvPr id="9" name="image9.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321</xdr:row>
      <xdr:rowOff>66675</xdr:rowOff>
    </xdr:from>
    <xdr:ext cx="619125" cy="666750"/>
    <xdr:pic>
      <xdr:nvPicPr>
        <xdr:cNvPr id="10" name="image10.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361</xdr:row>
      <xdr:rowOff>66675</xdr:rowOff>
    </xdr:from>
    <xdr:ext cx="619125" cy="666750"/>
    <xdr:pic>
      <xdr:nvPicPr>
        <xdr:cNvPr id="11" name="image11.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401</xdr:row>
      <xdr:rowOff>66675</xdr:rowOff>
    </xdr:from>
    <xdr:ext cx="619125" cy="666750"/>
    <xdr:pic>
      <xdr:nvPicPr>
        <xdr:cNvPr id="12" name="image12.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441</xdr:row>
      <xdr:rowOff>66675</xdr:rowOff>
    </xdr:from>
    <xdr:ext cx="619125" cy="666750"/>
    <xdr:pic>
      <xdr:nvPicPr>
        <xdr:cNvPr id="13" name="image1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481</xdr:row>
      <xdr:rowOff>66675</xdr:rowOff>
    </xdr:from>
    <xdr:ext cx="619125" cy="666750"/>
    <xdr:pic>
      <xdr:nvPicPr>
        <xdr:cNvPr id="14" name="image14.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521</xdr:row>
      <xdr:rowOff>0</xdr:rowOff>
    </xdr:from>
    <xdr:ext cx="676275" cy="733425"/>
    <xdr:pic>
      <xdr:nvPicPr>
        <xdr:cNvPr id="15" name="image15.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561</xdr:row>
      <xdr:rowOff>28575</xdr:rowOff>
    </xdr:from>
    <xdr:ext cx="676275" cy="733425"/>
    <xdr:pic>
      <xdr:nvPicPr>
        <xdr:cNvPr id="16" name="image1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601</xdr:row>
      <xdr:rowOff>28575</xdr:rowOff>
    </xdr:from>
    <xdr:ext cx="676275" cy="733425"/>
    <xdr:pic>
      <xdr:nvPicPr>
        <xdr:cNvPr id="17" name="image17.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18.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19.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20.png">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21.png">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22.png">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23.png">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24.png">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25.png">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26.png">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27.png">
          <a:extLst>
            <a:ext uri="{FF2B5EF4-FFF2-40B4-BE49-F238E27FC236}">
              <a16:creationId xmlns:a16="http://schemas.microsoft.com/office/drawing/2014/main" id="{00000000-0008-0000-08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28.png">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29.png">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30.png">
          <a:extLst>
            <a:ext uri="{FF2B5EF4-FFF2-40B4-BE49-F238E27FC236}">
              <a16:creationId xmlns:a16="http://schemas.microsoft.com/office/drawing/2014/main" id="{00000000-0008-0000-08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31.png">
          <a:extLst>
            <a:ext uri="{FF2B5EF4-FFF2-40B4-BE49-F238E27FC236}">
              <a16:creationId xmlns:a16="http://schemas.microsoft.com/office/drawing/2014/main" id="{00000000-0008-0000-08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3.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4.png">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5.png">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6.png">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7.png">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8.png">
          <a:extLst>
            <a:ext uri="{FF2B5EF4-FFF2-40B4-BE49-F238E27FC236}">
              <a16:creationId xmlns:a16="http://schemas.microsoft.com/office/drawing/2014/main" id="{00000000-0008-0000-0B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9.png">
          <a:extLst>
            <a:ext uri="{FF2B5EF4-FFF2-40B4-BE49-F238E27FC236}">
              <a16:creationId xmlns:a16="http://schemas.microsoft.com/office/drawing/2014/main" id="{00000000-0008-0000-0B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40.png">
          <a:extLst>
            <a:ext uri="{FF2B5EF4-FFF2-40B4-BE49-F238E27FC236}">
              <a16:creationId xmlns:a16="http://schemas.microsoft.com/office/drawing/2014/main" id="{00000000-0008-0000-0B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41.png">
          <a:extLst>
            <a:ext uri="{FF2B5EF4-FFF2-40B4-BE49-F238E27FC236}">
              <a16:creationId xmlns:a16="http://schemas.microsoft.com/office/drawing/2014/main" id="{00000000-0008-0000-0B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42.png">
          <a:extLst>
            <a:ext uri="{FF2B5EF4-FFF2-40B4-BE49-F238E27FC236}">
              <a16:creationId xmlns:a16="http://schemas.microsoft.com/office/drawing/2014/main" id="{00000000-0008-0000-0B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43.png">
          <a:extLst>
            <a:ext uri="{FF2B5EF4-FFF2-40B4-BE49-F238E27FC236}">
              <a16:creationId xmlns:a16="http://schemas.microsoft.com/office/drawing/2014/main" id="{00000000-0008-0000-0B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44.png">
          <a:extLst>
            <a:ext uri="{FF2B5EF4-FFF2-40B4-BE49-F238E27FC236}">
              <a16:creationId xmlns:a16="http://schemas.microsoft.com/office/drawing/2014/main" id="{00000000-0008-0000-0B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45.png">
          <a:extLst>
            <a:ext uri="{FF2B5EF4-FFF2-40B4-BE49-F238E27FC236}">
              <a16:creationId xmlns:a16="http://schemas.microsoft.com/office/drawing/2014/main" id="{00000000-0008-0000-0B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46.png">
          <a:extLst>
            <a:ext uri="{FF2B5EF4-FFF2-40B4-BE49-F238E27FC236}">
              <a16:creationId xmlns:a16="http://schemas.microsoft.com/office/drawing/2014/main" id="{00000000-0008-0000-0B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47.png">
          <a:extLst>
            <a:ext uri="{FF2B5EF4-FFF2-40B4-BE49-F238E27FC236}">
              <a16:creationId xmlns:a16="http://schemas.microsoft.com/office/drawing/2014/main" id="{00000000-0008-0000-0B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48.png">
          <a:extLst>
            <a:ext uri="{FF2B5EF4-FFF2-40B4-BE49-F238E27FC236}">
              <a16:creationId xmlns:a16="http://schemas.microsoft.com/office/drawing/2014/main" id="{00000000-0008-0000-0B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49.png">
          <a:extLst>
            <a:ext uri="{FF2B5EF4-FFF2-40B4-BE49-F238E27FC236}">
              <a16:creationId xmlns:a16="http://schemas.microsoft.com/office/drawing/2014/main" id="{00000000-0008-0000-0B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50.png">
          <a:extLst>
            <a:ext uri="{FF2B5EF4-FFF2-40B4-BE49-F238E27FC236}">
              <a16:creationId xmlns:a16="http://schemas.microsoft.com/office/drawing/2014/main" id="{00000000-0008-0000-0B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51.png">
          <a:extLst>
            <a:ext uri="{FF2B5EF4-FFF2-40B4-BE49-F238E27FC236}">
              <a16:creationId xmlns:a16="http://schemas.microsoft.com/office/drawing/2014/main" id="{00000000-0008-0000-0B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52.png">
          <a:extLst>
            <a:ext uri="{FF2B5EF4-FFF2-40B4-BE49-F238E27FC236}">
              <a16:creationId xmlns:a16="http://schemas.microsoft.com/office/drawing/2014/main" id="{00000000-0008-0000-0B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53.png">
          <a:extLst>
            <a:ext uri="{FF2B5EF4-FFF2-40B4-BE49-F238E27FC236}">
              <a16:creationId xmlns:a16="http://schemas.microsoft.com/office/drawing/2014/main" id="{00000000-0008-0000-0B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54.png">
          <a:extLst>
            <a:ext uri="{FF2B5EF4-FFF2-40B4-BE49-F238E27FC236}">
              <a16:creationId xmlns:a16="http://schemas.microsoft.com/office/drawing/2014/main" id="{00000000-0008-0000-0B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55.png">
          <a:extLst>
            <a:ext uri="{FF2B5EF4-FFF2-40B4-BE49-F238E27FC236}">
              <a16:creationId xmlns:a16="http://schemas.microsoft.com/office/drawing/2014/main" id="{00000000-0008-0000-0B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56.png">
          <a:extLst>
            <a:ext uri="{FF2B5EF4-FFF2-40B4-BE49-F238E27FC236}">
              <a16:creationId xmlns:a16="http://schemas.microsoft.com/office/drawing/2014/main" id="{00000000-0008-0000-0B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57.png">
          <a:extLst>
            <a:ext uri="{FF2B5EF4-FFF2-40B4-BE49-F238E27FC236}">
              <a16:creationId xmlns:a16="http://schemas.microsoft.com/office/drawing/2014/main" id="{00000000-0008-0000-0B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58.png">
          <a:extLst>
            <a:ext uri="{FF2B5EF4-FFF2-40B4-BE49-F238E27FC236}">
              <a16:creationId xmlns:a16="http://schemas.microsoft.com/office/drawing/2014/main" id="{00000000-0008-0000-0B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59.png">
          <a:extLst>
            <a:ext uri="{FF2B5EF4-FFF2-40B4-BE49-F238E27FC236}">
              <a16:creationId xmlns:a16="http://schemas.microsoft.com/office/drawing/2014/main" id="{00000000-0008-0000-0B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60.png">
          <a:extLst>
            <a:ext uri="{FF2B5EF4-FFF2-40B4-BE49-F238E27FC236}">
              <a16:creationId xmlns:a16="http://schemas.microsoft.com/office/drawing/2014/main" id="{00000000-0008-0000-0B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61.png">
          <a:extLst>
            <a:ext uri="{FF2B5EF4-FFF2-40B4-BE49-F238E27FC236}">
              <a16:creationId xmlns:a16="http://schemas.microsoft.com/office/drawing/2014/main" id="{00000000-0008-0000-0B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62.png">
          <a:extLst>
            <a:ext uri="{FF2B5EF4-FFF2-40B4-BE49-F238E27FC236}">
              <a16:creationId xmlns:a16="http://schemas.microsoft.com/office/drawing/2014/main" id="{00000000-0008-0000-0B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63.png">
          <a:extLst>
            <a:ext uri="{FF2B5EF4-FFF2-40B4-BE49-F238E27FC236}">
              <a16:creationId xmlns:a16="http://schemas.microsoft.com/office/drawing/2014/main" id="{00000000-0008-0000-0B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64.png">
          <a:extLst>
            <a:ext uri="{FF2B5EF4-FFF2-40B4-BE49-F238E27FC236}">
              <a16:creationId xmlns:a16="http://schemas.microsoft.com/office/drawing/2014/main" id="{00000000-0008-0000-0B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65.png">
          <a:extLst>
            <a:ext uri="{FF2B5EF4-FFF2-40B4-BE49-F238E27FC236}">
              <a16:creationId xmlns:a16="http://schemas.microsoft.com/office/drawing/2014/main" id="{00000000-0008-0000-0B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66.png">
          <a:extLst>
            <a:ext uri="{FF2B5EF4-FFF2-40B4-BE49-F238E27FC236}">
              <a16:creationId xmlns:a16="http://schemas.microsoft.com/office/drawing/2014/main" id="{00000000-0008-0000-0B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67.png">
          <a:extLst>
            <a:ext uri="{FF2B5EF4-FFF2-40B4-BE49-F238E27FC236}">
              <a16:creationId xmlns:a16="http://schemas.microsoft.com/office/drawing/2014/main" id="{00000000-0008-0000-0B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68.png">
          <a:extLst>
            <a:ext uri="{FF2B5EF4-FFF2-40B4-BE49-F238E27FC236}">
              <a16:creationId xmlns:a16="http://schemas.microsoft.com/office/drawing/2014/main" id="{00000000-0008-0000-0B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69.png">
          <a:extLst>
            <a:ext uri="{FF2B5EF4-FFF2-40B4-BE49-F238E27FC236}">
              <a16:creationId xmlns:a16="http://schemas.microsoft.com/office/drawing/2014/main" id="{00000000-0008-0000-0B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70.png">
          <a:extLst>
            <a:ext uri="{FF2B5EF4-FFF2-40B4-BE49-F238E27FC236}">
              <a16:creationId xmlns:a16="http://schemas.microsoft.com/office/drawing/2014/main" id="{00000000-0008-0000-0B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71.png">
          <a:extLst>
            <a:ext uri="{FF2B5EF4-FFF2-40B4-BE49-F238E27FC236}">
              <a16:creationId xmlns:a16="http://schemas.microsoft.com/office/drawing/2014/main" id="{00000000-0008-0000-0B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72.png">
          <a:extLst>
            <a:ext uri="{FF2B5EF4-FFF2-40B4-BE49-F238E27FC236}">
              <a16:creationId xmlns:a16="http://schemas.microsoft.com/office/drawing/2014/main" id="{00000000-0008-0000-0B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73.png">
          <a:extLst>
            <a:ext uri="{FF2B5EF4-FFF2-40B4-BE49-F238E27FC236}">
              <a16:creationId xmlns:a16="http://schemas.microsoft.com/office/drawing/2014/main" id="{00000000-0008-0000-0B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74.png">
          <a:extLst>
            <a:ext uri="{FF2B5EF4-FFF2-40B4-BE49-F238E27FC236}">
              <a16:creationId xmlns:a16="http://schemas.microsoft.com/office/drawing/2014/main" id="{00000000-0008-0000-0B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75.png">
          <a:extLst>
            <a:ext uri="{FF2B5EF4-FFF2-40B4-BE49-F238E27FC236}">
              <a16:creationId xmlns:a16="http://schemas.microsoft.com/office/drawing/2014/main" id="{00000000-0008-0000-0B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76.png">
          <a:extLst>
            <a:ext uri="{FF2B5EF4-FFF2-40B4-BE49-F238E27FC236}">
              <a16:creationId xmlns:a16="http://schemas.microsoft.com/office/drawing/2014/main" id="{00000000-0008-0000-0B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77.png">
          <a:extLst>
            <a:ext uri="{FF2B5EF4-FFF2-40B4-BE49-F238E27FC236}">
              <a16:creationId xmlns:a16="http://schemas.microsoft.com/office/drawing/2014/main" id="{00000000-0008-0000-0B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78.png">
          <a:extLst>
            <a:ext uri="{FF2B5EF4-FFF2-40B4-BE49-F238E27FC236}">
              <a16:creationId xmlns:a16="http://schemas.microsoft.com/office/drawing/2014/main" id="{00000000-0008-0000-0B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79.png">
          <a:extLst>
            <a:ext uri="{FF2B5EF4-FFF2-40B4-BE49-F238E27FC236}">
              <a16:creationId xmlns:a16="http://schemas.microsoft.com/office/drawing/2014/main" id="{00000000-0008-0000-0B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80.png">
          <a:extLst>
            <a:ext uri="{FF2B5EF4-FFF2-40B4-BE49-F238E27FC236}">
              <a16:creationId xmlns:a16="http://schemas.microsoft.com/office/drawing/2014/main" id="{00000000-0008-0000-0B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81.png">
          <a:extLst>
            <a:ext uri="{FF2B5EF4-FFF2-40B4-BE49-F238E27FC236}">
              <a16:creationId xmlns:a16="http://schemas.microsoft.com/office/drawing/2014/main" id="{00000000-0008-0000-0B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82.png">
          <a:extLst>
            <a:ext uri="{FF2B5EF4-FFF2-40B4-BE49-F238E27FC236}">
              <a16:creationId xmlns:a16="http://schemas.microsoft.com/office/drawing/2014/main" id="{00000000-0008-0000-0B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83.png">
          <a:extLst>
            <a:ext uri="{FF2B5EF4-FFF2-40B4-BE49-F238E27FC236}">
              <a16:creationId xmlns:a16="http://schemas.microsoft.com/office/drawing/2014/main" id="{00000000-0008-0000-0B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84.png">
          <a:extLst>
            <a:ext uri="{FF2B5EF4-FFF2-40B4-BE49-F238E27FC236}">
              <a16:creationId xmlns:a16="http://schemas.microsoft.com/office/drawing/2014/main" id="{00000000-0008-0000-0B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85.png">
          <a:extLst>
            <a:ext uri="{FF2B5EF4-FFF2-40B4-BE49-F238E27FC236}">
              <a16:creationId xmlns:a16="http://schemas.microsoft.com/office/drawing/2014/main" id="{00000000-0008-0000-0B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86.png">
          <a:extLst>
            <a:ext uri="{FF2B5EF4-FFF2-40B4-BE49-F238E27FC236}">
              <a16:creationId xmlns:a16="http://schemas.microsoft.com/office/drawing/2014/main" id="{00000000-0008-0000-0B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87.png">
          <a:extLst>
            <a:ext uri="{FF2B5EF4-FFF2-40B4-BE49-F238E27FC236}">
              <a16:creationId xmlns:a16="http://schemas.microsoft.com/office/drawing/2014/main" id="{00000000-0008-0000-0B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8" name="image88.png">
          <a:extLst>
            <a:ext uri="{FF2B5EF4-FFF2-40B4-BE49-F238E27FC236}">
              <a16:creationId xmlns:a16="http://schemas.microsoft.com/office/drawing/2014/main" id="{00000000-0008-0000-0B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9" name="image89.png">
          <a:extLst>
            <a:ext uri="{FF2B5EF4-FFF2-40B4-BE49-F238E27FC236}">
              <a16:creationId xmlns:a16="http://schemas.microsoft.com/office/drawing/2014/main" id="{00000000-0008-0000-0B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0" name="image90.png">
          <a:extLst>
            <a:ext uri="{FF2B5EF4-FFF2-40B4-BE49-F238E27FC236}">
              <a16:creationId xmlns:a16="http://schemas.microsoft.com/office/drawing/2014/main" id="{00000000-0008-0000-0B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1" name="image91.png">
          <a:extLst>
            <a:ext uri="{FF2B5EF4-FFF2-40B4-BE49-F238E27FC236}">
              <a16:creationId xmlns:a16="http://schemas.microsoft.com/office/drawing/2014/main" id="{00000000-0008-0000-0B00-00003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2" name="image92.png">
          <a:extLst>
            <a:ext uri="{FF2B5EF4-FFF2-40B4-BE49-F238E27FC236}">
              <a16:creationId xmlns:a16="http://schemas.microsoft.com/office/drawing/2014/main" id="{00000000-0008-0000-0B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3" name="image93.png">
          <a:extLst>
            <a:ext uri="{FF2B5EF4-FFF2-40B4-BE49-F238E27FC236}">
              <a16:creationId xmlns:a16="http://schemas.microsoft.com/office/drawing/2014/main" id="{00000000-0008-0000-0B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4" name="image94.png">
          <a:extLst>
            <a:ext uri="{FF2B5EF4-FFF2-40B4-BE49-F238E27FC236}">
              <a16:creationId xmlns:a16="http://schemas.microsoft.com/office/drawing/2014/main" id="{00000000-0008-0000-0B00-00004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5" name="image95.png">
          <a:extLst>
            <a:ext uri="{FF2B5EF4-FFF2-40B4-BE49-F238E27FC236}">
              <a16:creationId xmlns:a16="http://schemas.microsoft.com/office/drawing/2014/main" id="{00000000-0008-0000-0B00-00004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6" name="image96.png">
          <a:extLst>
            <a:ext uri="{FF2B5EF4-FFF2-40B4-BE49-F238E27FC236}">
              <a16:creationId xmlns:a16="http://schemas.microsoft.com/office/drawing/2014/main" id="{00000000-0008-0000-0B00-00004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7" name="image97.png">
          <a:extLst>
            <a:ext uri="{FF2B5EF4-FFF2-40B4-BE49-F238E27FC236}">
              <a16:creationId xmlns:a16="http://schemas.microsoft.com/office/drawing/2014/main" id="{00000000-0008-0000-0B00-00004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8" name="image98.png">
          <a:extLst>
            <a:ext uri="{FF2B5EF4-FFF2-40B4-BE49-F238E27FC236}">
              <a16:creationId xmlns:a16="http://schemas.microsoft.com/office/drawing/2014/main" id="{00000000-0008-0000-0B00-00004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9" name="image99.png">
          <a:extLst>
            <a:ext uri="{FF2B5EF4-FFF2-40B4-BE49-F238E27FC236}">
              <a16:creationId xmlns:a16="http://schemas.microsoft.com/office/drawing/2014/main" id="{00000000-0008-0000-0B00-00004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0" name="image100.png">
          <a:extLst>
            <a:ext uri="{FF2B5EF4-FFF2-40B4-BE49-F238E27FC236}">
              <a16:creationId xmlns:a16="http://schemas.microsoft.com/office/drawing/2014/main" id="{00000000-0008-0000-0B00-00004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1" name="image101.png">
          <a:extLst>
            <a:ext uri="{FF2B5EF4-FFF2-40B4-BE49-F238E27FC236}">
              <a16:creationId xmlns:a16="http://schemas.microsoft.com/office/drawing/2014/main" id="{00000000-0008-0000-0B00-00004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2" name="image102.png">
          <a:extLst>
            <a:ext uri="{FF2B5EF4-FFF2-40B4-BE49-F238E27FC236}">
              <a16:creationId xmlns:a16="http://schemas.microsoft.com/office/drawing/2014/main" id="{00000000-0008-0000-0B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3" name="image103.png">
          <a:extLst>
            <a:ext uri="{FF2B5EF4-FFF2-40B4-BE49-F238E27FC236}">
              <a16:creationId xmlns:a16="http://schemas.microsoft.com/office/drawing/2014/main" id="{00000000-0008-0000-0B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4" name="image104.png">
          <a:extLst>
            <a:ext uri="{FF2B5EF4-FFF2-40B4-BE49-F238E27FC236}">
              <a16:creationId xmlns:a16="http://schemas.microsoft.com/office/drawing/2014/main" id="{00000000-0008-0000-0B00-00004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5" name="image105.png">
          <a:extLst>
            <a:ext uri="{FF2B5EF4-FFF2-40B4-BE49-F238E27FC236}">
              <a16:creationId xmlns:a16="http://schemas.microsoft.com/office/drawing/2014/main" id="{00000000-0008-0000-0B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6" name="image106.png">
          <a:extLst>
            <a:ext uri="{FF2B5EF4-FFF2-40B4-BE49-F238E27FC236}">
              <a16:creationId xmlns:a16="http://schemas.microsoft.com/office/drawing/2014/main" id="{00000000-0008-0000-0B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7" name="image107.png">
          <a:extLst>
            <a:ext uri="{FF2B5EF4-FFF2-40B4-BE49-F238E27FC236}">
              <a16:creationId xmlns:a16="http://schemas.microsoft.com/office/drawing/2014/main" id="{00000000-0008-0000-0B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8" name="image108.png">
          <a:extLst>
            <a:ext uri="{FF2B5EF4-FFF2-40B4-BE49-F238E27FC236}">
              <a16:creationId xmlns:a16="http://schemas.microsoft.com/office/drawing/2014/main" id="{00000000-0008-0000-0B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9" name="image109.png">
          <a:extLst>
            <a:ext uri="{FF2B5EF4-FFF2-40B4-BE49-F238E27FC236}">
              <a16:creationId xmlns:a16="http://schemas.microsoft.com/office/drawing/2014/main" id="{00000000-0008-0000-0B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0" name="image110.png">
          <a:extLst>
            <a:ext uri="{FF2B5EF4-FFF2-40B4-BE49-F238E27FC236}">
              <a16:creationId xmlns:a16="http://schemas.microsoft.com/office/drawing/2014/main" id="{00000000-0008-0000-0B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1" name="image111.png">
          <a:extLst>
            <a:ext uri="{FF2B5EF4-FFF2-40B4-BE49-F238E27FC236}">
              <a16:creationId xmlns:a16="http://schemas.microsoft.com/office/drawing/2014/main" id="{00000000-0008-0000-0B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2" name="image112.png">
          <a:extLst>
            <a:ext uri="{FF2B5EF4-FFF2-40B4-BE49-F238E27FC236}">
              <a16:creationId xmlns:a16="http://schemas.microsoft.com/office/drawing/2014/main" id="{00000000-0008-0000-0B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3" name="image113.png">
          <a:extLst>
            <a:ext uri="{FF2B5EF4-FFF2-40B4-BE49-F238E27FC236}">
              <a16:creationId xmlns:a16="http://schemas.microsoft.com/office/drawing/2014/main" id="{00000000-0008-0000-0B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4" name="image114.png">
          <a:extLst>
            <a:ext uri="{FF2B5EF4-FFF2-40B4-BE49-F238E27FC236}">
              <a16:creationId xmlns:a16="http://schemas.microsoft.com/office/drawing/2014/main" id="{00000000-0008-0000-0B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5" name="image115.png">
          <a:extLst>
            <a:ext uri="{FF2B5EF4-FFF2-40B4-BE49-F238E27FC236}">
              <a16:creationId xmlns:a16="http://schemas.microsoft.com/office/drawing/2014/main" id="{00000000-0008-0000-0B00-00005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6" name="image116.png">
          <a:extLst>
            <a:ext uri="{FF2B5EF4-FFF2-40B4-BE49-F238E27FC236}">
              <a16:creationId xmlns:a16="http://schemas.microsoft.com/office/drawing/2014/main" id="{00000000-0008-0000-0B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7" name="image117.png">
          <a:extLst>
            <a:ext uri="{FF2B5EF4-FFF2-40B4-BE49-F238E27FC236}">
              <a16:creationId xmlns:a16="http://schemas.microsoft.com/office/drawing/2014/main" id="{00000000-0008-0000-0B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8" name="image118.png">
          <a:extLst>
            <a:ext uri="{FF2B5EF4-FFF2-40B4-BE49-F238E27FC236}">
              <a16:creationId xmlns:a16="http://schemas.microsoft.com/office/drawing/2014/main" id="{00000000-0008-0000-0B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9" name="image119.png">
          <a:extLst>
            <a:ext uri="{FF2B5EF4-FFF2-40B4-BE49-F238E27FC236}">
              <a16:creationId xmlns:a16="http://schemas.microsoft.com/office/drawing/2014/main" id="{00000000-0008-0000-0B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0" name="image120.png">
          <a:extLst>
            <a:ext uri="{FF2B5EF4-FFF2-40B4-BE49-F238E27FC236}">
              <a16:creationId xmlns:a16="http://schemas.microsoft.com/office/drawing/2014/main" id="{00000000-0008-0000-0B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1" name="image121.png">
          <a:extLst>
            <a:ext uri="{FF2B5EF4-FFF2-40B4-BE49-F238E27FC236}">
              <a16:creationId xmlns:a16="http://schemas.microsoft.com/office/drawing/2014/main" id="{00000000-0008-0000-0B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2" name="image122.png">
          <a:extLst>
            <a:ext uri="{FF2B5EF4-FFF2-40B4-BE49-F238E27FC236}">
              <a16:creationId xmlns:a16="http://schemas.microsoft.com/office/drawing/2014/main" id="{00000000-0008-0000-0B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3" name="image123.png">
          <a:extLst>
            <a:ext uri="{FF2B5EF4-FFF2-40B4-BE49-F238E27FC236}">
              <a16:creationId xmlns:a16="http://schemas.microsoft.com/office/drawing/2014/main" id="{00000000-0008-0000-0B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4" name="image124.png">
          <a:extLst>
            <a:ext uri="{FF2B5EF4-FFF2-40B4-BE49-F238E27FC236}">
              <a16:creationId xmlns:a16="http://schemas.microsoft.com/office/drawing/2014/main" id="{00000000-0008-0000-0B00-00005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5" name="image125.png">
          <a:extLst>
            <a:ext uri="{FF2B5EF4-FFF2-40B4-BE49-F238E27FC236}">
              <a16:creationId xmlns:a16="http://schemas.microsoft.com/office/drawing/2014/main" id="{00000000-0008-0000-0B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6" name="image126.png">
          <a:extLst>
            <a:ext uri="{FF2B5EF4-FFF2-40B4-BE49-F238E27FC236}">
              <a16:creationId xmlns:a16="http://schemas.microsoft.com/office/drawing/2014/main" id="{00000000-0008-0000-0B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7" name="image127.png">
          <a:extLst>
            <a:ext uri="{FF2B5EF4-FFF2-40B4-BE49-F238E27FC236}">
              <a16:creationId xmlns:a16="http://schemas.microsoft.com/office/drawing/2014/main" id="{00000000-0008-0000-0B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8" name="image128.png">
          <a:extLst>
            <a:ext uri="{FF2B5EF4-FFF2-40B4-BE49-F238E27FC236}">
              <a16:creationId xmlns:a16="http://schemas.microsoft.com/office/drawing/2014/main" id="{00000000-0008-0000-0B00-00006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9" name="image129.png">
          <a:extLst>
            <a:ext uri="{FF2B5EF4-FFF2-40B4-BE49-F238E27FC236}">
              <a16:creationId xmlns:a16="http://schemas.microsoft.com/office/drawing/2014/main" id="{00000000-0008-0000-0B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0" name="image130.png">
          <a:extLst>
            <a:ext uri="{FF2B5EF4-FFF2-40B4-BE49-F238E27FC236}">
              <a16:creationId xmlns:a16="http://schemas.microsoft.com/office/drawing/2014/main" id="{00000000-0008-0000-0B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1" name="image131.png">
          <a:extLst>
            <a:ext uri="{FF2B5EF4-FFF2-40B4-BE49-F238E27FC236}">
              <a16:creationId xmlns:a16="http://schemas.microsoft.com/office/drawing/2014/main" id="{00000000-0008-0000-0B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2" name="image132.png">
          <a:extLst>
            <a:ext uri="{FF2B5EF4-FFF2-40B4-BE49-F238E27FC236}">
              <a16:creationId xmlns:a16="http://schemas.microsoft.com/office/drawing/2014/main" id="{00000000-0008-0000-0B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3" name="image133.png">
          <a:extLst>
            <a:ext uri="{FF2B5EF4-FFF2-40B4-BE49-F238E27FC236}">
              <a16:creationId xmlns:a16="http://schemas.microsoft.com/office/drawing/2014/main" id="{00000000-0008-0000-0B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4" name="image134.png">
          <a:extLst>
            <a:ext uri="{FF2B5EF4-FFF2-40B4-BE49-F238E27FC236}">
              <a16:creationId xmlns:a16="http://schemas.microsoft.com/office/drawing/2014/main" id="{00000000-0008-0000-0B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5" name="image135.png">
          <a:extLst>
            <a:ext uri="{FF2B5EF4-FFF2-40B4-BE49-F238E27FC236}">
              <a16:creationId xmlns:a16="http://schemas.microsoft.com/office/drawing/2014/main" id="{00000000-0008-0000-0B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6" name="image136.png">
          <a:extLst>
            <a:ext uri="{FF2B5EF4-FFF2-40B4-BE49-F238E27FC236}">
              <a16:creationId xmlns:a16="http://schemas.microsoft.com/office/drawing/2014/main" id="{00000000-0008-0000-0B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7" name="image137.png">
          <a:extLst>
            <a:ext uri="{FF2B5EF4-FFF2-40B4-BE49-F238E27FC236}">
              <a16:creationId xmlns:a16="http://schemas.microsoft.com/office/drawing/2014/main" id="{00000000-0008-0000-0B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8" name="image138.png">
          <a:extLst>
            <a:ext uri="{FF2B5EF4-FFF2-40B4-BE49-F238E27FC236}">
              <a16:creationId xmlns:a16="http://schemas.microsoft.com/office/drawing/2014/main" id="{00000000-0008-0000-0B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9" name="image139.png">
          <a:extLst>
            <a:ext uri="{FF2B5EF4-FFF2-40B4-BE49-F238E27FC236}">
              <a16:creationId xmlns:a16="http://schemas.microsoft.com/office/drawing/2014/main" id="{00000000-0008-0000-0B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0" name="image140.png">
          <a:extLst>
            <a:ext uri="{FF2B5EF4-FFF2-40B4-BE49-F238E27FC236}">
              <a16:creationId xmlns:a16="http://schemas.microsoft.com/office/drawing/2014/main" id="{00000000-0008-0000-0B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1" name="image141.png">
          <a:extLst>
            <a:ext uri="{FF2B5EF4-FFF2-40B4-BE49-F238E27FC236}">
              <a16:creationId xmlns:a16="http://schemas.microsoft.com/office/drawing/2014/main" id="{00000000-0008-0000-0B00-00006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2" name="image142.png">
          <a:extLst>
            <a:ext uri="{FF2B5EF4-FFF2-40B4-BE49-F238E27FC236}">
              <a16:creationId xmlns:a16="http://schemas.microsoft.com/office/drawing/2014/main" id="{00000000-0008-0000-0B00-00007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3" name="image143.png">
          <a:extLst>
            <a:ext uri="{FF2B5EF4-FFF2-40B4-BE49-F238E27FC236}">
              <a16:creationId xmlns:a16="http://schemas.microsoft.com/office/drawing/2014/main" id="{00000000-0008-0000-0B00-00007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4" name="image3.png" descr="http://intranetsdm.movilidadbogota.gov.co:7778/images/pobtrans.gif">
          <a:extLst>
            <a:ext uri="{FF2B5EF4-FFF2-40B4-BE49-F238E27FC236}">
              <a16:creationId xmlns:a16="http://schemas.microsoft.com/office/drawing/2014/main" id="{4B8B7BA9-B9F9-48CB-8C11-A3720815EFA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5" name="image3.png" descr="http://intranetsdm.movilidadbogota.gov.co:7778/images/pobtrans.gif">
          <a:extLst>
            <a:ext uri="{FF2B5EF4-FFF2-40B4-BE49-F238E27FC236}">
              <a16:creationId xmlns:a16="http://schemas.microsoft.com/office/drawing/2014/main" id="{24D56F30-2E63-48DB-A61B-09A8E2C471F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6" name="image3.png" descr="http://intranetsdm.movilidadbogota.gov.co:7778/images/pobtrans.gif">
          <a:extLst>
            <a:ext uri="{FF2B5EF4-FFF2-40B4-BE49-F238E27FC236}">
              <a16:creationId xmlns:a16="http://schemas.microsoft.com/office/drawing/2014/main" id="{96A8967F-8C94-4E26-AFFF-BA92B485193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7" name="image3.png" descr="http://intranetsdm.movilidadbogota.gov.co:7778/images/pobtrans.gif">
          <a:extLst>
            <a:ext uri="{FF2B5EF4-FFF2-40B4-BE49-F238E27FC236}">
              <a16:creationId xmlns:a16="http://schemas.microsoft.com/office/drawing/2014/main" id="{76B9BC70-F693-4588-AE3D-40A937E9C3C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8" name="image3.png" descr="http://intranetsdm.movilidadbogota.gov.co:7778/images/pobtrans.gif">
          <a:extLst>
            <a:ext uri="{FF2B5EF4-FFF2-40B4-BE49-F238E27FC236}">
              <a16:creationId xmlns:a16="http://schemas.microsoft.com/office/drawing/2014/main" id="{1E149CBE-95B1-4965-95B9-D2FDD54AEE4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9" name="image3.png" descr="http://intranetsdm.movilidadbogota.gov.co:7778/images/pobtrans.gif">
          <a:extLst>
            <a:ext uri="{FF2B5EF4-FFF2-40B4-BE49-F238E27FC236}">
              <a16:creationId xmlns:a16="http://schemas.microsoft.com/office/drawing/2014/main" id="{CC11917D-B5A6-492A-8999-411CDD56027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0" name="image3.png" descr="http://intranetsdm.movilidadbogota.gov.co:7778/images/pobtrans.gif">
          <a:extLst>
            <a:ext uri="{FF2B5EF4-FFF2-40B4-BE49-F238E27FC236}">
              <a16:creationId xmlns:a16="http://schemas.microsoft.com/office/drawing/2014/main" id="{D30E18B6-B8D1-4B9C-A967-30F2403B2AFC}"/>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1" name="image3.png" descr="http://intranetsdm.movilidadbogota.gov.co:7778/images/pobtrans.gif">
          <a:extLst>
            <a:ext uri="{FF2B5EF4-FFF2-40B4-BE49-F238E27FC236}">
              <a16:creationId xmlns:a16="http://schemas.microsoft.com/office/drawing/2014/main" id="{770D500F-EF31-485F-ACFB-9AA44538893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2" name="image3.png" descr="http://intranetsdm.movilidadbogota.gov.co:7778/images/pobtrans.gif">
          <a:extLst>
            <a:ext uri="{FF2B5EF4-FFF2-40B4-BE49-F238E27FC236}">
              <a16:creationId xmlns:a16="http://schemas.microsoft.com/office/drawing/2014/main" id="{AAC53B22-D8C0-4468-9EEA-317901BD4EC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3" name="image3.png" descr="http://intranetsdm.movilidadbogota.gov.co:7778/images/pobtrans.gif">
          <a:extLst>
            <a:ext uri="{FF2B5EF4-FFF2-40B4-BE49-F238E27FC236}">
              <a16:creationId xmlns:a16="http://schemas.microsoft.com/office/drawing/2014/main" id="{2DD0F2EF-6BD1-4B8A-8626-392F70DCE21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4" name="image3.png" descr="http://intranetsdm.movilidadbogota.gov.co:7778/images/pobtrans.gif">
          <a:extLst>
            <a:ext uri="{FF2B5EF4-FFF2-40B4-BE49-F238E27FC236}">
              <a16:creationId xmlns:a16="http://schemas.microsoft.com/office/drawing/2014/main" id="{B2BBABDC-E944-405B-8039-0257D6D2612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5" name="image3.png" descr="http://intranetsdm.movilidadbogota.gov.co:7778/images/pobtrans.gif">
          <a:extLst>
            <a:ext uri="{FF2B5EF4-FFF2-40B4-BE49-F238E27FC236}">
              <a16:creationId xmlns:a16="http://schemas.microsoft.com/office/drawing/2014/main" id="{FA08E840-B65C-43C6-9FD9-405AEDEAA09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6" name="image2.png" descr="http://intranetsdm.movilidadbogota.gov.co:7778/images/pobtrans.gif">
          <a:extLst>
            <a:ext uri="{FF2B5EF4-FFF2-40B4-BE49-F238E27FC236}">
              <a16:creationId xmlns:a16="http://schemas.microsoft.com/office/drawing/2014/main" id="{90E687E0-4EBD-4A65-BD69-212D6DE28D12}"/>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7" name="image2.png" descr="http://intranetsdm.movilidadbogota.gov.co:7778/images/pobtrans.gif">
          <a:extLst>
            <a:ext uri="{FF2B5EF4-FFF2-40B4-BE49-F238E27FC236}">
              <a16:creationId xmlns:a16="http://schemas.microsoft.com/office/drawing/2014/main" id="{8E5471DE-599C-4D1F-8D39-5B7A566B274E}"/>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8" name="image3.png" descr="http://intranetsdm.movilidadbogota.gov.co:7778/images/pobtrans.gif">
          <a:extLst>
            <a:ext uri="{FF2B5EF4-FFF2-40B4-BE49-F238E27FC236}">
              <a16:creationId xmlns:a16="http://schemas.microsoft.com/office/drawing/2014/main" id="{1F045FC2-F569-4548-89D4-BA24400A82A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9" name="image3.png" descr="http://intranetsdm.movilidadbogota.gov.co:7778/images/pobtrans.gif">
          <a:extLst>
            <a:ext uri="{FF2B5EF4-FFF2-40B4-BE49-F238E27FC236}">
              <a16:creationId xmlns:a16="http://schemas.microsoft.com/office/drawing/2014/main" id="{3BE1CF38-CC7B-4FBF-B869-B9F113AD6AB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0" name="image3.png" descr="http://intranetsdm.movilidadbogota.gov.co:7778/images/pobtrans.gif">
          <a:extLst>
            <a:ext uri="{FF2B5EF4-FFF2-40B4-BE49-F238E27FC236}">
              <a16:creationId xmlns:a16="http://schemas.microsoft.com/office/drawing/2014/main" id="{FF6A6513-3BBE-4017-B2B4-24106AAB01AB}"/>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1" name="image3.png" descr="http://intranetsdm.movilidadbogota.gov.co:7778/images/pobtrans.gif">
          <a:extLst>
            <a:ext uri="{FF2B5EF4-FFF2-40B4-BE49-F238E27FC236}">
              <a16:creationId xmlns:a16="http://schemas.microsoft.com/office/drawing/2014/main" id="{75F49780-0E99-4F56-9A1F-92E27606AC0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2" name="image3.png" descr="http://intranetsdm.movilidadbogota.gov.co:7778/images/pobtrans.gif">
          <a:extLst>
            <a:ext uri="{FF2B5EF4-FFF2-40B4-BE49-F238E27FC236}">
              <a16:creationId xmlns:a16="http://schemas.microsoft.com/office/drawing/2014/main" id="{FB32D6B7-FE30-49EF-82E5-9214E42D544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3" name="image3.png" descr="http://intranetsdm.movilidadbogota.gov.co:7778/images/pobtrans.gif">
          <a:extLst>
            <a:ext uri="{FF2B5EF4-FFF2-40B4-BE49-F238E27FC236}">
              <a16:creationId xmlns:a16="http://schemas.microsoft.com/office/drawing/2014/main" id="{FB52BE06-B6EB-4681-8E18-700EE0F16E1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4" name="image3.png" descr="http://intranetsdm.movilidadbogota.gov.co:7778/images/pobtrans.gif">
          <a:extLst>
            <a:ext uri="{FF2B5EF4-FFF2-40B4-BE49-F238E27FC236}">
              <a16:creationId xmlns:a16="http://schemas.microsoft.com/office/drawing/2014/main" id="{49D1B3AE-39E9-4F9C-BEDC-14B19B32061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5" name="image3.png" descr="http://intranetsdm.movilidadbogota.gov.co:7778/images/pobtrans.gif">
          <a:extLst>
            <a:ext uri="{FF2B5EF4-FFF2-40B4-BE49-F238E27FC236}">
              <a16:creationId xmlns:a16="http://schemas.microsoft.com/office/drawing/2014/main" id="{BBFDC199-9AE8-4C81-B12A-7D7676A2958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6" name="image3.png" descr="http://intranetsdm.movilidadbogota.gov.co:7778/images/pobtrans.gif">
          <a:extLst>
            <a:ext uri="{FF2B5EF4-FFF2-40B4-BE49-F238E27FC236}">
              <a16:creationId xmlns:a16="http://schemas.microsoft.com/office/drawing/2014/main" id="{D69FA126-3482-479D-AB11-BDFD0F1BD624}"/>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7" name="image3.png" descr="http://intranetsdm.movilidadbogota.gov.co:7778/images/pobtrans.gif">
          <a:extLst>
            <a:ext uri="{FF2B5EF4-FFF2-40B4-BE49-F238E27FC236}">
              <a16:creationId xmlns:a16="http://schemas.microsoft.com/office/drawing/2014/main" id="{018B81D9-3CA6-4309-8894-A5F25B42EF0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8" name="image3.png" descr="http://intranetsdm.movilidadbogota.gov.co:7778/images/pobtrans.gif">
          <a:extLst>
            <a:ext uri="{FF2B5EF4-FFF2-40B4-BE49-F238E27FC236}">
              <a16:creationId xmlns:a16="http://schemas.microsoft.com/office/drawing/2014/main" id="{AA40D2B9-BACA-4E26-AAD6-78CA82D8F7F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9" name="image3.png" descr="http://intranetsdm.movilidadbogota.gov.co:7778/images/pobtrans.gif">
          <a:extLst>
            <a:ext uri="{FF2B5EF4-FFF2-40B4-BE49-F238E27FC236}">
              <a16:creationId xmlns:a16="http://schemas.microsoft.com/office/drawing/2014/main" id="{4412F052-28AB-492E-BCDF-6BFEE664567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40" name="image2.png" descr="http://intranetsdm.movilidadbogota.gov.co:7778/images/pobtrans.gif">
          <a:extLst>
            <a:ext uri="{FF2B5EF4-FFF2-40B4-BE49-F238E27FC236}">
              <a16:creationId xmlns:a16="http://schemas.microsoft.com/office/drawing/2014/main" id="{5925009F-77F7-44EC-A1EE-4182350EDE98}"/>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41" name="image2.png" descr="http://intranetsdm.movilidadbogota.gov.co:7778/images/pobtrans.gif">
          <a:extLst>
            <a:ext uri="{FF2B5EF4-FFF2-40B4-BE49-F238E27FC236}">
              <a16:creationId xmlns:a16="http://schemas.microsoft.com/office/drawing/2014/main" id="{1B2474B9-7DA1-4767-A343-8D1178D61D67}"/>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2" name="image3.png" descr="http://intranetsdm.movilidadbogota.gov.co:7778/images/pobtrans.gif">
          <a:extLst>
            <a:ext uri="{FF2B5EF4-FFF2-40B4-BE49-F238E27FC236}">
              <a16:creationId xmlns:a16="http://schemas.microsoft.com/office/drawing/2014/main" id="{76CBD4BF-78AE-4682-839D-E282FDDE907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3" name="image3.png" descr="http://intranetsdm.movilidadbogota.gov.co:7778/images/pobtrans.gif">
          <a:extLst>
            <a:ext uri="{FF2B5EF4-FFF2-40B4-BE49-F238E27FC236}">
              <a16:creationId xmlns:a16="http://schemas.microsoft.com/office/drawing/2014/main" id="{C3994A3F-FAF1-43E4-822D-5EC218BA745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4" name="image3.png" descr="http://intranetsdm.movilidadbogota.gov.co:7778/images/pobtrans.gif">
          <a:extLst>
            <a:ext uri="{FF2B5EF4-FFF2-40B4-BE49-F238E27FC236}">
              <a16:creationId xmlns:a16="http://schemas.microsoft.com/office/drawing/2014/main" id="{EBB45C33-03A4-48BB-83D4-9456095A93F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5" name="image3.png" descr="http://intranetsdm.movilidadbogota.gov.co:7778/images/pobtrans.gif">
          <a:extLst>
            <a:ext uri="{FF2B5EF4-FFF2-40B4-BE49-F238E27FC236}">
              <a16:creationId xmlns:a16="http://schemas.microsoft.com/office/drawing/2014/main" id="{A2EC6B6E-128D-4FD0-8867-E16E7EC9D0B6}"/>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6" name="image3.png" descr="http://intranetsdm.movilidadbogota.gov.co:7778/images/pobtrans.gif">
          <a:extLst>
            <a:ext uri="{FF2B5EF4-FFF2-40B4-BE49-F238E27FC236}">
              <a16:creationId xmlns:a16="http://schemas.microsoft.com/office/drawing/2014/main" id="{9CA9CC63-595F-4843-B342-690CCF9265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7" name="image3.png" descr="http://intranetsdm.movilidadbogota.gov.co:7778/images/pobtrans.gif">
          <a:extLst>
            <a:ext uri="{FF2B5EF4-FFF2-40B4-BE49-F238E27FC236}">
              <a16:creationId xmlns:a16="http://schemas.microsoft.com/office/drawing/2014/main" id="{8409A804-5EEB-4B2C-8CC5-E1B5219A89C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8" name="image3.png" descr="http://intranetsdm.movilidadbogota.gov.co:7778/images/pobtrans.gif">
          <a:extLst>
            <a:ext uri="{FF2B5EF4-FFF2-40B4-BE49-F238E27FC236}">
              <a16:creationId xmlns:a16="http://schemas.microsoft.com/office/drawing/2014/main" id="{DDADB8A7-52AB-409E-9087-6F1837190F2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9" name="image3.png" descr="http://intranetsdm.movilidadbogota.gov.co:7778/images/pobtrans.gif">
          <a:extLst>
            <a:ext uri="{FF2B5EF4-FFF2-40B4-BE49-F238E27FC236}">
              <a16:creationId xmlns:a16="http://schemas.microsoft.com/office/drawing/2014/main" id="{5416DB9E-3CFA-455D-BDBA-34F657D3D26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0" name="image3.png" descr="http://intranetsdm.movilidadbogota.gov.co:7778/images/pobtrans.gif">
          <a:extLst>
            <a:ext uri="{FF2B5EF4-FFF2-40B4-BE49-F238E27FC236}">
              <a16:creationId xmlns:a16="http://schemas.microsoft.com/office/drawing/2014/main" id="{2BD4CB9E-EAFA-4CFA-8A5B-9465B36562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1" name="image3.png" descr="http://intranetsdm.movilidadbogota.gov.co:7778/images/pobtrans.gif">
          <a:extLst>
            <a:ext uri="{FF2B5EF4-FFF2-40B4-BE49-F238E27FC236}">
              <a16:creationId xmlns:a16="http://schemas.microsoft.com/office/drawing/2014/main" id="{64261499-56BB-4363-8441-7435F4EB3D36}"/>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2" name="image3.png" descr="http://intranetsdm.movilidadbogota.gov.co:7778/images/pobtrans.gif">
          <a:extLst>
            <a:ext uri="{FF2B5EF4-FFF2-40B4-BE49-F238E27FC236}">
              <a16:creationId xmlns:a16="http://schemas.microsoft.com/office/drawing/2014/main" id="{07108508-CD24-4D50-9B4F-A3227847F49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3" name="image3.png" descr="http://intranetsdm.movilidadbogota.gov.co:7778/images/pobtrans.gif">
          <a:extLst>
            <a:ext uri="{FF2B5EF4-FFF2-40B4-BE49-F238E27FC236}">
              <a16:creationId xmlns:a16="http://schemas.microsoft.com/office/drawing/2014/main" id="{32032837-4FB7-4944-AF2B-55374161A4A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4" name="image2.png" descr="http://intranetsdm.movilidadbogota.gov.co:7778/images/pobtrans.gif">
          <a:extLst>
            <a:ext uri="{FF2B5EF4-FFF2-40B4-BE49-F238E27FC236}">
              <a16:creationId xmlns:a16="http://schemas.microsoft.com/office/drawing/2014/main" id="{2314F548-DBE5-41F8-B4D1-D110615CC52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5" name="image2.png" descr="http://intranetsdm.movilidadbogota.gov.co:7778/images/pobtrans.gif">
          <a:extLst>
            <a:ext uri="{FF2B5EF4-FFF2-40B4-BE49-F238E27FC236}">
              <a16:creationId xmlns:a16="http://schemas.microsoft.com/office/drawing/2014/main" id="{DED1BC61-A30A-480A-96BA-8A24D61290F0}"/>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6" name="image3.png" descr="http://intranetsdm.movilidadbogota.gov.co:7778/images/pobtrans.gif">
          <a:extLst>
            <a:ext uri="{FF2B5EF4-FFF2-40B4-BE49-F238E27FC236}">
              <a16:creationId xmlns:a16="http://schemas.microsoft.com/office/drawing/2014/main" id="{12F7F789-4833-40D3-86C5-96B12189100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7" name="image3.png" descr="http://intranetsdm.movilidadbogota.gov.co:7778/images/pobtrans.gif">
          <a:extLst>
            <a:ext uri="{FF2B5EF4-FFF2-40B4-BE49-F238E27FC236}">
              <a16:creationId xmlns:a16="http://schemas.microsoft.com/office/drawing/2014/main" id="{0050BEC5-5CDC-40AF-86A0-48C5ECF3705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8" name="image3.png" descr="http://intranetsdm.movilidadbogota.gov.co:7778/images/pobtrans.gif">
          <a:extLst>
            <a:ext uri="{FF2B5EF4-FFF2-40B4-BE49-F238E27FC236}">
              <a16:creationId xmlns:a16="http://schemas.microsoft.com/office/drawing/2014/main" id="{72AF27A0-BCCB-4445-8FD8-9AA3F3CCA233}"/>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9" name="image3.png" descr="http://intranetsdm.movilidadbogota.gov.co:7778/images/pobtrans.gif">
          <a:extLst>
            <a:ext uri="{FF2B5EF4-FFF2-40B4-BE49-F238E27FC236}">
              <a16:creationId xmlns:a16="http://schemas.microsoft.com/office/drawing/2014/main" id="{DF0E79A3-D920-4C97-A773-F43E2AB4508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0" name="image3.png" descr="http://intranetsdm.movilidadbogota.gov.co:7778/images/pobtrans.gif">
          <a:extLst>
            <a:ext uri="{FF2B5EF4-FFF2-40B4-BE49-F238E27FC236}">
              <a16:creationId xmlns:a16="http://schemas.microsoft.com/office/drawing/2014/main" id="{127D9891-66F9-4604-91DE-DB2F04E5D18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1" name="image3.png" descr="http://intranetsdm.movilidadbogota.gov.co:7778/images/pobtrans.gif">
          <a:extLst>
            <a:ext uri="{FF2B5EF4-FFF2-40B4-BE49-F238E27FC236}">
              <a16:creationId xmlns:a16="http://schemas.microsoft.com/office/drawing/2014/main" id="{EED57C26-0C05-4094-BAEF-790210863F0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2" name="image3.png" descr="http://intranetsdm.movilidadbogota.gov.co:7778/images/pobtrans.gif">
          <a:extLst>
            <a:ext uri="{FF2B5EF4-FFF2-40B4-BE49-F238E27FC236}">
              <a16:creationId xmlns:a16="http://schemas.microsoft.com/office/drawing/2014/main" id="{2CA32712-C9D8-4CFA-B86E-33E34D91D2B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3" name="image3.png" descr="http://intranetsdm.movilidadbogota.gov.co:7778/images/pobtrans.gif">
          <a:extLst>
            <a:ext uri="{FF2B5EF4-FFF2-40B4-BE49-F238E27FC236}">
              <a16:creationId xmlns:a16="http://schemas.microsoft.com/office/drawing/2014/main" id="{A67137BA-3382-4BC3-B36F-9A89E84838A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4" name="image3.png" descr="http://intranetsdm.movilidadbogota.gov.co:7778/images/pobtrans.gif">
          <a:extLst>
            <a:ext uri="{FF2B5EF4-FFF2-40B4-BE49-F238E27FC236}">
              <a16:creationId xmlns:a16="http://schemas.microsoft.com/office/drawing/2014/main" id="{61532670-5F84-4031-9C21-F70E10F0FDF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5" name="image3.png" descr="http://intranetsdm.movilidadbogota.gov.co:7778/images/pobtrans.gif">
          <a:extLst>
            <a:ext uri="{FF2B5EF4-FFF2-40B4-BE49-F238E27FC236}">
              <a16:creationId xmlns:a16="http://schemas.microsoft.com/office/drawing/2014/main" id="{F131DBF2-96FB-40FC-B8F5-97D4B64D007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6" name="image3.png" descr="http://intranetsdm.movilidadbogota.gov.co:7778/images/pobtrans.gif">
          <a:extLst>
            <a:ext uri="{FF2B5EF4-FFF2-40B4-BE49-F238E27FC236}">
              <a16:creationId xmlns:a16="http://schemas.microsoft.com/office/drawing/2014/main" id="{F2FF5410-E572-4430-830F-2F5C0175B35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7" name="image3.png" descr="http://intranetsdm.movilidadbogota.gov.co:7778/images/pobtrans.gif">
          <a:extLst>
            <a:ext uri="{FF2B5EF4-FFF2-40B4-BE49-F238E27FC236}">
              <a16:creationId xmlns:a16="http://schemas.microsoft.com/office/drawing/2014/main" id="{052C0B64-8158-474D-8200-2D12286C68A9}"/>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8" name="image2.png" descr="http://intranetsdm.movilidadbogota.gov.co:7778/images/pobtrans.gif">
          <a:extLst>
            <a:ext uri="{FF2B5EF4-FFF2-40B4-BE49-F238E27FC236}">
              <a16:creationId xmlns:a16="http://schemas.microsoft.com/office/drawing/2014/main" id="{8DE9D5A0-C1A4-4DE3-A5FF-38EDC0ECD50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9" name="image2.png" descr="http://intranetsdm.movilidadbogota.gov.co:7778/images/pobtrans.gif">
          <a:extLst>
            <a:ext uri="{FF2B5EF4-FFF2-40B4-BE49-F238E27FC236}">
              <a16:creationId xmlns:a16="http://schemas.microsoft.com/office/drawing/2014/main" id="{7EE3AFF4-BCFC-4D7C-88DF-5D0EE27E2554}"/>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0" name="image3.png" descr="http://intranetsdm.movilidadbogota.gov.co:7778/images/pobtrans.gif">
          <a:extLst>
            <a:ext uri="{FF2B5EF4-FFF2-40B4-BE49-F238E27FC236}">
              <a16:creationId xmlns:a16="http://schemas.microsoft.com/office/drawing/2014/main" id="{47B34ECF-EF0E-42A6-8360-B61F5D41C0C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1" name="image3.png" descr="http://intranetsdm.movilidadbogota.gov.co:7778/images/pobtrans.gif">
          <a:extLst>
            <a:ext uri="{FF2B5EF4-FFF2-40B4-BE49-F238E27FC236}">
              <a16:creationId xmlns:a16="http://schemas.microsoft.com/office/drawing/2014/main" id="{B3B6FAFE-9C45-40FF-B070-3F635FDE704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2" name="image3.png" descr="http://intranetsdm.movilidadbogota.gov.co:7778/images/pobtrans.gif">
          <a:extLst>
            <a:ext uri="{FF2B5EF4-FFF2-40B4-BE49-F238E27FC236}">
              <a16:creationId xmlns:a16="http://schemas.microsoft.com/office/drawing/2014/main" id="{0DB7E4B1-6C96-4D1D-92D7-1489B96A477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3" name="image3.png" descr="http://intranetsdm.movilidadbogota.gov.co:7778/images/pobtrans.gif">
          <a:extLst>
            <a:ext uri="{FF2B5EF4-FFF2-40B4-BE49-F238E27FC236}">
              <a16:creationId xmlns:a16="http://schemas.microsoft.com/office/drawing/2014/main" id="{3232AFE0-C1AF-4937-91AB-67962D81EB7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4" name="image3.png" descr="http://intranetsdm.movilidadbogota.gov.co:7778/images/pobtrans.gif">
          <a:extLst>
            <a:ext uri="{FF2B5EF4-FFF2-40B4-BE49-F238E27FC236}">
              <a16:creationId xmlns:a16="http://schemas.microsoft.com/office/drawing/2014/main" id="{45821793-DEFB-4E2A-9AAB-42C9E6DAAAD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5" name="image3.png" descr="http://intranetsdm.movilidadbogota.gov.co:7778/images/pobtrans.gif">
          <a:extLst>
            <a:ext uri="{FF2B5EF4-FFF2-40B4-BE49-F238E27FC236}">
              <a16:creationId xmlns:a16="http://schemas.microsoft.com/office/drawing/2014/main" id="{F3CF8107-F863-4795-A487-86995E36202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6" name="image3.png" descr="http://intranetsdm.movilidadbogota.gov.co:7778/images/pobtrans.gif">
          <a:extLst>
            <a:ext uri="{FF2B5EF4-FFF2-40B4-BE49-F238E27FC236}">
              <a16:creationId xmlns:a16="http://schemas.microsoft.com/office/drawing/2014/main" id="{FE8C6C0E-0877-4FE2-8C5B-F946BD4A9B2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7" name="image3.png" descr="http://intranetsdm.movilidadbogota.gov.co:7778/images/pobtrans.gif">
          <a:extLst>
            <a:ext uri="{FF2B5EF4-FFF2-40B4-BE49-F238E27FC236}">
              <a16:creationId xmlns:a16="http://schemas.microsoft.com/office/drawing/2014/main" id="{B819F859-040D-4440-9F8A-F5CDE067028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8" name="image3.png" descr="http://intranetsdm.movilidadbogota.gov.co:7778/images/pobtrans.gif">
          <a:extLst>
            <a:ext uri="{FF2B5EF4-FFF2-40B4-BE49-F238E27FC236}">
              <a16:creationId xmlns:a16="http://schemas.microsoft.com/office/drawing/2014/main" id="{5060345B-0A54-4723-825B-BD43F078176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9" name="image3.png" descr="http://intranetsdm.movilidadbogota.gov.co:7778/images/pobtrans.gif">
          <a:extLst>
            <a:ext uri="{FF2B5EF4-FFF2-40B4-BE49-F238E27FC236}">
              <a16:creationId xmlns:a16="http://schemas.microsoft.com/office/drawing/2014/main" id="{3C3F7CA4-FEA5-467E-B279-E2CC964F3BB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0" name="image3.png" descr="http://intranetsdm.movilidadbogota.gov.co:7778/images/pobtrans.gif">
          <a:extLst>
            <a:ext uri="{FF2B5EF4-FFF2-40B4-BE49-F238E27FC236}">
              <a16:creationId xmlns:a16="http://schemas.microsoft.com/office/drawing/2014/main" id="{D37EC705-05E4-42EC-A45E-561D465B0F0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1" name="image3.png" descr="http://intranetsdm.movilidadbogota.gov.co:7778/images/pobtrans.gif">
          <a:extLst>
            <a:ext uri="{FF2B5EF4-FFF2-40B4-BE49-F238E27FC236}">
              <a16:creationId xmlns:a16="http://schemas.microsoft.com/office/drawing/2014/main" id="{A8F984BC-56A4-4172-804E-C547D020F66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2" name="image2.png" descr="http://intranetsdm.movilidadbogota.gov.co:7778/images/pobtrans.gif">
          <a:extLst>
            <a:ext uri="{FF2B5EF4-FFF2-40B4-BE49-F238E27FC236}">
              <a16:creationId xmlns:a16="http://schemas.microsoft.com/office/drawing/2014/main" id="{CE0271C9-1C45-4C2C-B05F-4F5FEA16E52D}"/>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3" name="image2.png" descr="http://intranetsdm.movilidadbogota.gov.co:7778/images/pobtrans.gif">
          <a:extLst>
            <a:ext uri="{FF2B5EF4-FFF2-40B4-BE49-F238E27FC236}">
              <a16:creationId xmlns:a16="http://schemas.microsoft.com/office/drawing/2014/main" id="{A851A1F0-9A98-406A-BC95-9C6E1088C465}"/>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4" name="image3.png" descr="http://intranetsdm.movilidadbogota.gov.co:7778/images/pobtrans.gif">
          <a:extLst>
            <a:ext uri="{FF2B5EF4-FFF2-40B4-BE49-F238E27FC236}">
              <a16:creationId xmlns:a16="http://schemas.microsoft.com/office/drawing/2014/main" id="{DB3843F3-1D93-4FE1-B13D-A3ED47423E4B}"/>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5" name="image3.png" descr="http://intranetsdm.movilidadbogota.gov.co:7778/images/pobtrans.gif">
          <a:extLst>
            <a:ext uri="{FF2B5EF4-FFF2-40B4-BE49-F238E27FC236}">
              <a16:creationId xmlns:a16="http://schemas.microsoft.com/office/drawing/2014/main" id="{86128749-012F-4063-8BE1-36CFF66C365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6" name="image3.png" descr="http://intranetsdm.movilidadbogota.gov.co:7778/images/pobtrans.gif">
          <a:extLst>
            <a:ext uri="{FF2B5EF4-FFF2-40B4-BE49-F238E27FC236}">
              <a16:creationId xmlns:a16="http://schemas.microsoft.com/office/drawing/2014/main" id="{A207D55E-66BE-4948-99B5-7CA478CEF87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7" name="image3.png" descr="http://intranetsdm.movilidadbogota.gov.co:7778/images/pobtrans.gif">
          <a:extLst>
            <a:ext uri="{FF2B5EF4-FFF2-40B4-BE49-F238E27FC236}">
              <a16:creationId xmlns:a16="http://schemas.microsoft.com/office/drawing/2014/main" id="{71B1C44D-C3E3-45FB-8108-545F1D2B233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8" name="image3.png" descr="http://intranetsdm.movilidadbogota.gov.co:7778/images/pobtrans.gif">
          <a:extLst>
            <a:ext uri="{FF2B5EF4-FFF2-40B4-BE49-F238E27FC236}">
              <a16:creationId xmlns:a16="http://schemas.microsoft.com/office/drawing/2014/main" id="{09A6515A-7453-486D-880A-65007900F23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9" name="image3.png" descr="http://intranetsdm.movilidadbogota.gov.co:7778/images/pobtrans.gif">
          <a:extLst>
            <a:ext uri="{FF2B5EF4-FFF2-40B4-BE49-F238E27FC236}">
              <a16:creationId xmlns:a16="http://schemas.microsoft.com/office/drawing/2014/main" id="{2A7EBB6F-EF36-49A4-81CB-B5EDA5914AB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0" name="image3.png" descr="http://intranetsdm.movilidadbogota.gov.co:7778/images/pobtrans.gif">
          <a:extLst>
            <a:ext uri="{FF2B5EF4-FFF2-40B4-BE49-F238E27FC236}">
              <a16:creationId xmlns:a16="http://schemas.microsoft.com/office/drawing/2014/main" id="{AB821006-18C6-41D8-AAD6-DD46B944940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1" name="image3.png" descr="http://intranetsdm.movilidadbogota.gov.co:7778/images/pobtrans.gif">
          <a:extLst>
            <a:ext uri="{FF2B5EF4-FFF2-40B4-BE49-F238E27FC236}">
              <a16:creationId xmlns:a16="http://schemas.microsoft.com/office/drawing/2014/main" id="{C787AB2C-D630-4704-9FF5-9881EDA4ACC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2" name="image3.png" descr="http://intranetsdm.movilidadbogota.gov.co:7778/images/pobtrans.gif">
          <a:extLst>
            <a:ext uri="{FF2B5EF4-FFF2-40B4-BE49-F238E27FC236}">
              <a16:creationId xmlns:a16="http://schemas.microsoft.com/office/drawing/2014/main" id="{9DA285A0-5D3E-49A0-BD59-8A43B5B8B07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3" name="image3.png" descr="http://intranetsdm.movilidadbogota.gov.co:7778/images/pobtrans.gif">
          <a:extLst>
            <a:ext uri="{FF2B5EF4-FFF2-40B4-BE49-F238E27FC236}">
              <a16:creationId xmlns:a16="http://schemas.microsoft.com/office/drawing/2014/main" id="{E472AE7A-8268-4DB7-ACEA-ACD2854419EC}"/>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4" name="image3.png" descr="http://intranetsdm.movilidadbogota.gov.co:7778/images/pobtrans.gif">
          <a:extLst>
            <a:ext uri="{FF2B5EF4-FFF2-40B4-BE49-F238E27FC236}">
              <a16:creationId xmlns:a16="http://schemas.microsoft.com/office/drawing/2014/main" id="{A3BE7F2C-4629-46D4-A5AC-085E70A52E9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5" name="image3.png" descr="http://intranetsdm.movilidadbogota.gov.co:7778/images/pobtrans.gif">
          <a:extLst>
            <a:ext uri="{FF2B5EF4-FFF2-40B4-BE49-F238E27FC236}">
              <a16:creationId xmlns:a16="http://schemas.microsoft.com/office/drawing/2014/main" id="{CC747F5E-F39B-49E6-81A4-C5DD5DBC2F4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6" name="image2.png" descr="http://intranetsdm.movilidadbogota.gov.co:7778/images/pobtrans.gif">
          <a:extLst>
            <a:ext uri="{FF2B5EF4-FFF2-40B4-BE49-F238E27FC236}">
              <a16:creationId xmlns:a16="http://schemas.microsoft.com/office/drawing/2014/main" id="{B43831D9-AA8E-449C-A9F9-6FD23DE3ECBC}"/>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7" name="image2.png" descr="http://intranetsdm.movilidadbogota.gov.co:7778/images/pobtrans.gif">
          <a:extLst>
            <a:ext uri="{FF2B5EF4-FFF2-40B4-BE49-F238E27FC236}">
              <a16:creationId xmlns:a16="http://schemas.microsoft.com/office/drawing/2014/main" id="{11C0B360-4344-4513-8B7D-A38687C17C63}"/>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98" name="image3.png" descr="http://intranetsdm.movilidadbogota.gov.co:7778/images/pobtrans.gif">
          <a:extLst>
            <a:ext uri="{FF2B5EF4-FFF2-40B4-BE49-F238E27FC236}">
              <a16:creationId xmlns:a16="http://schemas.microsoft.com/office/drawing/2014/main" id="{DFAF6D93-632A-4C86-B49B-9B4322632EC3}"/>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99" name="image3.png" descr="http://intranetsdm.movilidadbogota.gov.co:7778/images/pobtrans.gif">
          <a:extLst>
            <a:ext uri="{FF2B5EF4-FFF2-40B4-BE49-F238E27FC236}">
              <a16:creationId xmlns:a16="http://schemas.microsoft.com/office/drawing/2014/main" id="{EC55FA7C-9332-4179-8BEF-57A5C636E3E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0" name="image3.png" descr="http://intranetsdm.movilidadbogota.gov.co:7778/images/pobtrans.gif">
          <a:extLst>
            <a:ext uri="{FF2B5EF4-FFF2-40B4-BE49-F238E27FC236}">
              <a16:creationId xmlns:a16="http://schemas.microsoft.com/office/drawing/2014/main" id="{FDF7944F-A5FB-4045-A0F6-4AE31871920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1" name="image3.png" descr="http://intranetsdm.movilidadbogota.gov.co:7778/images/pobtrans.gif">
          <a:extLst>
            <a:ext uri="{FF2B5EF4-FFF2-40B4-BE49-F238E27FC236}">
              <a16:creationId xmlns:a16="http://schemas.microsoft.com/office/drawing/2014/main" id="{1BA5E724-478C-406B-8847-3A967311146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2" name="image3.png" descr="http://intranetsdm.movilidadbogota.gov.co:7778/images/pobtrans.gif">
          <a:extLst>
            <a:ext uri="{FF2B5EF4-FFF2-40B4-BE49-F238E27FC236}">
              <a16:creationId xmlns:a16="http://schemas.microsoft.com/office/drawing/2014/main" id="{A683D5DE-6418-4FA9-A159-4486AF31198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3" name="image3.png" descr="http://intranetsdm.movilidadbogota.gov.co:7778/images/pobtrans.gif">
          <a:extLst>
            <a:ext uri="{FF2B5EF4-FFF2-40B4-BE49-F238E27FC236}">
              <a16:creationId xmlns:a16="http://schemas.microsoft.com/office/drawing/2014/main" id="{D0D163E3-5FE9-42EC-B385-55629AACD32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4" name="image3.png" descr="http://intranetsdm.movilidadbogota.gov.co:7778/images/pobtrans.gif">
          <a:extLst>
            <a:ext uri="{FF2B5EF4-FFF2-40B4-BE49-F238E27FC236}">
              <a16:creationId xmlns:a16="http://schemas.microsoft.com/office/drawing/2014/main" id="{512ADB6F-78F1-4CCD-A780-CD04286EF85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5" name="image3.png" descr="http://intranetsdm.movilidadbogota.gov.co:7778/images/pobtrans.gif">
          <a:extLst>
            <a:ext uri="{FF2B5EF4-FFF2-40B4-BE49-F238E27FC236}">
              <a16:creationId xmlns:a16="http://schemas.microsoft.com/office/drawing/2014/main" id="{121ABE54-61C9-4939-A36C-A94415C04C0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6" name="image3.png" descr="http://intranetsdm.movilidadbogota.gov.co:7778/images/pobtrans.gif">
          <a:extLst>
            <a:ext uri="{FF2B5EF4-FFF2-40B4-BE49-F238E27FC236}">
              <a16:creationId xmlns:a16="http://schemas.microsoft.com/office/drawing/2014/main" id="{B66EA4E1-62DA-465B-997E-8C9486CF833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7" name="image3.png" descr="http://intranetsdm.movilidadbogota.gov.co:7778/images/pobtrans.gif">
          <a:extLst>
            <a:ext uri="{FF2B5EF4-FFF2-40B4-BE49-F238E27FC236}">
              <a16:creationId xmlns:a16="http://schemas.microsoft.com/office/drawing/2014/main" id="{CA7E18A5-8DAC-45C8-B324-B154BD54F31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8" name="image3.png" descr="http://intranetsdm.movilidadbogota.gov.co:7778/images/pobtrans.gif">
          <a:extLst>
            <a:ext uri="{FF2B5EF4-FFF2-40B4-BE49-F238E27FC236}">
              <a16:creationId xmlns:a16="http://schemas.microsoft.com/office/drawing/2014/main" id="{A9843FB9-1882-462B-90FA-433265CDA56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9" name="image3.png" descr="http://intranetsdm.movilidadbogota.gov.co:7778/images/pobtrans.gif">
          <a:extLst>
            <a:ext uri="{FF2B5EF4-FFF2-40B4-BE49-F238E27FC236}">
              <a16:creationId xmlns:a16="http://schemas.microsoft.com/office/drawing/2014/main" id="{B479859F-DC96-4732-B5C4-7A326A0B7E49}"/>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0" name="image2.png" descr="http://intranetsdm.movilidadbogota.gov.co:7778/images/pobtrans.gif">
          <a:extLst>
            <a:ext uri="{FF2B5EF4-FFF2-40B4-BE49-F238E27FC236}">
              <a16:creationId xmlns:a16="http://schemas.microsoft.com/office/drawing/2014/main" id="{28048D35-0206-4A0C-8DC7-2CAB53156A7B}"/>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1" name="image2.png" descr="http://intranetsdm.movilidadbogota.gov.co:7778/images/pobtrans.gif">
          <a:extLst>
            <a:ext uri="{FF2B5EF4-FFF2-40B4-BE49-F238E27FC236}">
              <a16:creationId xmlns:a16="http://schemas.microsoft.com/office/drawing/2014/main" id="{A838C0FD-BF10-4858-B60B-0FCB3FCC44FE}"/>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2" name="image3.png" descr="http://intranetsdm.movilidadbogota.gov.co:7778/images/pobtrans.gif">
          <a:extLst>
            <a:ext uri="{FF2B5EF4-FFF2-40B4-BE49-F238E27FC236}">
              <a16:creationId xmlns:a16="http://schemas.microsoft.com/office/drawing/2014/main" id="{B9C447B8-72DE-42D6-9658-B3771E2AFF5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3" name="image3.png" descr="http://intranetsdm.movilidadbogota.gov.co:7778/images/pobtrans.gif">
          <a:extLst>
            <a:ext uri="{FF2B5EF4-FFF2-40B4-BE49-F238E27FC236}">
              <a16:creationId xmlns:a16="http://schemas.microsoft.com/office/drawing/2014/main" id="{66F2AE74-C9BA-4010-B925-D049CD38BC0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4" name="image3.png" descr="http://intranetsdm.movilidadbogota.gov.co:7778/images/pobtrans.gif">
          <a:extLst>
            <a:ext uri="{FF2B5EF4-FFF2-40B4-BE49-F238E27FC236}">
              <a16:creationId xmlns:a16="http://schemas.microsoft.com/office/drawing/2014/main" id="{0CC98144-5EB9-45C9-BD19-7D37F7F9FF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5" name="image3.png" descr="http://intranetsdm.movilidadbogota.gov.co:7778/images/pobtrans.gif">
          <a:extLst>
            <a:ext uri="{FF2B5EF4-FFF2-40B4-BE49-F238E27FC236}">
              <a16:creationId xmlns:a16="http://schemas.microsoft.com/office/drawing/2014/main" id="{F81E1965-FA86-48D5-A481-4D9E9E7F924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6" name="image3.png" descr="http://intranetsdm.movilidadbogota.gov.co:7778/images/pobtrans.gif">
          <a:extLst>
            <a:ext uri="{FF2B5EF4-FFF2-40B4-BE49-F238E27FC236}">
              <a16:creationId xmlns:a16="http://schemas.microsoft.com/office/drawing/2014/main" id="{E40990A5-17CD-4E8B-A150-08AC9D10C8F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7" name="image3.png" descr="http://intranetsdm.movilidadbogota.gov.co:7778/images/pobtrans.gif">
          <a:extLst>
            <a:ext uri="{FF2B5EF4-FFF2-40B4-BE49-F238E27FC236}">
              <a16:creationId xmlns:a16="http://schemas.microsoft.com/office/drawing/2014/main" id="{19AAADAD-846E-4CEC-873A-DF6BBB39622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8" name="image3.png" descr="http://intranetsdm.movilidadbogota.gov.co:7778/images/pobtrans.gif">
          <a:extLst>
            <a:ext uri="{FF2B5EF4-FFF2-40B4-BE49-F238E27FC236}">
              <a16:creationId xmlns:a16="http://schemas.microsoft.com/office/drawing/2014/main" id="{AB4FDB96-CF5D-4A75-946C-EC585295B7D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9" name="image3.png" descr="http://intranetsdm.movilidadbogota.gov.co:7778/images/pobtrans.gif">
          <a:extLst>
            <a:ext uri="{FF2B5EF4-FFF2-40B4-BE49-F238E27FC236}">
              <a16:creationId xmlns:a16="http://schemas.microsoft.com/office/drawing/2014/main" id="{3AD45162-269F-479A-BFAA-3582DCE574D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0" name="image3.png" descr="http://intranetsdm.movilidadbogota.gov.co:7778/images/pobtrans.gif">
          <a:extLst>
            <a:ext uri="{FF2B5EF4-FFF2-40B4-BE49-F238E27FC236}">
              <a16:creationId xmlns:a16="http://schemas.microsoft.com/office/drawing/2014/main" id="{5AEBF9CD-9D1A-443A-B6AC-D0B96AF3EE9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1" name="image3.png" descr="http://intranetsdm.movilidadbogota.gov.co:7778/images/pobtrans.gif">
          <a:extLst>
            <a:ext uri="{FF2B5EF4-FFF2-40B4-BE49-F238E27FC236}">
              <a16:creationId xmlns:a16="http://schemas.microsoft.com/office/drawing/2014/main" id="{9E9F4016-13F4-4E77-8DBF-394CD3C32F1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2" name="image3.png" descr="http://intranetsdm.movilidadbogota.gov.co:7778/images/pobtrans.gif">
          <a:extLst>
            <a:ext uri="{FF2B5EF4-FFF2-40B4-BE49-F238E27FC236}">
              <a16:creationId xmlns:a16="http://schemas.microsoft.com/office/drawing/2014/main" id="{6026705A-0ADA-4DBF-8FD4-81B6BE16893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3" name="image3.png" descr="http://intranetsdm.movilidadbogota.gov.co:7778/images/pobtrans.gif">
          <a:extLst>
            <a:ext uri="{FF2B5EF4-FFF2-40B4-BE49-F238E27FC236}">
              <a16:creationId xmlns:a16="http://schemas.microsoft.com/office/drawing/2014/main" id="{604F9272-057D-44D7-9E12-7D93628F2560}"/>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4" name="image2.png" descr="http://intranetsdm.movilidadbogota.gov.co:7778/images/pobtrans.gif">
          <a:extLst>
            <a:ext uri="{FF2B5EF4-FFF2-40B4-BE49-F238E27FC236}">
              <a16:creationId xmlns:a16="http://schemas.microsoft.com/office/drawing/2014/main" id="{1735F854-7CF9-441B-A32A-6E0297056717}"/>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5" name="image2.png" descr="http://intranetsdm.movilidadbogota.gov.co:7778/images/pobtrans.gif">
          <a:extLst>
            <a:ext uri="{FF2B5EF4-FFF2-40B4-BE49-F238E27FC236}">
              <a16:creationId xmlns:a16="http://schemas.microsoft.com/office/drawing/2014/main" id="{D04B850B-548F-42A5-9779-0BD186CB59B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226" name="1 Imagen" descr="http://intranetsdm.movilidadbogota.gov.co:7778/images/pobtrans.gif">
          <a:extLst>
            <a:ext uri="{FF2B5EF4-FFF2-40B4-BE49-F238E27FC236}">
              <a16:creationId xmlns:a16="http://schemas.microsoft.com/office/drawing/2014/main" id="{EF15B55C-6CEE-469F-8294-367CB5DB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7" name="1 Imagen" descr="http://intranetsdm.movilidadbogota.gov.co:7778/images/pobtrans.gif">
          <a:extLst>
            <a:ext uri="{FF2B5EF4-FFF2-40B4-BE49-F238E27FC236}">
              <a16:creationId xmlns:a16="http://schemas.microsoft.com/office/drawing/2014/main" id="{A2078D44-DC21-44D5-B066-1FE95724F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8" name="1 Imagen" descr="http://intranetsdm.movilidadbogota.gov.co:7778/images/pobtrans.gif">
          <a:extLst>
            <a:ext uri="{FF2B5EF4-FFF2-40B4-BE49-F238E27FC236}">
              <a16:creationId xmlns:a16="http://schemas.microsoft.com/office/drawing/2014/main" id="{2173A00D-3CB0-4544-B6C0-95BF5E936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9" name="1 Imagen" descr="http://intranetsdm.movilidadbogota.gov.co:7778/images/pobtrans.gif">
          <a:extLst>
            <a:ext uri="{FF2B5EF4-FFF2-40B4-BE49-F238E27FC236}">
              <a16:creationId xmlns:a16="http://schemas.microsoft.com/office/drawing/2014/main" id="{77BDC1E1-1142-4D9A-A00A-9DCE0499F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0" name="1 Imagen" descr="http://intranetsdm.movilidadbogota.gov.co:7778/images/pobtrans.gif">
          <a:extLst>
            <a:ext uri="{FF2B5EF4-FFF2-40B4-BE49-F238E27FC236}">
              <a16:creationId xmlns:a16="http://schemas.microsoft.com/office/drawing/2014/main" id="{32C81CA1-5759-4467-8194-A4644EBD4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1" name="1 Imagen" descr="http://intranetsdm.movilidadbogota.gov.co:7778/images/pobtrans.gif">
          <a:extLst>
            <a:ext uri="{FF2B5EF4-FFF2-40B4-BE49-F238E27FC236}">
              <a16:creationId xmlns:a16="http://schemas.microsoft.com/office/drawing/2014/main" id="{92F9308F-7D3D-490F-8C93-C018D4094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2" name="1 Imagen" descr="http://intranetsdm.movilidadbogota.gov.co:7778/images/pobtrans.gif">
          <a:extLst>
            <a:ext uri="{FF2B5EF4-FFF2-40B4-BE49-F238E27FC236}">
              <a16:creationId xmlns:a16="http://schemas.microsoft.com/office/drawing/2014/main" id="{7BB32D18-304F-41BE-91C7-FEDC5B0F8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3" name="1 Imagen" descr="http://intranetsdm.movilidadbogota.gov.co:7778/images/pobtrans.gif">
          <a:extLst>
            <a:ext uri="{FF2B5EF4-FFF2-40B4-BE49-F238E27FC236}">
              <a16:creationId xmlns:a16="http://schemas.microsoft.com/office/drawing/2014/main" id="{902F3D68-B822-4DE2-8270-0A63E8604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4" name="1 Imagen" descr="http://intranetsdm.movilidadbogota.gov.co:7778/images/pobtrans.gif">
          <a:extLst>
            <a:ext uri="{FF2B5EF4-FFF2-40B4-BE49-F238E27FC236}">
              <a16:creationId xmlns:a16="http://schemas.microsoft.com/office/drawing/2014/main" id="{2D206025-EEDE-4018-9EED-0BB384CD7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5" name="1 Imagen" descr="http://intranetsdm.movilidadbogota.gov.co:7778/images/pobtrans.gif">
          <a:extLst>
            <a:ext uri="{FF2B5EF4-FFF2-40B4-BE49-F238E27FC236}">
              <a16:creationId xmlns:a16="http://schemas.microsoft.com/office/drawing/2014/main" id="{014976CC-1A2B-40DF-B8D3-D6E9F768C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6" name="1 Imagen" descr="http://intranetsdm.movilidadbogota.gov.co:7778/images/pobtrans.gif">
          <a:extLst>
            <a:ext uri="{FF2B5EF4-FFF2-40B4-BE49-F238E27FC236}">
              <a16:creationId xmlns:a16="http://schemas.microsoft.com/office/drawing/2014/main" id="{47FE21DB-2589-4137-9FA3-33238405D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7" name="1 Imagen" descr="http://intranetsdm.movilidadbogota.gov.co:7778/images/pobtrans.gif">
          <a:extLst>
            <a:ext uri="{FF2B5EF4-FFF2-40B4-BE49-F238E27FC236}">
              <a16:creationId xmlns:a16="http://schemas.microsoft.com/office/drawing/2014/main" id="{6D5A3647-7F15-4DD8-8E8A-894D0678C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8" name="1 Imagen" descr="http://intranetsdm.movilidadbogota.gov.co:7778/images/pobtrans.gif">
          <a:extLst>
            <a:ext uri="{FF2B5EF4-FFF2-40B4-BE49-F238E27FC236}">
              <a16:creationId xmlns:a16="http://schemas.microsoft.com/office/drawing/2014/main" id="{501C5A7D-2351-44FD-A43B-4E82089368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9" name="1 Imagen" descr="http://intranetsdm.movilidadbogota.gov.co:7778/images/pobtrans.gif">
          <a:extLst>
            <a:ext uri="{FF2B5EF4-FFF2-40B4-BE49-F238E27FC236}">
              <a16:creationId xmlns:a16="http://schemas.microsoft.com/office/drawing/2014/main" id="{34E21CDD-2ED1-426A-9C71-D993DEECE6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0" name="1 Imagen" descr="http://intranetsdm.movilidadbogota.gov.co:7778/images/pobtrans.gif">
          <a:extLst>
            <a:ext uri="{FF2B5EF4-FFF2-40B4-BE49-F238E27FC236}">
              <a16:creationId xmlns:a16="http://schemas.microsoft.com/office/drawing/2014/main" id="{F0998811-45FC-4182-AB83-BFA7DC7A5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1" name="1 Imagen" descr="http://intranetsdm.movilidadbogota.gov.co:7778/images/pobtrans.gif">
          <a:extLst>
            <a:ext uri="{FF2B5EF4-FFF2-40B4-BE49-F238E27FC236}">
              <a16:creationId xmlns:a16="http://schemas.microsoft.com/office/drawing/2014/main" id="{9DFAE8F1-4350-46D0-8CFD-0C2F92B00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2" name="1 Imagen" descr="http://intranetsdm.movilidadbogota.gov.co:7778/images/pobtrans.gif">
          <a:extLst>
            <a:ext uri="{FF2B5EF4-FFF2-40B4-BE49-F238E27FC236}">
              <a16:creationId xmlns:a16="http://schemas.microsoft.com/office/drawing/2014/main" id="{322FAC61-9F92-4EA0-B0B5-223426BE5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3" name="1 Imagen" descr="http://intranetsdm.movilidadbogota.gov.co:7778/images/pobtrans.gif">
          <a:extLst>
            <a:ext uri="{FF2B5EF4-FFF2-40B4-BE49-F238E27FC236}">
              <a16:creationId xmlns:a16="http://schemas.microsoft.com/office/drawing/2014/main" id="{1D63AC89-8988-476D-B709-0437EEFA6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4" name="1 Imagen" descr="http://intranetsdm.movilidadbogota.gov.co:7778/images/pobtrans.gif">
          <a:extLst>
            <a:ext uri="{FF2B5EF4-FFF2-40B4-BE49-F238E27FC236}">
              <a16:creationId xmlns:a16="http://schemas.microsoft.com/office/drawing/2014/main" id="{2E98AD98-7D76-4DB4-B47A-72D837FF9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5" name="1 Imagen" descr="http://intranetsdm.movilidadbogota.gov.co:7778/images/pobtrans.gif">
          <a:extLst>
            <a:ext uri="{FF2B5EF4-FFF2-40B4-BE49-F238E27FC236}">
              <a16:creationId xmlns:a16="http://schemas.microsoft.com/office/drawing/2014/main" id="{F3A5809A-6588-47A7-9907-5A4E81AA4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6" name="1 Imagen" descr="http://intranetsdm.movilidadbogota.gov.co:7778/images/pobtrans.gif">
          <a:extLst>
            <a:ext uri="{FF2B5EF4-FFF2-40B4-BE49-F238E27FC236}">
              <a16:creationId xmlns:a16="http://schemas.microsoft.com/office/drawing/2014/main" id="{CB0CD733-98B6-4D1A-9C79-A8FA950AA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7" name="1 Imagen" descr="http://intranetsdm.movilidadbogota.gov.co:7778/images/pobtrans.gif">
          <a:extLst>
            <a:ext uri="{FF2B5EF4-FFF2-40B4-BE49-F238E27FC236}">
              <a16:creationId xmlns:a16="http://schemas.microsoft.com/office/drawing/2014/main" id="{E5BDCDFD-8C59-4B65-90BA-52AF32B00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8" name="1 Imagen" descr="http://intranetsdm.movilidadbogota.gov.co:7778/images/pobtrans.gif">
          <a:extLst>
            <a:ext uri="{FF2B5EF4-FFF2-40B4-BE49-F238E27FC236}">
              <a16:creationId xmlns:a16="http://schemas.microsoft.com/office/drawing/2014/main" id="{F7B0F076-D54E-4F60-951C-701F6B829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9" name="1 Imagen" descr="http://intranetsdm.movilidadbogota.gov.co:7778/images/pobtrans.gif">
          <a:extLst>
            <a:ext uri="{FF2B5EF4-FFF2-40B4-BE49-F238E27FC236}">
              <a16:creationId xmlns:a16="http://schemas.microsoft.com/office/drawing/2014/main" id="{5B729ABD-735E-4B78-9517-E2F4FDFD1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0" name="1 Imagen" descr="http://intranetsdm.movilidadbogota.gov.co:7778/images/pobtrans.gif">
          <a:extLst>
            <a:ext uri="{FF2B5EF4-FFF2-40B4-BE49-F238E27FC236}">
              <a16:creationId xmlns:a16="http://schemas.microsoft.com/office/drawing/2014/main" id="{01B522D3-0879-42E0-8639-EAE127BD3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1" name="1 Imagen" descr="http://intranetsdm.movilidadbogota.gov.co:7778/images/pobtrans.gif">
          <a:extLst>
            <a:ext uri="{FF2B5EF4-FFF2-40B4-BE49-F238E27FC236}">
              <a16:creationId xmlns:a16="http://schemas.microsoft.com/office/drawing/2014/main" id="{C952D895-B7E7-4E4B-8F7B-EC345E6BE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2" name="1 Imagen" descr="http://intranetsdm.movilidadbogota.gov.co:7778/images/pobtrans.gif">
          <a:extLst>
            <a:ext uri="{FF2B5EF4-FFF2-40B4-BE49-F238E27FC236}">
              <a16:creationId xmlns:a16="http://schemas.microsoft.com/office/drawing/2014/main" id="{3E7FC0D2-5E38-482E-A4F2-AC570AF09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3" name="1 Imagen" descr="http://intranetsdm.movilidadbogota.gov.co:7778/images/pobtrans.gif">
          <a:extLst>
            <a:ext uri="{FF2B5EF4-FFF2-40B4-BE49-F238E27FC236}">
              <a16:creationId xmlns:a16="http://schemas.microsoft.com/office/drawing/2014/main" id="{B35BAEE8-EDDE-477F-A465-EF374BAC36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4" name="1 Imagen" descr="http://intranetsdm.movilidadbogota.gov.co:7778/images/pobtrans.gif">
          <a:extLst>
            <a:ext uri="{FF2B5EF4-FFF2-40B4-BE49-F238E27FC236}">
              <a16:creationId xmlns:a16="http://schemas.microsoft.com/office/drawing/2014/main" id="{F65D2A23-7BCD-4091-B121-D29D97BB6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5" name="1 Imagen" descr="http://intranetsdm.movilidadbogota.gov.co:7778/images/pobtrans.gif">
          <a:extLst>
            <a:ext uri="{FF2B5EF4-FFF2-40B4-BE49-F238E27FC236}">
              <a16:creationId xmlns:a16="http://schemas.microsoft.com/office/drawing/2014/main" id="{31599999-9899-4E7B-B9CB-DA7C0C3C3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6" name="1 Imagen" descr="http://intranetsdm.movilidadbogota.gov.co:7778/images/pobtrans.gif">
          <a:extLst>
            <a:ext uri="{FF2B5EF4-FFF2-40B4-BE49-F238E27FC236}">
              <a16:creationId xmlns:a16="http://schemas.microsoft.com/office/drawing/2014/main" id="{0D0A052C-7A82-4F0D-A37C-02449839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7" name="1 Imagen" descr="http://intranetsdm.movilidadbogota.gov.co:7778/images/pobtrans.gif">
          <a:extLst>
            <a:ext uri="{FF2B5EF4-FFF2-40B4-BE49-F238E27FC236}">
              <a16:creationId xmlns:a16="http://schemas.microsoft.com/office/drawing/2014/main" id="{B62232B3-3C55-4B1B-BDB2-4FA0190CB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8" name="1 Imagen" descr="http://intranetsdm.movilidadbogota.gov.co:7778/images/pobtrans.gif">
          <a:extLst>
            <a:ext uri="{FF2B5EF4-FFF2-40B4-BE49-F238E27FC236}">
              <a16:creationId xmlns:a16="http://schemas.microsoft.com/office/drawing/2014/main" id="{09BE70B4-E80A-4E94-B474-872D59C27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9" name="1 Imagen" descr="http://intranetsdm.movilidadbogota.gov.co:7778/images/pobtrans.gif">
          <a:extLst>
            <a:ext uri="{FF2B5EF4-FFF2-40B4-BE49-F238E27FC236}">
              <a16:creationId xmlns:a16="http://schemas.microsoft.com/office/drawing/2014/main" id="{F041414F-06ED-4590-981B-DC27254AD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0" name="1 Imagen" descr="http://intranetsdm.movilidadbogota.gov.co:7778/images/pobtrans.gif">
          <a:extLst>
            <a:ext uri="{FF2B5EF4-FFF2-40B4-BE49-F238E27FC236}">
              <a16:creationId xmlns:a16="http://schemas.microsoft.com/office/drawing/2014/main" id="{95615176-2488-4A6C-A400-D24F09477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1" name="1 Imagen" descr="http://intranetsdm.movilidadbogota.gov.co:7778/images/pobtrans.gif">
          <a:extLst>
            <a:ext uri="{FF2B5EF4-FFF2-40B4-BE49-F238E27FC236}">
              <a16:creationId xmlns:a16="http://schemas.microsoft.com/office/drawing/2014/main" id="{19002F36-4730-4D5E-973E-77D844C30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2" name="1 Imagen" descr="http://intranetsdm.movilidadbogota.gov.co:7778/images/pobtrans.gif">
          <a:extLst>
            <a:ext uri="{FF2B5EF4-FFF2-40B4-BE49-F238E27FC236}">
              <a16:creationId xmlns:a16="http://schemas.microsoft.com/office/drawing/2014/main" id="{A7351444-3107-4932-BE43-F17CE4167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3" name="1 Imagen" descr="http://intranetsdm.movilidadbogota.gov.co:7778/images/pobtrans.gif">
          <a:extLst>
            <a:ext uri="{FF2B5EF4-FFF2-40B4-BE49-F238E27FC236}">
              <a16:creationId xmlns:a16="http://schemas.microsoft.com/office/drawing/2014/main" id="{87C843D8-F561-4391-BDC6-0C70809E8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4" name="1 Imagen" descr="http://intranetsdm.movilidadbogota.gov.co:7778/images/pobtrans.gif">
          <a:extLst>
            <a:ext uri="{FF2B5EF4-FFF2-40B4-BE49-F238E27FC236}">
              <a16:creationId xmlns:a16="http://schemas.microsoft.com/office/drawing/2014/main" id="{C4238E07-950B-4A33-91DD-747B982EB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5" name="1 Imagen" descr="http://intranetsdm.movilidadbogota.gov.co:7778/images/pobtrans.gif">
          <a:extLst>
            <a:ext uri="{FF2B5EF4-FFF2-40B4-BE49-F238E27FC236}">
              <a16:creationId xmlns:a16="http://schemas.microsoft.com/office/drawing/2014/main" id="{02B6BFDC-0701-4996-885B-F3E70B421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6" name="1 Imagen" descr="http://intranetsdm.movilidadbogota.gov.co:7778/images/pobtrans.gif">
          <a:extLst>
            <a:ext uri="{FF2B5EF4-FFF2-40B4-BE49-F238E27FC236}">
              <a16:creationId xmlns:a16="http://schemas.microsoft.com/office/drawing/2014/main" id="{ECA53327-6478-415C-9A14-1953FD7A5C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7" name="1 Imagen" descr="http://intranetsdm.movilidadbogota.gov.co:7778/images/pobtrans.gif">
          <a:extLst>
            <a:ext uri="{FF2B5EF4-FFF2-40B4-BE49-F238E27FC236}">
              <a16:creationId xmlns:a16="http://schemas.microsoft.com/office/drawing/2014/main" id="{1F788851-329E-4CBF-BCB4-FA8101DBC1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8" name="1 Imagen" descr="http://intranetsdm.movilidadbogota.gov.co:7778/images/pobtrans.gif">
          <a:extLst>
            <a:ext uri="{FF2B5EF4-FFF2-40B4-BE49-F238E27FC236}">
              <a16:creationId xmlns:a16="http://schemas.microsoft.com/office/drawing/2014/main" id="{385E451D-7EFC-4D62-9D61-77931A57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9" name="1 Imagen" descr="http://intranetsdm.movilidadbogota.gov.co:7778/images/pobtrans.gif">
          <a:extLst>
            <a:ext uri="{FF2B5EF4-FFF2-40B4-BE49-F238E27FC236}">
              <a16:creationId xmlns:a16="http://schemas.microsoft.com/office/drawing/2014/main" id="{98772C15-1577-438D-8921-FADF3DBBD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0" name="1 Imagen" descr="http://intranetsdm.movilidadbogota.gov.co:7778/images/pobtrans.gif">
          <a:extLst>
            <a:ext uri="{FF2B5EF4-FFF2-40B4-BE49-F238E27FC236}">
              <a16:creationId xmlns:a16="http://schemas.microsoft.com/office/drawing/2014/main" id="{3CFA9C1C-2C53-4682-95A1-5EA836BF9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1" name="1 Imagen" descr="http://intranetsdm.movilidadbogota.gov.co:7778/images/pobtrans.gif">
          <a:extLst>
            <a:ext uri="{FF2B5EF4-FFF2-40B4-BE49-F238E27FC236}">
              <a16:creationId xmlns:a16="http://schemas.microsoft.com/office/drawing/2014/main" id="{34EC3B7E-7AE0-4AB9-9C65-7C6F3DF2D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2" name="1 Imagen" descr="http://intranetsdm.movilidadbogota.gov.co:7778/images/pobtrans.gif">
          <a:extLst>
            <a:ext uri="{FF2B5EF4-FFF2-40B4-BE49-F238E27FC236}">
              <a16:creationId xmlns:a16="http://schemas.microsoft.com/office/drawing/2014/main" id="{0972ED4D-93B1-42EA-A0D4-6C500FA7D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3" name="1 Imagen" descr="http://intranetsdm.movilidadbogota.gov.co:7778/images/pobtrans.gif">
          <a:extLst>
            <a:ext uri="{FF2B5EF4-FFF2-40B4-BE49-F238E27FC236}">
              <a16:creationId xmlns:a16="http://schemas.microsoft.com/office/drawing/2014/main" id="{ED4E393D-82B4-48DE-AC22-7F024A6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4" name="1 Imagen" descr="http://intranetsdm.movilidadbogota.gov.co:7778/images/pobtrans.gif">
          <a:extLst>
            <a:ext uri="{FF2B5EF4-FFF2-40B4-BE49-F238E27FC236}">
              <a16:creationId xmlns:a16="http://schemas.microsoft.com/office/drawing/2014/main" id="{3B45E150-DEC8-47B3-B1A4-00481E86C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5" name="1 Imagen" descr="http://intranetsdm.movilidadbogota.gov.co:7778/images/pobtrans.gif">
          <a:extLst>
            <a:ext uri="{FF2B5EF4-FFF2-40B4-BE49-F238E27FC236}">
              <a16:creationId xmlns:a16="http://schemas.microsoft.com/office/drawing/2014/main" id="{FE42ABB7-2D7F-4756-AD4E-4AD72D509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6" name="1 Imagen" descr="http://intranetsdm.movilidadbogota.gov.co:7778/images/pobtrans.gif">
          <a:extLst>
            <a:ext uri="{FF2B5EF4-FFF2-40B4-BE49-F238E27FC236}">
              <a16:creationId xmlns:a16="http://schemas.microsoft.com/office/drawing/2014/main" id="{972A9C94-322C-4952-8A82-7979B2636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7" name="1 Imagen" descr="http://intranetsdm.movilidadbogota.gov.co:7778/images/pobtrans.gif">
          <a:extLst>
            <a:ext uri="{FF2B5EF4-FFF2-40B4-BE49-F238E27FC236}">
              <a16:creationId xmlns:a16="http://schemas.microsoft.com/office/drawing/2014/main" id="{E4ED7B96-AD18-4BEE-AA8A-FFA7B1AEB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8" name="1 Imagen" descr="http://intranetsdm.movilidadbogota.gov.co:7778/images/pobtrans.gif">
          <a:extLst>
            <a:ext uri="{FF2B5EF4-FFF2-40B4-BE49-F238E27FC236}">
              <a16:creationId xmlns:a16="http://schemas.microsoft.com/office/drawing/2014/main" id="{C13D99B9-2712-46A5-BA34-5308D616C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9" name="1 Imagen" descr="http://intranetsdm.movilidadbogota.gov.co:7778/images/pobtrans.gif">
          <a:extLst>
            <a:ext uri="{FF2B5EF4-FFF2-40B4-BE49-F238E27FC236}">
              <a16:creationId xmlns:a16="http://schemas.microsoft.com/office/drawing/2014/main" id="{FA22AA25-8880-420B-94A5-A77E8A55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80" name="1 Imagen" descr="http://intranetsdm.movilidadbogota.gov.co:7778/images/pobtrans.gif">
          <a:extLst>
            <a:ext uri="{FF2B5EF4-FFF2-40B4-BE49-F238E27FC236}">
              <a16:creationId xmlns:a16="http://schemas.microsoft.com/office/drawing/2014/main" id="{91698833-BC06-44E9-977A-AB3EE6DE0F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81" name="1 Imagen" descr="http://intranetsdm.movilidadbogota.gov.co:7778/images/pobtrans.gif">
          <a:extLst>
            <a:ext uri="{FF2B5EF4-FFF2-40B4-BE49-F238E27FC236}">
              <a16:creationId xmlns:a16="http://schemas.microsoft.com/office/drawing/2014/main" id="{C86A2588-3E83-4C91-9351-D159C8DDBF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2" name="1 Imagen" descr="http://intranetsdm.movilidadbogota.gov.co:7778/images/pobtrans.gif">
          <a:extLst>
            <a:ext uri="{FF2B5EF4-FFF2-40B4-BE49-F238E27FC236}">
              <a16:creationId xmlns:a16="http://schemas.microsoft.com/office/drawing/2014/main" id="{49ED480D-B276-4132-96E5-0ABF2B56E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3" name="1 Imagen" descr="http://intranetsdm.movilidadbogota.gov.co:7778/images/pobtrans.gif">
          <a:extLst>
            <a:ext uri="{FF2B5EF4-FFF2-40B4-BE49-F238E27FC236}">
              <a16:creationId xmlns:a16="http://schemas.microsoft.com/office/drawing/2014/main" id="{8761CB28-4D2E-40DA-ABE8-0390AC73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4" name="1 Imagen" descr="http://intranetsdm.movilidadbogota.gov.co:7778/images/pobtrans.gif">
          <a:extLst>
            <a:ext uri="{FF2B5EF4-FFF2-40B4-BE49-F238E27FC236}">
              <a16:creationId xmlns:a16="http://schemas.microsoft.com/office/drawing/2014/main" id="{C670B434-C48A-4167-9D2E-1BABBBF72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5" name="1 Imagen" descr="http://intranetsdm.movilidadbogota.gov.co:7778/images/pobtrans.gif">
          <a:extLst>
            <a:ext uri="{FF2B5EF4-FFF2-40B4-BE49-F238E27FC236}">
              <a16:creationId xmlns:a16="http://schemas.microsoft.com/office/drawing/2014/main" id="{A9BBF7CB-4D34-4C81-906F-EBEC65DC2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6" name="1 Imagen" descr="http://intranetsdm.movilidadbogota.gov.co:7778/images/pobtrans.gif">
          <a:extLst>
            <a:ext uri="{FF2B5EF4-FFF2-40B4-BE49-F238E27FC236}">
              <a16:creationId xmlns:a16="http://schemas.microsoft.com/office/drawing/2014/main" id="{B100598C-371F-4A7D-AA52-E0739D2A4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7" name="1 Imagen" descr="http://intranetsdm.movilidadbogota.gov.co:7778/images/pobtrans.gif">
          <a:extLst>
            <a:ext uri="{FF2B5EF4-FFF2-40B4-BE49-F238E27FC236}">
              <a16:creationId xmlns:a16="http://schemas.microsoft.com/office/drawing/2014/main" id="{0E38CAB2-EB5A-4AA1-AFDF-CE94C4E79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8" name="1 Imagen" descr="http://intranetsdm.movilidadbogota.gov.co:7778/images/pobtrans.gif">
          <a:extLst>
            <a:ext uri="{FF2B5EF4-FFF2-40B4-BE49-F238E27FC236}">
              <a16:creationId xmlns:a16="http://schemas.microsoft.com/office/drawing/2014/main" id="{DAAC5122-83AA-4442-BDBD-2A1F2CC9E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9" name="1 Imagen" descr="http://intranetsdm.movilidadbogota.gov.co:7778/images/pobtrans.gif">
          <a:extLst>
            <a:ext uri="{FF2B5EF4-FFF2-40B4-BE49-F238E27FC236}">
              <a16:creationId xmlns:a16="http://schemas.microsoft.com/office/drawing/2014/main" id="{DDECB341-8582-4ABF-980A-A8F6EE9D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0" name="1 Imagen" descr="http://intranetsdm.movilidadbogota.gov.co:7778/images/pobtrans.gif">
          <a:extLst>
            <a:ext uri="{FF2B5EF4-FFF2-40B4-BE49-F238E27FC236}">
              <a16:creationId xmlns:a16="http://schemas.microsoft.com/office/drawing/2014/main" id="{EFA00954-6B4B-43DE-B5E7-02FB429F8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1" name="1 Imagen" descr="http://intranetsdm.movilidadbogota.gov.co:7778/images/pobtrans.gif">
          <a:extLst>
            <a:ext uri="{FF2B5EF4-FFF2-40B4-BE49-F238E27FC236}">
              <a16:creationId xmlns:a16="http://schemas.microsoft.com/office/drawing/2014/main" id="{FF2E4216-9FB9-42E7-923C-D12065EED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2" name="1 Imagen" descr="http://intranetsdm.movilidadbogota.gov.co:7778/images/pobtrans.gif">
          <a:extLst>
            <a:ext uri="{FF2B5EF4-FFF2-40B4-BE49-F238E27FC236}">
              <a16:creationId xmlns:a16="http://schemas.microsoft.com/office/drawing/2014/main" id="{1BBA86DE-3B7B-4C64-99AB-2419CE800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3" name="1 Imagen" descr="http://intranetsdm.movilidadbogota.gov.co:7778/images/pobtrans.gif">
          <a:extLst>
            <a:ext uri="{FF2B5EF4-FFF2-40B4-BE49-F238E27FC236}">
              <a16:creationId xmlns:a16="http://schemas.microsoft.com/office/drawing/2014/main" id="{8F58FA07-6DDE-4641-B9A8-4A46BA358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4" name="1 Imagen" descr="http://intranetsdm.movilidadbogota.gov.co:7778/images/pobtrans.gif">
          <a:extLst>
            <a:ext uri="{FF2B5EF4-FFF2-40B4-BE49-F238E27FC236}">
              <a16:creationId xmlns:a16="http://schemas.microsoft.com/office/drawing/2014/main" id="{F387709E-FFD0-460B-8522-1059D20618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5" name="1 Imagen" descr="http://intranetsdm.movilidadbogota.gov.co:7778/images/pobtrans.gif">
          <a:extLst>
            <a:ext uri="{FF2B5EF4-FFF2-40B4-BE49-F238E27FC236}">
              <a16:creationId xmlns:a16="http://schemas.microsoft.com/office/drawing/2014/main" id="{2CE39730-602F-4117-81D9-74E6A47FDC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6" name="1 Imagen" descr="http://intranetsdm.movilidadbogota.gov.co:7778/images/pobtrans.gif">
          <a:extLst>
            <a:ext uri="{FF2B5EF4-FFF2-40B4-BE49-F238E27FC236}">
              <a16:creationId xmlns:a16="http://schemas.microsoft.com/office/drawing/2014/main" id="{00BEDEDF-482B-4458-B2D4-290F04806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7" name="1 Imagen" descr="http://intranetsdm.movilidadbogota.gov.co:7778/images/pobtrans.gif">
          <a:extLst>
            <a:ext uri="{FF2B5EF4-FFF2-40B4-BE49-F238E27FC236}">
              <a16:creationId xmlns:a16="http://schemas.microsoft.com/office/drawing/2014/main" id="{08C3A6A6-3D4A-4D9E-975D-1220494FE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8" name="1 Imagen" descr="http://intranetsdm.movilidadbogota.gov.co:7778/images/pobtrans.gif">
          <a:extLst>
            <a:ext uri="{FF2B5EF4-FFF2-40B4-BE49-F238E27FC236}">
              <a16:creationId xmlns:a16="http://schemas.microsoft.com/office/drawing/2014/main" id="{4F975BA9-7C51-47A0-8A05-A90492DCC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9" name="1 Imagen" descr="http://intranetsdm.movilidadbogota.gov.co:7778/images/pobtrans.gif">
          <a:extLst>
            <a:ext uri="{FF2B5EF4-FFF2-40B4-BE49-F238E27FC236}">
              <a16:creationId xmlns:a16="http://schemas.microsoft.com/office/drawing/2014/main" id="{10246057-4357-4AA9-81EA-98307069E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0" name="1 Imagen" descr="http://intranetsdm.movilidadbogota.gov.co:7778/images/pobtrans.gif">
          <a:extLst>
            <a:ext uri="{FF2B5EF4-FFF2-40B4-BE49-F238E27FC236}">
              <a16:creationId xmlns:a16="http://schemas.microsoft.com/office/drawing/2014/main" id="{FCA14B1D-ED69-44A1-90A6-EFDEF7757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1" name="1 Imagen" descr="http://intranetsdm.movilidadbogota.gov.co:7778/images/pobtrans.gif">
          <a:extLst>
            <a:ext uri="{FF2B5EF4-FFF2-40B4-BE49-F238E27FC236}">
              <a16:creationId xmlns:a16="http://schemas.microsoft.com/office/drawing/2014/main" id="{5808A79B-D882-4083-A134-A3841C0F1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2" name="1 Imagen" descr="http://intranetsdm.movilidadbogota.gov.co:7778/images/pobtrans.gif">
          <a:extLst>
            <a:ext uri="{FF2B5EF4-FFF2-40B4-BE49-F238E27FC236}">
              <a16:creationId xmlns:a16="http://schemas.microsoft.com/office/drawing/2014/main" id="{D853EEED-18C8-4FB8-9059-081522F56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3" name="1 Imagen" descr="http://intranetsdm.movilidadbogota.gov.co:7778/images/pobtrans.gif">
          <a:extLst>
            <a:ext uri="{FF2B5EF4-FFF2-40B4-BE49-F238E27FC236}">
              <a16:creationId xmlns:a16="http://schemas.microsoft.com/office/drawing/2014/main" id="{23D1DAF1-968C-444B-9EE8-142775752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4" name="1 Imagen" descr="http://intranetsdm.movilidadbogota.gov.co:7778/images/pobtrans.gif">
          <a:extLst>
            <a:ext uri="{FF2B5EF4-FFF2-40B4-BE49-F238E27FC236}">
              <a16:creationId xmlns:a16="http://schemas.microsoft.com/office/drawing/2014/main" id="{93469789-8EE8-4C2C-A6A7-92EA81C85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5" name="1 Imagen" descr="http://intranetsdm.movilidadbogota.gov.co:7778/images/pobtrans.gif">
          <a:extLst>
            <a:ext uri="{FF2B5EF4-FFF2-40B4-BE49-F238E27FC236}">
              <a16:creationId xmlns:a16="http://schemas.microsoft.com/office/drawing/2014/main" id="{8745F2E5-5201-4A10-8DD7-81251FA8B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6" name="1 Imagen" descr="http://intranetsdm.movilidadbogota.gov.co:7778/images/pobtrans.gif">
          <a:extLst>
            <a:ext uri="{FF2B5EF4-FFF2-40B4-BE49-F238E27FC236}">
              <a16:creationId xmlns:a16="http://schemas.microsoft.com/office/drawing/2014/main" id="{33CAB5B0-BC3A-4FBE-A00C-1B70DA402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7" name="1 Imagen" descr="http://intranetsdm.movilidadbogota.gov.co:7778/images/pobtrans.gif">
          <a:extLst>
            <a:ext uri="{FF2B5EF4-FFF2-40B4-BE49-F238E27FC236}">
              <a16:creationId xmlns:a16="http://schemas.microsoft.com/office/drawing/2014/main" id="{9DE5756D-E103-45FD-A140-2C440369D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8" name="1 Imagen" descr="http://intranetsdm.movilidadbogota.gov.co:7778/images/pobtrans.gif">
          <a:extLst>
            <a:ext uri="{FF2B5EF4-FFF2-40B4-BE49-F238E27FC236}">
              <a16:creationId xmlns:a16="http://schemas.microsoft.com/office/drawing/2014/main" id="{1ABF6C57-058F-4647-A062-C43D951ED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9" name="1 Imagen" descr="http://intranetsdm.movilidadbogota.gov.co:7778/images/pobtrans.gif">
          <a:extLst>
            <a:ext uri="{FF2B5EF4-FFF2-40B4-BE49-F238E27FC236}">
              <a16:creationId xmlns:a16="http://schemas.microsoft.com/office/drawing/2014/main" id="{AED9F7E1-D79C-419B-83D4-D614A7489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0" name="1 Imagen" descr="http://intranetsdm.movilidadbogota.gov.co:7778/images/pobtrans.gif">
          <a:extLst>
            <a:ext uri="{FF2B5EF4-FFF2-40B4-BE49-F238E27FC236}">
              <a16:creationId xmlns:a16="http://schemas.microsoft.com/office/drawing/2014/main" id="{2A316D03-2926-434C-9E66-CE2A1FABE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1" name="1 Imagen" descr="http://intranetsdm.movilidadbogota.gov.co:7778/images/pobtrans.gif">
          <a:extLst>
            <a:ext uri="{FF2B5EF4-FFF2-40B4-BE49-F238E27FC236}">
              <a16:creationId xmlns:a16="http://schemas.microsoft.com/office/drawing/2014/main" id="{ABA96278-A3D5-4D11-87BD-4ABC05C26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2" name="1 Imagen" descr="http://intranetsdm.movilidadbogota.gov.co:7778/images/pobtrans.gif">
          <a:extLst>
            <a:ext uri="{FF2B5EF4-FFF2-40B4-BE49-F238E27FC236}">
              <a16:creationId xmlns:a16="http://schemas.microsoft.com/office/drawing/2014/main" id="{9A49493F-1F69-4339-81B4-29F9D9AF4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3" name="1 Imagen" descr="http://intranetsdm.movilidadbogota.gov.co:7778/images/pobtrans.gif">
          <a:extLst>
            <a:ext uri="{FF2B5EF4-FFF2-40B4-BE49-F238E27FC236}">
              <a16:creationId xmlns:a16="http://schemas.microsoft.com/office/drawing/2014/main" id="{27E77C5C-4A18-4899-A746-E09CFD8D0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4" name="1 Imagen" descr="http://intranetsdm.movilidadbogota.gov.co:7778/images/pobtrans.gif">
          <a:extLst>
            <a:ext uri="{FF2B5EF4-FFF2-40B4-BE49-F238E27FC236}">
              <a16:creationId xmlns:a16="http://schemas.microsoft.com/office/drawing/2014/main" id="{D50C5611-489F-4CB7-B9B8-CA5748028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5" name="1 Imagen" descr="http://intranetsdm.movilidadbogota.gov.co:7778/images/pobtrans.gif">
          <a:extLst>
            <a:ext uri="{FF2B5EF4-FFF2-40B4-BE49-F238E27FC236}">
              <a16:creationId xmlns:a16="http://schemas.microsoft.com/office/drawing/2014/main" id="{98AEB390-D274-442A-ABAC-EEF215081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6" name="1 Imagen" descr="http://intranetsdm.movilidadbogota.gov.co:7778/images/pobtrans.gif">
          <a:extLst>
            <a:ext uri="{FF2B5EF4-FFF2-40B4-BE49-F238E27FC236}">
              <a16:creationId xmlns:a16="http://schemas.microsoft.com/office/drawing/2014/main" id="{FAFB059D-4F77-4A7F-B7D8-6BC1640EA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7" name="1 Imagen" descr="http://intranetsdm.movilidadbogota.gov.co:7778/images/pobtrans.gif">
          <a:extLst>
            <a:ext uri="{FF2B5EF4-FFF2-40B4-BE49-F238E27FC236}">
              <a16:creationId xmlns:a16="http://schemas.microsoft.com/office/drawing/2014/main" id="{276AC51F-E304-4C49-ABE7-FE39A745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8" name="1 Imagen" descr="http://intranetsdm.movilidadbogota.gov.co:7778/images/pobtrans.gif">
          <a:extLst>
            <a:ext uri="{FF2B5EF4-FFF2-40B4-BE49-F238E27FC236}">
              <a16:creationId xmlns:a16="http://schemas.microsoft.com/office/drawing/2014/main" id="{C25CE3F5-EDA1-47AF-8428-18AFBE17D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9" name="1 Imagen" descr="http://intranetsdm.movilidadbogota.gov.co:7778/images/pobtrans.gif">
          <a:extLst>
            <a:ext uri="{FF2B5EF4-FFF2-40B4-BE49-F238E27FC236}">
              <a16:creationId xmlns:a16="http://schemas.microsoft.com/office/drawing/2014/main" id="{56FBFB6D-DEAF-458F-9547-A8BB66808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0" name="1 Imagen" descr="http://intranetsdm.movilidadbogota.gov.co:7778/images/pobtrans.gif">
          <a:extLst>
            <a:ext uri="{FF2B5EF4-FFF2-40B4-BE49-F238E27FC236}">
              <a16:creationId xmlns:a16="http://schemas.microsoft.com/office/drawing/2014/main" id="{56888E87-266C-4541-B002-1128C180F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1" name="1 Imagen" descr="http://intranetsdm.movilidadbogota.gov.co:7778/images/pobtrans.gif">
          <a:extLst>
            <a:ext uri="{FF2B5EF4-FFF2-40B4-BE49-F238E27FC236}">
              <a16:creationId xmlns:a16="http://schemas.microsoft.com/office/drawing/2014/main" id="{AE81CDCE-739C-46F0-A065-C5FDE0354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2" name="1 Imagen" descr="http://intranetsdm.movilidadbogota.gov.co:7778/images/pobtrans.gif">
          <a:extLst>
            <a:ext uri="{FF2B5EF4-FFF2-40B4-BE49-F238E27FC236}">
              <a16:creationId xmlns:a16="http://schemas.microsoft.com/office/drawing/2014/main" id="{26E6CBB1-E9A2-4889-ACDC-4F587A341A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3" name="1 Imagen" descr="http://intranetsdm.movilidadbogota.gov.co:7778/images/pobtrans.gif">
          <a:extLst>
            <a:ext uri="{FF2B5EF4-FFF2-40B4-BE49-F238E27FC236}">
              <a16:creationId xmlns:a16="http://schemas.microsoft.com/office/drawing/2014/main" id="{E6247E2F-D5D3-42B0-9E7F-A7B4EEC0CF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4" name="1 Imagen" descr="http://intranetsdm.movilidadbogota.gov.co:7778/images/pobtrans.gif">
          <a:extLst>
            <a:ext uri="{FF2B5EF4-FFF2-40B4-BE49-F238E27FC236}">
              <a16:creationId xmlns:a16="http://schemas.microsoft.com/office/drawing/2014/main" id="{0011CA18-83CB-4915-B53C-A542F86C5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5" name="1 Imagen" descr="http://intranetsdm.movilidadbogota.gov.co:7778/images/pobtrans.gif">
          <a:extLst>
            <a:ext uri="{FF2B5EF4-FFF2-40B4-BE49-F238E27FC236}">
              <a16:creationId xmlns:a16="http://schemas.microsoft.com/office/drawing/2014/main" id="{A635CC3D-96B5-4BDF-80BD-F5E5BBFD1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6" name="1 Imagen" descr="http://intranetsdm.movilidadbogota.gov.co:7778/images/pobtrans.gif">
          <a:extLst>
            <a:ext uri="{FF2B5EF4-FFF2-40B4-BE49-F238E27FC236}">
              <a16:creationId xmlns:a16="http://schemas.microsoft.com/office/drawing/2014/main" id="{9AFA787C-E187-4E3B-91F0-DFCC0AF25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7" name="1 Imagen" descr="http://intranetsdm.movilidadbogota.gov.co:7778/images/pobtrans.gif">
          <a:extLst>
            <a:ext uri="{FF2B5EF4-FFF2-40B4-BE49-F238E27FC236}">
              <a16:creationId xmlns:a16="http://schemas.microsoft.com/office/drawing/2014/main" id="{DAF9AFA6-240E-4732-8E15-0C4A0A4F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8" name="1 Imagen" descr="http://intranetsdm.movilidadbogota.gov.co:7778/images/pobtrans.gif">
          <a:extLst>
            <a:ext uri="{FF2B5EF4-FFF2-40B4-BE49-F238E27FC236}">
              <a16:creationId xmlns:a16="http://schemas.microsoft.com/office/drawing/2014/main" id="{4970586A-78C1-4726-8165-90CF7FDA8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9" name="1 Imagen" descr="http://intranetsdm.movilidadbogota.gov.co:7778/images/pobtrans.gif">
          <a:extLst>
            <a:ext uri="{FF2B5EF4-FFF2-40B4-BE49-F238E27FC236}">
              <a16:creationId xmlns:a16="http://schemas.microsoft.com/office/drawing/2014/main" id="{D9BD2121-C41A-4187-A6B3-81C56CC01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0" name="1 Imagen" descr="http://intranetsdm.movilidadbogota.gov.co:7778/images/pobtrans.gif">
          <a:extLst>
            <a:ext uri="{FF2B5EF4-FFF2-40B4-BE49-F238E27FC236}">
              <a16:creationId xmlns:a16="http://schemas.microsoft.com/office/drawing/2014/main" id="{DE5DD7C0-E5FA-4969-B66A-9D3E3AA96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1" name="1 Imagen" descr="http://intranetsdm.movilidadbogota.gov.co:7778/images/pobtrans.gif">
          <a:extLst>
            <a:ext uri="{FF2B5EF4-FFF2-40B4-BE49-F238E27FC236}">
              <a16:creationId xmlns:a16="http://schemas.microsoft.com/office/drawing/2014/main" id="{901DB57A-45E2-4D41-A07A-AAFEE260D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2" name="1 Imagen" descr="http://intranetsdm.movilidadbogota.gov.co:7778/images/pobtrans.gif">
          <a:extLst>
            <a:ext uri="{FF2B5EF4-FFF2-40B4-BE49-F238E27FC236}">
              <a16:creationId xmlns:a16="http://schemas.microsoft.com/office/drawing/2014/main" id="{9D22D5B3-1DAF-49CE-A638-59F25F4BB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3" name="1 Imagen" descr="http://intranetsdm.movilidadbogota.gov.co:7778/images/pobtrans.gif">
          <a:extLst>
            <a:ext uri="{FF2B5EF4-FFF2-40B4-BE49-F238E27FC236}">
              <a16:creationId xmlns:a16="http://schemas.microsoft.com/office/drawing/2014/main" id="{C8186A4F-79E8-405B-890D-D8F0B1C36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4" name="1 Imagen" descr="http://intranetsdm.movilidadbogota.gov.co:7778/images/pobtrans.gif">
          <a:extLst>
            <a:ext uri="{FF2B5EF4-FFF2-40B4-BE49-F238E27FC236}">
              <a16:creationId xmlns:a16="http://schemas.microsoft.com/office/drawing/2014/main" id="{843A1318-28B0-4A4D-81AF-8D53F7503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5" name="1 Imagen" descr="http://intranetsdm.movilidadbogota.gov.co:7778/images/pobtrans.gif">
          <a:extLst>
            <a:ext uri="{FF2B5EF4-FFF2-40B4-BE49-F238E27FC236}">
              <a16:creationId xmlns:a16="http://schemas.microsoft.com/office/drawing/2014/main" id="{252FFB1A-1720-41E5-9190-934CCD3EC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6" name="1 Imagen" descr="http://intranetsdm.movilidadbogota.gov.co:7778/images/pobtrans.gif">
          <a:extLst>
            <a:ext uri="{FF2B5EF4-FFF2-40B4-BE49-F238E27FC236}">
              <a16:creationId xmlns:a16="http://schemas.microsoft.com/office/drawing/2014/main" id="{CA4A0DB7-D560-4568-83DF-141A48B6CC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7" name="1 Imagen" descr="http://intranetsdm.movilidadbogota.gov.co:7778/images/pobtrans.gif">
          <a:extLst>
            <a:ext uri="{FF2B5EF4-FFF2-40B4-BE49-F238E27FC236}">
              <a16:creationId xmlns:a16="http://schemas.microsoft.com/office/drawing/2014/main" id="{D3049D5B-A49A-4AAB-948D-651299387A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E00"/>
  </sheetPr>
  <dimension ref="A1:V100"/>
  <sheetViews>
    <sheetView zoomScale="70" zoomScaleNormal="70" workbookViewId="0">
      <selection activeCell="D1" sqref="D1:R1"/>
    </sheetView>
  </sheetViews>
  <sheetFormatPr baseColWidth="10" defaultColWidth="0" defaultRowHeight="15" customHeight="1" zeroHeight="1" x14ac:dyDescent="0.25"/>
  <cols>
    <col min="1" max="1" width="7.42578125" style="234" customWidth="1"/>
    <col min="2" max="5" width="10.28515625" style="234" customWidth="1"/>
    <col min="6" max="13" width="10.140625" style="234" customWidth="1"/>
    <col min="14" max="14" width="17" style="234" customWidth="1"/>
    <col min="15" max="18" width="12.85546875" style="234" customWidth="1"/>
    <col min="19" max="19" width="11.42578125" style="234" customWidth="1"/>
    <col min="20" max="21" width="10.7109375" style="234" hidden="1" customWidth="1"/>
    <col min="22" max="22" width="11.42578125" style="234" hidden="1" customWidth="1"/>
    <col min="23" max="16384" width="14.42578125" style="234" hidden="1"/>
  </cols>
  <sheetData>
    <row r="1" spans="1:22" customFormat="1" ht="29.25" customHeight="1" x14ac:dyDescent="0.25">
      <c r="A1" s="230"/>
      <c r="B1" s="566"/>
      <c r="C1" s="567"/>
      <c r="D1" s="558" t="s">
        <v>0</v>
      </c>
      <c r="E1" s="559"/>
      <c r="F1" s="559"/>
      <c r="G1" s="559"/>
      <c r="H1" s="559"/>
      <c r="I1" s="559"/>
      <c r="J1" s="559"/>
      <c r="K1" s="559"/>
      <c r="L1" s="559"/>
      <c r="M1" s="559"/>
      <c r="N1" s="559"/>
      <c r="O1" s="559"/>
      <c r="P1" s="559"/>
      <c r="Q1" s="559"/>
      <c r="R1" s="560"/>
      <c r="S1" s="232"/>
      <c r="T1" s="2"/>
      <c r="U1" s="2"/>
      <c r="V1" s="3"/>
    </row>
    <row r="2" spans="1:22" customFormat="1" ht="29.25" customHeight="1" x14ac:dyDescent="0.25">
      <c r="A2" s="231"/>
      <c r="B2" s="568"/>
      <c r="C2" s="569"/>
      <c r="D2" s="558" t="s">
        <v>1</v>
      </c>
      <c r="E2" s="559"/>
      <c r="F2" s="559"/>
      <c r="G2" s="559"/>
      <c r="H2" s="559"/>
      <c r="I2" s="559"/>
      <c r="J2" s="559"/>
      <c r="K2" s="559"/>
      <c r="L2" s="559"/>
      <c r="M2" s="559"/>
      <c r="N2" s="559"/>
      <c r="O2" s="559"/>
      <c r="P2" s="559"/>
      <c r="Q2" s="559"/>
      <c r="R2" s="560"/>
      <c r="S2" s="232"/>
      <c r="T2" s="4"/>
      <c r="U2" s="4"/>
      <c r="V2" s="5"/>
    </row>
    <row r="3" spans="1:22" customFormat="1" ht="29.25" customHeight="1" x14ac:dyDescent="0.25">
      <c r="A3" s="230"/>
      <c r="B3" s="568"/>
      <c r="C3" s="569"/>
      <c r="D3" s="558" t="s">
        <v>2</v>
      </c>
      <c r="E3" s="559"/>
      <c r="F3" s="559"/>
      <c r="G3" s="559"/>
      <c r="H3" s="559"/>
      <c r="I3" s="559"/>
      <c r="J3" s="559"/>
      <c r="K3" s="559"/>
      <c r="L3" s="559"/>
      <c r="M3" s="559"/>
      <c r="N3" s="559"/>
      <c r="O3" s="559"/>
      <c r="P3" s="559"/>
      <c r="Q3" s="559"/>
      <c r="R3" s="560"/>
      <c r="S3" s="232"/>
      <c r="T3" s="4"/>
      <c r="U3" s="4"/>
      <c r="V3" s="5"/>
    </row>
    <row r="4" spans="1:22" customFormat="1" ht="29.25" customHeight="1" x14ac:dyDescent="0.25">
      <c r="A4" s="230"/>
      <c r="B4" s="570"/>
      <c r="C4" s="571"/>
      <c r="D4" s="558" t="s">
        <v>3</v>
      </c>
      <c r="E4" s="559"/>
      <c r="F4" s="559"/>
      <c r="G4" s="559"/>
      <c r="H4" s="559"/>
      <c r="I4" s="559"/>
      <c r="J4" s="559"/>
      <c r="K4" s="560"/>
      <c r="L4" s="558" t="s">
        <v>1466</v>
      </c>
      <c r="M4" s="559"/>
      <c r="N4" s="559"/>
      <c r="O4" s="559"/>
      <c r="P4" s="559"/>
      <c r="Q4" s="559"/>
      <c r="R4" s="560"/>
      <c r="S4" s="232"/>
      <c r="T4" s="6"/>
      <c r="U4" s="7" t="s">
        <v>4</v>
      </c>
      <c r="V4" s="8"/>
    </row>
    <row r="5" spans="1:22" ht="29.25" customHeight="1" x14ac:dyDescent="0.25">
      <c r="A5" s="232"/>
      <c r="B5" s="232"/>
      <c r="C5" s="232"/>
      <c r="D5" s="232"/>
      <c r="E5" s="232"/>
      <c r="F5" s="232"/>
      <c r="G5" s="232"/>
      <c r="H5" s="232"/>
      <c r="I5" s="232"/>
      <c r="J5" s="232"/>
      <c r="K5" s="232"/>
      <c r="L5" s="232"/>
      <c r="M5" s="232"/>
      <c r="N5" s="232"/>
      <c r="O5" s="235"/>
      <c r="P5" s="235"/>
      <c r="Q5" s="235"/>
      <c r="R5" s="235"/>
      <c r="S5" s="232"/>
      <c r="T5" s="232"/>
      <c r="U5" s="232"/>
      <c r="V5" s="232"/>
    </row>
    <row r="6" spans="1:22" ht="15.75" customHeight="1" x14ac:dyDescent="0.25">
      <c r="A6" s="232"/>
      <c r="B6" s="236"/>
      <c r="C6" s="232"/>
      <c r="D6" s="232"/>
      <c r="E6" s="232"/>
      <c r="F6" s="232"/>
      <c r="G6" s="232"/>
      <c r="H6" s="232"/>
      <c r="I6" s="232"/>
      <c r="J6" s="232"/>
      <c r="K6" s="232"/>
      <c r="L6" s="232"/>
      <c r="M6" s="232"/>
      <c r="N6" s="232"/>
      <c r="O6" s="235"/>
      <c r="P6" s="235"/>
      <c r="Q6" s="235"/>
      <c r="R6" s="235"/>
      <c r="S6" s="232"/>
      <c r="T6" s="232"/>
      <c r="U6" s="232"/>
      <c r="V6" s="232"/>
    </row>
    <row r="7" spans="1:22" ht="15.75" customHeight="1" x14ac:dyDescent="0.25">
      <c r="A7" s="232"/>
      <c r="B7" s="561"/>
      <c r="C7" s="562"/>
      <c r="D7" s="562"/>
      <c r="E7" s="562"/>
      <c r="F7" s="562"/>
      <c r="G7" s="562"/>
      <c r="H7" s="562"/>
      <c r="I7" s="562"/>
      <c r="J7" s="562"/>
      <c r="K7" s="562"/>
      <c r="L7" s="562"/>
      <c r="M7" s="562"/>
      <c r="N7" s="562"/>
      <c r="O7" s="562"/>
      <c r="P7" s="562"/>
      <c r="Q7" s="562"/>
      <c r="R7" s="563"/>
      <c r="S7" s="232"/>
      <c r="T7" s="232"/>
      <c r="U7" s="232"/>
      <c r="V7" s="232"/>
    </row>
    <row r="8" spans="1:22" ht="15.75" customHeight="1" x14ac:dyDescent="0.25">
      <c r="A8" s="232"/>
      <c r="B8" s="232"/>
      <c r="C8" s="232"/>
      <c r="D8" s="232"/>
      <c r="E8" s="232"/>
      <c r="F8" s="232"/>
      <c r="G8" s="232"/>
      <c r="H8" s="232"/>
      <c r="I8" s="232"/>
      <c r="J8" s="232"/>
      <c r="K8" s="232"/>
      <c r="L8" s="232"/>
      <c r="M8" s="232"/>
      <c r="N8" s="232"/>
      <c r="O8" s="235"/>
      <c r="P8" s="235"/>
      <c r="Q8" s="235"/>
      <c r="R8" s="235"/>
      <c r="S8" s="232"/>
      <c r="T8" s="232"/>
      <c r="U8" s="232"/>
      <c r="V8" s="232"/>
    </row>
    <row r="9" spans="1:22" ht="20.25" customHeight="1" x14ac:dyDescent="0.25">
      <c r="A9" s="232"/>
      <c r="B9" s="232"/>
      <c r="C9" s="232"/>
      <c r="D9" s="232"/>
      <c r="E9" s="232"/>
      <c r="F9" s="232"/>
      <c r="G9" s="232"/>
      <c r="H9" s="232"/>
      <c r="I9" s="232"/>
      <c r="J9" s="232"/>
      <c r="K9" s="237"/>
      <c r="L9" s="238"/>
      <c r="M9" s="232"/>
      <c r="N9" s="237"/>
      <c r="O9" s="235"/>
      <c r="P9" s="235"/>
      <c r="Q9" s="235"/>
      <c r="R9" s="235"/>
      <c r="S9" s="239"/>
      <c r="T9" s="239"/>
      <c r="U9" s="239"/>
      <c r="V9" s="239"/>
    </row>
    <row r="10" spans="1:22" customFormat="1" ht="39" customHeight="1" x14ac:dyDescent="0.25">
      <c r="A10" s="232"/>
      <c r="B10" s="565" t="s">
        <v>5</v>
      </c>
      <c r="C10" s="559"/>
      <c r="D10" s="559"/>
      <c r="E10" s="560"/>
      <c r="F10" s="564" t="s">
        <v>6</v>
      </c>
      <c r="G10" s="559"/>
      <c r="H10" s="559"/>
      <c r="I10" s="559"/>
      <c r="J10" s="559"/>
      <c r="K10" s="559"/>
      <c r="L10" s="559"/>
      <c r="M10" s="560"/>
      <c r="N10" s="237"/>
      <c r="O10" s="555"/>
      <c r="P10" s="556"/>
      <c r="Q10" s="556"/>
      <c r="R10" s="557"/>
      <c r="S10" s="239"/>
      <c r="T10" s="9"/>
      <c r="U10" s="9"/>
      <c r="V10" s="1"/>
    </row>
    <row r="11" spans="1:22" customFormat="1" ht="39" customHeight="1" x14ac:dyDescent="0.25">
      <c r="A11" s="232"/>
      <c r="B11" s="565" t="s">
        <v>7</v>
      </c>
      <c r="C11" s="559"/>
      <c r="D11" s="559"/>
      <c r="E11" s="560"/>
      <c r="F11" s="564" t="s">
        <v>8</v>
      </c>
      <c r="G11" s="559"/>
      <c r="H11" s="559"/>
      <c r="I11" s="559"/>
      <c r="J11" s="559"/>
      <c r="K11" s="559"/>
      <c r="L11" s="559"/>
      <c r="M11" s="560"/>
      <c r="N11" s="572"/>
      <c r="O11" s="555"/>
      <c r="P11" s="556"/>
      <c r="Q11" s="556"/>
      <c r="R11" s="557"/>
      <c r="S11" s="232"/>
      <c r="T11" s="10"/>
      <c r="U11" s="10"/>
      <c r="V11" s="1"/>
    </row>
    <row r="12" spans="1:22" customFormat="1" ht="39" customHeight="1" x14ac:dyDescent="0.25">
      <c r="A12" s="232"/>
      <c r="B12" s="565" t="s">
        <v>9</v>
      </c>
      <c r="C12" s="559"/>
      <c r="D12" s="559"/>
      <c r="E12" s="560"/>
      <c r="F12" s="564" t="s">
        <v>10</v>
      </c>
      <c r="G12" s="559"/>
      <c r="H12" s="559"/>
      <c r="I12" s="559"/>
      <c r="J12" s="559"/>
      <c r="K12" s="559"/>
      <c r="L12" s="559"/>
      <c r="M12" s="560"/>
      <c r="N12" s="573"/>
      <c r="O12" s="555" t="s">
        <v>11</v>
      </c>
      <c r="P12" s="556"/>
      <c r="Q12" s="556"/>
      <c r="R12" s="557"/>
      <c r="S12" s="232"/>
      <c r="T12" s="10"/>
      <c r="U12" s="10"/>
      <c r="V12" s="1"/>
    </row>
    <row r="13" spans="1:22" customFormat="1" ht="39" customHeight="1" x14ac:dyDescent="0.3">
      <c r="A13" s="232"/>
      <c r="B13" s="565" t="s">
        <v>12</v>
      </c>
      <c r="C13" s="559"/>
      <c r="D13" s="559"/>
      <c r="E13" s="560"/>
      <c r="F13" s="564" t="s">
        <v>13</v>
      </c>
      <c r="G13" s="559"/>
      <c r="H13" s="559"/>
      <c r="I13" s="559"/>
      <c r="J13" s="559"/>
      <c r="K13" s="559"/>
      <c r="L13" s="559"/>
      <c r="M13" s="560"/>
      <c r="N13" s="572"/>
      <c r="O13" s="594"/>
      <c r="P13" s="11"/>
      <c r="Q13" s="11"/>
      <c r="R13" s="11"/>
      <c r="S13" s="232"/>
      <c r="T13" s="10"/>
      <c r="U13" s="10"/>
      <c r="V13" s="1"/>
    </row>
    <row r="14" spans="1:22" customFormat="1" ht="39" customHeight="1" x14ac:dyDescent="0.3">
      <c r="A14" s="232"/>
      <c r="B14" s="565" t="s">
        <v>14</v>
      </c>
      <c r="C14" s="559"/>
      <c r="D14" s="559"/>
      <c r="E14" s="560"/>
      <c r="F14" s="564" t="s">
        <v>15</v>
      </c>
      <c r="G14" s="559"/>
      <c r="H14" s="559"/>
      <c r="I14" s="559"/>
      <c r="J14" s="559"/>
      <c r="K14" s="559"/>
      <c r="L14" s="559"/>
      <c r="M14" s="560"/>
      <c r="N14" s="593"/>
      <c r="O14" s="595"/>
      <c r="P14" s="11"/>
      <c r="Q14" s="11"/>
      <c r="R14" s="11"/>
      <c r="S14" s="232"/>
      <c r="T14" s="10"/>
      <c r="U14" s="10"/>
      <c r="V14" s="1"/>
    </row>
    <row r="15" spans="1:22" customFormat="1" ht="39" customHeight="1" x14ac:dyDescent="0.3">
      <c r="A15" s="232"/>
      <c r="B15" s="565" t="s">
        <v>16</v>
      </c>
      <c r="C15" s="559"/>
      <c r="D15" s="559"/>
      <c r="E15" s="560"/>
      <c r="F15" s="588" t="s">
        <v>17</v>
      </c>
      <c r="G15" s="559"/>
      <c r="H15" s="559"/>
      <c r="I15" s="559"/>
      <c r="J15" s="559"/>
      <c r="K15" s="559"/>
      <c r="L15" s="559"/>
      <c r="M15" s="560"/>
      <c r="N15" s="573"/>
      <c r="O15" s="596"/>
      <c r="P15" s="11"/>
      <c r="Q15" s="11"/>
      <c r="R15" s="11"/>
      <c r="S15" s="232"/>
      <c r="T15" s="10"/>
      <c r="U15" s="10"/>
      <c r="V15" s="1"/>
    </row>
    <row r="16" spans="1:22" customFormat="1" ht="39" customHeight="1" x14ac:dyDescent="0.3">
      <c r="A16" s="232"/>
      <c r="B16" s="565" t="s">
        <v>18</v>
      </c>
      <c r="C16" s="559"/>
      <c r="D16" s="559"/>
      <c r="E16" s="560"/>
      <c r="F16" s="564" t="s">
        <v>19</v>
      </c>
      <c r="G16" s="559"/>
      <c r="H16" s="559"/>
      <c r="I16" s="559"/>
      <c r="J16" s="559"/>
      <c r="K16" s="559"/>
      <c r="L16" s="559"/>
      <c r="M16" s="560"/>
      <c r="N16" s="239"/>
      <c r="O16" s="12"/>
      <c r="P16" s="11"/>
      <c r="Q16" s="11"/>
      <c r="R16" s="11"/>
      <c r="S16" s="232"/>
      <c r="T16" s="10"/>
      <c r="U16" s="10"/>
      <c r="V16" s="1"/>
    </row>
    <row r="17" spans="1:22" customFormat="1" ht="39" customHeight="1" x14ac:dyDescent="0.3">
      <c r="A17" s="232"/>
      <c r="B17" s="565" t="s">
        <v>20</v>
      </c>
      <c r="C17" s="559"/>
      <c r="D17" s="559"/>
      <c r="E17" s="560"/>
      <c r="F17" s="586">
        <v>2020110010120</v>
      </c>
      <c r="G17" s="559"/>
      <c r="H17" s="559"/>
      <c r="I17" s="559"/>
      <c r="J17" s="559"/>
      <c r="K17" s="559"/>
      <c r="L17" s="559"/>
      <c r="M17" s="560"/>
      <c r="N17" s="239"/>
      <c r="O17" s="12"/>
      <c r="P17" s="11"/>
      <c r="Q17" s="11"/>
      <c r="R17" s="11"/>
      <c r="S17" s="232"/>
      <c r="T17" s="10"/>
      <c r="U17" s="10"/>
      <c r="V17" s="1"/>
    </row>
    <row r="18" spans="1:22" customFormat="1" ht="39" customHeight="1" x14ac:dyDescent="0.3">
      <c r="A18" s="232"/>
      <c r="B18" s="565" t="s">
        <v>21</v>
      </c>
      <c r="C18" s="559"/>
      <c r="D18" s="559"/>
      <c r="E18" s="560"/>
      <c r="F18" s="586" t="s">
        <v>22</v>
      </c>
      <c r="G18" s="559"/>
      <c r="H18" s="559"/>
      <c r="I18" s="559"/>
      <c r="J18" s="559"/>
      <c r="K18" s="559"/>
      <c r="L18" s="559"/>
      <c r="M18" s="560"/>
      <c r="N18" s="239"/>
      <c r="O18" s="12"/>
      <c r="P18" s="11"/>
      <c r="Q18" s="11"/>
      <c r="R18" s="11"/>
      <c r="S18" s="232"/>
      <c r="T18" s="10"/>
      <c r="U18" s="10"/>
      <c r="V18" s="1"/>
    </row>
    <row r="19" spans="1:22" customFormat="1" ht="39" customHeight="1" x14ac:dyDescent="0.3">
      <c r="A19" s="232"/>
      <c r="B19" s="565" t="s">
        <v>23</v>
      </c>
      <c r="C19" s="559"/>
      <c r="D19" s="559"/>
      <c r="E19" s="560"/>
      <c r="F19" s="586" t="s">
        <v>24</v>
      </c>
      <c r="G19" s="559"/>
      <c r="H19" s="559"/>
      <c r="I19" s="559"/>
      <c r="J19" s="559"/>
      <c r="K19" s="559"/>
      <c r="L19" s="559"/>
      <c r="M19" s="560"/>
      <c r="N19" s="239"/>
      <c r="O19" s="12"/>
      <c r="P19" s="11"/>
      <c r="Q19" s="11"/>
      <c r="R19" s="11"/>
      <c r="S19" s="232"/>
      <c r="T19" s="10"/>
      <c r="U19" s="10"/>
      <c r="V19" s="1"/>
    </row>
    <row r="20" spans="1:22" customFormat="1" ht="39" customHeight="1" x14ac:dyDescent="0.3">
      <c r="A20" s="232"/>
      <c r="B20" s="565" t="s">
        <v>25</v>
      </c>
      <c r="C20" s="559"/>
      <c r="D20" s="559"/>
      <c r="E20" s="560"/>
      <c r="F20" s="564" t="s">
        <v>26</v>
      </c>
      <c r="G20" s="559"/>
      <c r="H20" s="559"/>
      <c r="I20" s="559"/>
      <c r="J20" s="559"/>
      <c r="K20" s="559"/>
      <c r="L20" s="559"/>
      <c r="M20" s="560"/>
      <c r="N20" s="572"/>
      <c r="O20" s="594"/>
      <c r="P20" s="11"/>
      <c r="Q20" s="11"/>
      <c r="R20" s="11"/>
      <c r="S20" s="232"/>
      <c r="T20" s="10"/>
      <c r="U20" s="10"/>
      <c r="V20" s="1"/>
    </row>
    <row r="21" spans="1:22" customFormat="1" ht="39" customHeight="1" x14ac:dyDescent="0.3">
      <c r="A21" s="232"/>
      <c r="B21" s="565" t="s">
        <v>27</v>
      </c>
      <c r="C21" s="559"/>
      <c r="D21" s="559"/>
      <c r="E21" s="560"/>
      <c r="F21" s="564" t="s">
        <v>26</v>
      </c>
      <c r="G21" s="559"/>
      <c r="H21" s="559"/>
      <c r="I21" s="559"/>
      <c r="J21" s="559"/>
      <c r="K21" s="559"/>
      <c r="L21" s="559"/>
      <c r="M21" s="560"/>
      <c r="N21" s="573"/>
      <c r="O21" s="596"/>
      <c r="P21" s="11"/>
      <c r="Q21" s="11"/>
      <c r="R21" s="11"/>
      <c r="S21" s="232"/>
      <c r="T21" s="10"/>
      <c r="U21" s="10"/>
      <c r="V21" s="1"/>
    </row>
    <row r="22" spans="1:22" customFormat="1" ht="39" customHeight="1" x14ac:dyDescent="0.25">
      <c r="A22" s="232"/>
      <c r="B22" s="565" t="s">
        <v>28</v>
      </c>
      <c r="C22" s="559"/>
      <c r="D22" s="559"/>
      <c r="E22" s="560"/>
      <c r="F22" s="564" t="s">
        <v>29</v>
      </c>
      <c r="G22" s="559"/>
      <c r="H22" s="559"/>
      <c r="I22" s="559"/>
      <c r="J22" s="559"/>
      <c r="K22" s="559"/>
      <c r="L22" s="559"/>
      <c r="M22" s="560"/>
      <c r="N22" s="572"/>
      <c r="O22" s="601"/>
      <c r="P22" s="13"/>
      <c r="Q22" s="13"/>
      <c r="R22" s="13"/>
      <c r="S22" s="232"/>
      <c r="T22" s="10"/>
      <c r="U22" s="10"/>
      <c r="V22" s="1"/>
    </row>
    <row r="23" spans="1:22" customFormat="1" ht="27.75" customHeight="1" x14ac:dyDescent="0.25">
      <c r="A23" s="232"/>
      <c r="B23" s="574" t="s">
        <v>30</v>
      </c>
      <c r="C23" s="575"/>
      <c r="D23" s="575"/>
      <c r="E23" s="567"/>
      <c r="F23" s="14" t="s">
        <v>31</v>
      </c>
      <c r="G23" s="587" t="s">
        <v>32</v>
      </c>
      <c r="H23" s="575"/>
      <c r="I23" s="575"/>
      <c r="J23" s="575"/>
      <c r="K23" s="575"/>
      <c r="L23" s="590">
        <v>2023</v>
      </c>
      <c r="M23" s="591"/>
      <c r="N23" s="573"/>
      <c r="O23" s="596"/>
      <c r="P23" s="13"/>
      <c r="Q23" s="13"/>
      <c r="R23" s="13"/>
      <c r="S23" s="232"/>
      <c r="T23" s="10"/>
      <c r="U23" s="10"/>
      <c r="V23" s="1"/>
    </row>
    <row r="24" spans="1:22" customFormat="1" ht="27.75" customHeight="1" x14ac:dyDescent="0.25">
      <c r="A24" s="232"/>
      <c r="B24" s="570"/>
      <c r="C24" s="576"/>
      <c r="D24" s="576"/>
      <c r="E24" s="571"/>
      <c r="F24" s="15" t="s">
        <v>33</v>
      </c>
      <c r="G24" s="588" t="s">
        <v>34</v>
      </c>
      <c r="H24" s="559"/>
      <c r="I24" s="559"/>
      <c r="J24" s="559"/>
      <c r="K24" s="560"/>
      <c r="L24" s="583"/>
      <c r="M24" s="592"/>
      <c r="N24" s="239"/>
      <c r="O24" s="16"/>
      <c r="P24" s="13"/>
      <c r="Q24" s="17"/>
      <c r="R24" s="17"/>
      <c r="S24" s="240"/>
      <c r="T24" s="10"/>
      <c r="U24" s="10"/>
      <c r="V24" s="1"/>
    </row>
    <row r="25" spans="1:22" ht="20.25" customHeight="1" x14ac:dyDescent="0.25">
      <c r="A25" s="232"/>
      <c r="B25" s="232"/>
      <c r="C25" s="232"/>
      <c r="D25" s="232"/>
      <c r="E25" s="232"/>
      <c r="F25" s="232"/>
      <c r="G25" s="232"/>
      <c r="H25" s="232"/>
      <c r="I25" s="232"/>
      <c r="J25" s="232"/>
      <c r="K25" s="232"/>
      <c r="L25" s="232"/>
      <c r="M25" s="232"/>
      <c r="N25" s="232"/>
      <c r="O25" s="242"/>
      <c r="P25" s="242"/>
      <c r="Q25" s="242"/>
      <c r="R25" s="242"/>
      <c r="S25" s="232"/>
      <c r="T25" s="232"/>
      <c r="U25" s="232"/>
      <c r="V25" s="232"/>
    </row>
    <row r="26" spans="1:22" customFormat="1" ht="15.75" customHeight="1" x14ac:dyDescent="0.25">
      <c r="A26" s="232"/>
      <c r="B26" s="18"/>
      <c r="C26" s="18"/>
      <c r="D26" s="18"/>
      <c r="E26" s="18"/>
      <c r="F26" s="18"/>
      <c r="G26" s="18"/>
      <c r="H26" s="232"/>
      <c r="I26" s="589" t="s">
        <v>35</v>
      </c>
      <c r="J26" s="578"/>
      <c r="K26" s="578"/>
      <c r="L26" s="578"/>
      <c r="M26" s="579"/>
      <c r="N26" s="232"/>
      <c r="O26" s="13"/>
      <c r="P26" s="13"/>
      <c r="Q26" s="13"/>
      <c r="R26" s="13"/>
      <c r="S26" s="232"/>
      <c r="T26" s="1"/>
      <c r="U26" s="1"/>
      <c r="V26" s="1"/>
    </row>
    <row r="27" spans="1:22" customFormat="1" ht="15.75" customHeight="1" x14ac:dyDescent="0.25">
      <c r="A27" s="232"/>
      <c r="B27" s="18"/>
      <c r="C27" s="18"/>
      <c r="D27" s="18"/>
      <c r="E27" s="18"/>
      <c r="F27" s="18"/>
      <c r="G27" s="18"/>
      <c r="H27" s="232"/>
      <c r="I27" s="580"/>
      <c r="J27" s="581"/>
      <c r="K27" s="581"/>
      <c r="L27" s="581"/>
      <c r="M27" s="582"/>
      <c r="N27" s="232"/>
      <c r="O27" s="13"/>
      <c r="P27" s="13"/>
      <c r="Q27" s="13"/>
      <c r="R27" s="13"/>
      <c r="S27" s="232"/>
      <c r="T27" s="1"/>
      <c r="U27" s="1"/>
      <c r="V27" s="1"/>
    </row>
    <row r="28" spans="1:22" customFormat="1" ht="19.5" customHeight="1" x14ac:dyDescent="0.25">
      <c r="A28" s="232"/>
      <c r="B28" s="19"/>
      <c r="C28" s="19"/>
      <c r="D28" s="19"/>
      <c r="E28" s="19"/>
      <c r="F28" s="19"/>
      <c r="G28" s="19"/>
      <c r="H28" s="232"/>
      <c r="I28" s="583"/>
      <c r="J28" s="584"/>
      <c r="K28" s="584"/>
      <c r="L28" s="584"/>
      <c r="M28" s="585"/>
      <c r="N28" s="232"/>
      <c r="O28" s="600"/>
      <c r="P28" s="578"/>
      <c r="Q28" s="578"/>
      <c r="R28" s="579"/>
      <c r="S28" s="232"/>
      <c r="T28" s="1"/>
      <c r="U28" s="1"/>
      <c r="V28" s="1"/>
    </row>
    <row r="29" spans="1:22" customFormat="1" ht="20.25" customHeight="1" x14ac:dyDescent="0.25">
      <c r="A29" s="232"/>
      <c r="B29" s="19"/>
      <c r="C29" s="20"/>
      <c r="D29" s="20"/>
      <c r="E29" s="20"/>
      <c r="F29" s="20"/>
      <c r="G29" s="20"/>
      <c r="H29" s="232"/>
      <c r="I29" s="598" t="s">
        <v>36</v>
      </c>
      <c r="J29" s="578"/>
      <c r="K29" s="578"/>
      <c r="L29" s="578"/>
      <c r="M29" s="579"/>
      <c r="N29" s="238"/>
      <c r="O29" s="583"/>
      <c r="P29" s="584"/>
      <c r="Q29" s="584"/>
      <c r="R29" s="585"/>
      <c r="S29" s="232"/>
      <c r="T29" s="1"/>
      <c r="U29" s="1"/>
      <c r="V29" s="1"/>
    </row>
    <row r="30" spans="1:22" customFormat="1" ht="20.25" customHeight="1" x14ac:dyDescent="0.25">
      <c r="A30" s="232"/>
      <c r="B30" s="577" t="s">
        <v>37</v>
      </c>
      <c r="C30" s="578"/>
      <c r="D30" s="578"/>
      <c r="E30" s="578"/>
      <c r="F30" s="578"/>
      <c r="G30" s="579"/>
      <c r="H30" s="232"/>
      <c r="I30" s="580"/>
      <c r="J30" s="581"/>
      <c r="K30" s="581"/>
      <c r="L30" s="581"/>
      <c r="M30" s="582"/>
      <c r="N30" s="238"/>
      <c r="O30" s="18"/>
      <c r="P30" s="18"/>
      <c r="Q30" s="18"/>
      <c r="R30" s="18"/>
      <c r="S30" s="232"/>
      <c r="T30" s="1"/>
      <c r="U30" s="1"/>
      <c r="V30" s="1"/>
    </row>
    <row r="31" spans="1:22" customFormat="1" ht="15.75" customHeight="1" x14ac:dyDescent="0.25">
      <c r="A31" s="232"/>
      <c r="B31" s="580"/>
      <c r="C31" s="581"/>
      <c r="D31" s="581"/>
      <c r="E31" s="581"/>
      <c r="F31" s="581"/>
      <c r="G31" s="582"/>
      <c r="H31" s="232"/>
      <c r="I31" s="583"/>
      <c r="J31" s="584"/>
      <c r="K31" s="584"/>
      <c r="L31" s="584"/>
      <c r="M31" s="585"/>
      <c r="N31" s="232"/>
      <c r="O31" s="13"/>
      <c r="P31" s="13"/>
      <c r="Q31" s="13"/>
      <c r="R31" s="13"/>
      <c r="S31" s="232"/>
      <c r="T31" s="1"/>
      <c r="U31" s="1"/>
      <c r="V31" s="1"/>
    </row>
    <row r="32" spans="1:22" customFormat="1" ht="5.25" customHeight="1" x14ac:dyDescent="0.25">
      <c r="A32" s="232"/>
      <c r="B32" s="580"/>
      <c r="C32" s="581"/>
      <c r="D32" s="581"/>
      <c r="E32" s="581"/>
      <c r="F32" s="581"/>
      <c r="G32" s="582"/>
      <c r="H32" s="232"/>
      <c r="I32" s="21"/>
      <c r="J32" s="22"/>
      <c r="K32" s="21"/>
      <c r="L32" s="21"/>
      <c r="M32" s="21"/>
      <c r="N32" s="232"/>
      <c r="O32" s="13"/>
      <c r="P32" s="13"/>
      <c r="Q32" s="13"/>
      <c r="R32" s="13"/>
      <c r="S32" s="232"/>
      <c r="T32" s="1"/>
      <c r="U32" s="1"/>
      <c r="V32" s="1"/>
    </row>
    <row r="33" spans="1:22" customFormat="1" ht="15.75" customHeight="1" x14ac:dyDescent="0.25">
      <c r="A33" s="232"/>
      <c r="B33" s="580"/>
      <c r="C33" s="581"/>
      <c r="D33" s="581"/>
      <c r="E33" s="581"/>
      <c r="F33" s="581"/>
      <c r="G33" s="582"/>
      <c r="H33" s="232"/>
      <c r="I33" s="599" t="s">
        <v>38</v>
      </c>
      <c r="J33" s="556"/>
      <c r="K33" s="556"/>
      <c r="L33" s="556"/>
      <c r="M33" s="557"/>
      <c r="N33" s="232"/>
      <c r="O33" s="13"/>
      <c r="P33" s="13"/>
      <c r="Q33" s="13"/>
      <c r="R33" s="13"/>
      <c r="S33" s="232"/>
      <c r="T33" s="1"/>
      <c r="U33" s="1"/>
      <c r="V33" s="1"/>
    </row>
    <row r="34" spans="1:22" customFormat="1" ht="15.75" customHeight="1" x14ac:dyDescent="0.25">
      <c r="A34" s="233"/>
      <c r="B34" s="580"/>
      <c r="C34" s="581"/>
      <c r="D34" s="581"/>
      <c r="E34" s="581"/>
      <c r="F34" s="581"/>
      <c r="G34" s="582"/>
      <c r="H34" s="233"/>
      <c r="I34" s="599" t="s">
        <v>39</v>
      </c>
      <c r="J34" s="556"/>
      <c r="K34" s="556"/>
      <c r="L34" s="556"/>
      <c r="M34" s="557"/>
      <c r="N34" s="233"/>
      <c r="O34" s="24"/>
      <c r="P34" s="24"/>
      <c r="Q34" s="24"/>
      <c r="R34" s="24"/>
      <c r="S34" s="233"/>
      <c r="T34" s="23"/>
      <c r="U34" s="23"/>
      <c r="V34" s="23"/>
    </row>
    <row r="35" spans="1:22" customFormat="1" ht="15.75" customHeight="1" x14ac:dyDescent="0.25">
      <c r="A35" s="232"/>
      <c r="B35" s="583"/>
      <c r="C35" s="584"/>
      <c r="D35" s="584"/>
      <c r="E35" s="584"/>
      <c r="F35" s="584"/>
      <c r="G35" s="585"/>
      <c r="H35" s="232"/>
      <c r="I35" s="599" t="s">
        <v>40</v>
      </c>
      <c r="J35" s="556"/>
      <c r="K35" s="556"/>
      <c r="L35" s="556"/>
      <c r="M35" s="557"/>
      <c r="N35" s="232"/>
      <c r="O35" s="13"/>
      <c r="P35" s="13"/>
      <c r="Q35" s="13"/>
      <c r="R35" s="13"/>
      <c r="S35" s="232"/>
      <c r="T35" s="1"/>
      <c r="U35" s="1"/>
      <c r="V35" s="1"/>
    </row>
    <row r="36" spans="1:22" customFormat="1" ht="8.25" customHeight="1" x14ac:dyDescent="0.3">
      <c r="A36" s="232"/>
      <c r="B36" s="19"/>
      <c r="C36" s="25"/>
      <c r="D36" s="25"/>
      <c r="E36" s="25"/>
      <c r="F36" s="25"/>
      <c r="G36" s="25"/>
      <c r="H36" s="232"/>
      <c r="I36" s="26"/>
      <c r="J36" s="27"/>
      <c r="K36" s="26"/>
      <c r="L36" s="26"/>
      <c r="M36" s="26"/>
      <c r="N36" s="232"/>
      <c r="O36" s="13"/>
      <c r="P36" s="13"/>
      <c r="Q36" s="13"/>
      <c r="R36" s="13"/>
      <c r="S36" s="232"/>
      <c r="T36" s="1"/>
      <c r="U36" s="1"/>
      <c r="V36" s="1"/>
    </row>
    <row r="37" spans="1:22" customFormat="1" ht="25.5" customHeight="1" x14ac:dyDescent="0.25">
      <c r="A37" s="232"/>
      <c r="B37" s="19"/>
      <c r="C37" s="28"/>
      <c r="D37" s="28"/>
      <c r="E37" s="28"/>
      <c r="F37" s="28"/>
      <c r="G37" s="28"/>
      <c r="H37" s="232"/>
      <c r="I37" s="597" t="s">
        <v>41</v>
      </c>
      <c r="J37" s="578"/>
      <c r="K37" s="578"/>
      <c r="L37" s="578"/>
      <c r="M37" s="579"/>
      <c r="N37" s="232"/>
      <c r="O37" s="13"/>
      <c r="P37" s="13"/>
      <c r="Q37" s="13"/>
      <c r="R37" s="13"/>
      <c r="S37" s="232"/>
      <c r="T37" s="1"/>
      <c r="U37" s="1"/>
      <c r="V37" s="1"/>
    </row>
    <row r="38" spans="1:22" customFormat="1" ht="15.75" customHeight="1" x14ac:dyDescent="0.25">
      <c r="A38" s="232"/>
      <c r="B38" s="19"/>
      <c r="C38" s="28"/>
      <c r="D38" s="28"/>
      <c r="E38" s="28"/>
      <c r="F38" s="28"/>
      <c r="G38" s="28"/>
      <c r="H38" s="232"/>
      <c r="I38" s="580"/>
      <c r="J38" s="581"/>
      <c r="K38" s="581"/>
      <c r="L38" s="581"/>
      <c r="M38" s="582"/>
      <c r="N38" s="232"/>
      <c r="O38" s="13"/>
      <c r="P38" s="13"/>
      <c r="Q38" s="13"/>
      <c r="R38" s="13"/>
      <c r="S38" s="232"/>
      <c r="T38" s="1"/>
      <c r="U38" s="1"/>
      <c r="V38" s="1"/>
    </row>
    <row r="39" spans="1:22" customFormat="1" ht="15.75" customHeight="1" x14ac:dyDescent="0.25">
      <c r="A39" s="232"/>
      <c r="B39" s="19"/>
      <c r="C39" s="28"/>
      <c r="D39" s="28"/>
      <c r="E39" s="28"/>
      <c r="F39" s="28"/>
      <c r="G39" s="28"/>
      <c r="H39" s="232"/>
      <c r="I39" s="583"/>
      <c r="J39" s="584"/>
      <c r="K39" s="584"/>
      <c r="L39" s="584"/>
      <c r="M39" s="585"/>
      <c r="N39" s="232"/>
      <c r="O39" s="13"/>
      <c r="P39" s="13"/>
      <c r="Q39" s="13"/>
      <c r="R39" s="13"/>
      <c r="S39" s="232"/>
      <c r="T39" s="1"/>
      <c r="U39" s="1"/>
      <c r="V39" s="1"/>
    </row>
    <row r="40" spans="1:22" ht="15.75" customHeight="1" x14ac:dyDescent="0.25">
      <c r="A40" s="232"/>
      <c r="B40" s="232"/>
      <c r="C40" s="232"/>
      <c r="D40" s="232"/>
      <c r="E40" s="232"/>
      <c r="F40" s="232"/>
      <c r="G40" s="232"/>
      <c r="H40" s="232"/>
      <c r="I40" s="232"/>
      <c r="J40" s="232"/>
      <c r="K40" s="232"/>
      <c r="L40" s="241"/>
      <c r="M40" s="232"/>
      <c r="N40" s="232"/>
      <c r="O40" s="235"/>
      <c r="P40" s="235"/>
      <c r="Q40" s="235"/>
      <c r="R40" s="235"/>
      <c r="S40" s="232"/>
      <c r="T40" s="232"/>
      <c r="U40" s="232"/>
      <c r="V40" s="232"/>
    </row>
    <row r="41" spans="1:22" ht="15.75" hidden="1" customHeight="1" x14ac:dyDescent="0.25">
      <c r="A41" s="232"/>
      <c r="B41" s="232"/>
      <c r="C41" s="232"/>
      <c r="D41" s="232"/>
      <c r="E41" s="232"/>
      <c r="F41" s="232"/>
      <c r="G41" s="232"/>
      <c r="H41" s="232"/>
      <c r="I41" s="232"/>
      <c r="J41" s="232"/>
      <c r="K41" s="232"/>
      <c r="L41" s="241"/>
      <c r="M41" s="232"/>
      <c r="N41" s="232"/>
      <c r="O41" s="235"/>
      <c r="P41" s="235"/>
      <c r="Q41" s="235"/>
      <c r="R41" s="235"/>
      <c r="S41" s="232"/>
      <c r="T41" s="232"/>
      <c r="U41" s="232"/>
      <c r="V41" s="232"/>
    </row>
    <row r="42" spans="1:22" ht="15.75" hidden="1" customHeight="1" x14ac:dyDescent="0.25">
      <c r="A42" s="232"/>
      <c r="B42" s="232"/>
      <c r="C42" s="232"/>
      <c r="D42" s="232"/>
      <c r="E42" s="232"/>
      <c r="F42" s="232"/>
      <c r="G42" s="232"/>
      <c r="H42" s="232"/>
      <c r="I42" s="232"/>
      <c r="J42" s="232"/>
      <c r="K42" s="232"/>
      <c r="L42" s="241"/>
      <c r="M42" s="232"/>
      <c r="N42" s="232"/>
      <c r="O42" s="235"/>
      <c r="P42" s="235"/>
      <c r="Q42" s="235"/>
      <c r="R42" s="235"/>
      <c r="S42" s="232"/>
      <c r="T42" s="232"/>
      <c r="U42" s="232"/>
      <c r="V42" s="232"/>
    </row>
    <row r="43" spans="1:22" ht="15.75" hidden="1" customHeight="1" x14ac:dyDescent="0.25">
      <c r="A43" s="232"/>
      <c r="B43" s="232"/>
      <c r="C43" s="232"/>
      <c r="D43" s="232"/>
      <c r="E43" s="232"/>
      <c r="F43" s="232"/>
      <c r="G43" s="232"/>
      <c r="H43" s="232"/>
      <c r="I43" s="232"/>
      <c r="J43" s="232"/>
      <c r="K43" s="232"/>
      <c r="L43" s="232"/>
      <c r="M43" s="232"/>
      <c r="N43" s="232"/>
      <c r="O43" s="235"/>
      <c r="P43" s="235"/>
      <c r="Q43" s="235"/>
      <c r="R43" s="235"/>
      <c r="S43" s="232"/>
      <c r="T43" s="232"/>
      <c r="U43" s="232"/>
      <c r="V43" s="232"/>
    </row>
    <row r="44" spans="1:22" ht="15.75" hidden="1" customHeight="1" x14ac:dyDescent="0.25">
      <c r="A44" s="232"/>
      <c r="B44" s="232"/>
      <c r="C44" s="232"/>
      <c r="D44" s="232"/>
      <c r="E44" s="232"/>
      <c r="F44" s="232"/>
      <c r="G44" s="232"/>
      <c r="H44" s="232"/>
      <c r="I44" s="232"/>
      <c r="J44" s="232"/>
      <c r="K44" s="232"/>
      <c r="L44" s="232"/>
      <c r="M44" s="232"/>
      <c r="N44" s="232"/>
      <c r="O44" s="235"/>
      <c r="P44" s="235"/>
      <c r="Q44" s="235"/>
      <c r="R44" s="235"/>
      <c r="S44" s="232"/>
      <c r="T44" s="232"/>
      <c r="U44" s="232"/>
      <c r="V44" s="232"/>
    </row>
    <row r="45" spans="1:22" ht="15.75" hidden="1" customHeight="1" x14ac:dyDescent="0.25">
      <c r="A45" s="232"/>
      <c r="B45" s="232"/>
      <c r="C45" s="232"/>
      <c r="D45" s="232"/>
      <c r="E45" s="232"/>
      <c r="F45" s="232"/>
      <c r="G45" s="232"/>
      <c r="H45" s="232"/>
      <c r="I45" s="232"/>
      <c r="J45" s="232"/>
      <c r="K45" s="232"/>
      <c r="L45" s="232"/>
      <c r="M45" s="232"/>
      <c r="N45" s="232"/>
      <c r="O45" s="235"/>
      <c r="P45" s="235"/>
      <c r="Q45" s="235"/>
      <c r="R45" s="235"/>
      <c r="S45" s="232"/>
      <c r="T45" s="232"/>
      <c r="U45" s="232"/>
      <c r="V45" s="232"/>
    </row>
    <row r="46" spans="1:22" ht="15.75" hidden="1" customHeight="1" x14ac:dyDescent="0.25">
      <c r="A46" s="232"/>
      <c r="B46" s="232"/>
      <c r="C46" s="232"/>
      <c r="D46" s="232"/>
      <c r="E46" s="232"/>
      <c r="F46" s="232"/>
      <c r="G46" s="232"/>
      <c r="H46" s="232"/>
      <c r="I46" s="232"/>
      <c r="J46" s="232"/>
      <c r="K46" s="232"/>
      <c r="L46" s="232"/>
      <c r="M46" s="232"/>
      <c r="N46" s="232"/>
      <c r="O46" s="235"/>
      <c r="P46" s="235"/>
      <c r="Q46" s="235"/>
      <c r="R46" s="235"/>
      <c r="S46" s="232"/>
      <c r="T46" s="232"/>
      <c r="U46" s="232"/>
      <c r="V46" s="232"/>
    </row>
    <row r="47" spans="1:22" ht="15.75" hidden="1" customHeight="1" x14ac:dyDescent="0.25">
      <c r="A47" s="232"/>
      <c r="B47" s="232"/>
      <c r="C47" s="232"/>
      <c r="D47" s="232"/>
      <c r="E47" s="232"/>
      <c r="F47" s="232"/>
      <c r="G47" s="232"/>
      <c r="H47" s="232"/>
      <c r="I47" s="232"/>
      <c r="J47" s="232"/>
      <c r="K47" s="232"/>
      <c r="L47" s="232"/>
      <c r="M47" s="232"/>
      <c r="N47" s="232"/>
      <c r="O47" s="235"/>
      <c r="P47" s="235"/>
      <c r="Q47" s="235"/>
      <c r="R47" s="235"/>
      <c r="S47" s="232"/>
      <c r="T47" s="232"/>
      <c r="U47" s="232"/>
      <c r="V47" s="232"/>
    </row>
    <row r="48" spans="1:22" ht="15.75" hidden="1" customHeight="1" x14ac:dyDescent="0.25">
      <c r="A48" s="232"/>
      <c r="B48" s="232"/>
      <c r="C48" s="232"/>
      <c r="D48" s="232"/>
      <c r="E48" s="232"/>
      <c r="F48" s="232"/>
      <c r="G48" s="232"/>
      <c r="H48" s="232"/>
      <c r="I48" s="232"/>
      <c r="J48" s="232"/>
      <c r="K48" s="232"/>
      <c r="L48" s="232"/>
      <c r="M48" s="232"/>
      <c r="N48" s="232"/>
      <c r="O48" s="235"/>
      <c r="P48" s="235"/>
      <c r="Q48" s="235"/>
      <c r="R48" s="235"/>
      <c r="S48" s="232"/>
      <c r="T48" s="232"/>
      <c r="U48" s="232"/>
      <c r="V48" s="232"/>
    </row>
    <row r="49" spans="1:22" ht="15.75" hidden="1" customHeight="1" x14ac:dyDescent="0.25">
      <c r="A49" s="232"/>
      <c r="B49" s="232"/>
      <c r="C49" s="232"/>
      <c r="D49" s="232"/>
      <c r="E49" s="232"/>
      <c r="F49" s="232"/>
      <c r="G49" s="232"/>
      <c r="H49" s="232"/>
      <c r="I49" s="232"/>
      <c r="J49" s="232"/>
      <c r="K49" s="232"/>
      <c r="L49" s="232"/>
      <c r="M49" s="232"/>
      <c r="N49" s="232"/>
      <c r="O49" s="235"/>
      <c r="P49" s="235"/>
      <c r="Q49" s="235"/>
      <c r="R49" s="235"/>
      <c r="S49" s="232"/>
      <c r="T49" s="232"/>
      <c r="U49" s="232"/>
      <c r="V49" s="232"/>
    </row>
    <row r="50" spans="1:22" ht="15.75" hidden="1" customHeight="1" x14ac:dyDescent="0.25">
      <c r="A50" s="232"/>
      <c r="B50" s="232"/>
      <c r="C50" s="232"/>
      <c r="D50" s="232"/>
      <c r="E50" s="232"/>
      <c r="F50" s="232"/>
      <c r="G50" s="232"/>
      <c r="H50" s="232"/>
      <c r="I50" s="232"/>
      <c r="J50" s="232"/>
      <c r="K50" s="232"/>
      <c r="L50" s="232"/>
      <c r="M50" s="232"/>
      <c r="N50" s="232"/>
      <c r="O50" s="235"/>
      <c r="P50" s="235"/>
      <c r="Q50" s="235"/>
      <c r="R50" s="235"/>
      <c r="S50" s="232"/>
      <c r="T50" s="232"/>
      <c r="U50" s="232"/>
      <c r="V50" s="232"/>
    </row>
    <row r="51" spans="1:22" ht="15.75" hidden="1" customHeight="1" x14ac:dyDescent="0.25">
      <c r="A51" s="232"/>
      <c r="B51" s="232"/>
      <c r="C51" s="232"/>
      <c r="D51" s="232"/>
      <c r="E51" s="232"/>
      <c r="F51" s="232"/>
      <c r="G51" s="232"/>
      <c r="H51" s="232"/>
      <c r="I51" s="232"/>
      <c r="J51" s="232"/>
      <c r="K51" s="232"/>
      <c r="L51" s="232"/>
      <c r="M51" s="232"/>
      <c r="N51" s="232"/>
      <c r="O51" s="235"/>
      <c r="P51" s="235"/>
      <c r="Q51" s="235"/>
      <c r="R51" s="235"/>
      <c r="S51" s="232"/>
      <c r="T51" s="232"/>
      <c r="U51" s="232"/>
      <c r="V51" s="232"/>
    </row>
    <row r="52" spans="1:22" ht="15.75" hidden="1" customHeight="1" x14ac:dyDescent="0.25">
      <c r="A52" s="232"/>
      <c r="B52" s="232"/>
      <c r="C52" s="232"/>
      <c r="D52" s="232"/>
      <c r="E52" s="232"/>
      <c r="F52" s="232"/>
      <c r="G52" s="232"/>
      <c r="H52" s="232"/>
      <c r="I52" s="232"/>
      <c r="J52" s="232"/>
      <c r="K52" s="232"/>
      <c r="L52" s="232"/>
      <c r="M52" s="232"/>
      <c r="N52" s="232"/>
      <c r="O52" s="235"/>
      <c r="P52" s="235"/>
      <c r="Q52" s="235"/>
      <c r="R52" s="235"/>
      <c r="S52" s="232"/>
      <c r="T52" s="232"/>
      <c r="U52" s="232"/>
      <c r="V52" s="232"/>
    </row>
    <row r="53" spans="1:22" ht="15.75" hidden="1" customHeight="1" x14ac:dyDescent="0.25">
      <c r="A53" s="232"/>
      <c r="B53" s="232"/>
      <c r="C53" s="232"/>
      <c r="D53" s="232"/>
      <c r="E53" s="232"/>
      <c r="F53" s="232"/>
      <c r="G53" s="232"/>
      <c r="H53" s="232"/>
      <c r="I53" s="232"/>
      <c r="J53" s="232"/>
      <c r="K53" s="232"/>
      <c r="L53" s="232"/>
      <c r="M53" s="232"/>
      <c r="N53" s="232"/>
      <c r="O53" s="235"/>
      <c r="P53" s="235"/>
      <c r="Q53" s="235"/>
      <c r="R53" s="235"/>
      <c r="S53" s="232"/>
      <c r="T53" s="232"/>
      <c r="U53" s="232"/>
      <c r="V53" s="232"/>
    </row>
    <row r="54" spans="1:22" ht="15.75" hidden="1" customHeight="1" x14ac:dyDescent="0.25">
      <c r="A54" s="232"/>
      <c r="B54" s="232"/>
      <c r="C54" s="232"/>
      <c r="D54" s="232"/>
      <c r="E54" s="232"/>
      <c r="F54" s="232"/>
      <c r="G54" s="232"/>
      <c r="H54" s="232"/>
      <c r="I54" s="232"/>
      <c r="J54" s="232"/>
      <c r="K54" s="232"/>
      <c r="L54" s="232"/>
      <c r="M54" s="232"/>
      <c r="N54" s="232"/>
      <c r="O54" s="235"/>
      <c r="P54" s="235"/>
      <c r="Q54" s="235"/>
      <c r="R54" s="235"/>
      <c r="S54" s="232"/>
      <c r="T54" s="232"/>
      <c r="U54" s="232"/>
      <c r="V54" s="232"/>
    </row>
    <row r="55" spans="1:22" ht="15.75" hidden="1" customHeight="1" x14ac:dyDescent="0.25">
      <c r="A55" s="232"/>
      <c r="B55" s="232"/>
      <c r="C55" s="232"/>
      <c r="D55" s="232"/>
      <c r="E55" s="232"/>
      <c r="F55" s="232"/>
      <c r="G55" s="232"/>
      <c r="H55" s="232"/>
      <c r="I55" s="232"/>
      <c r="J55" s="232"/>
      <c r="K55" s="232"/>
      <c r="L55" s="232"/>
      <c r="M55" s="232"/>
      <c r="N55" s="232"/>
      <c r="O55" s="235"/>
      <c r="P55" s="235"/>
      <c r="Q55" s="235"/>
      <c r="R55" s="235"/>
      <c r="S55" s="232"/>
      <c r="T55" s="232"/>
      <c r="U55" s="232"/>
      <c r="V55" s="232"/>
    </row>
    <row r="56" spans="1:22" ht="15.75" hidden="1" customHeight="1" x14ac:dyDescent="0.25">
      <c r="A56" s="232"/>
      <c r="B56" s="232"/>
      <c r="C56" s="232"/>
      <c r="D56" s="232"/>
      <c r="E56" s="232"/>
      <c r="F56" s="232"/>
      <c r="G56" s="232"/>
      <c r="H56" s="232"/>
      <c r="I56" s="232"/>
      <c r="J56" s="232"/>
      <c r="K56" s="232"/>
      <c r="L56" s="232"/>
      <c r="M56" s="232"/>
      <c r="N56" s="232"/>
      <c r="O56" s="235"/>
      <c r="P56" s="235"/>
      <c r="Q56" s="235"/>
      <c r="R56" s="235"/>
      <c r="S56" s="232"/>
      <c r="T56" s="232"/>
      <c r="U56" s="232"/>
      <c r="V56" s="232"/>
    </row>
    <row r="57" spans="1:22" ht="15.75" hidden="1" customHeight="1" x14ac:dyDescent="0.25">
      <c r="A57" s="232"/>
      <c r="B57" s="232"/>
      <c r="C57" s="232"/>
      <c r="D57" s="232"/>
      <c r="E57" s="232"/>
      <c r="F57" s="232"/>
      <c r="G57" s="232"/>
      <c r="H57" s="232"/>
      <c r="I57" s="232"/>
      <c r="J57" s="232"/>
      <c r="K57" s="232"/>
      <c r="L57" s="232"/>
      <c r="M57" s="232"/>
      <c r="N57" s="232"/>
      <c r="O57" s="235"/>
      <c r="P57" s="235"/>
      <c r="Q57" s="235"/>
      <c r="R57" s="235"/>
      <c r="S57" s="232"/>
      <c r="T57" s="232"/>
      <c r="U57" s="232"/>
      <c r="V57" s="232"/>
    </row>
    <row r="58" spans="1:22" ht="15.75" hidden="1" customHeight="1" x14ac:dyDescent="0.25">
      <c r="A58" s="232"/>
      <c r="B58" s="232"/>
      <c r="C58" s="232"/>
      <c r="D58" s="232"/>
      <c r="E58" s="232"/>
      <c r="F58" s="232"/>
      <c r="G58" s="232"/>
      <c r="H58" s="232"/>
      <c r="I58" s="232"/>
      <c r="J58" s="232"/>
      <c r="K58" s="232"/>
      <c r="L58" s="232"/>
      <c r="M58" s="232"/>
      <c r="N58" s="232"/>
      <c r="O58" s="235"/>
      <c r="P58" s="235"/>
      <c r="Q58" s="235"/>
      <c r="R58" s="235"/>
      <c r="S58" s="232"/>
      <c r="T58" s="232"/>
      <c r="U58" s="232"/>
      <c r="V58" s="232"/>
    </row>
    <row r="59" spans="1:22" ht="15.75" hidden="1" customHeight="1" x14ac:dyDescent="0.25">
      <c r="A59" s="232"/>
      <c r="B59" s="232"/>
      <c r="C59" s="232"/>
      <c r="D59" s="232"/>
      <c r="E59" s="232"/>
      <c r="F59" s="232"/>
      <c r="G59" s="232"/>
      <c r="H59" s="232"/>
      <c r="I59" s="232"/>
      <c r="J59" s="232"/>
      <c r="K59" s="232"/>
      <c r="L59" s="232"/>
      <c r="M59" s="232"/>
      <c r="N59" s="232"/>
      <c r="O59" s="235"/>
      <c r="P59" s="235"/>
      <c r="Q59" s="235"/>
      <c r="R59" s="235"/>
      <c r="S59" s="232"/>
      <c r="T59" s="232"/>
      <c r="U59" s="232"/>
      <c r="V59" s="232"/>
    </row>
    <row r="60" spans="1:22" ht="15.75" hidden="1" customHeight="1" x14ac:dyDescent="0.25">
      <c r="A60" s="232"/>
      <c r="B60" s="232"/>
      <c r="C60" s="232"/>
      <c r="D60" s="232"/>
      <c r="E60" s="232"/>
      <c r="F60" s="232"/>
      <c r="G60" s="232"/>
      <c r="H60" s="232"/>
      <c r="I60" s="232"/>
      <c r="J60" s="232"/>
      <c r="K60" s="232"/>
      <c r="L60" s="232"/>
      <c r="M60" s="232"/>
      <c r="N60" s="232"/>
      <c r="O60" s="235"/>
      <c r="P60" s="235"/>
      <c r="Q60" s="235"/>
      <c r="R60" s="235"/>
      <c r="S60" s="232"/>
      <c r="T60" s="232"/>
      <c r="U60" s="232"/>
      <c r="V60" s="232"/>
    </row>
    <row r="61" spans="1:22" ht="15.75" hidden="1" customHeight="1" x14ac:dyDescent="0.25">
      <c r="A61" s="232"/>
      <c r="B61" s="232"/>
      <c r="C61" s="232"/>
      <c r="D61" s="232"/>
      <c r="E61" s="232"/>
      <c r="F61" s="232"/>
      <c r="G61" s="232"/>
      <c r="H61" s="232"/>
      <c r="I61" s="232"/>
      <c r="J61" s="232"/>
      <c r="K61" s="232"/>
      <c r="L61" s="232"/>
      <c r="M61" s="232"/>
      <c r="N61" s="232"/>
      <c r="O61" s="235"/>
      <c r="P61" s="235"/>
      <c r="Q61" s="235"/>
      <c r="R61" s="235"/>
      <c r="S61" s="232"/>
      <c r="T61" s="232"/>
      <c r="U61" s="232"/>
      <c r="V61" s="232"/>
    </row>
    <row r="62" spans="1:22" ht="15.75" hidden="1" customHeight="1" x14ac:dyDescent="0.25">
      <c r="A62" s="232"/>
      <c r="B62" s="232"/>
      <c r="C62" s="232"/>
      <c r="D62" s="232"/>
      <c r="E62" s="232"/>
      <c r="F62" s="232"/>
      <c r="G62" s="232"/>
      <c r="H62" s="232"/>
      <c r="I62" s="232"/>
      <c r="J62" s="232"/>
      <c r="K62" s="232"/>
      <c r="L62" s="232"/>
      <c r="M62" s="232"/>
      <c r="N62" s="232"/>
      <c r="O62" s="235"/>
      <c r="P62" s="235"/>
      <c r="Q62" s="235"/>
      <c r="R62" s="235"/>
      <c r="S62" s="232"/>
      <c r="T62" s="232"/>
      <c r="U62" s="232"/>
      <c r="V62" s="232"/>
    </row>
    <row r="63" spans="1:22" ht="15.75" hidden="1" customHeight="1" x14ac:dyDescent="0.25">
      <c r="A63" s="232"/>
      <c r="B63" s="232"/>
      <c r="C63" s="232"/>
      <c r="D63" s="232"/>
      <c r="E63" s="232"/>
      <c r="F63" s="232"/>
      <c r="G63" s="232"/>
      <c r="H63" s="232"/>
      <c r="I63" s="232"/>
      <c r="J63" s="232"/>
      <c r="K63" s="232"/>
      <c r="L63" s="232"/>
      <c r="M63" s="232"/>
      <c r="N63" s="232"/>
      <c r="O63" s="235"/>
      <c r="P63" s="235"/>
      <c r="Q63" s="235"/>
      <c r="R63" s="235"/>
      <c r="S63" s="232"/>
      <c r="T63" s="232"/>
      <c r="U63" s="232"/>
      <c r="V63" s="232"/>
    </row>
    <row r="64" spans="1:22" ht="15.75" hidden="1" customHeight="1" x14ac:dyDescent="0.25">
      <c r="A64" s="232"/>
      <c r="B64" s="232"/>
      <c r="C64" s="232"/>
      <c r="D64" s="232"/>
      <c r="E64" s="232"/>
      <c r="F64" s="232"/>
      <c r="G64" s="232"/>
      <c r="H64" s="232"/>
      <c r="I64" s="232"/>
      <c r="J64" s="232"/>
      <c r="K64" s="232"/>
      <c r="L64" s="232"/>
      <c r="M64" s="232"/>
      <c r="N64" s="232"/>
      <c r="O64" s="235"/>
      <c r="P64" s="235"/>
      <c r="Q64" s="235"/>
      <c r="R64" s="235"/>
      <c r="S64" s="232"/>
      <c r="T64" s="232"/>
      <c r="U64" s="232"/>
      <c r="V64" s="232"/>
    </row>
    <row r="65" spans="1:22" ht="15.75" hidden="1" customHeight="1" x14ac:dyDescent="0.25">
      <c r="A65" s="232"/>
      <c r="B65" s="232"/>
      <c r="C65" s="232"/>
      <c r="D65" s="232"/>
      <c r="E65" s="232"/>
      <c r="F65" s="232"/>
      <c r="G65" s="232"/>
      <c r="H65" s="232"/>
      <c r="I65" s="232"/>
      <c r="J65" s="232"/>
      <c r="K65" s="232"/>
      <c r="L65" s="232"/>
      <c r="M65" s="232"/>
      <c r="N65" s="232"/>
      <c r="O65" s="235"/>
      <c r="P65" s="235"/>
      <c r="Q65" s="235"/>
      <c r="R65" s="235"/>
      <c r="S65" s="232"/>
      <c r="T65" s="232"/>
      <c r="U65" s="232"/>
      <c r="V65" s="232"/>
    </row>
    <row r="66" spans="1:22" ht="15.75" hidden="1" customHeight="1" x14ac:dyDescent="0.25">
      <c r="A66" s="232"/>
      <c r="B66" s="232"/>
      <c r="C66" s="232"/>
      <c r="D66" s="232"/>
      <c r="E66" s="232"/>
      <c r="F66" s="232"/>
      <c r="G66" s="232"/>
      <c r="H66" s="232"/>
      <c r="I66" s="232"/>
      <c r="J66" s="232"/>
      <c r="K66" s="232"/>
      <c r="L66" s="232"/>
      <c r="M66" s="232"/>
      <c r="N66" s="232"/>
      <c r="O66" s="235"/>
      <c r="P66" s="235"/>
      <c r="Q66" s="235"/>
      <c r="R66" s="235"/>
      <c r="S66" s="232"/>
      <c r="T66" s="232"/>
      <c r="U66" s="232"/>
      <c r="V66" s="232"/>
    </row>
    <row r="67" spans="1:22" ht="15.75" hidden="1" customHeight="1" x14ac:dyDescent="0.25">
      <c r="A67" s="232"/>
      <c r="B67" s="232"/>
      <c r="C67" s="232"/>
      <c r="D67" s="232"/>
      <c r="E67" s="232"/>
      <c r="F67" s="232"/>
      <c r="G67" s="232"/>
      <c r="H67" s="232"/>
      <c r="I67" s="232"/>
      <c r="J67" s="232"/>
      <c r="K67" s="232"/>
      <c r="L67" s="232"/>
      <c r="M67" s="232"/>
      <c r="N67" s="232"/>
      <c r="O67" s="235"/>
      <c r="P67" s="235"/>
      <c r="Q67" s="235"/>
      <c r="R67" s="235"/>
      <c r="S67" s="232"/>
      <c r="T67" s="232"/>
      <c r="U67" s="232"/>
      <c r="V67" s="232"/>
    </row>
    <row r="68" spans="1:22" ht="15.75" hidden="1" customHeight="1" x14ac:dyDescent="0.25">
      <c r="A68" s="232"/>
      <c r="B68" s="232"/>
      <c r="C68" s="232"/>
      <c r="D68" s="232"/>
      <c r="E68" s="232"/>
      <c r="F68" s="232"/>
      <c r="G68" s="232"/>
      <c r="H68" s="232"/>
      <c r="I68" s="232"/>
      <c r="J68" s="232"/>
      <c r="K68" s="232"/>
      <c r="L68" s="232"/>
      <c r="M68" s="232"/>
      <c r="N68" s="232"/>
      <c r="O68" s="235"/>
      <c r="P68" s="235"/>
      <c r="Q68" s="235"/>
      <c r="R68" s="235"/>
      <c r="S68" s="232"/>
      <c r="T68" s="232"/>
      <c r="U68" s="232"/>
      <c r="V68" s="232"/>
    </row>
    <row r="69" spans="1:22" ht="15.75" hidden="1" customHeight="1" x14ac:dyDescent="0.25">
      <c r="A69" s="232"/>
      <c r="B69" s="232"/>
      <c r="C69" s="232"/>
      <c r="D69" s="232"/>
      <c r="E69" s="232"/>
      <c r="F69" s="232"/>
      <c r="G69" s="232"/>
      <c r="H69" s="232"/>
      <c r="I69" s="232"/>
      <c r="J69" s="232"/>
      <c r="K69" s="232"/>
      <c r="L69" s="232"/>
      <c r="M69" s="232"/>
      <c r="N69" s="232"/>
      <c r="O69" s="235"/>
      <c r="P69" s="235"/>
      <c r="Q69" s="235"/>
      <c r="R69" s="235"/>
      <c r="S69" s="232"/>
      <c r="T69" s="232"/>
      <c r="U69" s="232"/>
      <c r="V69" s="232"/>
    </row>
    <row r="70" spans="1:22" ht="15.75" hidden="1" customHeight="1" x14ac:dyDescent="0.25">
      <c r="A70" s="232"/>
      <c r="B70" s="232"/>
      <c r="C70" s="232"/>
      <c r="D70" s="232"/>
      <c r="E70" s="232"/>
      <c r="F70" s="232"/>
      <c r="G70" s="232"/>
      <c r="H70" s="232"/>
      <c r="I70" s="232"/>
      <c r="J70" s="232"/>
      <c r="K70" s="232"/>
      <c r="L70" s="232"/>
      <c r="M70" s="232"/>
      <c r="N70" s="232"/>
      <c r="O70" s="235"/>
      <c r="P70" s="235"/>
      <c r="Q70" s="235"/>
      <c r="R70" s="235"/>
      <c r="S70" s="232"/>
      <c r="T70" s="232"/>
      <c r="U70" s="232"/>
      <c r="V70" s="232"/>
    </row>
    <row r="71" spans="1:22" ht="15.75" hidden="1" customHeight="1" x14ac:dyDescent="0.25">
      <c r="A71" s="232"/>
      <c r="B71" s="232"/>
      <c r="C71" s="232"/>
      <c r="D71" s="232"/>
      <c r="E71" s="232"/>
      <c r="F71" s="232"/>
      <c r="G71" s="232"/>
      <c r="H71" s="232"/>
      <c r="I71" s="232"/>
      <c r="J71" s="232"/>
      <c r="K71" s="232"/>
      <c r="L71" s="232"/>
      <c r="M71" s="232"/>
      <c r="N71" s="232"/>
      <c r="O71" s="235"/>
      <c r="P71" s="235"/>
      <c r="Q71" s="235"/>
      <c r="R71" s="235"/>
      <c r="S71" s="232"/>
      <c r="T71" s="232"/>
      <c r="U71" s="232"/>
      <c r="V71" s="232"/>
    </row>
    <row r="72" spans="1:22" ht="15.75" hidden="1" customHeight="1" x14ac:dyDescent="0.25">
      <c r="A72" s="232"/>
      <c r="B72" s="232"/>
      <c r="C72" s="232"/>
      <c r="D72" s="232"/>
      <c r="E72" s="232"/>
      <c r="F72" s="232"/>
      <c r="G72" s="232"/>
      <c r="H72" s="232"/>
      <c r="I72" s="232"/>
      <c r="J72" s="232"/>
      <c r="K72" s="232"/>
      <c r="L72" s="232"/>
      <c r="M72" s="232"/>
      <c r="N72" s="232"/>
      <c r="O72" s="235"/>
      <c r="P72" s="235"/>
      <c r="Q72" s="235"/>
      <c r="R72" s="235"/>
      <c r="S72" s="232"/>
      <c r="T72" s="232"/>
      <c r="U72" s="232"/>
      <c r="V72" s="232"/>
    </row>
    <row r="73" spans="1:22" ht="15.75" hidden="1" customHeight="1" x14ac:dyDescent="0.25">
      <c r="A73" s="232"/>
      <c r="B73" s="232"/>
      <c r="C73" s="232"/>
      <c r="D73" s="232"/>
      <c r="E73" s="232"/>
      <c r="F73" s="232"/>
      <c r="G73" s="232"/>
      <c r="H73" s="232"/>
      <c r="I73" s="232"/>
      <c r="J73" s="232"/>
      <c r="K73" s="232"/>
      <c r="L73" s="232"/>
      <c r="M73" s="232"/>
      <c r="N73" s="232"/>
      <c r="O73" s="235"/>
      <c r="P73" s="235"/>
      <c r="Q73" s="235"/>
      <c r="R73" s="235"/>
      <c r="S73" s="232"/>
      <c r="T73" s="232"/>
      <c r="U73" s="232"/>
      <c r="V73" s="232"/>
    </row>
    <row r="74" spans="1:22" ht="15.75" hidden="1" customHeight="1" x14ac:dyDescent="0.25">
      <c r="A74" s="232"/>
      <c r="B74" s="232"/>
      <c r="C74" s="232"/>
      <c r="D74" s="232"/>
      <c r="E74" s="232"/>
      <c r="F74" s="232"/>
      <c r="G74" s="232"/>
      <c r="H74" s="232"/>
      <c r="I74" s="232"/>
      <c r="J74" s="232"/>
      <c r="K74" s="232"/>
      <c r="L74" s="232"/>
      <c r="M74" s="232"/>
      <c r="N74" s="232"/>
      <c r="O74" s="235"/>
      <c r="P74" s="235"/>
      <c r="Q74" s="235"/>
      <c r="R74" s="235"/>
      <c r="S74" s="232"/>
      <c r="T74" s="232"/>
      <c r="U74" s="232"/>
      <c r="V74" s="232"/>
    </row>
    <row r="75" spans="1:22" ht="15.75" hidden="1" customHeight="1" x14ac:dyDescent="0.25">
      <c r="A75" s="232"/>
      <c r="B75" s="232"/>
      <c r="C75" s="232"/>
      <c r="D75" s="232"/>
      <c r="E75" s="232"/>
      <c r="F75" s="232"/>
      <c r="G75" s="232"/>
      <c r="H75" s="232"/>
      <c r="I75" s="232"/>
      <c r="J75" s="232"/>
      <c r="K75" s="232"/>
      <c r="L75" s="232"/>
      <c r="M75" s="232"/>
      <c r="N75" s="232"/>
      <c r="O75" s="235"/>
      <c r="P75" s="235"/>
      <c r="Q75" s="235"/>
      <c r="R75" s="235"/>
      <c r="S75" s="232"/>
      <c r="T75" s="232"/>
      <c r="U75" s="232"/>
      <c r="V75" s="232"/>
    </row>
    <row r="76" spans="1:22" ht="15.75" hidden="1" customHeight="1" x14ac:dyDescent="0.25">
      <c r="A76" s="232"/>
      <c r="B76" s="232"/>
      <c r="C76" s="232"/>
      <c r="D76" s="232"/>
      <c r="E76" s="232"/>
      <c r="F76" s="232"/>
      <c r="G76" s="232"/>
      <c r="H76" s="232"/>
      <c r="I76" s="232"/>
      <c r="J76" s="232"/>
      <c r="K76" s="232"/>
      <c r="L76" s="232"/>
      <c r="M76" s="232"/>
      <c r="N76" s="232"/>
      <c r="O76" s="235"/>
      <c r="P76" s="235"/>
      <c r="Q76" s="235"/>
      <c r="R76" s="235"/>
      <c r="S76" s="232"/>
      <c r="T76" s="232"/>
      <c r="U76" s="232"/>
      <c r="V76" s="232"/>
    </row>
    <row r="77" spans="1:22" ht="15.75" hidden="1" customHeight="1" x14ac:dyDescent="0.25">
      <c r="A77" s="232"/>
      <c r="B77" s="232"/>
      <c r="C77" s="232"/>
      <c r="D77" s="232"/>
      <c r="E77" s="232"/>
      <c r="F77" s="232"/>
      <c r="G77" s="232"/>
      <c r="H77" s="232"/>
      <c r="I77" s="232"/>
      <c r="J77" s="232"/>
      <c r="K77" s="232"/>
      <c r="L77" s="232"/>
      <c r="M77" s="232"/>
      <c r="N77" s="232"/>
      <c r="O77" s="235"/>
      <c r="P77" s="235"/>
      <c r="Q77" s="235"/>
      <c r="R77" s="235"/>
      <c r="S77" s="232"/>
      <c r="T77" s="232"/>
      <c r="U77" s="232"/>
      <c r="V77" s="232"/>
    </row>
    <row r="78" spans="1:22" ht="15.75" hidden="1" customHeight="1" x14ac:dyDescent="0.25">
      <c r="A78" s="232"/>
      <c r="B78" s="232"/>
      <c r="C78" s="232"/>
      <c r="D78" s="232"/>
      <c r="E78" s="232"/>
      <c r="F78" s="232"/>
      <c r="G78" s="232"/>
      <c r="H78" s="232"/>
      <c r="I78" s="232"/>
      <c r="J78" s="232"/>
      <c r="K78" s="232"/>
      <c r="L78" s="232"/>
      <c r="M78" s="232"/>
      <c r="N78" s="232"/>
      <c r="O78" s="235"/>
      <c r="P78" s="235"/>
      <c r="Q78" s="235"/>
      <c r="R78" s="235"/>
      <c r="S78" s="232"/>
      <c r="T78" s="232"/>
      <c r="U78" s="232"/>
      <c r="V78" s="232"/>
    </row>
    <row r="79" spans="1:22" ht="15.75" hidden="1" customHeight="1" x14ac:dyDescent="0.25">
      <c r="A79" s="232"/>
      <c r="B79" s="232"/>
      <c r="C79" s="232"/>
      <c r="D79" s="232"/>
      <c r="E79" s="232"/>
      <c r="F79" s="232"/>
      <c r="G79" s="232"/>
      <c r="H79" s="232"/>
      <c r="I79" s="232"/>
      <c r="J79" s="232"/>
      <c r="K79" s="232"/>
      <c r="L79" s="232"/>
      <c r="M79" s="232"/>
      <c r="N79" s="232"/>
      <c r="O79" s="235"/>
      <c r="P79" s="235"/>
      <c r="Q79" s="235"/>
      <c r="R79" s="235"/>
      <c r="S79" s="232"/>
      <c r="T79" s="232"/>
      <c r="U79" s="232"/>
      <c r="V79" s="232"/>
    </row>
    <row r="80" spans="1:22" ht="15.75" hidden="1" customHeight="1" x14ac:dyDescent="0.25">
      <c r="A80" s="232"/>
      <c r="B80" s="232"/>
      <c r="C80" s="232"/>
      <c r="D80" s="232"/>
      <c r="E80" s="232"/>
      <c r="F80" s="232"/>
      <c r="G80" s="232"/>
      <c r="H80" s="232"/>
      <c r="I80" s="232"/>
      <c r="J80" s="232"/>
      <c r="K80" s="232"/>
      <c r="L80" s="232"/>
      <c r="M80" s="232"/>
      <c r="N80" s="232"/>
      <c r="O80" s="235"/>
      <c r="P80" s="235"/>
      <c r="Q80" s="235"/>
      <c r="R80" s="235"/>
      <c r="S80" s="232"/>
      <c r="T80" s="232"/>
      <c r="U80" s="232"/>
      <c r="V80" s="232"/>
    </row>
    <row r="81" spans="1:22" ht="15.75" hidden="1" customHeight="1" x14ac:dyDescent="0.25">
      <c r="A81" s="232"/>
      <c r="B81" s="232"/>
      <c r="C81" s="232"/>
      <c r="D81" s="232"/>
      <c r="E81" s="232"/>
      <c r="F81" s="232"/>
      <c r="G81" s="232"/>
      <c r="H81" s="232"/>
      <c r="I81" s="232"/>
      <c r="J81" s="232"/>
      <c r="K81" s="232"/>
      <c r="L81" s="232"/>
      <c r="M81" s="232"/>
      <c r="N81" s="232"/>
      <c r="O81" s="235"/>
      <c r="P81" s="235"/>
      <c r="Q81" s="235"/>
      <c r="R81" s="235"/>
      <c r="S81" s="232"/>
      <c r="T81" s="232"/>
      <c r="U81" s="232"/>
      <c r="V81" s="232"/>
    </row>
    <row r="82" spans="1:22" ht="15.75" hidden="1" customHeight="1" x14ac:dyDescent="0.25">
      <c r="A82" s="232"/>
      <c r="B82" s="232"/>
      <c r="C82" s="232"/>
      <c r="D82" s="232"/>
      <c r="E82" s="232"/>
      <c r="F82" s="232"/>
      <c r="G82" s="232"/>
      <c r="H82" s="232"/>
      <c r="I82" s="232"/>
      <c r="J82" s="232"/>
      <c r="K82" s="232"/>
      <c r="L82" s="232"/>
      <c r="M82" s="232"/>
      <c r="N82" s="232"/>
      <c r="O82" s="235"/>
      <c r="P82" s="235"/>
      <c r="Q82" s="235"/>
      <c r="R82" s="235"/>
      <c r="S82" s="232"/>
      <c r="T82" s="232"/>
      <c r="U82" s="232"/>
      <c r="V82" s="232"/>
    </row>
    <row r="83" spans="1:22" ht="15.75" hidden="1" customHeight="1" x14ac:dyDescent="0.25">
      <c r="A83" s="232"/>
      <c r="B83" s="232"/>
      <c r="C83" s="232"/>
      <c r="D83" s="232"/>
      <c r="E83" s="232"/>
      <c r="F83" s="232"/>
      <c r="G83" s="232"/>
      <c r="H83" s="232"/>
      <c r="I83" s="232"/>
      <c r="J83" s="232"/>
      <c r="K83" s="232"/>
      <c r="L83" s="232"/>
      <c r="M83" s="232"/>
      <c r="N83" s="232"/>
      <c r="O83" s="235"/>
      <c r="P83" s="235"/>
      <c r="Q83" s="235"/>
      <c r="R83" s="235"/>
      <c r="S83" s="232"/>
      <c r="T83" s="232"/>
      <c r="U83" s="232"/>
      <c r="V83" s="232"/>
    </row>
    <row r="84" spans="1:22" ht="15.75" hidden="1" customHeight="1" x14ac:dyDescent="0.25">
      <c r="A84" s="232"/>
      <c r="B84" s="232"/>
      <c r="C84" s="232"/>
      <c r="D84" s="232"/>
      <c r="E84" s="232"/>
      <c r="F84" s="232"/>
      <c r="G84" s="232"/>
      <c r="H84" s="232"/>
      <c r="I84" s="232"/>
      <c r="J84" s="232"/>
      <c r="K84" s="232"/>
      <c r="L84" s="232"/>
      <c r="M84" s="232"/>
      <c r="N84" s="232"/>
      <c r="O84" s="235"/>
      <c r="P84" s="235"/>
      <c r="Q84" s="235"/>
      <c r="R84" s="235"/>
      <c r="S84" s="232"/>
      <c r="T84" s="232"/>
      <c r="U84" s="232"/>
      <c r="V84" s="232"/>
    </row>
    <row r="85" spans="1:22" ht="15.75" hidden="1" customHeight="1" x14ac:dyDescent="0.25">
      <c r="A85" s="232"/>
      <c r="B85" s="232"/>
      <c r="C85" s="232"/>
      <c r="D85" s="232"/>
      <c r="E85" s="232"/>
      <c r="F85" s="232"/>
      <c r="G85" s="232"/>
      <c r="H85" s="232"/>
      <c r="I85" s="232"/>
      <c r="J85" s="232"/>
      <c r="K85" s="232"/>
      <c r="L85" s="232"/>
      <c r="M85" s="232"/>
      <c r="N85" s="232"/>
      <c r="O85" s="235"/>
      <c r="P85" s="235"/>
      <c r="Q85" s="235"/>
      <c r="R85" s="235"/>
      <c r="S85" s="232"/>
      <c r="T85" s="232"/>
      <c r="U85" s="232"/>
      <c r="V85" s="232"/>
    </row>
    <row r="86" spans="1:22" ht="15.75" hidden="1" customHeight="1" x14ac:dyDescent="0.25">
      <c r="A86" s="232"/>
      <c r="B86" s="232"/>
      <c r="C86" s="232"/>
      <c r="D86" s="232"/>
      <c r="E86" s="232"/>
      <c r="F86" s="232"/>
      <c r="G86" s="232"/>
      <c r="H86" s="232"/>
      <c r="I86" s="232"/>
      <c r="J86" s="232"/>
      <c r="K86" s="232"/>
      <c r="L86" s="232"/>
      <c r="M86" s="232"/>
      <c r="N86" s="232"/>
      <c r="O86" s="235"/>
      <c r="P86" s="235"/>
      <c r="Q86" s="235"/>
      <c r="R86" s="235"/>
      <c r="S86" s="232"/>
      <c r="T86" s="232"/>
      <c r="U86" s="232"/>
      <c r="V86" s="232"/>
    </row>
    <row r="87" spans="1:22" ht="15.75" hidden="1" customHeight="1" x14ac:dyDescent="0.25">
      <c r="A87" s="232"/>
      <c r="B87" s="232"/>
      <c r="C87" s="232"/>
      <c r="D87" s="232"/>
      <c r="E87" s="232"/>
      <c r="F87" s="232"/>
      <c r="G87" s="232"/>
      <c r="H87" s="232"/>
      <c r="I87" s="232"/>
      <c r="J87" s="232"/>
      <c r="K87" s="232"/>
      <c r="L87" s="232"/>
      <c r="M87" s="232"/>
      <c r="N87" s="232"/>
      <c r="O87" s="235"/>
      <c r="P87" s="235"/>
      <c r="Q87" s="235"/>
      <c r="R87" s="235"/>
      <c r="S87" s="232"/>
      <c r="T87" s="232"/>
      <c r="U87" s="232"/>
      <c r="V87" s="232"/>
    </row>
    <row r="88" spans="1:22" ht="15.75" hidden="1" customHeight="1" x14ac:dyDescent="0.25">
      <c r="A88" s="232"/>
      <c r="B88" s="232"/>
      <c r="C88" s="232"/>
      <c r="D88" s="232"/>
      <c r="E88" s="232"/>
      <c r="F88" s="232"/>
      <c r="G88" s="232"/>
      <c r="H88" s="232"/>
      <c r="I88" s="232"/>
      <c r="J88" s="232"/>
      <c r="K88" s="232"/>
      <c r="L88" s="232"/>
      <c r="M88" s="232"/>
      <c r="N88" s="232"/>
      <c r="O88" s="235"/>
      <c r="P88" s="235"/>
      <c r="Q88" s="235"/>
      <c r="R88" s="235"/>
      <c r="S88" s="232"/>
      <c r="T88" s="232"/>
      <c r="U88" s="232"/>
      <c r="V88" s="232"/>
    </row>
    <row r="89" spans="1:22" ht="15.75" hidden="1" customHeight="1" x14ac:dyDescent="0.25">
      <c r="A89" s="232"/>
      <c r="B89" s="232"/>
      <c r="C89" s="232"/>
      <c r="D89" s="232"/>
      <c r="E89" s="232"/>
      <c r="F89" s="232"/>
      <c r="G89" s="232"/>
      <c r="H89" s="232"/>
      <c r="I89" s="232"/>
      <c r="J89" s="232"/>
      <c r="K89" s="232"/>
      <c r="L89" s="232"/>
      <c r="M89" s="232"/>
      <c r="N89" s="232"/>
      <c r="O89" s="235"/>
      <c r="P89" s="235"/>
      <c r="Q89" s="235"/>
      <c r="R89" s="235"/>
      <c r="S89" s="232"/>
      <c r="T89" s="232"/>
      <c r="U89" s="232"/>
      <c r="V89" s="232"/>
    </row>
    <row r="90" spans="1:22" ht="15.75" hidden="1" customHeight="1" x14ac:dyDescent="0.25">
      <c r="A90" s="232"/>
      <c r="B90" s="232"/>
      <c r="C90" s="232"/>
      <c r="D90" s="232"/>
      <c r="E90" s="232"/>
      <c r="F90" s="232"/>
      <c r="G90" s="232"/>
      <c r="H90" s="232"/>
      <c r="I90" s="232"/>
      <c r="J90" s="232"/>
      <c r="K90" s="232"/>
      <c r="L90" s="232"/>
      <c r="M90" s="232"/>
      <c r="N90" s="232"/>
      <c r="O90" s="235"/>
      <c r="P90" s="235"/>
      <c r="Q90" s="235"/>
      <c r="R90" s="235"/>
      <c r="S90" s="232"/>
      <c r="T90" s="232"/>
      <c r="U90" s="232"/>
      <c r="V90" s="232"/>
    </row>
    <row r="91" spans="1:22" ht="15.75" hidden="1" customHeight="1" x14ac:dyDescent="0.25">
      <c r="A91" s="232"/>
      <c r="B91" s="232"/>
      <c r="C91" s="232"/>
      <c r="D91" s="232"/>
      <c r="E91" s="232"/>
      <c r="F91" s="232"/>
      <c r="G91" s="232"/>
      <c r="H91" s="232"/>
      <c r="I91" s="232"/>
      <c r="J91" s="232"/>
      <c r="K91" s="232"/>
      <c r="L91" s="232"/>
      <c r="M91" s="232"/>
      <c r="N91" s="232"/>
      <c r="O91" s="235"/>
      <c r="P91" s="235"/>
      <c r="Q91" s="235"/>
      <c r="R91" s="235"/>
      <c r="S91" s="232"/>
      <c r="T91" s="232"/>
      <c r="U91" s="232"/>
      <c r="V91" s="232"/>
    </row>
    <row r="92" spans="1:22" ht="15.75" hidden="1" customHeight="1" x14ac:dyDescent="0.25">
      <c r="A92" s="232"/>
      <c r="B92" s="232"/>
      <c r="C92" s="232"/>
      <c r="D92" s="232"/>
      <c r="E92" s="232"/>
      <c r="F92" s="232"/>
      <c r="G92" s="232"/>
      <c r="H92" s="232"/>
      <c r="I92" s="232"/>
      <c r="J92" s="232"/>
      <c r="K92" s="232"/>
      <c r="L92" s="232"/>
      <c r="M92" s="232"/>
      <c r="N92" s="232"/>
      <c r="O92" s="235"/>
      <c r="P92" s="235"/>
      <c r="Q92" s="235"/>
      <c r="R92" s="235"/>
      <c r="S92" s="232"/>
      <c r="T92" s="232"/>
      <c r="U92" s="232"/>
      <c r="V92" s="232"/>
    </row>
    <row r="93" spans="1:22" ht="15.75" hidden="1" customHeight="1" x14ac:dyDescent="0.25">
      <c r="A93" s="232"/>
      <c r="B93" s="232"/>
      <c r="C93" s="232"/>
      <c r="D93" s="232"/>
      <c r="E93" s="232"/>
      <c r="F93" s="232"/>
      <c r="G93" s="232"/>
      <c r="H93" s="232"/>
      <c r="I93" s="232"/>
      <c r="J93" s="232"/>
      <c r="K93" s="232"/>
      <c r="L93" s="232"/>
      <c r="M93" s="232"/>
      <c r="N93" s="232"/>
      <c r="O93" s="235"/>
      <c r="P93" s="235"/>
      <c r="Q93" s="235"/>
      <c r="R93" s="235"/>
      <c r="S93" s="232"/>
      <c r="T93" s="232"/>
      <c r="U93" s="232"/>
      <c r="V93" s="232"/>
    </row>
    <row r="94" spans="1:22" ht="15.75" hidden="1" customHeight="1" x14ac:dyDescent="0.25">
      <c r="A94" s="232"/>
      <c r="B94" s="232"/>
      <c r="C94" s="232"/>
      <c r="D94" s="232"/>
      <c r="E94" s="232"/>
      <c r="F94" s="232"/>
      <c r="G94" s="232"/>
      <c r="H94" s="232"/>
      <c r="I94" s="232"/>
      <c r="J94" s="232"/>
      <c r="K94" s="232"/>
      <c r="L94" s="232"/>
      <c r="M94" s="232"/>
      <c r="N94" s="232"/>
      <c r="O94" s="235"/>
      <c r="P94" s="235"/>
      <c r="Q94" s="235"/>
      <c r="R94" s="235"/>
      <c r="S94" s="232"/>
      <c r="T94" s="232"/>
      <c r="U94" s="232"/>
      <c r="V94" s="232"/>
    </row>
    <row r="95" spans="1:22" ht="15.75" hidden="1" customHeight="1" x14ac:dyDescent="0.25">
      <c r="A95" s="232"/>
      <c r="B95" s="232"/>
      <c r="C95" s="232"/>
      <c r="D95" s="232"/>
      <c r="E95" s="232"/>
      <c r="F95" s="232"/>
      <c r="G95" s="232"/>
      <c r="H95" s="232"/>
      <c r="I95" s="232"/>
      <c r="J95" s="232"/>
      <c r="K95" s="232"/>
      <c r="L95" s="232"/>
      <c r="M95" s="232"/>
      <c r="N95" s="232"/>
      <c r="O95" s="235"/>
      <c r="P95" s="235"/>
      <c r="Q95" s="235"/>
      <c r="R95" s="235"/>
      <c r="S95" s="232"/>
      <c r="T95" s="232"/>
      <c r="U95" s="232"/>
      <c r="V95" s="232"/>
    </row>
    <row r="96" spans="1:22" ht="15.75" hidden="1" customHeight="1" x14ac:dyDescent="0.25">
      <c r="A96" s="232"/>
      <c r="B96" s="232"/>
      <c r="C96" s="232"/>
      <c r="D96" s="232"/>
      <c r="E96" s="232"/>
      <c r="F96" s="232"/>
      <c r="G96" s="232"/>
      <c r="H96" s="232"/>
      <c r="I96" s="232"/>
      <c r="J96" s="232"/>
      <c r="K96" s="232"/>
      <c r="L96" s="232"/>
      <c r="M96" s="232"/>
      <c r="N96" s="232"/>
      <c r="O96" s="235"/>
      <c r="P96" s="235"/>
      <c r="Q96" s="235"/>
      <c r="R96" s="235"/>
      <c r="S96" s="232"/>
      <c r="T96" s="232"/>
      <c r="U96" s="232"/>
      <c r="V96" s="232"/>
    </row>
    <row r="97" spans="1:22" ht="15.75" hidden="1" customHeight="1" x14ac:dyDescent="0.25">
      <c r="A97" s="232"/>
      <c r="B97" s="232"/>
      <c r="C97" s="232"/>
      <c r="D97" s="232"/>
      <c r="E97" s="232"/>
      <c r="F97" s="232"/>
      <c r="G97" s="232"/>
      <c r="H97" s="232"/>
      <c r="I97" s="232"/>
      <c r="J97" s="232"/>
      <c r="K97" s="232"/>
      <c r="L97" s="232"/>
      <c r="M97" s="232"/>
      <c r="N97" s="232"/>
      <c r="O97" s="235"/>
      <c r="P97" s="235"/>
      <c r="Q97" s="235"/>
      <c r="R97" s="235"/>
      <c r="S97" s="232"/>
      <c r="T97" s="232"/>
      <c r="U97" s="232"/>
      <c r="V97" s="232"/>
    </row>
    <row r="98" spans="1:22" ht="15.75" hidden="1" customHeight="1" x14ac:dyDescent="0.25">
      <c r="A98" s="232"/>
      <c r="B98" s="232"/>
      <c r="C98" s="232"/>
      <c r="D98" s="232"/>
      <c r="E98" s="232"/>
      <c r="F98" s="232"/>
      <c r="G98" s="232"/>
      <c r="H98" s="232"/>
      <c r="I98" s="232"/>
      <c r="J98" s="232"/>
      <c r="K98" s="232"/>
      <c r="L98" s="232"/>
      <c r="M98" s="232"/>
      <c r="N98" s="232"/>
      <c r="O98" s="235"/>
      <c r="P98" s="235"/>
      <c r="Q98" s="235"/>
      <c r="R98" s="235"/>
      <c r="S98" s="232"/>
      <c r="T98" s="232"/>
      <c r="U98" s="232"/>
      <c r="V98" s="232"/>
    </row>
    <row r="99" spans="1:22" ht="15.75" hidden="1" customHeight="1" x14ac:dyDescent="0.25">
      <c r="A99" s="232"/>
      <c r="B99" s="232"/>
      <c r="C99" s="232"/>
      <c r="D99" s="232"/>
      <c r="E99" s="232"/>
      <c r="F99" s="232"/>
      <c r="G99" s="232"/>
      <c r="H99" s="232"/>
      <c r="I99" s="232"/>
      <c r="J99" s="232"/>
      <c r="K99" s="232"/>
      <c r="L99" s="232"/>
      <c r="M99" s="232"/>
      <c r="N99" s="232"/>
      <c r="O99" s="235"/>
      <c r="P99" s="235"/>
      <c r="Q99" s="235"/>
      <c r="R99" s="235"/>
      <c r="S99" s="232"/>
      <c r="T99" s="232"/>
      <c r="U99" s="232"/>
      <c r="V99" s="232"/>
    </row>
    <row r="100" spans="1:22" ht="15.75" hidden="1" customHeight="1" x14ac:dyDescent="0.25">
      <c r="A100" s="232"/>
      <c r="B100" s="232"/>
      <c r="C100" s="232"/>
      <c r="D100" s="232"/>
      <c r="E100" s="232"/>
      <c r="F100" s="232"/>
      <c r="G100" s="232"/>
      <c r="H100" s="232"/>
      <c r="I100" s="232"/>
      <c r="J100" s="232"/>
      <c r="K100" s="232"/>
      <c r="L100" s="232"/>
      <c r="M100" s="232"/>
      <c r="N100" s="232"/>
      <c r="O100" s="235"/>
      <c r="P100" s="235"/>
      <c r="Q100" s="235"/>
      <c r="R100" s="235"/>
      <c r="S100" s="232"/>
      <c r="T100" s="232"/>
      <c r="U100" s="232"/>
      <c r="V100" s="232"/>
    </row>
  </sheetData>
  <mergeCells count="55">
    <mergeCell ref="N22:N23"/>
    <mergeCell ref="L23:M24"/>
    <mergeCell ref="N13:N15"/>
    <mergeCell ref="O13:O15"/>
    <mergeCell ref="I37:M39"/>
    <mergeCell ref="I29:M31"/>
    <mergeCell ref="I33:M33"/>
    <mergeCell ref="I34:M34"/>
    <mergeCell ref="I35:M35"/>
    <mergeCell ref="F14:M14"/>
    <mergeCell ref="F15:M15"/>
    <mergeCell ref="F16:M16"/>
    <mergeCell ref="F13:M13"/>
    <mergeCell ref="O28:R29"/>
    <mergeCell ref="O20:O21"/>
    <mergeCell ref="O22:O23"/>
    <mergeCell ref="N20:N21"/>
    <mergeCell ref="B16:E16"/>
    <mergeCell ref="B18:E18"/>
    <mergeCell ref="B12:E12"/>
    <mergeCell ref="B13:E13"/>
    <mergeCell ref="B15:E15"/>
    <mergeCell ref="B14:E14"/>
    <mergeCell ref="F12:M12"/>
    <mergeCell ref="B23:E24"/>
    <mergeCell ref="B17:E17"/>
    <mergeCell ref="B21:E21"/>
    <mergeCell ref="B30:G35"/>
    <mergeCell ref="B22:E22"/>
    <mergeCell ref="F20:M20"/>
    <mergeCell ref="F21:M21"/>
    <mergeCell ref="F17:M17"/>
    <mergeCell ref="G23:K23"/>
    <mergeCell ref="G24:K24"/>
    <mergeCell ref="F22:M22"/>
    <mergeCell ref="B20:E20"/>
    <mergeCell ref="B19:E19"/>
    <mergeCell ref="F18:M18"/>
    <mergeCell ref="F19:M19"/>
    <mergeCell ref="I26:M28"/>
    <mergeCell ref="O11:R11"/>
    <mergeCell ref="D1:R1"/>
    <mergeCell ref="D2:R2"/>
    <mergeCell ref="D3:R3"/>
    <mergeCell ref="L4:R4"/>
    <mergeCell ref="O10:R10"/>
    <mergeCell ref="D4:K4"/>
    <mergeCell ref="B7:R7"/>
    <mergeCell ref="F10:M10"/>
    <mergeCell ref="F11:M11"/>
    <mergeCell ref="B10:E10"/>
    <mergeCell ref="B11:E11"/>
    <mergeCell ref="B1:C4"/>
    <mergeCell ref="N11:N12"/>
    <mergeCell ref="O12:R12"/>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LISTAS_1!$E$2:$E$5</xm:f>
          </x14:formula1>
          <xm:sqref>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K100"/>
  <sheetViews>
    <sheetView showGridLines="0" workbookViewId="0"/>
  </sheetViews>
  <sheetFormatPr baseColWidth="10" defaultColWidth="14.42578125" defaultRowHeight="15" customHeight="1" x14ac:dyDescent="0.25"/>
  <cols>
    <col min="1" max="1" width="6.7109375" customWidth="1"/>
    <col min="2" max="2" width="56.28515625" customWidth="1"/>
    <col min="3" max="3" width="145.42578125" customWidth="1"/>
    <col min="4" max="4" width="11.42578125" customWidth="1"/>
    <col min="5" max="6" width="11.42578125" hidden="1" customWidth="1"/>
    <col min="7" max="11" width="10.7109375" customWidth="1"/>
  </cols>
  <sheetData>
    <row r="1" spans="1:11" ht="24" customHeight="1" x14ac:dyDescent="0.35">
      <c r="A1" s="183"/>
      <c r="B1" s="184"/>
      <c r="C1" s="185"/>
      <c r="D1" s="185"/>
      <c r="E1" s="186"/>
      <c r="F1" s="186"/>
      <c r="G1" s="186"/>
      <c r="H1" s="186"/>
      <c r="I1" s="186"/>
      <c r="J1" s="186"/>
      <c r="K1" s="186"/>
    </row>
    <row r="2" spans="1:11" ht="24" customHeight="1" x14ac:dyDescent="0.35">
      <c r="A2" s="187"/>
      <c r="B2" s="918" t="s">
        <v>854</v>
      </c>
      <c r="C2" s="557"/>
      <c r="D2" s="186"/>
      <c r="E2" s="186"/>
      <c r="F2" s="186"/>
      <c r="G2" s="186"/>
      <c r="H2" s="186"/>
      <c r="I2" s="186"/>
      <c r="J2" s="186"/>
      <c r="K2" s="186"/>
    </row>
    <row r="3" spans="1:11" ht="24" customHeight="1" x14ac:dyDescent="0.35">
      <c r="A3" s="183"/>
      <c r="B3" s="185"/>
      <c r="C3" s="185"/>
      <c r="D3" s="185"/>
      <c r="E3" s="186"/>
      <c r="F3" s="186"/>
      <c r="G3" s="186"/>
      <c r="H3" s="186"/>
      <c r="I3" s="186"/>
      <c r="J3" s="186"/>
      <c r="K3" s="186"/>
    </row>
    <row r="4" spans="1:11" ht="24" customHeight="1" x14ac:dyDescent="0.35">
      <c r="A4" s="183"/>
      <c r="B4" s="188" t="s">
        <v>855</v>
      </c>
      <c r="C4" s="189" t="s">
        <v>856</v>
      </c>
      <c r="D4" s="190"/>
      <c r="E4" s="186"/>
      <c r="F4" s="186"/>
      <c r="G4" s="186"/>
      <c r="H4" s="186"/>
      <c r="I4" s="186"/>
      <c r="J4" s="186"/>
      <c r="K4" s="186"/>
    </row>
    <row r="5" spans="1:11" ht="24" customHeight="1" x14ac:dyDescent="0.35">
      <c r="A5" s="183"/>
      <c r="B5" s="191" t="s">
        <v>857</v>
      </c>
      <c r="C5" s="192" t="s">
        <v>858</v>
      </c>
      <c r="D5" s="190"/>
      <c r="E5" s="186"/>
      <c r="F5" s="186"/>
      <c r="G5" s="186"/>
      <c r="H5" s="186"/>
      <c r="I5" s="186"/>
      <c r="J5" s="186"/>
      <c r="K5" s="186"/>
    </row>
    <row r="6" spans="1:11" ht="24" customHeight="1" x14ac:dyDescent="0.35">
      <c r="A6" s="183"/>
      <c r="B6" s="191" t="s">
        <v>859</v>
      </c>
      <c r="C6" s="192" t="s">
        <v>860</v>
      </c>
      <c r="D6" s="190"/>
      <c r="E6" s="186"/>
      <c r="F6" s="186"/>
      <c r="G6" s="186"/>
      <c r="H6" s="186"/>
      <c r="I6" s="186"/>
      <c r="J6" s="186"/>
      <c r="K6" s="186"/>
    </row>
    <row r="7" spans="1:11" ht="24" customHeight="1" x14ac:dyDescent="0.35">
      <c r="A7" s="183"/>
      <c r="B7" s="191" t="s">
        <v>861</v>
      </c>
      <c r="C7" s="192" t="s">
        <v>862</v>
      </c>
      <c r="D7" s="190"/>
      <c r="E7" s="186"/>
      <c r="F7" s="186"/>
      <c r="G7" s="186"/>
      <c r="H7" s="186"/>
      <c r="I7" s="186"/>
      <c r="J7" s="186"/>
      <c r="K7" s="186"/>
    </row>
    <row r="8" spans="1:11" ht="24" customHeight="1" x14ac:dyDescent="0.35">
      <c r="A8" s="183"/>
      <c r="B8" s="191" t="s">
        <v>863</v>
      </c>
      <c r="C8" s="193" t="s">
        <v>864</v>
      </c>
      <c r="D8" s="190"/>
      <c r="E8" s="186"/>
      <c r="F8" s="186"/>
      <c r="G8" s="186"/>
      <c r="H8" s="186"/>
      <c r="I8" s="186"/>
      <c r="J8" s="186"/>
      <c r="K8" s="186"/>
    </row>
    <row r="9" spans="1:11" ht="24" customHeight="1" x14ac:dyDescent="0.35">
      <c r="A9" s="183"/>
      <c r="B9" s="191" t="s">
        <v>865</v>
      </c>
      <c r="C9" s="193" t="s">
        <v>866</v>
      </c>
      <c r="D9" s="190"/>
      <c r="E9" s="186"/>
      <c r="F9" s="186"/>
      <c r="G9" s="186"/>
      <c r="H9" s="186"/>
      <c r="I9" s="186"/>
      <c r="J9" s="186"/>
      <c r="K9" s="186"/>
    </row>
    <row r="10" spans="1:11" ht="24" customHeight="1" x14ac:dyDescent="0.35">
      <c r="A10" s="183"/>
      <c r="B10" s="191" t="s">
        <v>867</v>
      </c>
      <c r="C10" s="193" t="s">
        <v>868</v>
      </c>
      <c r="D10" s="190"/>
      <c r="E10" s="186"/>
      <c r="F10" s="186"/>
      <c r="G10" s="186"/>
      <c r="H10" s="186"/>
      <c r="I10" s="186"/>
      <c r="J10" s="186"/>
      <c r="K10" s="186"/>
    </row>
    <row r="11" spans="1:11" ht="24" customHeight="1" x14ac:dyDescent="0.35">
      <c r="A11" s="183"/>
      <c r="B11" s="194" t="s">
        <v>869</v>
      </c>
      <c r="C11" s="192" t="s">
        <v>870</v>
      </c>
      <c r="D11" s="190"/>
      <c r="E11" s="186"/>
      <c r="F11" s="186"/>
      <c r="G11" s="186"/>
      <c r="H11" s="186"/>
      <c r="I11" s="186"/>
      <c r="J11" s="186"/>
      <c r="K11" s="186"/>
    </row>
    <row r="12" spans="1:11" ht="24" customHeight="1" x14ac:dyDescent="0.35">
      <c r="A12" s="183"/>
      <c r="B12" s="194" t="s">
        <v>871</v>
      </c>
      <c r="C12" s="192" t="s">
        <v>872</v>
      </c>
      <c r="D12" s="190"/>
      <c r="E12" s="186"/>
      <c r="F12" s="186"/>
      <c r="G12" s="186"/>
      <c r="H12" s="186"/>
      <c r="I12" s="186"/>
      <c r="J12" s="186"/>
      <c r="K12" s="186"/>
    </row>
    <row r="13" spans="1:11" ht="24" customHeight="1" x14ac:dyDescent="0.35">
      <c r="A13" s="183"/>
      <c r="B13" s="194" t="s">
        <v>873</v>
      </c>
      <c r="C13" s="192" t="s">
        <v>874</v>
      </c>
      <c r="D13" s="190"/>
      <c r="E13" s="186"/>
      <c r="F13" s="186"/>
      <c r="G13" s="186"/>
      <c r="H13" s="186"/>
      <c r="I13" s="186"/>
      <c r="J13" s="186"/>
      <c r="K13" s="186"/>
    </row>
    <row r="14" spans="1:11" ht="24" customHeight="1" x14ac:dyDescent="0.35">
      <c r="A14" s="183"/>
      <c r="B14" s="195"/>
      <c r="C14" s="192"/>
      <c r="D14" s="190"/>
      <c r="E14" s="186"/>
      <c r="F14" s="186"/>
      <c r="G14" s="186"/>
      <c r="H14" s="186"/>
      <c r="I14" s="186"/>
      <c r="J14" s="186"/>
      <c r="K14" s="186"/>
    </row>
    <row r="15" spans="1:11" ht="24" customHeight="1" x14ac:dyDescent="0.35">
      <c r="A15" s="183"/>
      <c r="B15" s="194" t="s">
        <v>875</v>
      </c>
      <c r="C15" s="192" t="s">
        <v>876</v>
      </c>
      <c r="D15" s="190"/>
      <c r="E15" s="186"/>
      <c r="F15" s="186"/>
      <c r="G15" s="186"/>
      <c r="H15" s="186"/>
      <c r="I15" s="186"/>
      <c r="J15" s="186"/>
      <c r="K15" s="186"/>
    </row>
    <row r="16" spans="1:11" ht="24" customHeight="1" x14ac:dyDescent="0.35">
      <c r="A16" s="183"/>
      <c r="B16" s="194" t="s">
        <v>877</v>
      </c>
      <c r="C16" s="192" t="s">
        <v>878</v>
      </c>
      <c r="D16" s="190"/>
      <c r="E16" s="186"/>
      <c r="F16" s="186"/>
      <c r="G16" s="186"/>
      <c r="H16" s="186"/>
      <c r="I16" s="186"/>
      <c r="J16" s="186"/>
      <c r="K16" s="186"/>
    </row>
    <row r="17" spans="1:11" ht="24" customHeight="1" x14ac:dyDescent="0.35">
      <c r="A17" s="183"/>
      <c r="B17" s="194" t="s">
        <v>879</v>
      </c>
      <c r="C17" s="192" t="s">
        <v>880</v>
      </c>
      <c r="D17" s="190"/>
      <c r="E17" s="186"/>
      <c r="F17" s="186"/>
      <c r="G17" s="186"/>
      <c r="H17" s="186"/>
      <c r="I17" s="186"/>
      <c r="J17" s="186"/>
      <c r="K17" s="186"/>
    </row>
    <row r="18" spans="1:11" ht="24" customHeight="1" x14ac:dyDescent="0.35">
      <c r="A18" s="183"/>
      <c r="B18" s="194" t="s">
        <v>881</v>
      </c>
      <c r="C18" s="192" t="s">
        <v>882</v>
      </c>
      <c r="D18" s="190"/>
      <c r="E18" s="186"/>
      <c r="F18" s="186"/>
      <c r="G18" s="186"/>
      <c r="H18" s="186"/>
      <c r="I18" s="186"/>
      <c r="J18" s="186"/>
      <c r="K18" s="186"/>
    </row>
    <row r="19" spans="1:11" ht="24" customHeight="1" x14ac:dyDescent="0.35">
      <c r="A19" s="183"/>
      <c r="B19" s="194" t="s">
        <v>883</v>
      </c>
      <c r="C19" s="192" t="s">
        <v>884</v>
      </c>
      <c r="D19" s="190"/>
      <c r="E19" s="186"/>
      <c r="F19" s="186"/>
      <c r="G19" s="186"/>
      <c r="H19" s="186"/>
      <c r="I19" s="186"/>
      <c r="J19" s="186"/>
      <c r="K19" s="186"/>
    </row>
    <row r="20" spans="1:11" ht="24" customHeight="1" x14ac:dyDescent="0.35">
      <c r="A20" s="183"/>
      <c r="B20" s="194" t="s">
        <v>885</v>
      </c>
      <c r="C20" s="192" t="s">
        <v>886</v>
      </c>
      <c r="D20" s="190"/>
      <c r="E20" s="186"/>
      <c r="F20" s="186"/>
      <c r="G20" s="186"/>
      <c r="H20" s="186"/>
      <c r="I20" s="186"/>
      <c r="J20" s="186"/>
      <c r="K20" s="186"/>
    </row>
    <row r="21" spans="1:11" ht="24" customHeight="1" x14ac:dyDescent="0.35">
      <c r="A21" s="183"/>
      <c r="B21" s="194" t="s">
        <v>887</v>
      </c>
      <c r="C21" s="192" t="s">
        <v>888</v>
      </c>
      <c r="D21" s="190"/>
      <c r="E21" s="186"/>
      <c r="F21" s="186"/>
      <c r="G21" s="186"/>
      <c r="H21" s="186"/>
      <c r="I21" s="186"/>
      <c r="J21" s="186"/>
      <c r="K21" s="186"/>
    </row>
    <row r="22" spans="1:11" ht="24" customHeight="1" x14ac:dyDescent="0.35">
      <c r="A22" s="183"/>
      <c r="B22" s="194" t="s">
        <v>889</v>
      </c>
      <c r="C22" s="192" t="s">
        <v>890</v>
      </c>
      <c r="D22" s="190"/>
      <c r="E22" s="186"/>
      <c r="F22" s="186"/>
      <c r="G22" s="186"/>
      <c r="H22" s="186"/>
      <c r="I22" s="186"/>
      <c r="J22" s="186"/>
      <c r="K22" s="186"/>
    </row>
    <row r="23" spans="1:11" ht="24" customHeight="1" x14ac:dyDescent="0.35">
      <c r="A23" s="183"/>
      <c r="B23" s="194" t="s">
        <v>891</v>
      </c>
      <c r="C23" s="192" t="s">
        <v>892</v>
      </c>
      <c r="D23" s="190"/>
      <c r="E23" s="186"/>
      <c r="F23" s="186"/>
      <c r="G23" s="186"/>
      <c r="H23" s="186"/>
      <c r="I23" s="186"/>
      <c r="J23" s="186"/>
      <c r="K23" s="186"/>
    </row>
    <row r="24" spans="1:11" ht="24" customHeight="1" x14ac:dyDescent="0.35">
      <c r="A24" s="183"/>
      <c r="B24" s="194" t="s">
        <v>469</v>
      </c>
      <c r="C24" s="192" t="s">
        <v>893</v>
      </c>
      <c r="D24" s="190"/>
      <c r="E24" s="186"/>
      <c r="F24" s="186"/>
      <c r="G24" s="186"/>
      <c r="H24" s="186"/>
      <c r="I24" s="186"/>
      <c r="J24" s="186"/>
      <c r="K24" s="186"/>
    </row>
    <row r="25" spans="1:11" ht="24" customHeight="1" x14ac:dyDescent="0.35">
      <c r="A25" s="183"/>
      <c r="B25" s="194" t="s">
        <v>894</v>
      </c>
      <c r="C25" s="192" t="s">
        <v>895</v>
      </c>
      <c r="D25" s="190"/>
      <c r="E25" s="186"/>
      <c r="F25" s="186"/>
      <c r="G25" s="186"/>
      <c r="H25" s="186"/>
      <c r="I25" s="186"/>
      <c r="J25" s="186"/>
      <c r="K25" s="186"/>
    </row>
    <row r="26" spans="1:11" ht="24" customHeight="1" x14ac:dyDescent="0.35">
      <c r="A26" s="183"/>
      <c r="B26" s="194" t="s">
        <v>896</v>
      </c>
      <c r="C26" s="192" t="s">
        <v>897</v>
      </c>
      <c r="D26" s="190"/>
      <c r="E26" s="186"/>
      <c r="F26" s="186"/>
      <c r="G26" s="186"/>
      <c r="H26" s="186"/>
      <c r="I26" s="186"/>
      <c r="J26" s="186"/>
      <c r="K26" s="186"/>
    </row>
    <row r="27" spans="1:11" ht="24" customHeight="1" x14ac:dyDescent="0.35">
      <c r="A27" s="183"/>
      <c r="B27" s="194" t="s">
        <v>898</v>
      </c>
      <c r="C27" s="192" t="s">
        <v>899</v>
      </c>
      <c r="D27" s="190"/>
      <c r="E27" s="186"/>
      <c r="F27" s="186"/>
      <c r="G27" s="186"/>
      <c r="H27" s="186"/>
      <c r="I27" s="186"/>
      <c r="J27" s="186"/>
      <c r="K27" s="186"/>
    </row>
    <row r="28" spans="1:11" ht="24" customHeight="1" x14ac:dyDescent="0.35">
      <c r="A28" s="183"/>
      <c r="B28" s="194" t="s">
        <v>900</v>
      </c>
      <c r="C28" s="192" t="s">
        <v>901</v>
      </c>
      <c r="D28" s="190"/>
      <c r="E28" s="186"/>
      <c r="F28" s="186"/>
      <c r="G28" s="186"/>
      <c r="H28" s="186"/>
      <c r="I28" s="186"/>
      <c r="J28" s="186"/>
      <c r="K28" s="186"/>
    </row>
    <row r="29" spans="1:11" ht="24" customHeight="1" x14ac:dyDescent="0.35">
      <c r="A29" s="183"/>
      <c r="B29" s="194" t="s">
        <v>902</v>
      </c>
      <c r="C29" s="192" t="s">
        <v>903</v>
      </c>
      <c r="D29" s="190"/>
      <c r="E29" s="186"/>
      <c r="F29" s="186"/>
      <c r="G29" s="186"/>
      <c r="H29" s="186"/>
      <c r="I29" s="186"/>
      <c r="J29" s="186"/>
      <c r="K29" s="186"/>
    </row>
    <row r="30" spans="1:11" ht="24" customHeight="1" x14ac:dyDescent="0.35">
      <c r="A30" s="183"/>
      <c r="B30" s="196" t="s">
        <v>904</v>
      </c>
      <c r="C30" s="197" t="s">
        <v>905</v>
      </c>
      <c r="D30" s="190"/>
      <c r="E30" s="186"/>
      <c r="F30" s="186"/>
      <c r="G30" s="186"/>
      <c r="H30" s="186"/>
      <c r="I30" s="186"/>
      <c r="J30" s="186"/>
      <c r="K30" s="186"/>
    </row>
    <row r="31" spans="1:11" ht="24" customHeight="1" x14ac:dyDescent="0.35">
      <c r="A31" s="183"/>
      <c r="B31" s="198"/>
      <c r="C31" s="190"/>
      <c r="D31" s="190"/>
      <c r="E31" s="186"/>
      <c r="F31" s="186"/>
      <c r="G31" s="186"/>
      <c r="H31" s="186"/>
      <c r="I31" s="186"/>
      <c r="J31" s="186"/>
      <c r="K31" s="186"/>
    </row>
    <row r="32" spans="1:11" ht="24" customHeight="1" x14ac:dyDescent="0.35">
      <c r="A32" s="187"/>
      <c r="B32" s="199"/>
      <c r="C32" s="200"/>
      <c r="D32" s="200"/>
      <c r="E32" s="186"/>
      <c r="F32" s="186"/>
      <c r="G32" s="186"/>
      <c r="H32" s="186"/>
      <c r="I32" s="186"/>
      <c r="J32" s="186"/>
      <c r="K32" s="186"/>
    </row>
    <row r="33" spans="1:11" ht="24" customHeight="1" x14ac:dyDescent="0.35">
      <c r="A33" s="187"/>
      <c r="B33" s="199"/>
      <c r="C33" s="200"/>
      <c r="D33" s="200"/>
      <c r="E33" s="186"/>
      <c r="F33" s="186"/>
      <c r="G33" s="186"/>
      <c r="H33" s="186"/>
      <c r="I33" s="186"/>
      <c r="J33" s="186"/>
      <c r="K33" s="186"/>
    </row>
    <row r="34" spans="1:11" ht="24" customHeight="1" x14ac:dyDescent="0.35">
      <c r="A34" s="187"/>
      <c r="B34" s="199"/>
      <c r="C34" s="200"/>
      <c r="D34" s="200"/>
      <c r="E34" s="186"/>
      <c r="F34" s="186"/>
      <c r="G34" s="186"/>
      <c r="H34" s="186"/>
      <c r="I34" s="186"/>
      <c r="J34" s="186"/>
      <c r="K34" s="186"/>
    </row>
    <row r="35" spans="1:11" ht="24" customHeight="1" x14ac:dyDescent="0.35">
      <c r="A35" s="187"/>
      <c r="B35" s="199"/>
      <c r="C35" s="200"/>
      <c r="D35" s="200"/>
      <c r="E35" s="186"/>
      <c r="F35" s="186"/>
      <c r="G35" s="186"/>
      <c r="H35" s="186"/>
      <c r="I35" s="186"/>
      <c r="J35" s="186"/>
      <c r="K35" s="186"/>
    </row>
    <row r="36" spans="1:11" ht="24" customHeight="1" x14ac:dyDescent="0.35">
      <c r="A36" s="187"/>
      <c r="B36" s="199"/>
      <c r="C36" s="200"/>
      <c r="D36" s="200"/>
      <c r="E36" s="186"/>
      <c r="F36" s="186"/>
      <c r="G36" s="186"/>
      <c r="H36" s="186"/>
      <c r="I36" s="186"/>
      <c r="J36" s="186"/>
      <c r="K36" s="186"/>
    </row>
    <row r="37" spans="1:11" ht="24" customHeight="1" x14ac:dyDescent="0.35">
      <c r="A37" s="187"/>
      <c r="B37" s="199"/>
      <c r="C37" s="200"/>
      <c r="D37" s="200"/>
      <c r="E37" s="186"/>
      <c r="F37" s="186"/>
      <c r="G37" s="186"/>
      <c r="H37" s="186"/>
      <c r="I37" s="186"/>
      <c r="J37" s="186"/>
      <c r="K37" s="186"/>
    </row>
    <row r="38" spans="1:11" ht="24" customHeight="1" x14ac:dyDescent="0.35">
      <c r="A38" s="187"/>
      <c r="B38" s="199"/>
      <c r="C38" s="200"/>
      <c r="D38" s="200"/>
      <c r="E38" s="186"/>
      <c r="F38" s="186"/>
      <c r="G38" s="186"/>
      <c r="H38" s="186"/>
      <c r="I38" s="186"/>
      <c r="J38" s="186"/>
      <c r="K38" s="186"/>
    </row>
    <row r="39" spans="1:11" ht="24" customHeight="1" x14ac:dyDescent="0.35">
      <c r="A39" s="187"/>
      <c r="B39" s="199"/>
      <c r="C39" s="200"/>
      <c r="D39" s="200"/>
      <c r="E39" s="186"/>
      <c r="F39" s="186"/>
      <c r="G39" s="186"/>
      <c r="H39" s="186"/>
      <c r="I39" s="186"/>
      <c r="J39" s="186"/>
      <c r="K39" s="186"/>
    </row>
    <row r="40" spans="1:11" ht="24" customHeight="1" x14ac:dyDescent="0.35">
      <c r="A40" s="187"/>
      <c r="B40" s="199"/>
      <c r="C40" s="200"/>
      <c r="D40" s="200"/>
      <c r="E40" s="186"/>
      <c r="F40" s="186"/>
      <c r="G40" s="186"/>
      <c r="H40" s="186"/>
      <c r="I40" s="186"/>
      <c r="J40" s="186"/>
      <c r="K40" s="186"/>
    </row>
    <row r="41" spans="1:11" ht="24" customHeight="1" x14ac:dyDescent="0.35">
      <c r="A41" s="187"/>
      <c r="B41" s="199"/>
      <c r="C41" s="200"/>
      <c r="D41" s="200"/>
      <c r="E41" s="186"/>
      <c r="F41" s="186"/>
      <c r="G41" s="186"/>
      <c r="H41" s="186"/>
      <c r="I41" s="186"/>
      <c r="J41" s="186"/>
      <c r="K41" s="186"/>
    </row>
    <row r="42" spans="1:11" ht="24" customHeight="1" x14ac:dyDescent="0.35">
      <c r="A42" s="187"/>
      <c r="B42" s="199"/>
      <c r="C42" s="200"/>
      <c r="D42" s="200"/>
      <c r="E42" s="186"/>
      <c r="F42" s="186"/>
      <c r="G42" s="186"/>
      <c r="H42" s="186"/>
      <c r="I42" s="186"/>
      <c r="J42" s="186"/>
      <c r="K42" s="186"/>
    </row>
    <row r="43" spans="1:11" ht="24" customHeight="1" x14ac:dyDescent="0.35">
      <c r="A43" s="187"/>
      <c r="B43" s="199"/>
      <c r="C43" s="200"/>
      <c r="D43" s="200"/>
      <c r="E43" s="186"/>
      <c r="F43" s="186"/>
      <c r="G43" s="186"/>
      <c r="H43" s="186"/>
      <c r="I43" s="186"/>
      <c r="J43" s="186"/>
      <c r="K43" s="186"/>
    </row>
    <row r="44" spans="1:11" ht="24" customHeight="1" x14ac:dyDescent="0.35">
      <c r="A44" s="187"/>
      <c r="B44" s="199"/>
      <c r="C44" s="200"/>
      <c r="D44" s="200"/>
      <c r="E44" s="186"/>
      <c r="F44" s="186"/>
      <c r="G44" s="186"/>
      <c r="H44" s="186"/>
      <c r="I44" s="186"/>
      <c r="J44" s="186"/>
      <c r="K44" s="186"/>
    </row>
    <row r="45" spans="1:11" ht="24" customHeight="1" x14ac:dyDescent="0.35">
      <c r="A45" s="187"/>
      <c r="B45" s="199"/>
      <c r="C45" s="200"/>
      <c r="D45" s="200"/>
      <c r="E45" s="186"/>
      <c r="F45" s="186"/>
      <c r="G45" s="186"/>
      <c r="H45" s="186"/>
      <c r="I45" s="186"/>
      <c r="J45" s="186"/>
      <c r="K45" s="186"/>
    </row>
    <row r="46" spans="1:11" ht="24" customHeight="1" x14ac:dyDescent="0.35">
      <c r="A46" s="187"/>
      <c r="B46" s="199"/>
      <c r="C46" s="200"/>
      <c r="D46" s="200"/>
      <c r="E46" s="186"/>
      <c r="F46" s="186"/>
      <c r="G46" s="186"/>
      <c r="H46" s="186"/>
      <c r="I46" s="186"/>
      <c r="J46" s="186"/>
      <c r="K46" s="186"/>
    </row>
    <row r="47" spans="1:11" ht="24" customHeight="1" x14ac:dyDescent="0.35">
      <c r="A47" s="187"/>
      <c r="B47" s="199"/>
      <c r="C47" s="200"/>
      <c r="D47" s="200"/>
      <c r="E47" s="186"/>
      <c r="F47" s="186"/>
      <c r="G47" s="186"/>
      <c r="H47" s="186"/>
      <c r="I47" s="186"/>
      <c r="J47" s="186"/>
      <c r="K47" s="186"/>
    </row>
    <row r="48" spans="1:11" ht="24" customHeight="1" x14ac:dyDescent="0.35">
      <c r="A48" s="187"/>
      <c r="B48" s="199"/>
      <c r="C48" s="200"/>
      <c r="D48" s="200"/>
      <c r="E48" s="186"/>
      <c r="F48" s="186"/>
      <c r="G48" s="186"/>
      <c r="H48" s="186"/>
      <c r="I48" s="186"/>
      <c r="J48" s="186"/>
      <c r="K48" s="186"/>
    </row>
    <row r="49" spans="1:11" ht="24" customHeight="1" x14ac:dyDescent="0.35">
      <c r="A49" s="187"/>
      <c r="B49" s="199"/>
      <c r="C49" s="200"/>
      <c r="D49" s="200"/>
      <c r="E49" s="186"/>
      <c r="F49" s="186"/>
      <c r="G49" s="186"/>
      <c r="H49" s="186"/>
      <c r="I49" s="186"/>
      <c r="J49" s="186"/>
      <c r="K49" s="186"/>
    </row>
    <row r="50" spans="1:11" ht="24" customHeight="1" x14ac:dyDescent="0.35">
      <c r="A50" s="187"/>
      <c r="B50" s="199"/>
      <c r="C50" s="200"/>
      <c r="D50" s="200"/>
      <c r="E50" s="186"/>
      <c r="F50" s="186"/>
      <c r="G50" s="186"/>
      <c r="H50" s="186"/>
      <c r="I50" s="186"/>
      <c r="J50" s="186"/>
      <c r="K50" s="186"/>
    </row>
    <row r="51" spans="1:11" ht="24" customHeight="1" x14ac:dyDescent="0.35">
      <c r="A51" s="187"/>
      <c r="B51" s="199"/>
      <c r="C51" s="200"/>
      <c r="D51" s="200"/>
      <c r="E51" s="186"/>
      <c r="F51" s="186"/>
      <c r="G51" s="186"/>
      <c r="H51" s="186"/>
      <c r="I51" s="186"/>
      <c r="J51" s="186"/>
      <c r="K51" s="186"/>
    </row>
    <row r="52" spans="1:11" ht="24" customHeight="1" x14ac:dyDescent="0.35">
      <c r="A52" s="187"/>
      <c r="B52" s="199"/>
      <c r="C52" s="200"/>
      <c r="D52" s="200"/>
      <c r="E52" s="186"/>
      <c r="F52" s="186"/>
      <c r="G52" s="186"/>
      <c r="H52" s="186"/>
      <c r="I52" s="186"/>
      <c r="J52" s="186"/>
      <c r="K52" s="186"/>
    </row>
    <row r="53" spans="1:11" ht="24" customHeight="1" x14ac:dyDescent="0.35">
      <c r="A53" s="187"/>
      <c r="B53" s="199"/>
      <c r="C53" s="200"/>
      <c r="D53" s="200"/>
      <c r="E53" s="186"/>
      <c r="F53" s="186"/>
      <c r="G53" s="186"/>
      <c r="H53" s="186"/>
      <c r="I53" s="186"/>
      <c r="J53" s="186"/>
      <c r="K53" s="186"/>
    </row>
    <row r="54" spans="1:11" ht="24" customHeight="1" x14ac:dyDescent="0.35">
      <c r="A54" s="187"/>
      <c r="B54" s="199"/>
      <c r="C54" s="200"/>
      <c r="D54" s="200"/>
      <c r="E54" s="186"/>
      <c r="F54" s="186"/>
      <c r="G54" s="186"/>
      <c r="H54" s="186"/>
      <c r="I54" s="186"/>
      <c r="J54" s="186"/>
      <c r="K54" s="186"/>
    </row>
    <row r="55" spans="1:11" ht="24" customHeight="1" x14ac:dyDescent="0.35">
      <c r="A55" s="187"/>
      <c r="B55" s="199"/>
      <c r="C55" s="200"/>
      <c r="D55" s="200"/>
      <c r="E55" s="186"/>
      <c r="F55" s="186"/>
      <c r="G55" s="186"/>
      <c r="H55" s="186"/>
      <c r="I55" s="186"/>
      <c r="J55" s="186"/>
      <c r="K55" s="186"/>
    </row>
    <row r="56" spans="1:11" ht="24" customHeight="1" x14ac:dyDescent="0.35">
      <c r="A56" s="187"/>
      <c r="B56" s="199"/>
      <c r="C56" s="200"/>
      <c r="D56" s="200"/>
      <c r="E56" s="186"/>
      <c r="F56" s="186"/>
      <c r="G56" s="186"/>
      <c r="H56" s="186"/>
      <c r="I56" s="186"/>
      <c r="J56" s="186"/>
      <c r="K56" s="186"/>
    </row>
    <row r="57" spans="1:11" ht="24" customHeight="1" x14ac:dyDescent="0.35">
      <c r="A57" s="187"/>
      <c r="B57" s="199"/>
      <c r="C57" s="200"/>
      <c r="D57" s="200"/>
      <c r="E57" s="186"/>
      <c r="F57" s="186"/>
      <c r="G57" s="186"/>
      <c r="H57" s="186"/>
      <c r="I57" s="186"/>
      <c r="J57" s="186"/>
      <c r="K57" s="186"/>
    </row>
    <row r="58" spans="1:11" ht="24" customHeight="1" x14ac:dyDescent="0.35">
      <c r="A58" s="187"/>
      <c r="B58" s="199"/>
      <c r="C58" s="200"/>
      <c r="D58" s="200"/>
      <c r="E58" s="186"/>
      <c r="F58" s="186"/>
      <c r="G58" s="186"/>
      <c r="H58" s="186"/>
      <c r="I58" s="186"/>
      <c r="J58" s="186"/>
      <c r="K58" s="186"/>
    </row>
    <row r="59" spans="1:11" ht="24" customHeight="1" x14ac:dyDescent="0.35">
      <c r="A59" s="187"/>
      <c r="B59" s="199"/>
      <c r="C59" s="200"/>
      <c r="D59" s="200"/>
      <c r="E59" s="186"/>
      <c r="F59" s="186"/>
      <c r="G59" s="186"/>
      <c r="H59" s="186"/>
      <c r="I59" s="186"/>
      <c r="J59" s="186"/>
      <c r="K59" s="186"/>
    </row>
    <row r="60" spans="1:11" ht="24" customHeight="1" x14ac:dyDescent="0.35">
      <c r="A60" s="187"/>
      <c r="B60" s="199"/>
      <c r="C60" s="200"/>
      <c r="D60" s="200"/>
      <c r="E60" s="186"/>
      <c r="F60" s="186"/>
      <c r="G60" s="186"/>
      <c r="H60" s="186"/>
      <c r="I60" s="186"/>
      <c r="J60" s="186"/>
      <c r="K60" s="186"/>
    </row>
    <row r="61" spans="1:11" ht="24" customHeight="1" x14ac:dyDescent="0.35">
      <c r="A61" s="187"/>
      <c r="B61" s="199"/>
      <c r="C61" s="200"/>
      <c r="D61" s="200"/>
      <c r="E61" s="186"/>
      <c r="F61" s="186"/>
      <c r="G61" s="186"/>
      <c r="H61" s="186"/>
      <c r="I61" s="186"/>
      <c r="J61" s="186"/>
      <c r="K61" s="186"/>
    </row>
    <row r="62" spans="1:11" ht="24" customHeight="1" x14ac:dyDescent="0.35">
      <c r="A62" s="187"/>
      <c r="B62" s="199"/>
      <c r="C62" s="200"/>
      <c r="D62" s="200"/>
      <c r="E62" s="186"/>
      <c r="F62" s="186"/>
      <c r="G62" s="186"/>
      <c r="H62" s="186"/>
      <c r="I62" s="186"/>
      <c r="J62" s="186"/>
      <c r="K62" s="186"/>
    </row>
    <row r="63" spans="1:11" ht="24" customHeight="1" x14ac:dyDescent="0.35">
      <c r="A63" s="187"/>
      <c r="B63" s="199"/>
      <c r="C63" s="200"/>
      <c r="D63" s="200"/>
      <c r="E63" s="186"/>
      <c r="F63" s="186"/>
      <c r="G63" s="186"/>
      <c r="H63" s="186"/>
      <c r="I63" s="186"/>
      <c r="J63" s="186"/>
      <c r="K63" s="186"/>
    </row>
    <row r="64" spans="1:11" ht="24" customHeight="1" x14ac:dyDescent="0.35">
      <c r="A64" s="187"/>
      <c r="B64" s="199"/>
      <c r="C64" s="200"/>
      <c r="D64" s="200"/>
      <c r="E64" s="186"/>
      <c r="F64" s="186"/>
      <c r="G64" s="186"/>
      <c r="H64" s="186"/>
      <c r="I64" s="186"/>
      <c r="J64" s="186"/>
      <c r="K64" s="186"/>
    </row>
    <row r="65" spans="1:11" ht="24" customHeight="1" x14ac:dyDescent="0.35">
      <c r="A65" s="187"/>
      <c r="B65" s="199"/>
      <c r="C65" s="200"/>
      <c r="D65" s="200"/>
      <c r="E65" s="186"/>
      <c r="F65" s="186"/>
      <c r="G65" s="186"/>
      <c r="H65" s="186"/>
      <c r="I65" s="186"/>
      <c r="J65" s="186"/>
      <c r="K65" s="186"/>
    </row>
    <row r="66" spans="1:11" ht="24" customHeight="1" x14ac:dyDescent="0.35">
      <c r="A66" s="187"/>
      <c r="B66" s="199"/>
      <c r="C66" s="200"/>
      <c r="D66" s="200"/>
      <c r="E66" s="186"/>
      <c r="F66" s="186"/>
      <c r="G66" s="186"/>
      <c r="H66" s="186"/>
      <c r="I66" s="186"/>
      <c r="J66" s="186"/>
      <c r="K66" s="186"/>
    </row>
    <row r="67" spans="1:11" ht="24" customHeight="1" x14ac:dyDescent="0.35">
      <c r="A67" s="187"/>
      <c r="B67" s="199"/>
      <c r="C67" s="200"/>
      <c r="D67" s="200"/>
      <c r="E67" s="186"/>
      <c r="F67" s="186"/>
      <c r="G67" s="186"/>
      <c r="H67" s="186"/>
      <c r="I67" s="186"/>
      <c r="J67" s="186"/>
      <c r="K67" s="186"/>
    </row>
    <row r="68" spans="1:11" ht="24" customHeight="1" x14ac:dyDescent="0.35">
      <c r="A68" s="187"/>
      <c r="B68" s="199"/>
      <c r="C68" s="200"/>
      <c r="D68" s="200"/>
      <c r="E68" s="186"/>
      <c r="F68" s="186"/>
      <c r="G68" s="186"/>
      <c r="H68" s="186"/>
      <c r="I68" s="186"/>
      <c r="J68" s="186"/>
      <c r="K68" s="186"/>
    </row>
    <row r="69" spans="1:11" ht="24" customHeight="1" x14ac:dyDescent="0.35">
      <c r="A69" s="187"/>
      <c r="B69" s="199"/>
      <c r="C69" s="200"/>
      <c r="D69" s="200"/>
      <c r="E69" s="186"/>
      <c r="F69" s="186"/>
      <c r="G69" s="186"/>
      <c r="H69" s="186"/>
      <c r="I69" s="186"/>
      <c r="J69" s="186"/>
      <c r="K69" s="186"/>
    </row>
    <row r="70" spans="1:11" ht="24" customHeight="1" x14ac:dyDescent="0.35">
      <c r="A70" s="187"/>
      <c r="B70" s="199"/>
      <c r="C70" s="200"/>
      <c r="D70" s="200"/>
      <c r="E70" s="186"/>
      <c r="F70" s="186"/>
      <c r="G70" s="186"/>
      <c r="H70" s="186"/>
      <c r="I70" s="186"/>
      <c r="J70" s="186"/>
      <c r="K70" s="186"/>
    </row>
    <row r="71" spans="1:11" ht="24" customHeight="1" x14ac:dyDescent="0.35">
      <c r="A71" s="187"/>
      <c r="B71" s="199"/>
      <c r="C71" s="200"/>
      <c r="D71" s="200"/>
      <c r="E71" s="186"/>
      <c r="F71" s="186"/>
      <c r="G71" s="186"/>
      <c r="H71" s="186"/>
      <c r="I71" s="186"/>
      <c r="J71" s="186"/>
      <c r="K71" s="186"/>
    </row>
    <row r="72" spans="1:11" ht="24" customHeight="1" x14ac:dyDescent="0.35">
      <c r="A72" s="187"/>
      <c r="B72" s="199"/>
      <c r="C72" s="200"/>
      <c r="D72" s="200"/>
      <c r="E72" s="186"/>
      <c r="F72" s="186"/>
      <c r="G72" s="186"/>
      <c r="H72" s="186"/>
      <c r="I72" s="186"/>
      <c r="J72" s="186"/>
      <c r="K72" s="186"/>
    </row>
    <row r="73" spans="1:11" ht="24" customHeight="1" x14ac:dyDescent="0.35">
      <c r="A73" s="187"/>
      <c r="B73" s="199"/>
      <c r="C73" s="200"/>
      <c r="D73" s="200"/>
      <c r="E73" s="186"/>
      <c r="F73" s="186"/>
      <c r="G73" s="186"/>
      <c r="H73" s="186"/>
      <c r="I73" s="186"/>
      <c r="J73" s="186"/>
      <c r="K73" s="186"/>
    </row>
    <row r="74" spans="1:11" ht="24" customHeight="1" x14ac:dyDescent="0.35">
      <c r="A74" s="187"/>
      <c r="B74" s="199"/>
      <c r="C74" s="200"/>
      <c r="D74" s="200"/>
      <c r="E74" s="186"/>
      <c r="F74" s="186"/>
      <c r="G74" s="186"/>
      <c r="H74" s="186"/>
      <c r="I74" s="186"/>
      <c r="J74" s="186"/>
      <c r="K74" s="186"/>
    </row>
    <row r="75" spans="1:11" ht="24" customHeight="1" x14ac:dyDescent="0.35">
      <c r="A75" s="187"/>
      <c r="B75" s="199"/>
      <c r="C75" s="200"/>
      <c r="D75" s="200"/>
      <c r="E75" s="186"/>
      <c r="F75" s="186"/>
      <c r="G75" s="186"/>
      <c r="H75" s="186"/>
      <c r="I75" s="186"/>
      <c r="J75" s="186"/>
      <c r="K75" s="186"/>
    </row>
    <row r="76" spans="1:11" ht="24" customHeight="1" x14ac:dyDescent="0.35">
      <c r="A76" s="187"/>
      <c r="B76" s="199"/>
      <c r="C76" s="200"/>
      <c r="D76" s="200"/>
      <c r="E76" s="186"/>
      <c r="F76" s="186"/>
      <c r="G76" s="186"/>
      <c r="H76" s="186"/>
      <c r="I76" s="186"/>
      <c r="J76" s="186"/>
      <c r="K76" s="186"/>
    </row>
    <row r="77" spans="1:11" ht="24" customHeight="1" x14ac:dyDescent="0.35">
      <c r="A77" s="187"/>
      <c r="B77" s="199"/>
      <c r="C77" s="200"/>
      <c r="D77" s="200"/>
      <c r="E77" s="186"/>
      <c r="F77" s="186"/>
      <c r="G77" s="186"/>
      <c r="H77" s="186"/>
      <c r="I77" s="186"/>
      <c r="J77" s="186"/>
      <c r="K77" s="186"/>
    </row>
    <row r="78" spans="1:11" ht="24" customHeight="1" x14ac:dyDescent="0.35">
      <c r="A78" s="187"/>
      <c r="B78" s="199"/>
      <c r="C78" s="200"/>
      <c r="D78" s="200"/>
      <c r="E78" s="186"/>
      <c r="F78" s="186"/>
      <c r="G78" s="186"/>
      <c r="H78" s="186"/>
      <c r="I78" s="186"/>
      <c r="J78" s="186"/>
      <c r="K78" s="186"/>
    </row>
    <row r="79" spans="1:11" ht="24" customHeight="1" x14ac:dyDescent="0.35">
      <c r="A79" s="187"/>
      <c r="B79" s="199"/>
      <c r="C79" s="200"/>
      <c r="D79" s="200"/>
      <c r="E79" s="186"/>
      <c r="F79" s="186"/>
      <c r="G79" s="186"/>
      <c r="H79" s="186"/>
      <c r="I79" s="186"/>
      <c r="J79" s="186"/>
      <c r="K79" s="186"/>
    </row>
    <row r="80" spans="1:11" ht="24" customHeight="1" x14ac:dyDescent="0.35">
      <c r="A80" s="187"/>
      <c r="B80" s="199"/>
      <c r="C80" s="200"/>
      <c r="D80" s="200"/>
      <c r="E80" s="186"/>
      <c r="F80" s="186"/>
      <c r="G80" s="186"/>
      <c r="H80" s="186"/>
      <c r="I80" s="186"/>
      <c r="J80" s="186"/>
      <c r="K80" s="186"/>
    </row>
    <row r="81" spans="1:11" ht="24" customHeight="1" x14ac:dyDescent="0.35">
      <c r="A81" s="187"/>
      <c r="B81" s="199"/>
      <c r="C81" s="200"/>
      <c r="D81" s="200"/>
      <c r="E81" s="186"/>
      <c r="F81" s="186"/>
      <c r="G81" s="186"/>
      <c r="H81" s="186"/>
      <c r="I81" s="186"/>
      <c r="J81" s="186"/>
      <c r="K81" s="186"/>
    </row>
    <row r="82" spans="1:11" ht="24" customHeight="1" x14ac:dyDescent="0.35">
      <c r="A82" s="187"/>
      <c r="B82" s="199"/>
      <c r="C82" s="200"/>
      <c r="D82" s="200"/>
      <c r="E82" s="186"/>
      <c r="F82" s="186"/>
      <c r="G82" s="186"/>
      <c r="H82" s="186"/>
      <c r="I82" s="186"/>
      <c r="J82" s="186"/>
      <c r="K82" s="186"/>
    </row>
    <row r="83" spans="1:11" ht="24" customHeight="1" x14ac:dyDescent="0.35">
      <c r="A83" s="187"/>
      <c r="B83" s="199"/>
      <c r="C83" s="200"/>
      <c r="D83" s="200"/>
      <c r="E83" s="186"/>
      <c r="F83" s="186"/>
      <c r="G83" s="186"/>
      <c r="H83" s="186"/>
      <c r="I83" s="186"/>
      <c r="J83" s="186"/>
      <c r="K83" s="186"/>
    </row>
    <row r="84" spans="1:11" ht="24" customHeight="1" x14ac:dyDescent="0.35">
      <c r="A84" s="187"/>
      <c r="B84" s="199"/>
      <c r="C84" s="200"/>
      <c r="D84" s="200"/>
      <c r="E84" s="186"/>
      <c r="F84" s="186"/>
      <c r="G84" s="186"/>
      <c r="H84" s="186"/>
      <c r="I84" s="186"/>
      <c r="J84" s="186"/>
      <c r="K84" s="186"/>
    </row>
    <row r="85" spans="1:11" ht="24" customHeight="1" x14ac:dyDescent="0.35">
      <c r="A85" s="187"/>
      <c r="B85" s="199"/>
      <c r="C85" s="200"/>
      <c r="D85" s="200"/>
      <c r="E85" s="186"/>
      <c r="F85" s="186"/>
      <c r="G85" s="186"/>
      <c r="H85" s="186"/>
      <c r="I85" s="186"/>
      <c r="J85" s="186"/>
      <c r="K85" s="186"/>
    </row>
    <row r="86" spans="1:11" ht="24" customHeight="1" x14ac:dyDescent="0.35">
      <c r="A86" s="187"/>
      <c r="B86" s="199"/>
      <c r="C86" s="200"/>
      <c r="D86" s="200"/>
      <c r="E86" s="186"/>
      <c r="F86" s="186"/>
      <c r="G86" s="186"/>
      <c r="H86" s="186"/>
      <c r="I86" s="186"/>
      <c r="J86" s="186"/>
      <c r="K86" s="186"/>
    </row>
    <row r="87" spans="1:11" ht="24" customHeight="1" x14ac:dyDescent="0.35">
      <c r="A87" s="187"/>
      <c r="B87" s="199"/>
      <c r="C87" s="200"/>
      <c r="D87" s="200"/>
      <c r="E87" s="186"/>
      <c r="F87" s="186"/>
      <c r="G87" s="186"/>
      <c r="H87" s="186"/>
      <c r="I87" s="186"/>
      <c r="J87" s="186"/>
      <c r="K87" s="186"/>
    </row>
    <row r="88" spans="1:11" ht="24" customHeight="1" x14ac:dyDescent="0.35">
      <c r="A88" s="187"/>
      <c r="B88" s="199"/>
      <c r="C88" s="200"/>
      <c r="D88" s="200"/>
      <c r="E88" s="186"/>
      <c r="F88" s="186"/>
      <c r="G88" s="186"/>
      <c r="H88" s="186"/>
      <c r="I88" s="186"/>
      <c r="J88" s="186"/>
      <c r="K88" s="186"/>
    </row>
    <row r="89" spans="1:11" ht="24" customHeight="1" x14ac:dyDescent="0.35">
      <c r="A89" s="187"/>
      <c r="B89" s="199"/>
      <c r="C89" s="200"/>
      <c r="D89" s="200"/>
      <c r="E89" s="186"/>
      <c r="F89" s="186"/>
      <c r="G89" s="186"/>
      <c r="H89" s="186"/>
      <c r="I89" s="186"/>
      <c r="J89" s="186"/>
      <c r="K89" s="186"/>
    </row>
    <row r="90" spans="1:11" ht="24" customHeight="1" x14ac:dyDescent="0.35">
      <c r="A90" s="187"/>
      <c r="B90" s="199"/>
      <c r="C90" s="200"/>
      <c r="D90" s="200"/>
      <c r="E90" s="186"/>
      <c r="F90" s="186"/>
      <c r="G90" s="186"/>
      <c r="H90" s="186"/>
      <c r="I90" s="186"/>
      <c r="J90" s="186"/>
      <c r="K90" s="186"/>
    </row>
    <row r="91" spans="1:11" ht="24" customHeight="1" x14ac:dyDescent="0.35">
      <c r="A91" s="187"/>
      <c r="B91" s="199"/>
      <c r="C91" s="200"/>
      <c r="D91" s="200"/>
      <c r="E91" s="186"/>
      <c r="F91" s="186"/>
      <c r="G91" s="186"/>
      <c r="H91" s="186"/>
      <c r="I91" s="186"/>
      <c r="J91" s="186"/>
      <c r="K91" s="186"/>
    </row>
    <row r="92" spans="1:11" ht="24" customHeight="1" x14ac:dyDescent="0.35">
      <c r="A92" s="187"/>
      <c r="B92" s="199"/>
      <c r="C92" s="200"/>
      <c r="D92" s="200"/>
      <c r="E92" s="186"/>
      <c r="F92" s="186"/>
      <c r="G92" s="186"/>
      <c r="H92" s="186"/>
      <c r="I92" s="186"/>
      <c r="J92" s="186"/>
      <c r="K92" s="186"/>
    </row>
    <row r="93" spans="1:11" ht="24" customHeight="1" x14ac:dyDescent="0.35">
      <c r="A93" s="187"/>
      <c r="B93" s="199"/>
      <c r="C93" s="200"/>
      <c r="D93" s="200"/>
      <c r="E93" s="186"/>
      <c r="F93" s="186"/>
      <c r="G93" s="186"/>
      <c r="H93" s="186"/>
      <c r="I93" s="186"/>
      <c r="J93" s="186"/>
      <c r="K93" s="186"/>
    </row>
    <row r="94" spans="1:11" ht="24" customHeight="1" x14ac:dyDescent="0.35">
      <c r="A94" s="187"/>
      <c r="B94" s="199"/>
      <c r="C94" s="200"/>
      <c r="D94" s="200"/>
      <c r="E94" s="186"/>
      <c r="F94" s="186"/>
      <c r="G94" s="186"/>
      <c r="H94" s="186"/>
      <c r="I94" s="186"/>
      <c r="J94" s="186"/>
      <c r="K94" s="186"/>
    </row>
    <row r="95" spans="1:11" ht="24" customHeight="1" x14ac:dyDescent="0.35">
      <c r="A95" s="187"/>
      <c r="B95" s="199"/>
      <c r="C95" s="200"/>
      <c r="D95" s="200"/>
      <c r="E95" s="186"/>
      <c r="F95" s="186"/>
      <c r="G95" s="186"/>
      <c r="H95" s="186"/>
      <c r="I95" s="186"/>
      <c r="J95" s="186"/>
      <c r="K95" s="186"/>
    </row>
    <row r="96" spans="1:11" ht="24" customHeight="1" x14ac:dyDescent="0.35">
      <c r="A96" s="187"/>
      <c r="B96" s="199"/>
      <c r="C96" s="200"/>
      <c r="D96" s="200"/>
      <c r="E96" s="186"/>
      <c r="F96" s="186"/>
      <c r="G96" s="186"/>
      <c r="H96" s="186"/>
      <c r="I96" s="186"/>
      <c r="J96" s="186"/>
      <c r="K96" s="186"/>
    </row>
    <row r="97" spans="1:11" ht="24" customHeight="1" x14ac:dyDescent="0.35">
      <c r="A97" s="187"/>
      <c r="B97" s="199"/>
      <c r="C97" s="200"/>
      <c r="D97" s="200"/>
      <c r="E97" s="186"/>
      <c r="F97" s="186"/>
      <c r="G97" s="186"/>
      <c r="H97" s="186"/>
      <c r="I97" s="186"/>
      <c r="J97" s="186"/>
      <c r="K97" s="186"/>
    </row>
    <row r="98" spans="1:11" ht="24" customHeight="1" x14ac:dyDescent="0.35">
      <c r="A98" s="187"/>
      <c r="B98" s="199"/>
      <c r="C98" s="200"/>
      <c r="D98" s="200"/>
      <c r="E98" s="186"/>
      <c r="F98" s="186"/>
      <c r="G98" s="186"/>
      <c r="H98" s="186"/>
      <c r="I98" s="186"/>
      <c r="J98" s="186"/>
      <c r="K98" s="186"/>
    </row>
    <row r="99" spans="1:11" ht="24" customHeight="1" x14ac:dyDescent="0.35">
      <c r="A99" s="187"/>
      <c r="B99" s="199"/>
      <c r="C99" s="200"/>
      <c r="D99" s="200"/>
      <c r="E99" s="186"/>
      <c r="F99" s="186"/>
      <c r="G99" s="186"/>
      <c r="H99" s="186"/>
      <c r="I99" s="186"/>
      <c r="J99" s="186"/>
      <c r="K99" s="186"/>
    </row>
    <row r="100" spans="1:11" ht="24" customHeight="1" x14ac:dyDescent="0.35">
      <c r="A100" s="187"/>
      <c r="B100" s="199"/>
      <c r="C100" s="200"/>
      <c r="D100" s="200"/>
      <c r="E100" s="186"/>
      <c r="F100" s="186"/>
      <c r="G100" s="186"/>
      <c r="H100" s="186"/>
      <c r="I100" s="186"/>
      <c r="J100" s="186"/>
      <c r="K100" s="186"/>
    </row>
  </sheetData>
  <mergeCells count="1">
    <mergeCell ref="B2:C2"/>
  </mergeCells>
  <pageMargins left="0.25" right="0.25" top="0.75" bottom="0.75" header="0" footer="0"/>
  <pageSetup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38030"/>
  </sheetPr>
  <dimension ref="A1:K100"/>
  <sheetViews>
    <sheetView workbookViewId="0"/>
  </sheetViews>
  <sheetFormatPr baseColWidth="10" defaultColWidth="14.42578125" defaultRowHeight="15" customHeight="1" x14ac:dyDescent="0.25"/>
  <cols>
    <col min="1" max="2" width="3.7109375" customWidth="1"/>
    <col min="3" max="3" width="32.140625" customWidth="1"/>
    <col min="4" max="4" width="224" customWidth="1"/>
    <col min="5" max="5" width="3.42578125" customWidth="1"/>
    <col min="6" max="6" width="11.42578125" customWidth="1"/>
    <col min="7" max="11" width="10.7109375" customWidth="1"/>
  </cols>
  <sheetData>
    <row r="1" spans="1:11" ht="44.25" customHeight="1" x14ac:dyDescent="0.35">
      <c r="A1" s="201"/>
      <c r="B1" s="201"/>
      <c r="C1" s="919" t="s">
        <v>906</v>
      </c>
      <c r="D1" s="557"/>
      <c r="E1" s="202"/>
      <c r="F1" s="201"/>
      <c r="G1" s="111"/>
      <c r="H1" s="111"/>
      <c r="I1" s="111"/>
      <c r="J1" s="111"/>
      <c r="K1" s="111"/>
    </row>
    <row r="2" spans="1:11" ht="14.25" customHeight="1" x14ac:dyDescent="0.25">
      <c r="A2" s="201"/>
      <c r="B2" s="201"/>
      <c r="C2" s="201"/>
      <c r="D2" s="201"/>
      <c r="E2" s="201"/>
      <c r="F2" s="201"/>
      <c r="G2" s="111"/>
      <c r="H2" s="111"/>
      <c r="I2" s="111"/>
      <c r="J2" s="111"/>
      <c r="K2" s="111"/>
    </row>
    <row r="3" spans="1:11" ht="14.25" customHeight="1" x14ac:dyDescent="0.25">
      <c r="A3" s="201"/>
      <c r="B3" s="201"/>
      <c r="C3" s="203" t="s">
        <v>907</v>
      </c>
      <c r="D3" s="204"/>
      <c r="E3" s="201"/>
      <c r="F3" s="201"/>
      <c r="G3" s="111"/>
      <c r="H3" s="111"/>
      <c r="I3" s="111"/>
      <c r="J3" s="111"/>
      <c r="K3" s="111"/>
    </row>
    <row r="4" spans="1:11" ht="14.25" customHeight="1" x14ac:dyDescent="0.25">
      <c r="A4" s="201"/>
      <c r="B4" s="201"/>
      <c r="C4" s="205"/>
      <c r="D4" s="201"/>
      <c r="E4" s="201"/>
      <c r="F4" s="201"/>
      <c r="G4" s="111"/>
      <c r="H4" s="111"/>
      <c r="I4" s="111"/>
      <c r="J4" s="111"/>
      <c r="K4" s="111"/>
    </row>
    <row r="5" spans="1:11" ht="14.25" customHeight="1" x14ac:dyDescent="0.25">
      <c r="A5" s="201"/>
      <c r="B5" s="206">
        <v>1</v>
      </c>
      <c r="C5" s="920" t="s">
        <v>908</v>
      </c>
      <c r="D5" s="560"/>
      <c r="E5" s="207"/>
      <c r="F5" s="201"/>
      <c r="G5" s="111"/>
      <c r="H5" s="111"/>
      <c r="I5" s="111"/>
      <c r="J5" s="111"/>
      <c r="K5" s="111"/>
    </row>
    <row r="6" spans="1:11" ht="14.25" customHeight="1" x14ac:dyDescent="0.25">
      <c r="A6" s="201"/>
      <c r="B6" s="206">
        <v>2</v>
      </c>
      <c r="C6" s="920" t="s">
        <v>909</v>
      </c>
      <c r="D6" s="560"/>
      <c r="E6" s="207"/>
      <c r="F6" s="201"/>
      <c r="G6" s="111"/>
      <c r="H6" s="111"/>
      <c r="I6" s="111"/>
      <c r="J6" s="111"/>
      <c r="K6" s="111"/>
    </row>
    <row r="7" spans="1:11" ht="14.25" customHeight="1" x14ac:dyDescent="0.25">
      <c r="A7" s="201"/>
      <c r="B7" s="206">
        <v>3</v>
      </c>
      <c r="C7" s="920" t="s">
        <v>910</v>
      </c>
      <c r="D7" s="560"/>
      <c r="E7" s="207"/>
      <c r="F7" s="201"/>
      <c r="G7" s="111"/>
      <c r="H7" s="111"/>
      <c r="I7" s="111"/>
      <c r="J7" s="111"/>
      <c r="K7" s="111"/>
    </row>
    <row r="8" spans="1:11" ht="14.25" customHeight="1" x14ac:dyDescent="0.25">
      <c r="A8" s="201"/>
      <c r="B8" s="206">
        <v>4</v>
      </c>
      <c r="C8" s="921" t="s">
        <v>911</v>
      </c>
      <c r="D8" s="560"/>
      <c r="E8" s="208"/>
      <c r="F8" s="201"/>
      <c r="G8" s="111"/>
      <c r="H8" s="111"/>
      <c r="I8" s="111"/>
      <c r="J8" s="111"/>
      <c r="K8" s="111"/>
    </row>
    <row r="9" spans="1:11" ht="45" customHeight="1" x14ac:dyDescent="0.25">
      <c r="A9" s="201"/>
      <c r="B9" s="206">
        <v>5</v>
      </c>
      <c r="C9" s="920" t="s">
        <v>912</v>
      </c>
      <c r="D9" s="560"/>
      <c r="E9" s="207"/>
      <c r="F9" s="201"/>
      <c r="G9" s="111"/>
      <c r="H9" s="111"/>
      <c r="I9" s="111"/>
      <c r="J9" s="111"/>
      <c r="K9" s="111"/>
    </row>
    <row r="10" spans="1:11" ht="12.75" customHeight="1" x14ac:dyDescent="0.25">
      <c r="A10" s="201"/>
      <c r="B10" s="206">
        <v>6</v>
      </c>
      <c r="C10" s="920" t="s">
        <v>913</v>
      </c>
      <c r="D10" s="560"/>
      <c r="E10" s="207"/>
      <c r="F10" s="201"/>
      <c r="G10" s="111"/>
      <c r="H10" s="111"/>
      <c r="I10" s="111"/>
      <c r="J10" s="111"/>
      <c r="K10" s="111"/>
    </row>
    <row r="11" spans="1:11" ht="31.5" customHeight="1" x14ac:dyDescent="0.25">
      <c r="A11" s="201"/>
      <c r="B11" s="206">
        <v>7</v>
      </c>
      <c r="C11" s="920" t="s">
        <v>914</v>
      </c>
      <c r="D11" s="560"/>
      <c r="E11" s="207"/>
      <c r="F11" s="201"/>
      <c r="G11" s="111"/>
      <c r="H11" s="111"/>
      <c r="I11" s="111"/>
      <c r="J11" s="111"/>
      <c r="K11" s="111"/>
    </row>
    <row r="12" spans="1:11" ht="9.75" customHeight="1" x14ac:dyDescent="0.3">
      <c r="A12" s="201"/>
      <c r="B12" s="206">
        <v>8</v>
      </c>
      <c r="C12" s="209" t="s">
        <v>915</v>
      </c>
      <c r="D12" s="209"/>
      <c r="E12" s="201"/>
      <c r="F12" s="201"/>
      <c r="G12" s="111"/>
      <c r="H12" s="111"/>
      <c r="I12" s="111"/>
      <c r="J12" s="111"/>
      <c r="K12" s="111"/>
    </row>
    <row r="13" spans="1:11" ht="15.75" customHeight="1" x14ac:dyDescent="0.3">
      <c r="A13" s="201"/>
      <c r="B13" s="206">
        <v>9</v>
      </c>
      <c r="C13" s="209" t="s">
        <v>916</v>
      </c>
      <c r="D13" s="209"/>
      <c r="E13" s="201"/>
      <c r="F13" s="201"/>
      <c r="G13" s="111"/>
      <c r="H13" s="111"/>
      <c r="I13" s="111"/>
      <c r="J13" s="111"/>
      <c r="K13" s="111"/>
    </row>
    <row r="14" spans="1:11" ht="15.75" customHeight="1" x14ac:dyDescent="0.25">
      <c r="A14" s="201"/>
      <c r="B14" s="206">
        <v>10</v>
      </c>
      <c r="C14" s="922" t="s">
        <v>917</v>
      </c>
      <c r="D14" s="560"/>
      <c r="E14" s="210"/>
      <c r="F14" s="201"/>
      <c r="G14" s="111"/>
      <c r="H14" s="111"/>
      <c r="I14" s="111"/>
      <c r="J14" s="111"/>
      <c r="K14" s="111"/>
    </row>
    <row r="15" spans="1:11" ht="13.5" customHeight="1" x14ac:dyDescent="0.25">
      <c r="A15" s="211"/>
      <c r="B15" s="206">
        <v>11</v>
      </c>
      <c r="C15" s="922" t="s">
        <v>918</v>
      </c>
      <c r="D15" s="560"/>
      <c r="E15" s="211"/>
      <c r="F15" s="201"/>
      <c r="G15" s="111"/>
      <c r="H15" s="111"/>
      <c r="I15" s="111"/>
      <c r="J15" s="111"/>
      <c r="K15" s="111"/>
    </row>
    <row r="16" spans="1:11" ht="15.75" customHeight="1" x14ac:dyDescent="0.25">
      <c r="A16" s="212"/>
      <c r="B16" s="206">
        <v>12</v>
      </c>
      <c r="C16" s="922" t="s">
        <v>919</v>
      </c>
      <c r="D16" s="560"/>
      <c r="E16" s="211"/>
      <c r="F16" s="212"/>
      <c r="G16" s="111"/>
      <c r="H16" s="111"/>
      <c r="I16" s="111"/>
      <c r="J16" s="111"/>
      <c r="K16" s="111"/>
    </row>
    <row r="17" spans="1:11" ht="15.75" customHeight="1" x14ac:dyDescent="0.25">
      <c r="A17" s="212"/>
      <c r="B17" s="212"/>
      <c r="C17" s="212"/>
      <c r="D17" s="212"/>
      <c r="E17" s="213"/>
      <c r="F17" s="212"/>
      <c r="G17" s="111"/>
      <c r="H17" s="111"/>
      <c r="I17" s="111"/>
      <c r="J17" s="111"/>
      <c r="K17" s="111"/>
    </row>
    <row r="18" spans="1:11" ht="13.5" customHeight="1" x14ac:dyDescent="0.25">
      <c r="A18" s="201"/>
      <c r="B18" s="201"/>
      <c r="C18" s="201"/>
      <c r="D18" s="201"/>
      <c r="E18" s="201"/>
      <c r="F18" s="201"/>
      <c r="G18" s="111"/>
      <c r="H18" s="111"/>
      <c r="I18" s="111"/>
      <c r="J18" s="111"/>
      <c r="K18" s="111"/>
    </row>
    <row r="19" spans="1:11" ht="15" customHeight="1" x14ac:dyDescent="0.25">
      <c r="A19" s="214"/>
      <c r="B19" s="214"/>
      <c r="C19" s="215" t="s">
        <v>920</v>
      </c>
      <c r="D19" s="215" t="s">
        <v>921</v>
      </c>
      <c r="E19" s="216"/>
      <c r="F19" s="214"/>
      <c r="G19" s="111"/>
      <c r="H19" s="111"/>
      <c r="I19" s="111"/>
      <c r="J19" s="111"/>
      <c r="K19" s="111"/>
    </row>
    <row r="20" spans="1:11" ht="147.75" customHeight="1" x14ac:dyDescent="0.25">
      <c r="A20" s="201"/>
      <c r="B20" s="201"/>
      <c r="C20" s="217" t="s">
        <v>922</v>
      </c>
      <c r="D20" s="218" t="s">
        <v>923</v>
      </c>
      <c r="E20" s="210"/>
      <c r="F20" s="201"/>
      <c r="G20" s="111"/>
      <c r="H20" s="111"/>
      <c r="I20" s="111"/>
      <c r="J20" s="111"/>
      <c r="K20" s="111"/>
    </row>
    <row r="21" spans="1:11" ht="195" customHeight="1" x14ac:dyDescent="0.25">
      <c r="A21" s="201"/>
      <c r="B21" s="201"/>
      <c r="C21" s="217" t="s">
        <v>924</v>
      </c>
      <c r="D21" s="218" t="s">
        <v>925</v>
      </c>
      <c r="E21" s="210"/>
      <c r="F21" s="201"/>
      <c r="G21" s="111"/>
      <c r="H21" s="111"/>
      <c r="I21" s="111"/>
      <c r="J21" s="111"/>
      <c r="K21" s="111"/>
    </row>
    <row r="22" spans="1:11" ht="245.25" customHeight="1" x14ac:dyDescent="0.25">
      <c r="A22" s="201"/>
      <c r="B22" s="201"/>
      <c r="C22" s="217" t="s">
        <v>926</v>
      </c>
      <c r="D22" s="218" t="s">
        <v>927</v>
      </c>
      <c r="E22" s="210"/>
      <c r="F22" s="201"/>
      <c r="G22" s="111"/>
      <c r="H22" s="111"/>
      <c r="I22" s="111"/>
      <c r="J22" s="111"/>
      <c r="K22" s="111"/>
    </row>
    <row r="23" spans="1:11" ht="324.75" customHeight="1" x14ac:dyDescent="0.25">
      <c r="A23" s="201"/>
      <c r="B23" s="201"/>
      <c r="C23" s="219" t="s">
        <v>928</v>
      </c>
      <c r="D23" s="218" t="s">
        <v>929</v>
      </c>
      <c r="E23" s="210"/>
      <c r="F23" s="201"/>
      <c r="G23" s="111"/>
      <c r="H23" s="111"/>
      <c r="I23" s="111"/>
      <c r="J23" s="111"/>
      <c r="K23" s="111"/>
    </row>
    <row r="24" spans="1:11" ht="202.5" customHeight="1" x14ac:dyDescent="0.25">
      <c r="A24" s="201"/>
      <c r="B24" s="201"/>
      <c r="C24" s="217" t="s">
        <v>930</v>
      </c>
      <c r="D24" s="218" t="s">
        <v>931</v>
      </c>
      <c r="E24" s="210"/>
      <c r="F24" s="201"/>
      <c r="G24" s="111"/>
      <c r="H24" s="111"/>
      <c r="I24" s="111"/>
      <c r="J24" s="111"/>
      <c r="K24" s="111"/>
    </row>
    <row r="25" spans="1:11" ht="386.25" customHeight="1" x14ac:dyDescent="0.25">
      <c r="A25" s="201"/>
      <c r="B25" s="201"/>
      <c r="C25" s="219" t="s">
        <v>932</v>
      </c>
      <c r="D25" s="218" t="s">
        <v>933</v>
      </c>
      <c r="E25" s="210"/>
      <c r="F25" s="201"/>
      <c r="G25" s="220"/>
      <c r="H25" s="220"/>
      <c r="I25" s="220"/>
      <c r="J25" s="220"/>
      <c r="K25" s="220"/>
    </row>
    <row r="26" spans="1:11" ht="14.25" customHeight="1" x14ac:dyDescent="0.25">
      <c r="A26" s="201"/>
      <c r="B26" s="201"/>
      <c r="C26" s="219" t="s">
        <v>934</v>
      </c>
      <c r="D26" s="221" t="s">
        <v>935</v>
      </c>
      <c r="E26" s="222"/>
      <c r="F26" s="201"/>
      <c r="G26" s="223"/>
      <c r="H26" s="223"/>
      <c r="I26" s="223"/>
      <c r="J26" s="223"/>
      <c r="K26" s="223"/>
    </row>
    <row r="27" spans="1:11" ht="187.5" customHeight="1" x14ac:dyDescent="0.25">
      <c r="A27" s="201"/>
      <c r="B27" s="201"/>
      <c r="C27" s="224" t="s">
        <v>936</v>
      </c>
      <c r="D27" s="222" t="s">
        <v>937</v>
      </c>
      <c r="E27" s="222"/>
      <c r="F27" s="201"/>
      <c r="G27" s="111"/>
      <c r="H27" s="111"/>
      <c r="I27" s="111"/>
      <c r="J27" s="111"/>
      <c r="K27" s="111"/>
    </row>
    <row r="28" spans="1:11" ht="231.75" customHeight="1" x14ac:dyDescent="0.25">
      <c r="A28" s="201"/>
      <c r="B28" s="201"/>
      <c r="C28" s="225"/>
      <c r="D28" s="201"/>
      <c r="E28" s="201"/>
      <c r="F28" s="201"/>
      <c r="G28" s="111"/>
      <c r="H28" s="111"/>
      <c r="I28" s="111"/>
      <c r="J28" s="111"/>
      <c r="K28" s="111"/>
    </row>
    <row r="29" spans="1:11" ht="369.75" customHeight="1" x14ac:dyDescent="0.25">
      <c r="A29" s="201"/>
      <c r="B29" s="201"/>
      <c r="C29" s="226"/>
      <c r="D29" s="111"/>
      <c r="E29" s="201"/>
      <c r="F29" s="201"/>
      <c r="G29" s="111"/>
      <c r="H29" s="111"/>
      <c r="I29" s="111"/>
      <c r="J29" s="111"/>
      <c r="K29" s="111"/>
    </row>
    <row r="30" spans="1:11" ht="100.5" customHeight="1" x14ac:dyDescent="0.25">
      <c r="A30" s="111"/>
      <c r="B30" s="111"/>
      <c r="C30" s="226"/>
      <c r="D30" s="111"/>
      <c r="E30" s="111"/>
      <c r="F30" s="111"/>
      <c r="G30" s="111"/>
      <c r="H30" s="111"/>
      <c r="I30" s="111"/>
      <c r="J30" s="111"/>
      <c r="K30" s="111"/>
    </row>
    <row r="31" spans="1:11" ht="409.5" customHeight="1" x14ac:dyDescent="0.25">
      <c r="A31" s="111"/>
      <c r="B31" s="111"/>
      <c r="C31" s="226"/>
      <c r="D31" s="111"/>
      <c r="E31" s="111"/>
      <c r="F31" s="111"/>
      <c r="G31" s="111"/>
      <c r="H31" s="111"/>
      <c r="I31" s="111"/>
      <c r="J31" s="111"/>
      <c r="K31" s="111"/>
    </row>
    <row r="32" spans="1:11" ht="182.25" customHeight="1" x14ac:dyDescent="0.25">
      <c r="A32" s="111"/>
      <c r="B32" s="111"/>
      <c r="C32" s="226"/>
      <c r="D32" s="111"/>
      <c r="E32" s="111"/>
      <c r="F32" s="111"/>
      <c r="G32" s="111"/>
      <c r="H32" s="111"/>
      <c r="I32" s="111"/>
      <c r="J32" s="111"/>
      <c r="K32" s="111"/>
    </row>
    <row r="33" spans="1:11" ht="409.5" customHeight="1" x14ac:dyDescent="0.25">
      <c r="A33" s="111"/>
      <c r="B33" s="111"/>
      <c r="C33" s="226"/>
      <c r="D33" s="111"/>
      <c r="E33" s="111"/>
      <c r="F33" s="111"/>
      <c r="G33" s="111"/>
      <c r="H33" s="111"/>
      <c r="I33" s="111"/>
      <c r="J33" s="111"/>
      <c r="K33" s="111"/>
    </row>
    <row r="34" spans="1:11" ht="127.5" customHeight="1" x14ac:dyDescent="0.25">
      <c r="A34" s="111"/>
      <c r="B34" s="111"/>
      <c r="C34" s="226"/>
      <c r="D34" s="111"/>
      <c r="E34" s="111"/>
      <c r="F34" s="111"/>
      <c r="G34" s="111"/>
      <c r="H34" s="111"/>
      <c r="I34" s="111"/>
      <c r="J34" s="111"/>
      <c r="K34" s="111"/>
    </row>
    <row r="35" spans="1:11" ht="311.25" customHeight="1" x14ac:dyDescent="0.25">
      <c r="A35" s="111"/>
      <c r="B35" s="111"/>
      <c r="C35" s="226"/>
      <c r="D35" s="111"/>
      <c r="E35" s="111"/>
      <c r="F35" s="111"/>
      <c r="G35" s="111"/>
      <c r="H35" s="111"/>
      <c r="I35" s="111"/>
      <c r="J35" s="111"/>
      <c r="K35" s="111"/>
    </row>
    <row r="36" spans="1:11" ht="14.25" customHeight="1" x14ac:dyDescent="0.25">
      <c r="A36" s="111"/>
      <c r="B36" s="111"/>
      <c r="C36" s="226"/>
      <c r="D36" s="111"/>
      <c r="E36" s="111"/>
      <c r="F36" s="111"/>
      <c r="G36" s="111"/>
      <c r="H36" s="111"/>
      <c r="I36" s="111"/>
      <c r="J36" s="111"/>
      <c r="K36" s="111"/>
    </row>
    <row r="37" spans="1:11" ht="14.25" customHeight="1" x14ac:dyDescent="0.25">
      <c r="A37" s="111"/>
      <c r="B37" s="111"/>
      <c r="C37" s="226"/>
      <c r="D37" s="111"/>
      <c r="E37" s="111"/>
      <c r="F37" s="111"/>
      <c r="G37" s="111"/>
      <c r="H37" s="111"/>
      <c r="I37" s="111"/>
      <c r="J37" s="111"/>
      <c r="K37" s="111"/>
    </row>
    <row r="38" spans="1:11" ht="14.25" customHeight="1" x14ac:dyDescent="0.25">
      <c r="A38" s="111"/>
      <c r="B38" s="111"/>
      <c r="C38" s="226"/>
      <c r="D38" s="111"/>
      <c r="E38" s="111"/>
      <c r="F38" s="111"/>
      <c r="G38" s="111"/>
      <c r="H38" s="111"/>
      <c r="I38" s="111"/>
      <c r="J38" s="111"/>
      <c r="K38" s="111"/>
    </row>
    <row r="39" spans="1:11" ht="14.25" customHeight="1" x14ac:dyDescent="0.25">
      <c r="A39" s="111"/>
      <c r="B39" s="111"/>
      <c r="C39" s="226"/>
      <c r="D39" s="111"/>
      <c r="E39" s="111"/>
      <c r="F39" s="111"/>
      <c r="G39" s="111"/>
      <c r="H39" s="111"/>
      <c r="I39" s="111"/>
      <c r="J39" s="111"/>
      <c r="K39" s="111"/>
    </row>
    <row r="40" spans="1:11" ht="14.25" customHeight="1" x14ac:dyDescent="0.25">
      <c r="A40" s="111"/>
      <c r="B40" s="111"/>
      <c r="C40" s="226"/>
      <c r="D40" s="111"/>
      <c r="E40" s="111"/>
      <c r="F40" s="111"/>
      <c r="G40" s="111"/>
      <c r="H40" s="111"/>
      <c r="I40" s="111"/>
      <c r="J40" s="111"/>
      <c r="K40" s="111"/>
    </row>
    <row r="41" spans="1:11" ht="14.25" customHeight="1" x14ac:dyDescent="0.25">
      <c r="A41" s="111"/>
      <c r="B41" s="111"/>
      <c r="C41" s="226"/>
      <c r="D41" s="111"/>
      <c r="E41" s="111"/>
      <c r="F41" s="111"/>
      <c r="G41" s="111"/>
      <c r="H41" s="111"/>
      <c r="I41" s="111"/>
      <c r="J41" s="111"/>
      <c r="K41" s="111"/>
    </row>
    <row r="42" spans="1:11" ht="14.25" customHeight="1" x14ac:dyDescent="0.25">
      <c r="A42" s="111"/>
      <c r="B42" s="111"/>
      <c r="C42" s="226"/>
      <c r="D42" s="111"/>
      <c r="E42" s="111"/>
      <c r="F42" s="111"/>
      <c r="G42" s="111"/>
      <c r="H42" s="111"/>
      <c r="I42" s="111"/>
      <c r="J42" s="111"/>
      <c r="K42" s="111"/>
    </row>
    <row r="43" spans="1:11" ht="14.25" customHeight="1" x14ac:dyDescent="0.25">
      <c r="A43" s="111"/>
      <c r="B43" s="111"/>
      <c r="C43" s="226"/>
      <c r="D43" s="111"/>
      <c r="E43" s="111"/>
      <c r="F43" s="111"/>
      <c r="G43" s="111"/>
      <c r="H43" s="111"/>
      <c r="I43" s="111"/>
      <c r="J43" s="111"/>
      <c r="K43" s="111"/>
    </row>
    <row r="44" spans="1:11" ht="14.25" customHeight="1" x14ac:dyDescent="0.25">
      <c r="A44" s="111"/>
      <c r="B44" s="111"/>
      <c r="C44" s="226"/>
      <c r="D44" s="111"/>
      <c r="E44" s="111"/>
      <c r="F44" s="111"/>
      <c r="G44" s="111"/>
      <c r="H44" s="111"/>
      <c r="I44" s="111"/>
      <c r="J44" s="111"/>
      <c r="K44" s="111"/>
    </row>
    <row r="45" spans="1:11" ht="14.25" customHeight="1" x14ac:dyDescent="0.25">
      <c r="A45" s="111"/>
      <c r="B45" s="111"/>
      <c r="C45" s="226"/>
      <c r="D45" s="111"/>
      <c r="E45" s="111"/>
      <c r="F45" s="111"/>
      <c r="G45" s="111"/>
      <c r="H45" s="111"/>
      <c r="I45" s="111"/>
      <c r="J45" s="111"/>
      <c r="K45" s="111"/>
    </row>
    <row r="46" spans="1:11" ht="14.25" customHeight="1" x14ac:dyDescent="0.25">
      <c r="A46" s="111"/>
      <c r="B46" s="111"/>
      <c r="C46" s="226"/>
      <c r="D46" s="111"/>
      <c r="E46" s="111"/>
      <c r="F46" s="111"/>
      <c r="G46" s="111"/>
      <c r="H46" s="111"/>
      <c r="I46" s="111"/>
      <c r="J46" s="111"/>
      <c r="K46" s="111"/>
    </row>
    <row r="47" spans="1:11" ht="14.25" customHeight="1" x14ac:dyDescent="0.25">
      <c r="A47" s="111"/>
      <c r="B47" s="111"/>
      <c r="C47" s="226"/>
      <c r="D47" s="111"/>
      <c r="E47" s="111"/>
      <c r="F47" s="111"/>
      <c r="G47" s="111"/>
      <c r="H47" s="111"/>
      <c r="I47" s="111"/>
      <c r="J47" s="111"/>
      <c r="K47" s="111"/>
    </row>
    <row r="48" spans="1:11" ht="14.25" customHeight="1" x14ac:dyDescent="0.25">
      <c r="A48" s="111"/>
      <c r="B48" s="111"/>
      <c r="C48" s="226"/>
      <c r="D48" s="111"/>
      <c r="E48" s="111"/>
      <c r="F48" s="111"/>
      <c r="G48" s="111"/>
      <c r="H48" s="111"/>
      <c r="I48" s="111"/>
      <c r="J48" s="111"/>
      <c r="K48" s="111"/>
    </row>
    <row r="49" spans="1:11" ht="14.25" customHeight="1" x14ac:dyDescent="0.25">
      <c r="A49" s="111"/>
      <c r="B49" s="111"/>
      <c r="C49" s="226"/>
      <c r="D49" s="111"/>
      <c r="E49" s="111"/>
      <c r="F49" s="111"/>
      <c r="G49" s="111"/>
      <c r="H49" s="111"/>
      <c r="I49" s="111"/>
      <c r="J49" s="111"/>
      <c r="K49" s="111"/>
    </row>
    <row r="50" spans="1:11" ht="14.25" customHeight="1" x14ac:dyDescent="0.25">
      <c r="A50" s="111"/>
      <c r="B50" s="111"/>
      <c r="C50" s="226"/>
      <c r="D50" s="111"/>
      <c r="E50" s="111"/>
      <c r="F50" s="111"/>
      <c r="G50" s="111"/>
      <c r="H50" s="111"/>
      <c r="I50" s="111"/>
      <c r="J50" s="111"/>
      <c r="K50" s="111"/>
    </row>
    <row r="51" spans="1:11" ht="14.25" customHeight="1" x14ac:dyDescent="0.25">
      <c r="A51" s="111"/>
      <c r="B51" s="111"/>
      <c r="C51" s="226"/>
      <c r="D51" s="111"/>
      <c r="E51" s="111"/>
      <c r="F51" s="111"/>
      <c r="G51" s="111"/>
      <c r="H51" s="111"/>
      <c r="I51" s="111"/>
      <c r="J51" s="111"/>
      <c r="K51" s="111"/>
    </row>
    <row r="52" spans="1:11" ht="14.25" customHeight="1" x14ac:dyDescent="0.25">
      <c r="A52" s="111"/>
      <c r="B52" s="111"/>
      <c r="C52" s="226"/>
      <c r="D52" s="111"/>
      <c r="E52" s="111"/>
      <c r="F52" s="111"/>
      <c r="G52" s="111"/>
      <c r="H52" s="111"/>
      <c r="I52" s="111"/>
      <c r="J52" s="111"/>
      <c r="K52" s="111"/>
    </row>
    <row r="53" spans="1:11" ht="14.25" customHeight="1" x14ac:dyDescent="0.25">
      <c r="A53" s="111"/>
      <c r="B53" s="111"/>
      <c r="C53" s="226"/>
      <c r="D53" s="111"/>
      <c r="E53" s="111"/>
      <c r="F53" s="111"/>
      <c r="G53" s="111"/>
      <c r="H53" s="111"/>
      <c r="I53" s="111"/>
      <c r="J53" s="111"/>
      <c r="K53" s="111"/>
    </row>
    <row r="54" spans="1:11" ht="14.25" customHeight="1" x14ac:dyDescent="0.25">
      <c r="A54" s="111"/>
      <c r="B54" s="111"/>
      <c r="C54" s="226"/>
      <c r="D54" s="111"/>
      <c r="E54" s="111"/>
      <c r="F54" s="111"/>
      <c r="G54" s="111"/>
      <c r="H54" s="111"/>
      <c r="I54" s="111"/>
      <c r="J54" s="111"/>
      <c r="K54" s="111"/>
    </row>
    <row r="55" spans="1:11" ht="14.25" customHeight="1" x14ac:dyDescent="0.25">
      <c r="A55" s="111"/>
      <c r="B55" s="111"/>
      <c r="C55" s="226"/>
      <c r="D55" s="111"/>
      <c r="E55" s="111"/>
      <c r="F55" s="111"/>
      <c r="G55" s="111"/>
      <c r="H55" s="111"/>
      <c r="I55" s="111"/>
      <c r="J55" s="111"/>
      <c r="K55" s="111"/>
    </row>
    <row r="56" spans="1:11" ht="14.25" customHeight="1" x14ac:dyDescent="0.25">
      <c r="A56" s="111"/>
      <c r="B56" s="111"/>
      <c r="C56" s="226"/>
      <c r="D56" s="111"/>
      <c r="E56" s="111"/>
      <c r="F56" s="111"/>
      <c r="G56" s="111"/>
      <c r="H56" s="111"/>
      <c r="I56" s="111"/>
      <c r="J56" s="111"/>
      <c r="K56" s="111"/>
    </row>
    <row r="57" spans="1:11" ht="14.25" customHeight="1" x14ac:dyDescent="0.25">
      <c r="A57" s="111"/>
      <c r="B57" s="111"/>
      <c r="C57" s="226"/>
      <c r="D57" s="111"/>
      <c r="E57" s="111"/>
      <c r="F57" s="111"/>
      <c r="G57" s="111"/>
      <c r="H57" s="111"/>
      <c r="I57" s="111"/>
      <c r="J57" s="111"/>
      <c r="K57" s="111"/>
    </row>
    <row r="58" spans="1:11" ht="14.25" customHeight="1" x14ac:dyDescent="0.25">
      <c r="A58" s="111"/>
      <c r="B58" s="111"/>
      <c r="C58" s="226"/>
      <c r="D58" s="111"/>
      <c r="E58" s="111"/>
      <c r="F58" s="111"/>
      <c r="G58" s="111"/>
      <c r="H58" s="111"/>
      <c r="I58" s="111"/>
      <c r="J58" s="111"/>
      <c r="K58" s="111"/>
    </row>
    <row r="59" spans="1:11" ht="14.25" customHeight="1" x14ac:dyDescent="0.25">
      <c r="A59" s="111"/>
      <c r="B59" s="111"/>
      <c r="C59" s="226"/>
      <c r="D59" s="111"/>
      <c r="E59" s="111"/>
      <c r="F59" s="111"/>
      <c r="G59" s="111"/>
      <c r="H59" s="111"/>
      <c r="I59" s="111"/>
      <c r="J59" s="111"/>
      <c r="K59" s="111"/>
    </row>
    <row r="60" spans="1:11" ht="14.25" customHeight="1" x14ac:dyDescent="0.25">
      <c r="A60" s="111"/>
      <c r="B60" s="111"/>
      <c r="C60" s="226"/>
      <c r="D60" s="111"/>
      <c r="E60" s="111"/>
      <c r="F60" s="111"/>
      <c r="G60" s="111"/>
      <c r="H60" s="111"/>
      <c r="I60" s="111"/>
      <c r="J60" s="111"/>
      <c r="K60" s="111"/>
    </row>
    <row r="61" spans="1:11" ht="14.25" customHeight="1" x14ac:dyDescent="0.25">
      <c r="A61" s="111"/>
      <c r="B61" s="111"/>
      <c r="C61" s="226"/>
      <c r="D61" s="111"/>
      <c r="E61" s="111"/>
      <c r="F61" s="111"/>
      <c r="G61" s="111"/>
      <c r="H61" s="111"/>
      <c r="I61" s="111"/>
      <c r="J61" s="111"/>
      <c r="K61" s="111"/>
    </row>
    <row r="62" spans="1:11" ht="14.25" customHeight="1" x14ac:dyDescent="0.25">
      <c r="A62" s="111"/>
      <c r="B62" s="111"/>
      <c r="C62" s="226"/>
      <c r="D62" s="111"/>
      <c r="E62" s="111"/>
      <c r="F62" s="111"/>
      <c r="G62" s="111"/>
      <c r="H62" s="111"/>
      <c r="I62" s="111"/>
      <c r="J62" s="111"/>
      <c r="K62" s="111"/>
    </row>
    <row r="63" spans="1:11" ht="14.25" customHeight="1" x14ac:dyDescent="0.25">
      <c r="A63" s="111"/>
      <c r="B63" s="111"/>
      <c r="C63" s="226"/>
      <c r="D63" s="111"/>
      <c r="E63" s="111"/>
      <c r="F63" s="111"/>
      <c r="G63" s="111"/>
      <c r="H63" s="111"/>
      <c r="I63" s="111"/>
      <c r="J63" s="111"/>
      <c r="K63" s="111"/>
    </row>
    <row r="64" spans="1:11" ht="14.25" customHeight="1" x14ac:dyDescent="0.25">
      <c r="A64" s="111"/>
      <c r="B64" s="111"/>
      <c r="C64" s="226"/>
      <c r="D64" s="111"/>
      <c r="E64" s="111"/>
      <c r="F64" s="111"/>
      <c r="G64" s="111"/>
      <c r="H64" s="111"/>
      <c r="I64" s="111"/>
      <c r="J64" s="111"/>
      <c r="K64" s="111"/>
    </row>
    <row r="65" spans="1:11" ht="14.25" customHeight="1" x14ac:dyDescent="0.25">
      <c r="A65" s="111"/>
      <c r="B65" s="111"/>
      <c r="C65" s="226"/>
      <c r="D65" s="111"/>
      <c r="E65" s="111"/>
      <c r="F65" s="111"/>
      <c r="G65" s="111"/>
      <c r="H65" s="111"/>
      <c r="I65" s="111"/>
      <c r="J65" s="111"/>
      <c r="K65" s="111"/>
    </row>
    <row r="66" spans="1:11" ht="14.25" customHeight="1" x14ac:dyDescent="0.25">
      <c r="A66" s="111"/>
      <c r="B66" s="111"/>
      <c r="C66" s="226"/>
      <c r="D66" s="111"/>
      <c r="E66" s="111"/>
      <c r="F66" s="111"/>
      <c r="G66" s="111"/>
      <c r="H66" s="111"/>
      <c r="I66" s="111"/>
      <c r="J66" s="111"/>
      <c r="K66" s="111"/>
    </row>
    <row r="67" spans="1:11" ht="14.25" customHeight="1" x14ac:dyDescent="0.25">
      <c r="A67" s="111"/>
      <c r="B67" s="111"/>
      <c r="C67" s="226"/>
      <c r="D67" s="111"/>
      <c r="E67" s="111"/>
      <c r="F67" s="111"/>
      <c r="G67" s="111"/>
      <c r="H67" s="111"/>
      <c r="I67" s="111"/>
      <c r="J67" s="111"/>
      <c r="K67" s="111"/>
    </row>
    <row r="68" spans="1:11" ht="14.25" customHeight="1" x14ac:dyDescent="0.25">
      <c r="A68" s="111"/>
      <c r="B68" s="111"/>
      <c r="C68" s="226"/>
      <c r="D68" s="111"/>
      <c r="E68" s="111"/>
      <c r="F68" s="111"/>
      <c r="G68" s="111"/>
      <c r="H68" s="111"/>
      <c r="I68" s="111"/>
      <c r="J68" s="111"/>
      <c r="K68" s="111"/>
    </row>
    <row r="69" spans="1:11" ht="14.25" customHeight="1" x14ac:dyDescent="0.25">
      <c r="A69" s="111"/>
      <c r="B69" s="111"/>
      <c r="C69" s="226"/>
      <c r="D69" s="111"/>
      <c r="E69" s="111"/>
      <c r="F69" s="111"/>
      <c r="G69" s="111"/>
      <c r="H69" s="111"/>
      <c r="I69" s="111"/>
      <c r="J69" s="111"/>
      <c r="K69" s="111"/>
    </row>
    <row r="70" spans="1:11" ht="14.25" customHeight="1" x14ac:dyDescent="0.25">
      <c r="A70" s="111"/>
      <c r="B70" s="111"/>
      <c r="C70" s="226"/>
      <c r="D70" s="111"/>
      <c r="E70" s="111"/>
      <c r="F70" s="111"/>
      <c r="G70" s="111"/>
      <c r="H70" s="111"/>
      <c r="I70" s="111"/>
      <c r="J70" s="111"/>
      <c r="K70" s="111"/>
    </row>
    <row r="71" spans="1:11" ht="14.25" customHeight="1" x14ac:dyDescent="0.25">
      <c r="A71" s="111"/>
      <c r="B71" s="111"/>
      <c r="C71" s="226"/>
      <c r="D71" s="111"/>
      <c r="E71" s="111"/>
      <c r="F71" s="111"/>
      <c r="G71" s="111"/>
      <c r="H71" s="111"/>
      <c r="I71" s="111"/>
      <c r="J71" s="111"/>
      <c r="K71" s="111"/>
    </row>
    <row r="72" spans="1:11" ht="14.25" customHeight="1" x14ac:dyDescent="0.25">
      <c r="A72" s="111"/>
      <c r="B72" s="111"/>
      <c r="C72" s="226"/>
      <c r="D72" s="111"/>
      <c r="E72" s="111"/>
      <c r="F72" s="111"/>
      <c r="G72" s="111"/>
      <c r="H72" s="111"/>
      <c r="I72" s="111"/>
      <c r="J72" s="111"/>
      <c r="K72" s="111"/>
    </row>
    <row r="73" spans="1:11" ht="14.25" customHeight="1" x14ac:dyDescent="0.25">
      <c r="A73" s="111"/>
      <c r="B73" s="111"/>
      <c r="C73" s="226"/>
      <c r="D73" s="111"/>
      <c r="E73" s="111"/>
      <c r="F73" s="111"/>
      <c r="G73" s="111"/>
      <c r="H73" s="111"/>
      <c r="I73" s="111"/>
      <c r="J73" s="111"/>
      <c r="K73" s="111"/>
    </row>
    <row r="74" spans="1:11" ht="14.25" customHeight="1" x14ac:dyDescent="0.25">
      <c r="A74" s="111"/>
      <c r="B74" s="111"/>
      <c r="C74" s="226"/>
      <c r="D74" s="111"/>
      <c r="E74" s="111"/>
      <c r="F74" s="111"/>
      <c r="G74" s="111"/>
      <c r="H74" s="111"/>
      <c r="I74" s="111"/>
      <c r="J74" s="111"/>
      <c r="K74" s="111"/>
    </row>
    <row r="75" spans="1:11" ht="14.25" customHeight="1" x14ac:dyDescent="0.25">
      <c r="A75" s="111"/>
      <c r="B75" s="111"/>
      <c r="C75" s="226"/>
      <c r="D75" s="111"/>
      <c r="E75" s="111"/>
      <c r="F75" s="111"/>
      <c r="G75" s="111"/>
      <c r="H75" s="111"/>
      <c r="I75" s="111"/>
      <c r="J75" s="111"/>
      <c r="K75" s="111"/>
    </row>
    <row r="76" spans="1:11" ht="14.25" customHeight="1" x14ac:dyDescent="0.25">
      <c r="A76" s="111"/>
      <c r="B76" s="111"/>
      <c r="C76" s="226"/>
      <c r="D76" s="111"/>
      <c r="E76" s="111"/>
      <c r="F76" s="111"/>
      <c r="G76" s="111"/>
      <c r="H76" s="111"/>
      <c r="I76" s="111"/>
      <c r="J76" s="111"/>
      <c r="K76" s="111"/>
    </row>
    <row r="77" spans="1:11" ht="14.25" customHeight="1" x14ac:dyDescent="0.25">
      <c r="A77" s="111"/>
      <c r="B77" s="111"/>
      <c r="C77" s="226"/>
      <c r="D77" s="111"/>
      <c r="E77" s="111"/>
      <c r="F77" s="111"/>
      <c r="G77" s="111"/>
      <c r="H77" s="111"/>
      <c r="I77" s="111"/>
      <c r="J77" s="111"/>
      <c r="K77" s="111"/>
    </row>
    <row r="78" spans="1:11" ht="14.25" customHeight="1" x14ac:dyDescent="0.25">
      <c r="A78" s="111"/>
      <c r="B78" s="111"/>
      <c r="C78" s="226"/>
      <c r="D78" s="111"/>
      <c r="E78" s="111"/>
      <c r="F78" s="111"/>
      <c r="G78" s="111"/>
      <c r="H78" s="111"/>
      <c r="I78" s="111"/>
      <c r="J78" s="111"/>
      <c r="K78" s="111"/>
    </row>
    <row r="79" spans="1:11" ht="14.25" customHeight="1" x14ac:dyDescent="0.25">
      <c r="A79" s="111"/>
      <c r="B79" s="111"/>
      <c r="C79" s="226"/>
      <c r="D79" s="111"/>
      <c r="E79" s="111"/>
      <c r="F79" s="111"/>
      <c r="G79" s="111"/>
      <c r="H79" s="111"/>
      <c r="I79" s="111"/>
      <c r="J79" s="111"/>
      <c r="K79" s="111"/>
    </row>
    <row r="80" spans="1:11" ht="14.25" customHeight="1" x14ac:dyDescent="0.25">
      <c r="A80" s="111"/>
      <c r="B80" s="111"/>
      <c r="C80" s="226"/>
      <c r="D80" s="111"/>
      <c r="E80" s="111"/>
      <c r="F80" s="111"/>
      <c r="G80" s="111"/>
      <c r="H80" s="111"/>
      <c r="I80" s="111"/>
      <c r="J80" s="111"/>
      <c r="K80" s="111"/>
    </row>
    <row r="81" spans="1:11" ht="14.25" customHeight="1" x14ac:dyDescent="0.25">
      <c r="A81" s="111"/>
      <c r="B81" s="111"/>
      <c r="C81" s="226"/>
      <c r="D81" s="111"/>
      <c r="E81" s="111"/>
      <c r="F81" s="111"/>
      <c r="G81" s="111"/>
      <c r="H81" s="111"/>
      <c r="I81" s="111"/>
      <c r="J81" s="111"/>
      <c r="K81" s="111"/>
    </row>
    <row r="82" spans="1:11" ht="14.25" customHeight="1" x14ac:dyDescent="0.25">
      <c r="A82" s="111"/>
      <c r="B82" s="111"/>
      <c r="C82" s="226"/>
      <c r="D82" s="111"/>
      <c r="E82" s="111"/>
      <c r="F82" s="111"/>
      <c r="G82" s="111"/>
      <c r="H82" s="111"/>
      <c r="I82" s="111"/>
      <c r="J82" s="111"/>
      <c r="K82" s="111"/>
    </row>
    <row r="83" spans="1:11" ht="14.25" customHeight="1" x14ac:dyDescent="0.25">
      <c r="A83" s="111"/>
      <c r="B83" s="111"/>
      <c r="C83" s="226"/>
      <c r="D83" s="111"/>
      <c r="E83" s="111"/>
      <c r="F83" s="111"/>
      <c r="G83" s="111"/>
      <c r="H83" s="111"/>
      <c r="I83" s="111"/>
      <c r="J83" s="111"/>
      <c r="K83" s="111"/>
    </row>
    <row r="84" spans="1:11" ht="14.25" customHeight="1" x14ac:dyDescent="0.25">
      <c r="A84" s="111"/>
      <c r="B84" s="111"/>
      <c r="C84" s="226"/>
      <c r="D84" s="111"/>
      <c r="E84" s="111"/>
      <c r="F84" s="111"/>
      <c r="G84" s="111"/>
      <c r="H84" s="111"/>
      <c r="I84" s="111"/>
      <c r="J84" s="111"/>
      <c r="K84" s="111"/>
    </row>
    <row r="85" spans="1:11" ht="14.25" customHeight="1" x14ac:dyDescent="0.25">
      <c r="A85" s="111"/>
      <c r="B85" s="111"/>
      <c r="C85" s="226"/>
      <c r="D85" s="111"/>
      <c r="E85" s="111"/>
      <c r="F85" s="111"/>
      <c r="G85" s="111"/>
      <c r="H85" s="111"/>
      <c r="I85" s="111"/>
      <c r="J85" s="111"/>
      <c r="K85" s="111"/>
    </row>
    <row r="86" spans="1:11" ht="14.25" customHeight="1" x14ac:dyDescent="0.25">
      <c r="A86" s="111"/>
      <c r="B86" s="111"/>
      <c r="C86" s="226"/>
      <c r="D86" s="111"/>
      <c r="E86" s="111"/>
      <c r="F86" s="111"/>
      <c r="G86" s="111"/>
      <c r="H86" s="111"/>
      <c r="I86" s="111"/>
      <c r="J86" s="111"/>
      <c r="K86" s="111"/>
    </row>
    <row r="87" spans="1:11" ht="14.25" customHeight="1" x14ac:dyDescent="0.25">
      <c r="A87" s="111"/>
      <c r="B87" s="111"/>
      <c r="C87" s="226"/>
      <c r="D87" s="111"/>
      <c r="E87" s="111"/>
      <c r="F87" s="111"/>
      <c r="G87" s="111"/>
      <c r="H87" s="111"/>
      <c r="I87" s="111"/>
      <c r="J87" s="111"/>
      <c r="K87" s="111"/>
    </row>
    <row r="88" spans="1:11" ht="14.25" customHeight="1" x14ac:dyDescent="0.25">
      <c r="A88" s="111"/>
      <c r="B88" s="111"/>
      <c r="C88" s="226"/>
      <c r="D88" s="111"/>
      <c r="E88" s="111"/>
      <c r="F88" s="111"/>
      <c r="G88" s="111"/>
      <c r="H88" s="111"/>
      <c r="I88" s="111"/>
      <c r="J88" s="111"/>
      <c r="K88" s="111"/>
    </row>
    <row r="89" spans="1:11" ht="14.25" customHeight="1" x14ac:dyDescent="0.25">
      <c r="A89" s="111"/>
      <c r="B89" s="111"/>
      <c r="C89" s="226"/>
      <c r="D89" s="111"/>
      <c r="E89" s="111"/>
      <c r="F89" s="111"/>
      <c r="G89" s="111"/>
      <c r="H89" s="111"/>
      <c r="I89" s="111"/>
      <c r="J89" s="111"/>
      <c r="K89" s="111"/>
    </row>
    <row r="90" spans="1:11" ht="14.25" customHeight="1" x14ac:dyDescent="0.25">
      <c r="A90" s="111"/>
      <c r="B90" s="111"/>
      <c r="C90" s="226"/>
      <c r="D90" s="111"/>
      <c r="E90" s="111"/>
      <c r="F90" s="111"/>
      <c r="G90" s="111"/>
      <c r="H90" s="111"/>
      <c r="I90" s="111"/>
      <c r="J90" s="111"/>
      <c r="K90" s="111"/>
    </row>
    <row r="91" spans="1:11" ht="14.25" customHeight="1" x14ac:dyDescent="0.25">
      <c r="A91" s="111"/>
      <c r="B91" s="111"/>
      <c r="C91" s="226"/>
      <c r="D91" s="111"/>
      <c r="E91" s="111"/>
      <c r="F91" s="111"/>
      <c r="G91" s="111"/>
      <c r="H91" s="111"/>
      <c r="I91" s="111"/>
      <c r="J91" s="111"/>
      <c r="K91" s="111"/>
    </row>
    <row r="92" spans="1:11" ht="14.25" customHeight="1" x14ac:dyDescent="0.25">
      <c r="A92" s="111"/>
      <c r="B92" s="111"/>
      <c r="C92" s="226"/>
      <c r="D92" s="111"/>
      <c r="E92" s="111"/>
      <c r="F92" s="111"/>
      <c r="G92" s="111"/>
      <c r="H92" s="111"/>
      <c r="I92" s="111"/>
      <c r="J92" s="111"/>
      <c r="K92" s="111"/>
    </row>
    <row r="93" spans="1:11" ht="14.25" customHeight="1" x14ac:dyDescent="0.25">
      <c r="A93" s="111"/>
      <c r="B93" s="111"/>
      <c r="C93" s="226"/>
      <c r="D93" s="111"/>
      <c r="E93" s="111"/>
      <c r="F93" s="111"/>
      <c r="G93" s="111"/>
      <c r="H93" s="111"/>
      <c r="I93" s="111"/>
      <c r="J93" s="111"/>
      <c r="K93" s="111"/>
    </row>
    <row r="94" spans="1:11" ht="14.25" customHeight="1" x14ac:dyDescent="0.25">
      <c r="A94" s="111"/>
      <c r="B94" s="111"/>
      <c r="C94" s="226"/>
      <c r="D94" s="111"/>
      <c r="E94" s="111"/>
      <c r="F94" s="111"/>
      <c r="G94" s="111"/>
      <c r="H94" s="111"/>
      <c r="I94" s="111"/>
      <c r="J94" s="111"/>
      <c r="K94" s="111"/>
    </row>
    <row r="95" spans="1:11" ht="14.25" customHeight="1" x14ac:dyDescent="0.25">
      <c r="A95" s="111"/>
      <c r="B95" s="111"/>
      <c r="C95" s="226"/>
      <c r="D95" s="111"/>
      <c r="E95" s="111"/>
      <c r="F95" s="111"/>
      <c r="G95" s="111"/>
      <c r="H95" s="111"/>
      <c r="I95" s="111"/>
      <c r="J95" s="111"/>
      <c r="K95" s="111"/>
    </row>
    <row r="96" spans="1:11" ht="14.25" customHeight="1" x14ac:dyDescent="0.25">
      <c r="A96" s="111"/>
      <c r="B96" s="111"/>
      <c r="C96" s="226"/>
      <c r="D96" s="111"/>
      <c r="E96" s="111"/>
      <c r="F96" s="111"/>
      <c r="G96" s="111"/>
      <c r="H96" s="111"/>
      <c r="I96" s="111"/>
      <c r="J96" s="111"/>
      <c r="K96" s="111"/>
    </row>
    <row r="97" spans="1:11" ht="14.25" customHeight="1" x14ac:dyDescent="0.25">
      <c r="A97" s="111"/>
      <c r="B97" s="111"/>
      <c r="C97" s="226"/>
      <c r="D97" s="111"/>
      <c r="E97" s="111"/>
      <c r="F97" s="111"/>
      <c r="G97" s="111"/>
      <c r="H97" s="111"/>
      <c r="I97" s="111"/>
      <c r="J97" s="111"/>
      <c r="K97" s="111"/>
    </row>
    <row r="98" spans="1:11" ht="14.25" customHeight="1" x14ac:dyDescent="0.25">
      <c r="A98" s="111"/>
      <c r="B98" s="111"/>
      <c r="C98" s="226"/>
      <c r="D98" s="111"/>
      <c r="E98" s="111"/>
      <c r="F98" s="111"/>
      <c r="G98" s="111"/>
      <c r="H98" s="111"/>
      <c r="I98" s="111"/>
      <c r="J98" s="111"/>
      <c r="K98" s="111"/>
    </row>
    <row r="99" spans="1:11" ht="14.25" customHeight="1" x14ac:dyDescent="0.25">
      <c r="A99" s="111"/>
      <c r="B99" s="111"/>
      <c r="C99" s="226"/>
      <c r="D99" s="111"/>
      <c r="E99" s="111"/>
      <c r="F99" s="111"/>
      <c r="G99" s="111"/>
      <c r="H99" s="111"/>
      <c r="I99" s="111"/>
      <c r="J99" s="111"/>
      <c r="K99" s="111"/>
    </row>
    <row r="100" spans="1:11" ht="14.25" customHeight="1" x14ac:dyDescent="0.25">
      <c r="A100" s="111"/>
      <c r="B100" s="111"/>
      <c r="C100" s="226"/>
      <c r="D100" s="111"/>
      <c r="E100" s="111"/>
      <c r="F100" s="111"/>
      <c r="G100" s="111"/>
      <c r="H100" s="111"/>
      <c r="I100" s="111"/>
      <c r="J100" s="111"/>
      <c r="K100" s="111"/>
    </row>
  </sheetData>
  <mergeCells count="11">
    <mergeCell ref="C15:D15"/>
    <mergeCell ref="C16:D16"/>
    <mergeCell ref="C10:D10"/>
    <mergeCell ref="C11:D11"/>
    <mergeCell ref="C9:D9"/>
    <mergeCell ref="C14:D14"/>
    <mergeCell ref="C1:D1"/>
    <mergeCell ref="C5:D5"/>
    <mergeCell ref="C6:D6"/>
    <mergeCell ref="C7:D7"/>
    <mergeCell ref="C8:D8"/>
  </mergeCells>
  <hyperlinks>
    <hyperlink ref="C23" location="null!Área_de_impresión" display="'1. SEGUIMIENTO EJECUCIÓN PRESU'!Área_de_impresión" xr:uid="{00000000-0004-0000-0C00-000000000000}"/>
    <hyperlink ref="C25" location="null!_Toc461442754" display="'2. SEGUIMIENTO METAS PRODUCTO'!_Toc461442754" xr:uid="{00000000-0004-0000-0C00-000001000000}"/>
    <hyperlink ref="C26" location="null!Área_de_impresión" display="'4. METAS RESULTADO PDD'!Área_de_impresión" xr:uid="{00000000-0004-0000-0C00-000002000000}"/>
  </hyperlinks>
  <pageMargins left="0.25" right="0.25" top="0.75" bottom="0.75" header="0" footer="0"/>
  <pageSetup orientation="portrait"/>
  <colBreaks count="1" manualBreakCount="1">
    <brk id="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38030"/>
  </sheetPr>
  <dimension ref="A1:AR85"/>
  <sheetViews>
    <sheetView workbookViewId="0">
      <selection activeCell="D28" sqref="D28"/>
    </sheetView>
  </sheetViews>
  <sheetFormatPr baseColWidth="10" defaultColWidth="11.42578125" defaultRowHeight="12" x14ac:dyDescent="0.25"/>
  <cols>
    <col min="1" max="2" width="11.42578125" style="487"/>
    <col min="3" max="3" width="10.140625" style="487" customWidth="1"/>
    <col min="4" max="4" width="38.140625" style="487" customWidth="1"/>
    <col min="5" max="7" width="34.28515625" style="487" customWidth="1"/>
    <col min="8" max="8" width="16.140625" style="495" customWidth="1"/>
    <col min="9" max="9" width="17.85546875" style="512" customWidth="1"/>
    <col min="10" max="11" width="16.140625" style="495" customWidth="1"/>
    <col min="12" max="12" width="38.42578125" style="495" customWidth="1"/>
    <col min="13" max="13" width="37.42578125" style="495" customWidth="1"/>
    <col min="14" max="14" width="18.42578125" style="495" customWidth="1"/>
    <col min="15" max="18" width="11.42578125" style="495"/>
    <col min="19" max="19" width="13.140625" style="495" customWidth="1"/>
    <col min="20" max="23" width="11.42578125" style="495"/>
    <col min="24" max="24" width="22" style="495" customWidth="1"/>
    <col min="25" max="25" width="24.42578125" style="487" customWidth="1"/>
    <col min="26" max="26" width="23.7109375" style="487" customWidth="1"/>
    <col min="27" max="27" width="17.42578125" style="487" customWidth="1"/>
    <col min="28" max="28" width="51.5703125" style="487" customWidth="1"/>
    <col min="29" max="29" width="25.42578125" style="487" customWidth="1"/>
    <col min="30" max="30" width="46.28515625" style="487" customWidth="1"/>
    <col min="31" max="31" width="16.42578125" style="487" customWidth="1"/>
    <col min="32" max="32" width="30.7109375" style="487" customWidth="1"/>
    <col min="33" max="33" width="28" style="487" customWidth="1"/>
    <col min="34" max="36" width="26.28515625" style="487" customWidth="1"/>
    <col min="37" max="37" width="33.85546875" style="487" customWidth="1"/>
    <col min="38" max="38" width="11.42578125" style="487"/>
    <col min="39" max="39" width="28.42578125" style="487" customWidth="1"/>
    <col min="40" max="40" width="14.7109375" style="487" customWidth="1"/>
    <col min="41" max="41" width="20.7109375" style="487" customWidth="1"/>
    <col min="42" max="42" width="28.28515625" style="487" customWidth="1"/>
    <col min="43" max="43" width="37.140625" style="487" customWidth="1"/>
    <col min="44" max="16384" width="11.42578125" style="487"/>
  </cols>
  <sheetData>
    <row r="1" spans="1:44" s="485" customFormat="1" ht="51.6" customHeight="1" x14ac:dyDescent="0.25">
      <c r="A1" s="478" t="s">
        <v>938</v>
      </c>
      <c r="B1" s="478" t="s">
        <v>939</v>
      </c>
      <c r="C1" s="478" t="s">
        <v>940</v>
      </c>
      <c r="D1" s="478" t="s">
        <v>27</v>
      </c>
      <c r="E1" s="478" t="s">
        <v>941</v>
      </c>
      <c r="F1" s="478" t="s">
        <v>942</v>
      </c>
      <c r="G1" s="478" t="s">
        <v>12</v>
      </c>
      <c r="H1" s="479" t="s">
        <v>943</v>
      </c>
      <c r="I1" s="480" t="s">
        <v>20</v>
      </c>
      <c r="J1" s="479" t="s">
        <v>944</v>
      </c>
      <c r="K1" s="479" t="s">
        <v>945</v>
      </c>
      <c r="L1" s="481" t="s">
        <v>946</v>
      </c>
      <c r="M1" s="479" t="s">
        <v>947</v>
      </c>
      <c r="N1" s="479" t="s">
        <v>948</v>
      </c>
      <c r="O1" s="479" t="s">
        <v>949</v>
      </c>
      <c r="P1" s="479" t="s">
        <v>950</v>
      </c>
      <c r="Q1" s="479" t="s">
        <v>951</v>
      </c>
      <c r="R1" s="479" t="s">
        <v>952</v>
      </c>
      <c r="S1" s="479" t="s">
        <v>953</v>
      </c>
      <c r="T1" s="479" t="s">
        <v>954</v>
      </c>
      <c r="U1" s="479" t="s">
        <v>955</v>
      </c>
      <c r="V1" s="479" t="s">
        <v>956</v>
      </c>
      <c r="W1" s="479" t="s">
        <v>957</v>
      </c>
      <c r="X1" s="479" t="s">
        <v>958</v>
      </c>
      <c r="Y1" s="478" t="s">
        <v>959</v>
      </c>
      <c r="Z1" s="482" t="s">
        <v>960</v>
      </c>
      <c r="AA1" s="482" t="s">
        <v>961</v>
      </c>
      <c r="AB1" s="483" t="s">
        <v>1427</v>
      </c>
      <c r="AC1" s="482" t="s">
        <v>962</v>
      </c>
      <c r="AD1" s="482" t="s">
        <v>963</v>
      </c>
      <c r="AE1" s="482" t="s">
        <v>964</v>
      </c>
      <c r="AF1" s="481" t="s">
        <v>965</v>
      </c>
      <c r="AG1" s="481" t="s">
        <v>334</v>
      </c>
      <c r="AH1" s="481" t="s">
        <v>966</v>
      </c>
      <c r="AI1" s="481" t="s">
        <v>967</v>
      </c>
      <c r="AJ1" s="481" t="s">
        <v>968</v>
      </c>
      <c r="AK1" s="484" t="s">
        <v>1428</v>
      </c>
      <c r="AL1" s="485" t="s">
        <v>972</v>
      </c>
      <c r="AM1" s="485" t="s">
        <v>969</v>
      </c>
      <c r="AN1" s="485" t="s">
        <v>970</v>
      </c>
      <c r="AO1" s="485" t="s">
        <v>342</v>
      </c>
      <c r="AP1" s="485" t="s">
        <v>343</v>
      </c>
      <c r="AQ1" s="486" t="s">
        <v>971</v>
      </c>
      <c r="AR1" s="485" t="s">
        <v>1429</v>
      </c>
    </row>
    <row r="2" spans="1:44" ht="11.25" customHeight="1" x14ac:dyDescent="0.25">
      <c r="A2" s="487" t="s">
        <v>6</v>
      </c>
      <c r="B2" s="488" t="s">
        <v>32</v>
      </c>
      <c r="C2" s="488">
        <v>2020</v>
      </c>
      <c r="D2" s="488" t="s">
        <v>26</v>
      </c>
      <c r="E2" s="488" t="s">
        <v>973</v>
      </c>
      <c r="F2" s="488" t="s">
        <v>974</v>
      </c>
      <c r="G2" s="488" t="s">
        <v>975</v>
      </c>
      <c r="H2" s="489" t="s">
        <v>974</v>
      </c>
      <c r="I2" s="490">
        <v>202010010094</v>
      </c>
      <c r="J2" s="489">
        <v>7563</v>
      </c>
      <c r="K2" s="489" t="s">
        <v>976</v>
      </c>
      <c r="L2" s="489" t="s">
        <v>977</v>
      </c>
      <c r="M2" s="489" t="s">
        <v>978</v>
      </c>
      <c r="N2" s="489" t="s">
        <v>979</v>
      </c>
      <c r="O2" s="489" t="s">
        <v>425</v>
      </c>
      <c r="P2" s="491" t="s">
        <v>980</v>
      </c>
      <c r="Q2" s="491" t="s">
        <v>981</v>
      </c>
      <c r="R2" s="491" t="s">
        <v>982</v>
      </c>
      <c r="S2" s="491" t="s">
        <v>983</v>
      </c>
      <c r="T2" s="489" t="s">
        <v>369</v>
      </c>
      <c r="U2" s="489" t="s">
        <v>984</v>
      </c>
      <c r="V2" s="489" t="s">
        <v>985</v>
      </c>
      <c r="W2" s="489" t="s">
        <v>495</v>
      </c>
      <c r="X2" s="489" t="s">
        <v>734</v>
      </c>
      <c r="Y2" s="487" t="s">
        <v>380</v>
      </c>
      <c r="Z2" s="487" t="s">
        <v>381</v>
      </c>
      <c r="AA2" s="487" t="s">
        <v>986</v>
      </c>
      <c r="AB2" s="492" t="s">
        <v>1430</v>
      </c>
      <c r="AC2" s="489" t="s">
        <v>987</v>
      </c>
      <c r="AD2" s="493" t="s">
        <v>988</v>
      </c>
      <c r="AE2" s="494">
        <v>2020110010119</v>
      </c>
      <c r="AF2" s="495" t="s">
        <v>1431</v>
      </c>
      <c r="AG2" s="495" t="s">
        <v>989</v>
      </c>
      <c r="AH2" s="495" t="s">
        <v>990</v>
      </c>
      <c r="AI2" s="495" t="s">
        <v>991</v>
      </c>
      <c r="AJ2" s="495" t="s">
        <v>992</v>
      </c>
      <c r="AK2" s="496" t="s">
        <v>993</v>
      </c>
      <c r="AL2" s="487" t="s">
        <v>362</v>
      </c>
      <c r="AM2" s="497" t="s">
        <v>994</v>
      </c>
      <c r="AN2" s="487" t="s">
        <v>997</v>
      </c>
      <c r="AO2" s="487" t="s">
        <v>996</v>
      </c>
      <c r="AP2" s="498" t="s">
        <v>995</v>
      </c>
      <c r="AQ2" s="498" t="s">
        <v>1432</v>
      </c>
      <c r="AR2" s="487" t="s">
        <v>1433</v>
      </c>
    </row>
    <row r="3" spans="1:44" ht="11.25" customHeight="1" x14ac:dyDescent="0.25">
      <c r="B3" s="488" t="s">
        <v>998</v>
      </c>
      <c r="C3" s="488">
        <v>2021</v>
      </c>
      <c r="D3" s="488" t="s">
        <v>999</v>
      </c>
      <c r="E3" s="488" t="s">
        <v>8</v>
      </c>
      <c r="F3" s="488" t="s">
        <v>10</v>
      </c>
      <c r="G3" s="488" t="s">
        <v>13</v>
      </c>
      <c r="H3" s="489" t="s">
        <v>1000</v>
      </c>
      <c r="I3" s="490">
        <v>2020110010080</v>
      </c>
      <c r="J3" s="489">
        <v>7568</v>
      </c>
      <c r="K3" s="489" t="s">
        <v>1001</v>
      </c>
      <c r="L3" s="489" t="s">
        <v>1002</v>
      </c>
      <c r="M3" s="489" t="s">
        <v>1003</v>
      </c>
      <c r="N3" s="489" t="s">
        <v>1004</v>
      </c>
      <c r="O3" s="489" t="s">
        <v>1005</v>
      </c>
      <c r="P3" s="491" t="s">
        <v>1006</v>
      </c>
      <c r="Q3" s="491" t="s">
        <v>1007</v>
      </c>
      <c r="R3" s="491" t="s">
        <v>1008</v>
      </c>
      <c r="S3" s="491" t="s">
        <v>109</v>
      </c>
      <c r="T3" s="489" t="s">
        <v>368</v>
      </c>
      <c r="U3" s="489" t="s">
        <v>1009</v>
      </c>
      <c r="V3" s="489" t="s">
        <v>1010</v>
      </c>
      <c r="W3" s="489" t="s">
        <v>496</v>
      </c>
      <c r="X3" s="489" t="s">
        <v>386</v>
      </c>
      <c r="Y3" s="488" t="s">
        <v>357</v>
      </c>
      <c r="Z3" s="487" t="s">
        <v>385</v>
      </c>
      <c r="AA3" s="487" t="s">
        <v>382</v>
      </c>
      <c r="AB3" s="499" t="s">
        <v>1434</v>
      </c>
      <c r="AC3" s="489" t="s">
        <v>1011</v>
      </c>
      <c r="AD3" s="493" t="s">
        <v>1012</v>
      </c>
      <c r="AE3" s="494">
        <v>2020110010120</v>
      </c>
      <c r="AF3" s="495" t="s">
        <v>1435</v>
      </c>
      <c r="AG3" s="487" t="s">
        <v>1013</v>
      </c>
      <c r="AH3" s="495" t="s">
        <v>1014</v>
      </c>
      <c r="AI3" s="495" t="s">
        <v>1015</v>
      </c>
      <c r="AJ3" s="495" t="s">
        <v>1016</v>
      </c>
      <c r="AK3" s="496" t="s">
        <v>1017</v>
      </c>
      <c r="AL3" s="487" t="s">
        <v>387</v>
      </c>
      <c r="AM3" s="498" t="s">
        <v>1018</v>
      </c>
      <c r="AN3" s="487" t="s">
        <v>1021</v>
      </c>
      <c r="AO3" s="495" t="s">
        <v>1020</v>
      </c>
      <c r="AP3" s="498" t="s">
        <v>1019</v>
      </c>
      <c r="AQ3" s="498" t="s">
        <v>1436</v>
      </c>
      <c r="AR3" s="487" t="s">
        <v>1437</v>
      </c>
    </row>
    <row r="4" spans="1:44" ht="11.25" customHeight="1" x14ac:dyDescent="0.25">
      <c r="B4" s="488" t="s">
        <v>1022</v>
      </c>
      <c r="C4" s="488">
        <v>2022</v>
      </c>
      <c r="D4" s="488" t="s">
        <v>1023</v>
      </c>
      <c r="E4" s="488" t="s">
        <v>1024</v>
      </c>
      <c r="F4" s="488" t="s">
        <v>1025</v>
      </c>
      <c r="G4" s="488" t="s">
        <v>1026</v>
      </c>
      <c r="H4" s="489" t="s">
        <v>1027</v>
      </c>
      <c r="I4" s="490">
        <v>2020110010091</v>
      </c>
      <c r="J4" s="489">
        <v>7570</v>
      </c>
      <c r="K4" s="489" t="s">
        <v>1028</v>
      </c>
      <c r="L4" s="495" t="s">
        <v>1029</v>
      </c>
      <c r="M4" s="489" t="s">
        <v>392</v>
      </c>
      <c r="N4" s="489" t="s">
        <v>1030</v>
      </c>
      <c r="O4" s="489" t="s">
        <v>1031</v>
      </c>
      <c r="P4" s="491" t="s">
        <v>1032</v>
      </c>
      <c r="Q4" s="491" t="s">
        <v>1033</v>
      </c>
      <c r="R4" s="491" t="s">
        <v>1034</v>
      </c>
      <c r="S4" s="491" t="s">
        <v>1035</v>
      </c>
      <c r="T4" s="489" t="s">
        <v>1036</v>
      </c>
      <c r="U4" s="489" t="s">
        <v>1037</v>
      </c>
      <c r="V4" s="489"/>
      <c r="W4" s="489" t="s">
        <v>1038</v>
      </c>
      <c r="X4" s="489" t="s">
        <v>739</v>
      </c>
      <c r="Y4" s="488" t="s">
        <v>1039</v>
      </c>
      <c r="Z4" s="487" t="s">
        <v>1040</v>
      </c>
      <c r="AA4" s="487" t="s">
        <v>359</v>
      </c>
      <c r="AB4" s="500" t="s">
        <v>1438</v>
      </c>
      <c r="AC4" s="487" t="s">
        <v>1041</v>
      </c>
      <c r="AD4" s="493" t="s">
        <v>1042</v>
      </c>
      <c r="AE4" s="501">
        <v>2020110010093</v>
      </c>
      <c r="AF4" s="495" t="s">
        <v>1439</v>
      </c>
      <c r="AG4" s="495" t="s">
        <v>1043</v>
      </c>
      <c r="AH4" s="495" t="s">
        <v>1044</v>
      </c>
      <c r="AI4" s="495" t="s">
        <v>1045</v>
      </c>
      <c r="AJ4" s="495" t="s">
        <v>1046</v>
      </c>
      <c r="AK4" s="496" t="s">
        <v>1047</v>
      </c>
      <c r="AM4" s="498" t="s">
        <v>363</v>
      </c>
      <c r="AN4" s="487" t="s">
        <v>1050</v>
      </c>
      <c r="AO4" s="495" t="s">
        <v>1049</v>
      </c>
      <c r="AP4" s="498" t="s">
        <v>1048</v>
      </c>
      <c r="AQ4" s="498" t="s">
        <v>1440</v>
      </c>
      <c r="AR4" s="487" t="s">
        <v>1441</v>
      </c>
    </row>
    <row r="5" spans="1:44" ht="11.25" customHeight="1" x14ac:dyDescent="0.25">
      <c r="B5" s="488" t="s">
        <v>1051</v>
      </c>
      <c r="C5" s="488">
        <v>2023</v>
      </c>
      <c r="D5" s="488" t="s">
        <v>1052</v>
      </c>
      <c r="E5" s="488" t="s">
        <v>1053</v>
      </c>
      <c r="F5" s="488" t="s">
        <v>1054</v>
      </c>
      <c r="G5" s="488" t="s">
        <v>1055</v>
      </c>
      <c r="H5" s="489" t="s">
        <v>1056</v>
      </c>
      <c r="I5" s="490">
        <v>2020110010093</v>
      </c>
      <c r="J5" s="489">
        <v>7573</v>
      </c>
      <c r="K5" s="489" t="s">
        <v>1057</v>
      </c>
      <c r="L5" s="495" t="s">
        <v>1058</v>
      </c>
      <c r="M5" s="489" t="s">
        <v>1059</v>
      </c>
      <c r="N5" s="489" t="s">
        <v>1060</v>
      </c>
      <c r="O5" s="489" t="s">
        <v>1061</v>
      </c>
      <c r="P5" s="491" t="s">
        <v>1062</v>
      </c>
      <c r="Q5" s="491" t="s">
        <v>1063</v>
      </c>
      <c r="R5" s="489" t="s">
        <v>1036</v>
      </c>
      <c r="S5" s="491" t="s">
        <v>187</v>
      </c>
      <c r="T5" s="489" t="s">
        <v>1036</v>
      </c>
      <c r="U5" s="489" t="s">
        <v>1064</v>
      </c>
      <c r="V5" s="489"/>
      <c r="W5" s="489" t="s">
        <v>498</v>
      </c>
      <c r="X5" s="489" t="s">
        <v>743</v>
      </c>
      <c r="Y5" s="488"/>
      <c r="Z5" s="487" t="s">
        <v>358</v>
      </c>
      <c r="AA5" s="487" t="s">
        <v>1065</v>
      </c>
      <c r="AB5" s="500" t="s">
        <v>1442</v>
      </c>
      <c r="AC5" s="489" t="s">
        <v>1066</v>
      </c>
      <c r="AD5" s="493" t="s">
        <v>1067</v>
      </c>
      <c r="AE5" s="494">
        <v>2020110010080</v>
      </c>
      <c r="AF5" s="495" t="s">
        <v>1443</v>
      </c>
      <c r="AG5" s="487" t="s">
        <v>1068</v>
      </c>
      <c r="AH5" s="495" t="s">
        <v>370</v>
      </c>
      <c r="AI5" s="495" t="s">
        <v>1069</v>
      </c>
      <c r="AJ5" s="495" t="s">
        <v>1070</v>
      </c>
      <c r="AK5" s="496" t="s">
        <v>1071</v>
      </c>
      <c r="AM5" s="498" t="s">
        <v>1072</v>
      </c>
      <c r="AN5" s="487" t="s">
        <v>364</v>
      </c>
      <c r="AO5" s="487" t="s">
        <v>373</v>
      </c>
      <c r="AP5" s="498" t="s">
        <v>1073</v>
      </c>
      <c r="AQ5" s="498" t="s">
        <v>1444</v>
      </c>
    </row>
    <row r="6" spans="1:44" ht="11.25" customHeight="1" x14ac:dyDescent="0.25">
      <c r="B6" s="488" t="s">
        <v>1074</v>
      </c>
      <c r="C6" s="488">
        <v>2024</v>
      </c>
      <c r="D6" s="488" t="s">
        <v>1075</v>
      </c>
      <c r="E6" s="488" t="s">
        <v>1036</v>
      </c>
      <c r="F6" s="488" t="s">
        <v>1076</v>
      </c>
      <c r="G6" s="488" t="s">
        <v>1077</v>
      </c>
      <c r="H6" s="489" t="s">
        <v>1078</v>
      </c>
      <c r="I6" s="490">
        <v>2020110010096</v>
      </c>
      <c r="J6" s="489">
        <v>7574</v>
      </c>
      <c r="K6" s="489" t="s">
        <v>1079</v>
      </c>
      <c r="L6" s="495" t="s">
        <v>1080</v>
      </c>
      <c r="M6" s="489" t="s">
        <v>1081</v>
      </c>
      <c r="N6" s="489" t="s">
        <v>1082</v>
      </c>
      <c r="O6" s="489" t="s">
        <v>1036</v>
      </c>
      <c r="P6" s="491" t="s">
        <v>1083</v>
      </c>
      <c r="Q6" s="491" t="s">
        <v>1084</v>
      </c>
      <c r="R6" s="489" t="s">
        <v>1036</v>
      </c>
      <c r="S6" s="489" t="s">
        <v>1036</v>
      </c>
      <c r="T6" s="489" t="s">
        <v>1036</v>
      </c>
      <c r="U6" s="489" t="s">
        <v>1085</v>
      </c>
      <c r="V6" s="489"/>
      <c r="W6" s="489" t="s">
        <v>499</v>
      </c>
      <c r="X6" s="489" t="s">
        <v>748</v>
      </c>
      <c r="Y6" s="488"/>
      <c r="Z6" s="487" t="s">
        <v>1086</v>
      </c>
      <c r="AA6" s="487" t="s">
        <v>1087</v>
      </c>
      <c r="AB6" s="500" t="s">
        <v>1445</v>
      </c>
      <c r="AC6" s="489" t="s">
        <v>1088</v>
      </c>
      <c r="AD6" s="493" t="s">
        <v>1089</v>
      </c>
      <c r="AE6" s="494">
        <v>2020110010096</v>
      </c>
      <c r="AF6" s="495" t="s">
        <v>1446</v>
      </c>
      <c r="AG6" s="487" t="s">
        <v>1090</v>
      </c>
      <c r="AH6" s="495" t="s">
        <v>1091</v>
      </c>
      <c r="AI6" s="495" t="s">
        <v>1092</v>
      </c>
      <c r="AJ6" s="495" t="s">
        <v>1093</v>
      </c>
      <c r="AK6" s="496" t="s">
        <v>1094</v>
      </c>
      <c r="AM6" s="487" t="s">
        <v>71</v>
      </c>
      <c r="AN6" s="487" t="s">
        <v>1097</v>
      </c>
      <c r="AO6" s="487" t="s">
        <v>1096</v>
      </c>
      <c r="AP6" s="498" t="s">
        <v>1095</v>
      </c>
      <c r="AQ6" s="487" t="s">
        <v>1447</v>
      </c>
    </row>
    <row r="7" spans="1:44" ht="11.25" customHeight="1" x14ac:dyDescent="0.25">
      <c r="B7" s="488" t="s">
        <v>1098</v>
      </c>
      <c r="C7" s="488" t="s">
        <v>1036</v>
      </c>
      <c r="D7" s="487" t="s">
        <v>1099</v>
      </c>
      <c r="E7" s="488" t="s">
        <v>1036</v>
      </c>
      <c r="F7" s="488"/>
      <c r="G7" s="488"/>
      <c r="H7" s="489" t="s">
        <v>1100</v>
      </c>
      <c r="I7" s="490">
        <v>2020110010101</v>
      </c>
      <c r="J7" s="489">
        <v>7576</v>
      </c>
      <c r="K7" s="489" t="s">
        <v>1101</v>
      </c>
      <c r="L7" s="495" t="s">
        <v>1102</v>
      </c>
      <c r="M7" s="489" t="s">
        <v>1103</v>
      </c>
      <c r="N7" s="489" t="s">
        <v>1104</v>
      </c>
      <c r="O7" s="489" t="s">
        <v>1036</v>
      </c>
      <c r="P7" s="491" t="s">
        <v>1105</v>
      </c>
      <c r="Q7" s="491" t="s">
        <v>1106</v>
      </c>
      <c r="R7" s="489" t="s">
        <v>1036</v>
      </c>
      <c r="S7" s="489" t="s">
        <v>1036</v>
      </c>
      <c r="T7" s="489" t="s">
        <v>1036</v>
      </c>
      <c r="U7" s="489" t="s">
        <v>1107</v>
      </c>
      <c r="V7" s="489"/>
      <c r="W7" s="489" t="s">
        <v>500</v>
      </c>
      <c r="X7" s="489" t="s">
        <v>753</v>
      </c>
      <c r="Y7" s="488"/>
      <c r="Z7" s="487" t="s">
        <v>1108</v>
      </c>
      <c r="AA7" s="487" t="s">
        <v>1109</v>
      </c>
      <c r="AB7" s="500" t="s">
        <v>1448</v>
      </c>
      <c r="AC7" s="487" t="s">
        <v>1110</v>
      </c>
      <c r="AD7" s="493" t="s">
        <v>1111</v>
      </c>
      <c r="AE7" s="494">
        <v>2020110010107</v>
      </c>
      <c r="AF7" s="495"/>
      <c r="AG7" s="487" t="s">
        <v>1112</v>
      </c>
      <c r="AH7" s="495" t="s">
        <v>1113</v>
      </c>
      <c r="AI7" s="495" t="s">
        <v>1114</v>
      </c>
      <c r="AJ7" s="495" t="s">
        <v>1115</v>
      </c>
      <c r="AK7" s="496" t="s">
        <v>1116</v>
      </c>
      <c r="AN7" s="487" t="s">
        <v>71</v>
      </c>
      <c r="AO7" s="487" t="s">
        <v>1118</v>
      </c>
      <c r="AP7" s="487" t="s">
        <v>1117</v>
      </c>
      <c r="AQ7" s="487" t="s">
        <v>1449</v>
      </c>
    </row>
    <row r="8" spans="1:44" ht="11.25" customHeight="1" x14ac:dyDescent="0.25">
      <c r="B8" s="488" t="s">
        <v>1119</v>
      </c>
      <c r="C8" s="488" t="s">
        <v>1036</v>
      </c>
      <c r="D8" s="488" t="s">
        <v>1120</v>
      </c>
      <c r="E8" s="488" t="s">
        <v>1036</v>
      </c>
      <c r="F8" s="488"/>
      <c r="G8" s="488"/>
      <c r="H8" s="489" t="s">
        <v>1121</v>
      </c>
      <c r="I8" s="490">
        <v>2020110010102</v>
      </c>
      <c r="J8" s="489">
        <v>7578</v>
      </c>
      <c r="K8" s="489" t="s">
        <v>1122</v>
      </c>
      <c r="L8" s="495" t="s">
        <v>1123</v>
      </c>
      <c r="M8" s="489" t="s">
        <v>1124</v>
      </c>
      <c r="N8" s="489" t="s">
        <v>1125</v>
      </c>
      <c r="O8" s="489" t="s">
        <v>1036</v>
      </c>
      <c r="P8" s="491" t="s">
        <v>1126</v>
      </c>
      <c r="Q8" s="491" t="s">
        <v>1127</v>
      </c>
      <c r="R8" s="489" t="s">
        <v>1036</v>
      </c>
      <c r="S8" s="489" t="s">
        <v>1036</v>
      </c>
      <c r="T8" s="489" t="s">
        <v>1036</v>
      </c>
      <c r="U8" s="489" t="s">
        <v>1128</v>
      </c>
      <c r="V8" s="489"/>
      <c r="W8" s="489" t="s">
        <v>501</v>
      </c>
      <c r="X8" s="489" t="s">
        <v>361</v>
      </c>
      <c r="Y8" s="489"/>
      <c r="AA8" s="495" t="s">
        <v>1129</v>
      </c>
      <c r="AB8" s="500" t="s">
        <v>1450</v>
      </c>
      <c r="AC8" s="489" t="s">
        <v>1130</v>
      </c>
      <c r="AD8" s="493" t="s">
        <v>1131</v>
      </c>
      <c r="AE8" s="494">
        <v>2020110010114</v>
      </c>
      <c r="AF8" s="495"/>
      <c r="AG8" s="495" t="s">
        <v>1132</v>
      </c>
      <c r="AH8" s="495" t="s">
        <v>1133</v>
      </c>
      <c r="AI8" s="495" t="s">
        <v>1134</v>
      </c>
      <c r="AJ8" s="495" t="s">
        <v>1135</v>
      </c>
      <c r="AK8" s="496" t="s">
        <v>1136</v>
      </c>
      <c r="AO8" s="487" t="s">
        <v>71</v>
      </c>
      <c r="AP8" s="487" t="s">
        <v>1137</v>
      </c>
      <c r="AQ8" s="487" t="s">
        <v>71</v>
      </c>
    </row>
    <row r="9" spans="1:44" ht="11.25" customHeight="1" x14ac:dyDescent="0.25">
      <c r="B9" s="488" t="s">
        <v>1138</v>
      </c>
      <c r="C9" s="488" t="s">
        <v>1036</v>
      </c>
      <c r="D9" s="488" t="s">
        <v>1139</v>
      </c>
      <c r="E9" s="488" t="s">
        <v>1036</v>
      </c>
      <c r="F9" s="488"/>
      <c r="G9" s="488"/>
      <c r="H9" s="489" t="s">
        <v>1140</v>
      </c>
      <c r="I9" s="490">
        <v>2020110010103</v>
      </c>
      <c r="J9" s="489">
        <v>7579</v>
      </c>
      <c r="K9" s="489" t="s">
        <v>1141</v>
      </c>
      <c r="L9" s="489" t="s">
        <v>1142</v>
      </c>
      <c r="M9" s="489" t="s">
        <v>1143</v>
      </c>
      <c r="N9" s="489" t="s">
        <v>1144</v>
      </c>
      <c r="O9" s="489" t="s">
        <v>1036</v>
      </c>
      <c r="P9" s="491" t="s">
        <v>1145</v>
      </c>
      <c r="Q9" s="491" t="s">
        <v>114</v>
      </c>
      <c r="R9" s="489" t="s">
        <v>1036</v>
      </c>
      <c r="S9" s="489" t="s">
        <v>1036</v>
      </c>
      <c r="T9" s="489" t="s">
        <v>1036</v>
      </c>
      <c r="U9" s="489"/>
      <c r="V9" s="489"/>
      <c r="W9" s="489" t="s">
        <v>502</v>
      </c>
      <c r="X9" s="489" t="s">
        <v>760</v>
      </c>
      <c r="Y9" s="489"/>
      <c r="AA9" s="502"/>
      <c r="AB9" s="503" t="s">
        <v>1451</v>
      </c>
      <c r="AC9" s="489" t="s">
        <v>1147</v>
      </c>
      <c r="AD9" s="493" t="s">
        <v>1148</v>
      </c>
      <c r="AE9" s="504">
        <v>2020110010102</v>
      </c>
      <c r="AF9" s="495"/>
      <c r="AG9" s="487" t="s">
        <v>1452</v>
      </c>
      <c r="AH9" s="495" t="s">
        <v>1149</v>
      </c>
      <c r="AI9" s="495"/>
      <c r="AJ9" s="495" t="s">
        <v>1150</v>
      </c>
      <c r="AK9" s="496" t="s">
        <v>1151</v>
      </c>
      <c r="AP9" s="487" t="s">
        <v>1152</v>
      </c>
    </row>
    <row r="10" spans="1:44" ht="11.25" customHeight="1" x14ac:dyDescent="0.25">
      <c r="B10" s="488" t="s">
        <v>1153</v>
      </c>
      <c r="C10" s="488" t="s">
        <v>1036</v>
      </c>
      <c r="D10" s="488" t="s">
        <v>1154</v>
      </c>
      <c r="E10" s="488" t="s">
        <v>1036</v>
      </c>
      <c r="F10" s="488"/>
      <c r="G10" s="488"/>
      <c r="H10" s="489" t="s">
        <v>1155</v>
      </c>
      <c r="I10" s="490">
        <v>2020110010104</v>
      </c>
      <c r="J10" s="489">
        <v>7581</v>
      </c>
      <c r="K10" s="489" t="s">
        <v>1156</v>
      </c>
      <c r="L10" s="495" t="s">
        <v>1157</v>
      </c>
      <c r="M10" s="489" t="s">
        <v>1158</v>
      </c>
      <c r="N10" s="489" t="s">
        <v>1159</v>
      </c>
      <c r="O10" s="489" t="s">
        <v>1036</v>
      </c>
      <c r="P10" s="491" t="s">
        <v>1160</v>
      </c>
      <c r="Q10" s="489" t="s">
        <v>1036</v>
      </c>
      <c r="R10" s="489" t="s">
        <v>1036</v>
      </c>
      <c r="S10" s="489" t="s">
        <v>1036</v>
      </c>
      <c r="T10" s="489" t="s">
        <v>1036</v>
      </c>
      <c r="U10" s="489"/>
      <c r="V10" s="489"/>
      <c r="W10" s="489" t="s">
        <v>503</v>
      </c>
      <c r="X10" s="489" t="s">
        <v>764</v>
      </c>
      <c r="Y10" s="489"/>
      <c r="AA10" s="502"/>
      <c r="AB10" s="503" t="s">
        <v>1453</v>
      </c>
      <c r="AC10" s="487" t="s">
        <v>1161</v>
      </c>
      <c r="AD10" s="493" t="s">
        <v>1162</v>
      </c>
      <c r="AE10" s="494">
        <v>2020110010123</v>
      </c>
      <c r="AF10" s="495"/>
      <c r="AG10" s="487" t="s">
        <v>1441</v>
      </c>
      <c r="AH10" s="495" t="s">
        <v>1163</v>
      </c>
      <c r="AI10" s="495"/>
      <c r="AJ10" s="495" t="s">
        <v>1164</v>
      </c>
      <c r="AK10" s="496" t="s">
        <v>1165</v>
      </c>
      <c r="AP10" s="487" t="s">
        <v>1166</v>
      </c>
    </row>
    <row r="11" spans="1:44" ht="11.25" customHeight="1" x14ac:dyDescent="0.25">
      <c r="B11" s="488" t="s">
        <v>1167</v>
      </c>
      <c r="C11" s="488" t="s">
        <v>1036</v>
      </c>
      <c r="D11" s="488" t="s">
        <v>1168</v>
      </c>
      <c r="E11" s="488" t="s">
        <v>1036</v>
      </c>
      <c r="F11" s="488"/>
      <c r="G11" s="488"/>
      <c r="H11" s="489" t="s">
        <v>1169</v>
      </c>
      <c r="I11" s="490">
        <v>2020110010106</v>
      </c>
      <c r="J11" s="489">
        <v>7583</v>
      </c>
      <c r="K11" s="489" t="s">
        <v>1170</v>
      </c>
      <c r="L11" s="495" t="s">
        <v>17</v>
      </c>
      <c r="M11" s="489" t="s">
        <v>1171</v>
      </c>
      <c r="N11" s="489" t="s">
        <v>1172</v>
      </c>
      <c r="O11" s="489" t="s">
        <v>1036</v>
      </c>
      <c r="P11" s="491" t="s">
        <v>1173</v>
      </c>
      <c r="Q11" s="489" t="s">
        <v>1036</v>
      </c>
      <c r="R11" s="489" t="s">
        <v>1036</v>
      </c>
      <c r="S11" s="489" t="s">
        <v>1036</v>
      </c>
      <c r="T11" s="489" t="s">
        <v>1036</v>
      </c>
      <c r="U11" s="489"/>
      <c r="V11" s="489"/>
      <c r="W11" s="489" t="s">
        <v>504</v>
      </c>
      <c r="X11" s="489" t="s">
        <v>769</v>
      </c>
      <c r="Y11" s="489"/>
      <c r="AA11" s="502"/>
      <c r="AB11" s="503" t="s">
        <v>1146</v>
      </c>
      <c r="AC11" s="489" t="s">
        <v>1175</v>
      </c>
      <c r="AD11" s="493" t="s">
        <v>1176</v>
      </c>
      <c r="AE11" s="494">
        <v>2020110010112</v>
      </c>
      <c r="AF11" s="495"/>
      <c r="AH11" s="495" t="s">
        <v>1177</v>
      </c>
      <c r="AI11" s="495"/>
      <c r="AJ11" s="495" t="s">
        <v>1178</v>
      </c>
      <c r="AK11" s="496" t="s">
        <v>1179</v>
      </c>
      <c r="AP11" s="487" t="s">
        <v>1180</v>
      </c>
    </row>
    <row r="12" spans="1:44" ht="11.25" customHeight="1" x14ac:dyDescent="0.25">
      <c r="B12" s="488" t="s">
        <v>1181</v>
      </c>
      <c r="C12" s="488" t="s">
        <v>1036</v>
      </c>
      <c r="D12" s="488" t="s">
        <v>1182</v>
      </c>
      <c r="E12" s="488" t="s">
        <v>1036</v>
      </c>
      <c r="F12" s="488"/>
      <c r="G12" s="488"/>
      <c r="H12" s="489" t="s">
        <v>1183</v>
      </c>
      <c r="I12" s="490">
        <v>2020110010107</v>
      </c>
      <c r="J12" s="489">
        <v>7587</v>
      </c>
      <c r="K12" s="489" t="s">
        <v>1184</v>
      </c>
      <c r="L12" s="489" t="s">
        <v>1185</v>
      </c>
      <c r="M12" s="489" t="s">
        <v>366</v>
      </c>
      <c r="N12" s="489" t="s">
        <v>1186</v>
      </c>
      <c r="O12" s="489" t="s">
        <v>1036</v>
      </c>
      <c r="P12" s="491" t="s">
        <v>1187</v>
      </c>
      <c r="Q12" s="489" t="s">
        <v>1036</v>
      </c>
      <c r="R12" s="489" t="s">
        <v>1036</v>
      </c>
      <c r="S12" s="489" t="s">
        <v>1036</v>
      </c>
      <c r="T12" s="489" t="s">
        <v>1036</v>
      </c>
      <c r="U12" s="489"/>
      <c r="V12" s="489"/>
      <c r="W12" s="505" t="s">
        <v>505</v>
      </c>
      <c r="X12" s="505"/>
      <c r="Y12" s="489"/>
      <c r="AA12" s="489"/>
      <c r="AB12" s="503" t="s">
        <v>1454</v>
      </c>
      <c r="AC12" s="489" t="s">
        <v>1189</v>
      </c>
      <c r="AD12" s="493" t="s">
        <v>1190</v>
      </c>
      <c r="AE12" s="494">
        <v>2020110010091</v>
      </c>
      <c r="AF12" s="495"/>
      <c r="AH12" s="495" t="s">
        <v>1191</v>
      </c>
      <c r="AI12" s="495"/>
      <c r="AJ12" s="495" t="s">
        <v>1192</v>
      </c>
      <c r="AK12" s="496" t="s">
        <v>1193</v>
      </c>
      <c r="AP12" s="487" t="s">
        <v>1194</v>
      </c>
    </row>
    <row r="13" spans="1:44" ht="11.25" customHeight="1" x14ac:dyDescent="0.25">
      <c r="B13" s="488" t="s">
        <v>34</v>
      </c>
      <c r="C13" s="488" t="s">
        <v>1036</v>
      </c>
      <c r="D13" s="488" t="s">
        <v>1195</v>
      </c>
      <c r="E13" s="488" t="s">
        <v>1036</v>
      </c>
      <c r="F13" s="488"/>
      <c r="G13" s="488"/>
      <c r="H13" s="489" t="s">
        <v>1196</v>
      </c>
      <c r="I13" s="490">
        <v>2020110010111</v>
      </c>
      <c r="J13" s="489">
        <v>7588</v>
      </c>
      <c r="K13" s="489" t="s">
        <v>1197</v>
      </c>
      <c r="L13" s="495" t="s">
        <v>1198</v>
      </c>
      <c r="M13" s="489" t="s">
        <v>1199</v>
      </c>
      <c r="N13" s="489" t="s">
        <v>1200</v>
      </c>
      <c r="O13" s="489" t="s">
        <v>1036</v>
      </c>
      <c r="P13" s="491" t="s">
        <v>1201</v>
      </c>
      <c r="Q13" s="489" t="s">
        <v>1036</v>
      </c>
      <c r="R13" s="489" t="s">
        <v>1036</v>
      </c>
      <c r="S13" s="489" t="s">
        <v>1036</v>
      </c>
      <c r="T13" s="489" t="s">
        <v>1036</v>
      </c>
      <c r="U13" s="489"/>
      <c r="V13" s="489"/>
      <c r="W13" s="505" t="s">
        <v>1202</v>
      </c>
      <c r="X13" s="505"/>
      <c r="Y13" s="505"/>
      <c r="AA13" s="489"/>
      <c r="AB13" s="503" t="s">
        <v>1455</v>
      </c>
      <c r="AC13" s="487" t="s">
        <v>1204</v>
      </c>
      <c r="AD13" s="493" t="s">
        <v>1205</v>
      </c>
      <c r="AE13" s="494">
        <v>202010010094</v>
      </c>
      <c r="AF13" s="495"/>
      <c r="AH13" s="495" t="s">
        <v>1206</v>
      </c>
      <c r="AI13" s="495"/>
      <c r="AJ13" s="495" t="s">
        <v>1207</v>
      </c>
      <c r="AK13" s="506" t="s">
        <v>1208</v>
      </c>
      <c r="AP13" s="487" t="s">
        <v>374</v>
      </c>
    </row>
    <row r="14" spans="1:44" ht="11.25" customHeight="1" x14ac:dyDescent="0.25">
      <c r="B14" s="488" t="s">
        <v>1036</v>
      </c>
      <c r="C14" s="488" t="s">
        <v>1036</v>
      </c>
      <c r="D14" s="488" t="s">
        <v>1209</v>
      </c>
      <c r="E14" s="488" t="s">
        <v>1036</v>
      </c>
      <c r="F14" s="488"/>
      <c r="G14" s="488"/>
      <c r="H14" s="489" t="s">
        <v>1210</v>
      </c>
      <c r="I14" s="490">
        <v>2020110010112</v>
      </c>
      <c r="J14" s="489">
        <v>7589</v>
      </c>
      <c r="K14" s="489" t="s">
        <v>1211</v>
      </c>
      <c r="L14" s="495" t="s">
        <v>1212</v>
      </c>
      <c r="M14" s="489" t="s">
        <v>1213</v>
      </c>
      <c r="N14" s="489" t="s">
        <v>1214</v>
      </c>
      <c r="O14" s="489" t="s">
        <v>1036</v>
      </c>
      <c r="P14" s="491" t="s">
        <v>1215</v>
      </c>
      <c r="Q14" s="489" t="s">
        <v>1036</v>
      </c>
      <c r="R14" s="489" t="s">
        <v>1036</v>
      </c>
      <c r="S14" s="489" t="s">
        <v>1036</v>
      </c>
      <c r="T14" s="489" t="s">
        <v>1036</v>
      </c>
      <c r="U14" s="489"/>
      <c r="V14" s="489"/>
      <c r="W14" s="505" t="s">
        <v>507</v>
      </c>
      <c r="X14" s="505"/>
      <c r="AA14" s="489"/>
      <c r="AB14" s="499" t="s">
        <v>1174</v>
      </c>
      <c r="AC14" s="489" t="s">
        <v>1217</v>
      </c>
      <c r="AD14" s="493" t="s">
        <v>1218</v>
      </c>
      <c r="AE14" s="494">
        <v>2020110010103</v>
      </c>
      <c r="AF14" s="495"/>
      <c r="AH14" s="495" t="s">
        <v>1219</v>
      </c>
      <c r="AI14" s="495"/>
      <c r="AJ14" s="495" t="s">
        <v>1220</v>
      </c>
      <c r="AK14" s="496" t="s">
        <v>1221</v>
      </c>
      <c r="AP14" s="507" t="s">
        <v>1456</v>
      </c>
    </row>
    <row r="15" spans="1:44" ht="11.25" customHeight="1" x14ac:dyDescent="0.25">
      <c r="B15" s="488" t="s">
        <v>1036</v>
      </c>
      <c r="C15" s="488" t="s">
        <v>1036</v>
      </c>
      <c r="D15" s="488" t="s">
        <v>1222</v>
      </c>
      <c r="E15" s="488" t="s">
        <v>1036</v>
      </c>
      <c r="F15" s="488"/>
      <c r="G15" s="488"/>
      <c r="H15" s="489" t="s">
        <v>1223</v>
      </c>
      <c r="I15" s="490">
        <v>2020110010114</v>
      </c>
      <c r="J15" s="489">
        <v>7593</v>
      </c>
      <c r="K15" s="489" t="s">
        <v>1211</v>
      </c>
      <c r="L15" s="495" t="s">
        <v>1224</v>
      </c>
      <c r="M15" s="489" t="s">
        <v>1225</v>
      </c>
      <c r="N15" s="489" t="s">
        <v>1226</v>
      </c>
      <c r="O15" s="489" t="s">
        <v>1036</v>
      </c>
      <c r="P15" s="489" t="s">
        <v>1036</v>
      </c>
      <c r="Q15" s="489" t="s">
        <v>1036</v>
      </c>
      <c r="R15" s="489" t="s">
        <v>1036</v>
      </c>
      <c r="S15" s="489" t="s">
        <v>1036</v>
      </c>
      <c r="T15" s="489" t="s">
        <v>1036</v>
      </c>
      <c r="U15" s="489"/>
      <c r="V15" s="489"/>
      <c r="W15" s="505" t="s">
        <v>508</v>
      </c>
      <c r="X15" s="505"/>
      <c r="AA15" s="489"/>
      <c r="AB15" s="499" t="s">
        <v>1188</v>
      </c>
      <c r="AC15" s="489" t="s">
        <v>1227</v>
      </c>
      <c r="AD15" s="493" t="s">
        <v>1228</v>
      </c>
      <c r="AE15" s="494">
        <v>2020110010101</v>
      </c>
      <c r="AF15" s="495"/>
      <c r="AH15" s="495" t="s">
        <v>1229</v>
      </c>
      <c r="AI15" s="495"/>
      <c r="AJ15" s="495" t="s">
        <v>1230</v>
      </c>
      <c r="AK15" s="496" t="s">
        <v>1231</v>
      </c>
      <c r="AP15" s="487" t="s">
        <v>1232</v>
      </c>
    </row>
    <row r="16" spans="1:44" ht="11.25" customHeight="1" x14ac:dyDescent="0.25">
      <c r="B16" s="488" t="s">
        <v>1036</v>
      </c>
      <c r="C16" s="488" t="s">
        <v>1036</v>
      </c>
      <c r="D16" s="488" t="s">
        <v>1233</v>
      </c>
      <c r="E16" s="488" t="s">
        <v>1036</v>
      </c>
      <c r="F16" s="488"/>
      <c r="G16" s="488"/>
      <c r="H16" s="489" t="s">
        <v>1234</v>
      </c>
      <c r="I16" s="490">
        <v>2020110010119</v>
      </c>
      <c r="J16" s="489">
        <v>7595</v>
      </c>
      <c r="K16" s="489" t="s">
        <v>1235</v>
      </c>
      <c r="L16" s="495" t="s">
        <v>1236</v>
      </c>
      <c r="M16" s="489" t="s">
        <v>1237</v>
      </c>
      <c r="N16" s="489" t="s">
        <v>1036</v>
      </c>
      <c r="O16" s="489" t="s">
        <v>1036</v>
      </c>
      <c r="P16" s="489" t="s">
        <v>1036</v>
      </c>
      <c r="Q16" s="489" t="s">
        <v>1036</v>
      </c>
      <c r="R16" s="489" t="s">
        <v>1036</v>
      </c>
      <c r="S16" s="489" t="s">
        <v>1036</v>
      </c>
      <c r="T16" s="489" t="s">
        <v>1036</v>
      </c>
      <c r="U16" s="489"/>
      <c r="V16" s="489"/>
      <c r="W16" s="505" t="s">
        <v>509</v>
      </c>
      <c r="X16" s="505"/>
      <c r="AA16" s="489"/>
      <c r="AB16" s="499" t="s">
        <v>1203</v>
      </c>
      <c r="AC16" s="487" t="s">
        <v>1238</v>
      </c>
      <c r="AD16" s="493" t="s">
        <v>1239</v>
      </c>
      <c r="AE16" s="494">
        <v>2020110010104</v>
      </c>
      <c r="AF16" s="495"/>
      <c r="AH16" s="495" t="s">
        <v>1240</v>
      </c>
      <c r="AI16" s="495"/>
      <c r="AJ16" s="495" t="s">
        <v>1241</v>
      </c>
      <c r="AK16" s="496" t="s">
        <v>1242</v>
      </c>
      <c r="AP16" s="487" t="s">
        <v>1243</v>
      </c>
    </row>
    <row r="17" spans="2:42" ht="11.25" customHeight="1" x14ac:dyDescent="0.25">
      <c r="B17" s="488" t="s">
        <v>1036</v>
      </c>
      <c r="C17" s="488" t="s">
        <v>1036</v>
      </c>
      <c r="D17" s="488" t="s">
        <v>1244</v>
      </c>
      <c r="E17" s="488" t="s">
        <v>1036</v>
      </c>
      <c r="F17" s="488"/>
      <c r="G17" s="488"/>
      <c r="H17" s="489" t="s">
        <v>1245</v>
      </c>
      <c r="I17" s="490">
        <v>2020110010120</v>
      </c>
      <c r="J17" s="489">
        <v>7596</v>
      </c>
      <c r="K17" s="489" t="s">
        <v>1246</v>
      </c>
      <c r="L17" s="495" t="s">
        <v>1247</v>
      </c>
      <c r="M17" s="489" t="s">
        <v>1248</v>
      </c>
      <c r="N17" s="489" t="s">
        <v>1036</v>
      </c>
      <c r="O17" s="489" t="s">
        <v>1036</v>
      </c>
      <c r="P17" s="489" t="s">
        <v>1036</v>
      </c>
      <c r="Q17" s="489" t="s">
        <v>1036</v>
      </c>
      <c r="R17" s="489" t="s">
        <v>1036</v>
      </c>
      <c r="S17" s="489" t="s">
        <v>1036</v>
      </c>
      <c r="T17" s="489" t="s">
        <v>1036</v>
      </c>
      <c r="U17" s="489"/>
      <c r="V17" s="489"/>
      <c r="W17" s="505" t="s">
        <v>510</v>
      </c>
      <c r="X17" s="505"/>
      <c r="AB17" s="499" t="s">
        <v>1216</v>
      </c>
      <c r="AC17" s="489" t="s">
        <v>1249</v>
      </c>
      <c r="AD17" s="493" t="s">
        <v>1250</v>
      </c>
      <c r="AE17" s="494">
        <v>2020110010106</v>
      </c>
      <c r="AF17" s="495"/>
      <c r="AH17" s="495" t="s">
        <v>1251</v>
      </c>
      <c r="AI17" s="495"/>
      <c r="AJ17" s="495" t="s">
        <v>1252</v>
      </c>
      <c r="AK17" s="496" t="s">
        <v>1253</v>
      </c>
      <c r="AP17" s="487" t="s">
        <v>1254</v>
      </c>
    </row>
    <row r="18" spans="2:42" ht="11.25" customHeight="1" x14ac:dyDescent="0.25">
      <c r="B18" s="488" t="s">
        <v>1036</v>
      </c>
      <c r="C18" s="488" t="s">
        <v>1036</v>
      </c>
      <c r="D18" s="488" t="s">
        <v>1255</v>
      </c>
      <c r="E18" s="488" t="s">
        <v>1036</v>
      </c>
      <c r="F18" s="488"/>
      <c r="G18" s="488"/>
      <c r="H18" s="489" t="s">
        <v>1256</v>
      </c>
      <c r="I18" s="490">
        <v>2020110010123</v>
      </c>
      <c r="J18" s="489">
        <v>7653</v>
      </c>
      <c r="K18" s="489" t="s">
        <v>1257</v>
      </c>
      <c r="L18" s="495" t="s">
        <v>1258</v>
      </c>
      <c r="M18" s="489" t="s">
        <v>1259</v>
      </c>
      <c r="N18" s="489" t="s">
        <v>1036</v>
      </c>
      <c r="O18" s="489" t="s">
        <v>1036</v>
      </c>
      <c r="P18" s="489" t="s">
        <v>1036</v>
      </c>
      <c r="Q18" s="489" t="s">
        <v>1036</v>
      </c>
      <c r="R18" s="489" t="s">
        <v>1036</v>
      </c>
      <c r="S18" s="489" t="s">
        <v>1036</v>
      </c>
      <c r="T18" s="489" t="s">
        <v>1036</v>
      </c>
      <c r="U18" s="489"/>
      <c r="V18" s="489"/>
      <c r="W18" s="505" t="s">
        <v>511</v>
      </c>
      <c r="X18" s="505"/>
      <c r="AB18" s="508" t="s">
        <v>1457</v>
      </c>
      <c r="AC18" s="489" t="s">
        <v>1260</v>
      </c>
      <c r="AD18" s="493" t="s">
        <v>1261</v>
      </c>
      <c r="AE18" s="494">
        <v>2020110010111</v>
      </c>
      <c r="AF18" s="495"/>
      <c r="AH18" s="495" t="s">
        <v>1262</v>
      </c>
      <c r="AI18" s="495"/>
      <c r="AJ18" s="495" t="s">
        <v>1263</v>
      </c>
      <c r="AK18" s="496" t="s">
        <v>1264</v>
      </c>
      <c r="AP18" s="487" t="s">
        <v>1265</v>
      </c>
    </row>
    <row r="19" spans="2:42" ht="11.25" customHeight="1" x14ac:dyDescent="0.25">
      <c r="B19" s="488" t="s">
        <v>1036</v>
      </c>
      <c r="C19" s="488" t="s">
        <v>1036</v>
      </c>
      <c r="D19" s="488" t="s">
        <v>1266</v>
      </c>
      <c r="E19" s="488" t="s">
        <v>1036</v>
      </c>
      <c r="F19" s="488"/>
      <c r="G19" s="488"/>
      <c r="H19" s="489" t="s">
        <v>1267</v>
      </c>
      <c r="I19" s="490"/>
      <c r="J19" s="489"/>
      <c r="K19" s="489"/>
      <c r="L19" s="495" t="s">
        <v>1268</v>
      </c>
      <c r="M19" s="489"/>
      <c r="N19" s="489" t="s">
        <v>1036</v>
      </c>
      <c r="O19" s="489" t="s">
        <v>1036</v>
      </c>
      <c r="P19" s="489" t="s">
        <v>1036</v>
      </c>
      <c r="Q19" s="489" t="s">
        <v>1036</v>
      </c>
      <c r="R19" s="489" t="s">
        <v>1036</v>
      </c>
      <c r="S19" s="489" t="s">
        <v>1036</v>
      </c>
      <c r="T19" s="489" t="s">
        <v>1036</v>
      </c>
      <c r="U19" s="489"/>
      <c r="V19" s="489"/>
      <c r="W19" s="505" t="s">
        <v>1269</v>
      </c>
      <c r="X19" s="505"/>
      <c r="AB19" s="508" t="s">
        <v>1458</v>
      </c>
      <c r="AC19" s="487" t="s">
        <v>1270</v>
      </c>
      <c r="AD19" s="493" t="s">
        <v>1271</v>
      </c>
      <c r="AF19" s="495"/>
      <c r="AH19" s="495" t="s">
        <v>1272</v>
      </c>
      <c r="AI19" s="495"/>
      <c r="AJ19" s="495" t="s">
        <v>1273</v>
      </c>
      <c r="AK19" s="496" t="s">
        <v>1274</v>
      </c>
      <c r="AP19" s="487" t="s">
        <v>1275</v>
      </c>
    </row>
    <row r="20" spans="2:42" ht="11.25" customHeight="1" x14ac:dyDescent="0.25">
      <c r="B20" s="488" t="s">
        <v>1036</v>
      </c>
      <c r="C20" s="488" t="s">
        <v>1036</v>
      </c>
      <c r="D20" s="488" t="s">
        <v>1276</v>
      </c>
      <c r="E20" s="488" t="s">
        <v>1036</v>
      </c>
      <c r="F20" s="488"/>
      <c r="G20" s="488"/>
      <c r="H20" s="489" t="s">
        <v>1277</v>
      </c>
      <c r="I20" s="490"/>
      <c r="J20" s="489"/>
      <c r="K20" s="489"/>
      <c r="M20" s="489"/>
      <c r="N20" s="489" t="s">
        <v>1036</v>
      </c>
      <c r="O20" s="489" t="s">
        <v>1036</v>
      </c>
      <c r="P20" s="489" t="s">
        <v>1036</v>
      </c>
      <c r="Q20" s="489" t="s">
        <v>1036</v>
      </c>
      <c r="R20" s="489" t="s">
        <v>1036</v>
      </c>
      <c r="S20" s="489" t="s">
        <v>1036</v>
      </c>
      <c r="T20" s="489" t="s">
        <v>1036</v>
      </c>
      <c r="U20" s="489"/>
      <c r="V20" s="489"/>
      <c r="W20" s="505" t="s">
        <v>1278</v>
      </c>
      <c r="X20" s="505"/>
      <c r="AB20" s="508" t="s">
        <v>1459</v>
      </c>
      <c r="AC20" s="489" t="s">
        <v>1279</v>
      </c>
      <c r="AD20" s="493" t="s">
        <v>1280</v>
      </c>
      <c r="AF20" s="495"/>
      <c r="AH20" s="495" t="s">
        <v>1281</v>
      </c>
      <c r="AI20" s="495"/>
      <c r="AJ20" s="495" t="s">
        <v>1282</v>
      </c>
      <c r="AK20" s="496" t="s">
        <v>1283</v>
      </c>
      <c r="AP20" s="487" t="s">
        <v>71</v>
      </c>
    </row>
    <row r="21" spans="2:42" ht="11.25" customHeight="1" x14ac:dyDescent="0.25">
      <c r="B21" s="488" t="s">
        <v>1036</v>
      </c>
      <c r="C21" s="488" t="s">
        <v>1036</v>
      </c>
      <c r="D21" s="488" t="s">
        <v>1284</v>
      </c>
      <c r="E21" s="488" t="s">
        <v>1036</v>
      </c>
      <c r="F21" s="488"/>
      <c r="G21" s="488"/>
      <c r="H21" s="489" t="s">
        <v>1285</v>
      </c>
      <c r="I21" s="489"/>
      <c r="J21" s="489"/>
      <c r="K21" s="489"/>
      <c r="M21" s="489"/>
      <c r="N21" s="489" t="s">
        <v>1036</v>
      </c>
      <c r="O21" s="489" t="s">
        <v>1036</v>
      </c>
      <c r="P21" s="489" t="s">
        <v>1036</v>
      </c>
      <c r="Q21" s="489" t="s">
        <v>1036</v>
      </c>
      <c r="R21" s="489" t="s">
        <v>1036</v>
      </c>
      <c r="S21" s="489" t="s">
        <v>1036</v>
      </c>
      <c r="T21" s="489" t="s">
        <v>1036</v>
      </c>
      <c r="U21" s="489"/>
      <c r="V21" s="489"/>
      <c r="W21" s="505" t="s">
        <v>514</v>
      </c>
      <c r="X21" s="505"/>
      <c r="AB21" s="508" t="s">
        <v>1460</v>
      </c>
      <c r="AC21" s="489" t="s">
        <v>1286</v>
      </c>
      <c r="AD21" s="493" t="s">
        <v>1287</v>
      </c>
      <c r="AF21" s="495"/>
      <c r="AH21" s="495" t="s">
        <v>1288</v>
      </c>
      <c r="AI21" s="495"/>
      <c r="AJ21" s="495"/>
      <c r="AK21" s="496" t="s">
        <v>1289</v>
      </c>
    </row>
    <row r="22" spans="2:42" ht="11.25" customHeight="1" x14ac:dyDescent="0.25">
      <c r="B22" s="488" t="s">
        <v>1036</v>
      </c>
      <c r="C22" s="488" t="s">
        <v>1036</v>
      </c>
      <c r="D22" s="488" t="s">
        <v>1290</v>
      </c>
      <c r="E22" s="488" t="s">
        <v>1036</v>
      </c>
      <c r="F22" s="488"/>
      <c r="G22" s="488"/>
      <c r="H22" s="489" t="s">
        <v>1291</v>
      </c>
      <c r="I22" s="490"/>
      <c r="J22" s="489"/>
      <c r="K22" s="489"/>
      <c r="M22" s="489"/>
      <c r="N22" s="489" t="s">
        <v>1036</v>
      </c>
      <c r="O22" s="489" t="s">
        <v>1036</v>
      </c>
      <c r="P22" s="489" t="s">
        <v>1036</v>
      </c>
      <c r="Q22" s="489" t="s">
        <v>1036</v>
      </c>
      <c r="R22" s="489" t="s">
        <v>1036</v>
      </c>
      <c r="S22" s="489" t="s">
        <v>1036</v>
      </c>
      <c r="T22" s="489" t="s">
        <v>1036</v>
      </c>
      <c r="U22" s="489"/>
      <c r="V22" s="489"/>
      <c r="W22" s="505" t="s">
        <v>515</v>
      </c>
      <c r="X22" s="505"/>
      <c r="AB22" s="508" t="s">
        <v>1461</v>
      </c>
      <c r="AC22" s="487" t="s">
        <v>1292</v>
      </c>
      <c r="AD22" s="493" t="s">
        <v>1293</v>
      </c>
      <c r="AF22" s="495"/>
      <c r="AH22" s="495" t="s">
        <v>1294</v>
      </c>
      <c r="AI22" s="495"/>
      <c r="AJ22" s="495"/>
      <c r="AK22" s="496" t="s">
        <v>1295</v>
      </c>
    </row>
    <row r="23" spans="2:42" ht="11.25" customHeight="1" x14ac:dyDescent="0.25">
      <c r="B23" s="488" t="s">
        <v>1036</v>
      </c>
      <c r="C23" s="488" t="s">
        <v>1036</v>
      </c>
      <c r="D23" s="488" t="s">
        <v>1296</v>
      </c>
      <c r="E23" s="488" t="s">
        <v>1036</v>
      </c>
      <c r="F23" s="488"/>
      <c r="G23" s="488"/>
      <c r="H23" s="489" t="s">
        <v>1297</v>
      </c>
      <c r="I23" s="490"/>
      <c r="J23" s="489"/>
      <c r="K23" s="489"/>
      <c r="M23" s="489"/>
      <c r="N23" s="489" t="s">
        <v>1036</v>
      </c>
      <c r="O23" s="489" t="s">
        <v>1036</v>
      </c>
      <c r="P23" s="489" t="s">
        <v>1036</v>
      </c>
      <c r="Q23" s="489" t="s">
        <v>1036</v>
      </c>
      <c r="R23" s="489" t="s">
        <v>1036</v>
      </c>
      <c r="S23" s="489" t="s">
        <v>1036</v>
      </c>
      <c r="T23" s="489" t="s">
        <v>1036</v>
      </c>
      <c r="U23" s="489"/>
      <c r="V23" s="489"/>
      <c r="W23" s="489" t="s">
        <v>1036</v>
      </c>
      <c r="X23" s="489"/>
      <c r="AB23" s="509" t="s">
        <v>1462</v>
      </c>
      <c r="AC23" s="489" t="s">
        <v>1298</v>
      </c>
      <c r="AD23" s="493" t="s">
        <v>1299</v>
      </c>
      <c r="AF23" s="495"/>
      <c r="AH23" s="495" t="s">
        <v>1300</v>
      </c>
      <c r="AI23" s="495"/>
      <c r="AJ23" s="495"/>
      <c r="AK23" s="496" t="s">
        <v>1301</v>
      </c>
    </row>
    <row r="24" spans="2:42" ht="11.25" customHeight="1" x14ac:dyDescent="0.25">
      <c r="B24" s="488" t="s">
        <v>1036</v>
      </c>
      <c r="C24" s="488" t="s">
        <v>1036</v>
      </c>
      <c r="D24" s="488" t="s">
        <v>1302</v>
      </c>
      <c r="E24" s="488" t="s">
        <v>1036</v>
      </c>
      <c r="F24" s="488"/>
      <c r="G24" s="488"/>
      <c r="H24" s="489" t="s">
        <v>1036</v>
      </c>
      <c r="I24" s="490"/>
      <c r="J24" s="489"/>
      <c r="K24" s="489"/>
      <c r="M24" s="489"/>
      <c r="N24" s="489" t="s">
        <v>1036</v>
      </c>
      <c r="O24" s="489" t="s">
        <v>1036</v>
      </c>
      <c r="P24" s="489" t="s">
        <v>1036</v>
      </c>
      <c r="Q24" s="489" t="s">
        <v>1036</v>
      </c>
      <c r="R24" s="489" t="s">
        <v>1036</v>
      </c>
      <c r="S24" s="489" t="s">
        <v>1036</v>
      </c>
      <c r="T24" s="489" t="s">
        <v>1036</v>
      </c>
      <c r="U24" s="489"/>
      <c r="V24" s="489"/>
      <c r="W24" s="489" t="s">
        <v>1036</v>
      </c>
      <c r="X24" s="489"/>
      <c r="AB24" s="509" t="s">
        <v>1463</v>
      </c>
      <c r="AC24" s="489"/>
      <c r="AD24" s="493" t="s">
        <v>1303</v>
      </c>
      <c r="AF24" s="495"/>
      <c r="AH24" s="495" t="s">
        <v>1304</v>
      </c>
      <c r="AI24" s="495"/>
      <c r="AJ24" s="495"/>
      <c r="AK24" s="496" t="s">
        <v>1305</v>
      </c>
    </row>
    <row r="25" spans="2:42" ht="11.25" customHeight="1" x14ac:dyDescent="0.25">
      <c r="B25" s="488" t="s">
        <v>1036</v>
      </c>
      <c r="C25" s="510" t="s">
        <v>1036</v>
      </c>
      <c r="D25" s="488" t="s">
        <v>1306</v>
      </c>
      <c r="E25" s="488" t="s">
        <v>1036</v>
      </c>
      <c r="F25" s="488"/>
      <c r="G25" s="488"/>
      <c r="H25" s="489" t="s">
        <v>1036</v>
      </c>
      <c r="I25" s="490"/>
      <c r="J25" s="489"/>
      <c r="K25" s="489"/>
      <c r="M25" s="489"/>
      <c r="N25" s="489" t="s">
        <v>1036</v>
      </c>
      <c r="O25" s="489" t="s">
        <v>1036</v>
      </c>
      <c r="P25" s="489" t="s">
        <v>1036</v>
      </c>
      <c r="Q25" s="489" t="s">
        <v>1036</v>
      </c>
      <c r="R25" s="489" t="s">
        <v>1036</v>
      </c>
      <c r="S25" s="489" t="s">
        <v>1036</v>
      </c>
      <c r="T25" s="489" t="s">
        <v>1036</v>
      </c>
      <c r="U25" s="489"/>
      <c r="V25" s="489"/>
      <c r="W25" s="489" t="s">
        <v>1036</v>
      </c>
      <c r="X25" s="489"/>
      <c r="AB25" s="509" t="s">
        <v>1464</v>
      </c>
      <c r="AD25" s="493" t="s">
        <v>1307</v>
      </c>
      <c r="AH25" s="495" t="s">
        <v>1308</v>
      </c>
      <c r="AI25" s="495"/>
      <c r="AJ25" s="495"/>
    </row>
    <row r="26" spans="2:42" ht="11.25" customHeight="1" x14ac:dyDescent="0.25">
      <c r="B26" s="488" t="s">
        <v>1036</v>
      </c>
      <c r="C26" s="510" t="s">
        <v>1036</v>
      </c>
      <c r="D26" s="488" t="s">
        <v>1309</v>
      </c>
      <c r="E26" s="488" t="s">
        <v>1036</v>
      </c>
      <c r="F26" s="488"/>
      <c r="G26" s="488"/>
      <c r="H26" s="489" t="s">
        <v>1036</v>
      </c>
      <c r="I26" s="490"/>
      <c r="J26" s="489"/>
      <c r="K26" s="489"/>
      <c r="M26" s="489"/>
      <c r="N26" s="489" t="s">
        <v>1036</v>
      </c>
      <c r="O26" s="489" t="s">
        <v>1036</v>
      </c>
      <c r="P26" s="489" t="s">
        <v>1036</v>
      </c>
      <c r="Q26" s="489" t="s">
        <v>1036</v>
      </c>
      <c r="R26" s="489" t="s">
        <v>1036</v>
      </c>
      <c r="S26" s="489" t="s">
        <v>1036</v>
      </c>
      <c r="T26" s="489" t="s">
        <v>1036</v>
      </c>
      <c r="U26" s="489"/>
      <c r="V26" s="489"/>
      <c r="W26" s="489" t="s">
        <v>1036</v>
      </c>
      <c r="X26" s="489"/>
      <c r="AB26" s="509" t="s">
        <v>1465</v>
      </c>
      <c r="AD26" s="511" t="s">
        <v>1310</v>
      </c>
      <c r="AH26" s="495" t="s">
        <v>1311</v>
      </c>
      <c r="AI26" s="495"/>
      <c r="AJ26" s="495"/>
    </row>
    <row r="27" spans="2:42" ht="11.25" customHeight="1" x14ac:dyDescent="0.25">
      <c r="B27" s="488" t="s">
        <v>1036</v>
      </c>
      <c r="C27" s="510" t="s">
        <v>1036</v>
      </c>
      <c r="D27" s="488" t="s">
        <v>1312</v>
      </c>
      <c r="E27" s="488" t="s">
        <v>1036</v>
      </c>
      <c r="F27" s="488"/>
      <c r="G27" s="488"/>
      <c r="H27" s="489" t="s">
        <v>1036</v>
      </c>
      <c r="I27" s="490"/>
      <c r="J27" s="489"/>
      <c r="K27" s="489"/>
      <c r="M27" s="489"/>
      <c r="N27" s="489" t="s">
        <v>1036</v>
      </c>
      <c r="O27" s="489" t="s">
        <v>1036</v>
      </c>
      <c r="P27" s="489" t="s">
        <v>1036</v>
      </c>
      <c r="Q27" s="489" t="s">
        <v>1036</v>
      </c>
      <c r="R27" s="489" t="s">
        <v>1036</v>
      </c>
      <c r="S27" s="489" t="s">
        <v>1036</v>
      </c>
      <c r="T27" s="489" t="s">
        <v>1036</v>
      </c>
      <c r="U27" s="489"/>
      <c r="V27" s="489"/>
      <c r="W27" s="489" t="s">
        <v>1036</v>
      </c>
      <c r="X27" s="489"/>
      <c r="AD27" s="511" t="s">
        <v>1313</v>
      </c>
    </row>
    <row r="28" spans="2:42" ht="11.25" customHeight="1" x14ac:dyDescent="0.25">
      <c r="B28" s="488" t="s">
        <v>1036</v>
      </c>
      <c r="C28" s="510" t="s">
        <v>1036</v>
      </c>
      <c r="D28" s="488" t="s">
        <v>1314</v>
      </c>
      <c r="E28" s="488" t="s">
        <v>1036</v>
      </c>
      <c r="F28" s="488"/>
      <c r="G28" s="488"/>
      <c r="H28" s="489" t="s">
        <v>1036</v>
      </c>
      <c r="I28" s="490"/>
      <c r="J28" s="489"/>
      <c r="K28" s="489"/>
      <c r="M28" s="489"/>
      <c r="N28" s="489" t="s">
        <v>1036</v>
      </c>
      <c r="O28" s="489" t="s">
        <v>1036</v>
      </c>
      <c r="P28" s="489" t="s">
        <v>1036</v>
      </c>
      <c r="Q28" s="489" t="s">
        <v>1036</v>
      </c>
      <c r="R28" s="489" t="s">
        <v>1036</v>
      </c>
      <c r="S28" s="489" t="s">
        <v>1036</v>
      </c>
      <c r="T28" s="489" t="s">
        <v>1036</v>
      </c>
      <c r="U28" s="489"/>
      <c r="V28" s="489"/>
      <c r="W28" s="489" t="s">
        <v>1036</v>
      </c>
      <c r="X28" s="489"/>
      <c r="AD28" s="511" t="s">
        <v>1315</v>
      </c>
    </row>
    <row r="29" spans="2:42" ht="11.25" customHeight="1" x14ac:dyDescent="0.25">
      <c r="B29" s="488" t="s">
        <v>1036</v>
      </c>
      <c r="C29" s="510" t="s">
        <v>1036</v>
      </c>
      <c r="D29" s="488" t="s">
        <v>1316</v>
      </c>
      <c r="E29" s="488" t="s">
        <v>1036</v>
      </c>
      <c r="F29" s="488"/>
      <c r="G29" s="488"/>
      <c r="H29" s="489" t="s">
        <v>1036</v>
      </c>
      <c r="I29" s="490"/>
      <c r="J29" s="489"/>
      <c r="K29" s="489"/>
      <c r="M29" s="489"/>
      <c r="N29" s="489" t="s">
        <v>1036</v>
      </c>
      <c r="O29" s="489" t="s">
        <v>1036</v>
      </c>
      <c r="P29" s="489" t="s">
        <v>1036</v>
      </c>
      <c r="Q29" s="489" t="s">
        <v>1036</v>
      </c>
      <c r="R29" s="489" t="s">
        <v>1036</v>
      </c>
      <c r="S29" s="489" t="s">
        <v>1036</v>
      </c>
      <c r="T29" s="489" t="s">
        <v>1036</v>
      </c>
      <c r="U29" s="489"/>
      <c r="V29" s="489"/>
      <c r="W29" s="489" t="s">
        <v>1036</v>
      </c>
      <c r="X29" s="489"/>
      <c r="AD29" s="511" t="s">
        <v>1317</v>
      </c>
    </row>
    <row r="30" spans="2:42" ht="11.25" customHeight="1" x14ac:dyDescent="0.25">
      <c r="B30" s="510" t="s">
        <v>1036</v>
      </c>
      <c r="C30" s="510" t="s">
        <v>1036</v>
      </c>
      <c r="D30" s="488" t="s">
        <v>1318</v>
      </c>
      <c r="E30" s="488" t="s">
        <v>1036</v>
      </c>
      <c r="F30" s="488"/>
      <c r="G30" s="488"/>
      <c r="H30" s="489" t="s">
        <v>1036</v>
      </c>
      <c r="I30" s="490"/>
      <c r="J30" s="489"/>
      <c r="K30" s="489"/>
      <c r="M30" s="489" t="s">
        <v>1036</v>
      </c>
      <c r="N30" s="489" t="s">
        <v>1036</v>
      </c>
      <c r="O30" s="489" t="s">
        <v>1036</v>
      </c>
      <c r="P30" s="489" t="s">
        <v>1036</v>
      </c>
      <c r="Q30" s="489" t="s">
        <v>1036</v>
      </c>
      <c r="R30" s="489" t="s">
        <v>1036</v>
      </c>
      <c r="S30" s="489" t="s">
        <v>1036</v>
      </c>
      <c r="T30" s="489" t="s">
        <v>1036</v>
      </c>
      <c r="U30" s="489"/>
      <c r="V30" s="489"/>
      <c r="W30" s="489" t="s">
        <v>1036</v>
      </c>
      <c r="X30" s="489"/>
      <c r="AD30" s="511" t="s">
        <v>1319</v>
      </c>
    </row>
    <row r="31" spans="2:42" ht="11.25" customHeight="1" x14ac:dyDescent="0.25">
      <c r="B31" s="488" t="s">
        <v>1036</v>
      </c>
      <c r="C31" s="488" t="s">
        <v>1036</v>
      </c>
      <c r="D31" s="488" t="s">
        <v>1320</v>
      </c>
      <c r="E31" s="488" t="s">
        <v>1036</v>
      </c>
      <c r="F31" s="488"/>
      <c r="G31" s="488"/>
      <c r="H31" s="489" t="s">
        <v>1036</v>
      </c>
      <c r="I31" s="490"/>
      <c r="J31" s="489"/>
      <c r="K31" s="489"/>
      <c r="M31" s="489" t="s">
        <v>1036</v>
      </c>
      <c r="N31" s="489" t="s">
        <v>1036</v>
      </c>
      <c r="O31" s="489" t="s">
        <v>1036</v>
      </c>
      <c r="P31" s="489" t="s">
        <v>1036</v>
      </c>
      <c r="Q31" s="489" t="s">
        <v>1036</v>
      </c>
      <c r="R31" s="489" t="s">
        <v>1036</v>
      </c>
      <c r="S31" s="489" t="s">
        <v>1036</v>
      </c>
      <c r="T31" s="489" t="s">
        <v>1036</v>
      </c>
      <c r="U31" s="489"/>
      <c r="V31" s="489"/>
      <c r="W31" s="489" t="s">
        <v>1036</v>
      </c>
      <c r="X31" s="489"/>
      <c r="AD31" s="493" t="s">
        <v>1321</v>
      </c>
    </row>
    <row r="32" spans="2:42" ht="11.25" customHeight="1" x14ac:dyDescent="0.25">
      <c r="B32" s="488" t="s">
        <v>1036</v>
      </c>
      <c r="C32" s="488" t="s">
        <v>1036</v>
      </c>
      <c r="D32" s="488" t="s">
        <v>1322</v>
      </c>
      <c r="E32" s="488" t="s">
        <v>1036</v>
      </c>
      <c r="F32" s="488"/>
      <c r="G32" s="488"/>
      <c r="H32" s="489" t="s">
        <v>1036</v>
      </c>
      <c r="I32" s="490"/>
      <c r="J32" s="489"/>
      <c r="K32" s="489"/>
      <c r="M32" s="489" t="s">
        <v>1036</v>
      </c>
      <c r="N32" s="489" t="s">
        <v>1036</v>
      </c>
      <c r="O32" s="489" t="s">
        <v>1036</v>
      </c>
      <c r="P32" s="489" t="s">
        <v>1036</v>
      </c>
      <c r="Q32" s="489" t="s">
        <v>1036</v>
      </c>
      <c r="R32" s="489" t="s">
        <v>1036</v>
      </c>
      <c r="S32" s="489" t="s">
        <v>1036</v>
      </c>
      <c r="T32" s="489" t="s">
        <v>1036</v>
      </c>
      <c r="U32" s="489"/>
      <c r="V32" s="489"/>
      <c r="W32" s="489" t="s">
        <v>1036</v>
      </c>
      <c r="X32" s="489"/>
      <c r="AD32" s="493" t="s">
        <v>1323</v>
      </c>
    </row>
    <row r="33" spans="2:30" ht="11.25" customHeight="1" x14ac:dyDescent="0.25">
      <c r="B33" s="488"/>
      <c r="C33" s="488"/>
      <c r="D33" s="488" t="s">
        <v>1324</v>
      </c>
      <c r="E33" s="488"/>
      <c r="F33" s="488"/>
      <c r="G33" s="488"/>
      <c r="H33" s="489"/>
      <c r="I33" s="490"/>
      <c r="J33" s="489"/>
      <c r="K33" s="489"/>
      <c r="M33" s="489"/>
      <c r="N33" s="489"/>
      <c r="O33" s="489"/>
      <c r="P33" s="489"/>
      <c r="Q33" s="489"/>
      <c r="R33" s="489"/>
      <c r="S33" s="489"/>
      <c r="T33" s="489"/>
      <c r="U33" s="489"/>
      <c r="V33" s="489"/>
      <c r="W33" s="489"/>
      <c r="X33" s="489"/>
      <c r="AD33" s="493" t="s">
        <v>1325</v>
      </c>
    </row>
    <row r="34" spans="2:30" ht="11.25" customHeight="1" x14ac:dyDescent="0.25">
      <c r="B34" s="488"/>
      <c r="C34" s="488"/>
      <c r="D34" s="488" t="s">
        <v>1326</v>
      </c>
      <c r="E34" s="488"/>
      <c r="F34" s="488"/>
      <c r="G34" s="488"/>
      <c r="H34" s="489"/>
      <c r="I34" s="490"/>
      <c r="J34" s="489"/>
      <c r="K34" s="489"/>
      <c r="M34" s="489"/>
      <c r="N34" s="489"/>
      <c r="O34" s="489"/>
      <c r="P34" s="489"/>
      <c r="Q34" s="489"/>
      <c r="R34" s="489"/>
      <c r="S34" s="489"/>
      <c r="T34" s="489"/>
      <c r="U34" s="489"/>
      <c r="V34" s="489"/>
      <c r="W34" s="489"/>
      <c r="X34" s="489"/>
      <c r="AD34" s="493" t="s">
        <v>1327</v>
      </c>
    </row>
    <row r="35" spans="2:30" ht="11.25" customHeight="1" x14ac:dyDescent="0.25">
      <c r="B35" s="488"/>
      <c r="C35" s="488"/>
      <c r="D35" s="488" t="s">
        <v>1328</v>
      </c>
      <c r="E35" s="488"/>
      <c r="F35" s="488"/>
      <c r="G35" s="488"/>
      <c r="H35" s="489"/>
      <c r="I35" s="490"/>
      <c r="J35" s="489"/>
      <c r="K35" s="489"/>
      <c r="M35" s="489"/>
      <c r="N35" s="489"/>
      <c r="O35" s="489"/>
      <c r="P35" s="489"/>
      <c r="Q35" s="489"/>
      <c r="R35" s="489"/>
      <c r="S35" s="489"/>
      <c r="T35" s="489"/>
      <c r="U35" s="489"/>
      <c r="V35" s="489"/>
      <c r="W35" s="489"/>
      <c r="X35" s="489"/>
      <c r="AD35" s="493" t="s">
        <v>1329</v>
      </c>
    </row>
    <row r="36" spans="2:30" ht="11.25" customHeight="1" x14ac:dyDescent="0.25">
      <c r="D36" s="487" t="s">
        <v>1330</v>
      </c>
      <c r="AD36" s="493" t="s">
        <v>1331</v>
      </c>
    </row>
    <row r="37" spans="2:30" ht="11.25" customHeight="1" x14ac:dyDescent="0.25">
      <c r="D37" s="487" t="s">
        <v>1332</v>
      </c>
      <c r="H37" s="513" t="s">
        <v>1333</v>
      </c>
      <c r="AD37" s="493" t="s">
        <v>1334</v>
      </c>
    </row>
    <row r="38" spans="2:30" ht="11.25" customHeight="1" x14ac:dyDescent="0.25">
      <c r="D38" s="487" t="s">
        <v>1335</v>
      </c>
      <c r="H38" s="513" t="s">
        <v>1336</v>
      </c>
      <c r="AD38" s="493" t="s">
        <v>1337</v>
      </c>
    </row>
    <row r="39" spans="2:30" ht="9.75" customHeight="1" x14ac:dyDescent="0.25">
      <c r="AD39" s="493" t="s">
        <v>1338</v>
      </c>
    </row>
    <row r="40" spans="2:30" ht="9.75" customHeight="1" x14ac:dyDescent="0.25">
      <c r="AD40" s="493" t="s">
        <v>1339</v>
      </c>
    </row>
    <row r="41" spans="2:30" ht="9.75" customHeight="1" x14ac:dyDescent="0.25">
      <c r="AD41" s="493" t="s">
        <v>1340</v>
      </c>
    </row>
    <row r="42" spans="2:30" ht="9.75" customHeight="1" x14ac:dyDescent="0.25">
      <c r="AD42" s="493" t="s">
        <v>1341</v>
      </c>
    </row>
    <row r="43" spans="2:30" ht="9.75" customHeight="1" x14ac:dyDescent="0.25">
      <c r="AD43" s="493" t="s">
        <v>1342</v>
      </c>
    </row>
    <row r="44" spans="2:30" ht="9.75" customHeight="1" x14ac:dyDescent="0.25">
      <c r="AD44" s="493" t="s">
        <v>1343</v>
      </c>
    </row>
    <row r="45" spans="2:30" ht="9.75" customHeight="1" x14ac:dyDescent="0.25">
      <c r="AD45" s="493" t="s">
        <v>1344</v>
      </c>
    </row>
    <row r="46" spans="2:30" ht="9.75" customHeight="1" x14ac:dyDescent="0.25">
      <c r="AD46" s="493" t="s">
        <v>1345</v>
      </c>
    </row>
    <row r="47" spans="2:30" ht="9.75" customHeight="1" x14ac:dyDescent="0.25">
      <c r="AD47" s="493" t="s">
        <v>1346</v>
      </c>
    </row>
    <row r="48" spans="2:30" ht="9.75" customHeight="1" x14ac:dyDescent="0.25">
      <c r="AD48" s="493" t="s">
        <v>1347</v>
      </c>
    </row>
    <row r="49" spans="30:30" ht="9.75" customHeight="1" x14ac:dyDescent="0.25">
      <c r="AD49" s="493" t="s">
        <v>1348</v>
      </c>
    </row>
    <row r="50" spans="30:30" ht="9.75" customHeight="1" x14ac:dyDescent="0.25">
      <c r="AD50" s="493" t="s">
        <v>1349</v>
      </c>
    </row>
    <row r="51" spans="30:30" ht="9.75" customHeight="1" x14ac:dyDescent="0.25">
      <c r="AD51" s="514" t="s">
        <v>1350</v>
      </c>
    </row>
    <row r="52" spans="30:30" ht="9.75" customHeight="1" x14ac:dyDescent="0.25">
      <c r="AD52" s="514" t="s">
        <v>1351</v>
      </c>
    </row>
    <row r="53" spans="30:30" ht="9.75" customHeight="1" x14ac:dyDescent="0.25">
      <c r="AD53" s="514" t="s">
        <v>1352</v>
      </c>
    </row>
    <row r="54" spans="30:30" ht="9.75" customHeight="1" x14ac:dyDescent="0.25">
      <c r="AD54" s="511" t="s">
        <v>1353</v>
      </c>
    </row>
    <row r="55" spans="30:30" ht="9.75" customHeight="1" x14ac:dyDescent="0.25">
      <c r="AD55" s="511" t="s">
        <v>1354</v>
      </c>
    </row>
    <row r="56" spans="30:30" ht="9.75" customHeight="1" x14ac:dyDescent="0.25">
      <c r="AD56" s="511" t="s">
        <v>1355</v>
      </c>
    </row>
    <row r="57" spans="30:30" ht="9.75" customHeight="1" x14ac:dyDescent="0.25">
      <c r="AD57" s="493" t="s">
        <v>1356</v>
      </c>
    </row>
    <row r="58" spans="30:30" ht="9.75" customHeight="1" x14ac:dyDescent="0.25">
      <c r="AD58" s="493" t="s">
        <v>1357</v>
      </c>
    </row>
    <row r="59" spans="30:30" ht="9.75" customHeight="1" x14ac:dyDescent="0.25">
      <c r="AD59" s="493" t="s">
        <v>1358</v>
      </c>
    </row>
    <row r="60" spans="30:30" ht="9.75" customHeight="1" x14ac:dyDescent="0.25">
      <c r="AD60" s="493" t="s">
        <v>1359</v>
      </c>
    </row>
    <row r="61" spans="30:30" ht="9.75" customHeight="1" x14ac:dyDescent="0.25">
      <c r="AD61" s="493" t="s">
        <v>1360</v>
      </c>
    </row>
    <row r="62" spans="30:30" ht="9.75" customHeight="1" x14ac:dyDescent="0.25">
      <c r="AD62" s="493" t="s">
        <v>1361</v>
      </c>
    </row>
    <row r="63" spans="30:30" ht="9.75" customHeight="1" x14ac:dyDescent="0.25">
      <c r="AD63" s="493" t="s">
        <v>1362</v>
      </c>
    </row>
    <row r="64" spans="30:30" ht="9.75" customHeight="1" x14ac:dyDescent="0.25">
      <c r="AD64" s="493" t="s">
        <v>1363</v>
      </c>
    </row>
    <row r="65" spans="30:30" ht="9.75" customHeight="1" x14ac:dyDescent="0.25">
      <c r="AD65" s="493" t="s">
        <v>1364</v>
      </c>
    </row>
    <row r="66" spans="30:30" ht="9.75" customHeight="1" x14ac:dyDescent="0.25">
      <c r="AD66" s="493" t="s">
        <v>1365</v>
      </c>
    </row>
    <row r="67" spans="30:30" ht="9.75" customHeight="1" x14ac:dyDescent="0.25">
      <c r="AD67" s="493" t="s">
        <v>1366</v>
      </c>
    </row>
    <row r="68" spans="30:30" ht="9.75" customHeight="1" x14ac:dyDescent="0.25">
      <c r="AD68" s="493" t="s">
        <v>1367</v>
      </c>
    </row>
    <row r="69" spans="30:30" ht="9.75" customHeight="1" x14ac:dyDescent="0.25">
      <c r="AD69" s="493" t="s">
        <v>1368</v>
      </c>
    </row>
    <row r="70" spans="30:30" ht="9.75" customHeight="1" x14ac:dyDescent="0.25">
      <c r="AD70" s="493" t="s">
        <v>1369</v>
      </c>
    </row>
    <row r="71" spans="30:30" ht="9.75" customHeight="1" x14ac:dyDescent="0.25">
      <c r="AD71" s="493" t="s">
        <v>1370</v>
      </c>
    </row>
    <row r="72" spans="30:30" ht="9.75" customHeight="1" x14ac:dyDescent="0.25">
      <c r="AD72" s="493" t="s">
        <v>1371</v>
      </c>
    </row>
    <row r="73" spans="30:30" ht="9.75" customHeight="1" x14ac:dyDescent="0.25">
      <c r="AD73" s="493" t="s">
        <v>1372</v>
      </c>
    </row>
    <row r="74" spans="30:30" ht="9.75" customHeight="1" x14ac:dyDescent="0.25">
      <c r="AD74" s="493" t="s">
        <v>1373</v>
      </c>
    </row>
    <row r="75" spans="30:30" ht="9.75" customHeight="1" x14ac:dyDescent="0.25">
      <c r="AD75" s="493" t="s">
        <v>1374</v>
      </c>
    </row>
    <row r="76" spans="30:30" ht="9.75" customHeight="1" x14ac:dyDescent="0.25">
      <c r="AD76" s="493" t="s">
        <v>1375</v>
      </c>
    </row>
    <row r="77" spans="30:30" ht="9.75" customHeight="1" x14ac:dyDescent="0.25">
      <c r="AD77" s="493" t="s">
        <v>1376</v>
      </c>
    </row>
    <row r="78" spans="30:30" ht="9.75" customHeight="1" x14ac:dyDescent="0.25">
      <c r="AD78" s="493" t="s">
        <v>1377</v>
      </c>
    </row>
    <row r="79" spans="30:30" ht="9.75" customHeight="1" x14ac:dyDescent="0.25">
      <c r="AD79" s="493" t="s">
        <v>1378</v>
      </c>
    </row>
    <row r="80" spans="30:30" ht="9.75" customHeight="1" x14ac:dyDescent="0.25">
      <c r="AD80" s="493" t="s">
        <v>1379</v>
      </c>
    </row>
    <row r="81" spans="30:30" ht="9.75" customHeight="1" x14ac:dyDescent="0.25">
      <c r="AD81" s="493" t="s">
        <v>1380</v>
      </c>
    </row>
    <row r="82" spans="30:30" ht="9.75" customHeight="1" x14ac:dyDescent="0.25">
      <c r="AD82" s="493" t="s">
        <v>1381</v>
      </c>
    </row>
    <row r="83" spans="30:30" ht="9.75" customHeight="1" x14ac:dyDescent="0.25">
      <c r="AD83" s="511" t="s">
        <v>1382</v>
      </c>
    </row>
    <row r="84" spans="30:30" ht="9.75" customHeight="1" x14ac:dyDescent="0.25">
      <c r="AD84" s="493" t="s">
        <v>1383</v>
      </c>
    </row>
    <row r="85" spans="30:30" ht="9.75" customHeight="1" x14ac:dyDescent="0.25">
      <c r="AD85" s="487" t="s">
        <v>71</v>
      </c>
    </row>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xr:uid="{00000000-0002-0000-0D00-000000000000}">
      <formula1>1000</formula1>
    </dataValidation>
    <dataValidation type="list" allowBlank="1" showInputMessage="1" showErrorMessage="1" sqref="X5" xr:uid="{00000000-0002-0000-0D00-000001000000}">
      <formula1>$B$15:$B$50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8E00"/>
    <pageSetUpPr fitToPage="1"/>
  </sheetPr>
  <dimension ref="A1:SP640"/>
  <sheetViews>
    <sheetView view="pageBreakPreview" zoomScale="70" zoomScaleNormal="100" zoomScaleSheetLayoutView="70" workbookViewId="0">
      <selection sqref="A1:I1"/>
    </sheetView>
  </sheetViews>
  <sheetFormatPr baseColWidth="10" defaultColWidth="14.42578125" defaultRowHeight="15" customHeight="1" zeroHeight="1" x14ac:dyDescent="0.25"/>
  <cols>
    <col min="1" max="1" width="26.42578125" customWidth="1"/>
    <col min="2" max="2" width="13" customWidth="1"/>
    <col min="3" max="3" width="15.140625" customWidth="1"/>
    <col min="4" max="6" width="13" customWidth="1"/>
    <col min="7" max="7" width="16.140625" customWidth="1"/>
    <col min="8" max="8" width="14.7109375" customWidth="1"/>
    <col min="9" max="9" width="13" customWidth="1"/>
    <col min="10" max="10" width="10.7109375" style="234" customWidth="1"/>
    <col min="11" max="11" width="10.7109375" hidden="1" customWidth="1"/>
    <col min="12" max="509" width="0" hidden="1" customWidth="1"/>
    <col min="510" max="510" width="49.140625" hidden="1" customWidth="1"/>
    <col min="511" max="6878" width="0" hidden="1" customWidth="1"/>
  </cols>
  <sheetData>
    <row r="1" spans="1:11" s="234" customFormat="1" x14ac:dyDescent="0.25">
      <c r="A1" s="618" t="s">
        <v>0</v>
      </c>
      <c r="B1" s="619"/>
      <c r="C1" s="619"/>
      <c r="D1" s="619"/>
      <c r="E1" s="619"/>
      <c r="F1" s="619"/>
      <c r="G1" s="619"/>
      <c r="H1" s="619"/>
      <c r="I1" s="620"/>
      <c r="J1" s="253"/>
      <c r="K1" s="253"/>
    </row>
    <row r="2" spans="1:11" s="234" customFormat="1" x14ac:dyDescent="0.25">
      <c r="A2" s="609" t="s">
        <v>1</v>
      </c>
      <c r="B2" s="562"/>
      <c r="C2" s="562"/>
      <c r="D2" s="562"/>
      <c r="E2" s="562"/>
      <c r="F2" s="562"/>
      <c r="G2" s="562"/>
      <c r="H2" s="562"/>
      <c r="I2" s="610"/>
      <c r="J2" s="253"/>
      <c r="K2" s="253"/>
    </row>
    <row r="3" spans="1:11" s="234" customFormat="1" x14ac:dyDescent="0.25">
      <c r="A3" s="609" t="s">
        <v>42</v>
      </c>
      <c r="B3" s="562"/>
      <c r="C3" s="562"/>
      <c r="D3" s="562"/>
      <c r="E3" s="562"/>
      <c r="F3" s="562"/>
      <c r="G3" s="562"/>
      <c r="H3" s="562"/>
      <c r="I3" s="610"/>
      <c r="J3" s="253"/>
      <c r="K3" s="253"/>
    </row>
    <row r="4" spans="1:11" s="234" customFormat="1" x14ac:dyDescent="0.25">
      <c r="A4" s="254"/>
      <c r="B4" s="621" t="s">
        <v>43</v>
      </c>
      <c r="C4" s="622"/>
      <c r="D4" s="622"/>
      <c r="E4" s="623"/>
      <c r="F4" s="624" t="s">
        <v>44</v>
      </c>
      <c r="G4" s="622"/>
      <c r="H4" s="622"/>
      <c r="I4" s="625"/>
      <c r="J4" s="253"/>
      <c r="K4" s="253"/>
    </row>
    <row r="5" spans="1:11" ht="25.5" customHeight="1" x14ac:dyDescent="0.25">
      <c r="A5" s="604" t="s">
        <v>45</v>
      </c>
      <c r="B5" s="559"/>
      <c r="C5" s="559"/>
      <c r="D5" s="559"/>
      <c r="E5" s="559"/>
      <c r="F5" s="559"/>
      <c r="G5" s="559"/>
      <c r="H5" s="559"/>
      <c r="I5" s="560"/>
      <c r="J5" s="253"/>
      <c r="K5" s="29"/>
    </row>
    <row r="6" spans="1:11" ht="25.5" customHeight="1" x14ac:dyDescent="0.25">
      <c r="A6" s="604" t="s">
        <v>46</v>
      </c>
      <c r="B6" s="559"/>
      <c r="C6" s="559"/>
      <c r="D6" s="559"/>
      <c r="E6" s="559"/>
      <c r="F6" s="559"/>
      <c r="G6" s="559"/>
      <c r="H6" s="559"/>
      <c r="I6" s="560"/>
      <c r="J6" s="253"/>
      <c r="K6" s="29"/>
    </row>
    <row r="7" spans="1:11" ht="25.5" customHeight="1" x14ac:dyDescent="0.25">
      <c r="A7" s="30" t="s">
        <v>47</v>
      </c>
      <c r="B7" s="228">
        <v>1</v>
      </c>
      <c r="C7" s="604" t="s">
        <v>48</v>
      </c>
      <c r="D7" s="560"/>
      <c r="E7" s="626" t="s">
        <v>49</v>
      </c>
      <c r="F7" s="559"/>
      <c r="G7" s="560"/>
      <c r="H7" s="30" t="s">
        <v>50</v>
      </c>
      <c r="I7" s="32" t="s">
        <v>51</v>
      </c>
      <c r="J7" s="253"/>
      <c r="K7" s="29"/>
    </row>
    <row r="8" spans="1:11" ht="25.5" customHeight="1" x14ac:dyDescent="0.25">
      <c r="A8" s="30" t="s">
        <v>52</v>
      </c>
      <c r="B8" s="612" t="s">
        <v>53</v>
      </c>
      <c r="C8" s="559"/>
      <c r="D8" s="560"/>
      <c r="E8" s="604" t="s">
        <v>54</v>
      </c>
      <c r="F8" s="560"/>
      <c r="G8" s="635" t="s">
        <v>131</v>
      </c>
      <c r="H8" s="628"/>
      <c r="I8" s="615"/>
      <c r="J8" s="253"/>
      <c r="K8" s="29"/>
    </row>
    <row r="9" spans="1:11" ht="39.75" customHeight="1" x14ac:dyDescent="0.25">
      <c r="A9" s="30" t="s">
        <v>55</v>
      </c>
      <c r="B9" s="612" t="s">
        <v>56</v>
      </c>
      <c r="C9" s="559"/>
      <c r="D9" s="559"/>
      <c r="E9" s="559"/>
      <c r="F9" s="559"/>
      <c r="G9" s="559"/>
      <c r="H9" s="559"/>
      <c r="I9" s="560"/>
      <c r="J9" s="253"/>
      <c r="K9" s="29"/>
    </row>
    <row r="10" spans="1:11" ht="25.5" customHeight="1" x14ac:dyDescent="0.25">
      <c r="A10" s="30" t="s">
        <v>57</v>
      </c>
      <c r="B10" s="612" t="s">
        <v>58</v>
      </c>
      <c r="C10" s="559"/>
      <c r="D10" s="559"/>
      <c r="E10" s="559"/>
      <c r="F10" s="559"/>
      <c r="G10" s="559"/>
      <c r="H10" s="559"/>
      <c r="I10" s="560"/>
      <c r="J10" s="253"/>
      <c r="K10" s="29"/>
    </row>
    <row r="11" spans="1:11" ht="25.5" customHeight="1" x14ac:dyDescent="0.25">
      <c r="A11" s="30" t="s">
        <v>59</v>
      </c>
      <c r="B11" s="33" t="s">
        <v>60</v>
      </c>
      <c r="C11" s="33" t="s">
        <v>61</v>
      </c>
      <c r="D11" s="33" t="s">
        <v>62</v>
      </c>
      <c r="E11" s="629" t="s">
        <v>63</v>
      </c>
      <c r="F11" s="567"/>
      <c r="G11" s="630" t="s">
        <v>64</v>
      </c>
      <c r="H11" s="630" t="s">
        <v>65</v>
      </c>
      <c r="I11" s="630" t="s">
        <v>66</v>
      </c>
      <c r="J11" s="253"/>
      <c r="K11" s="29"/>
    </row>
    <row r="12" spans="1:11" ht="25.5" customHeight="1" x14ac:dyDescent="0.25">
      <c r="A12" s="30" t="s">
        <v>67</v>
      </c>
      <c r="B12" s="33" t="s">
        <v>68</v>
      </c>
      <c r="C12" s="33" t="s">
        <v>60</v>
      </c>
      <c r="D12" s="33" t="s">
        <v>66</v>
      </c>
      <c r="E12" s="570"/>
      <c r="F12" s="571"/>
      <c r="G12" s="631"/>
      <c r="H12" s="631"/>
      <c r="I12" s="631"/>
      <c r="J12" s="253"/>
      <c r="K12" s="29"/>
    </row>
    <row r="13" spans="1:11" ht="25.5" customHeight="1" x14ac:dyDescent="0.25">
      <c r="A13" s="30" t="s">
        <v>69</v>
      </c>
      <c r="B13" s="34">
        <v>0.3</v>
      </c>
      <c r="C13" s="30" t="s">
        <v>70</v>
      </c>
      <c r="D13" s="35" t="s">
        <v>71</v>
      </c>
      <c r="E13" s="604" t="s">
        <v>72</v>
      </c>
      <c r="F13" s="560"/>
      <c r="G13" s="602"/>
      <c r="H13" s="559"/>
      <c r="I13" s="560"/>
      <c r="J13" s="253"/>
      <c r="K13" s="29"/>
    </row>
    <row r="14" spans="1:11" ht="25.5" customHeight="1" x14ac:dyDescent="0.25">
      <c r="A14" s="604" t="s">
        <v>73</v>
      </c>
      <c r="B14" s="559"/>
      <c r="C14" s="559"/>
      <c r="D14" s="559"/>
      <c r="E14" s="559"/>
      <c r="F14" s="559"/>
      <c r="G14" s="559"/>
      <c r="H14" s="559"/>
      <c r="I14" s="560"/>
      <c r="J14" s="253"/>
      <c r="K14" s="29"/>
    </row>
    <row r="15" spans="1:11" ht="25.5" customHeight="1" x14ac:dyDescent="0.25">
      <c r="A15" s="30" t="s">
        <v>74</v>
      </c>
      <c r="B15" s="605" t="s">
        <v>1410</v>
      </c>
      <c r="C15" s="560"/>
      <c r="D15" s="30" t="s">
        <v>76</v>
      </c>
      <c r="E15" s="605" t="s">
        <v>77</v>
      </c>
      <c r="F15" s="560"/>
      <c r="G15" s="30" t="s">
        <v>78</v>
      </c>
      <c r="H15" s="605" t="s">
        <v>71</v>
      </c>
      <c r="I15" s="560"/>
      <c r="J15" s="253"/>
      <c r="K15" s="29"/>
    </row>
    <row r="16" spans="1:11" ht="25.5" customHeight="1" x14ac:dyDescent="0.25">
      <c r="A16" s="30" t="s">
        <v>79</v>
      </c>
      <c r="B16" s="605" t="s">
        <v>80</v>
      </c>
      <c r="C16" s="559"/>
      <c r="D16" s="559"/>
      <c r="E16" s="559"/>
      <c r="F16" s="559"/>
      <c r="G16" s="559"/>
      <c r="H16" s="559"/>
      <c r="I16" s="560"/>
      <c r="J16" s="253"/>
      <c r="K16" s="29"/>
    </row>
    <row r="17" spans="1:11" ht="25.5" customHeight="1" x14ac:dyDescent="0.25">
      <c r="A17" s="30" t="s">
        <v>81</v>
      </c>
      <c r="B17" s="36" t="s">
        <v>82</v>
      </c>
      <c r="C17" s="30" t="s">
        <v>83</v>
      </c>
      <c r="D17" s="37" t="s">
        <v>84</v>
      </c>
      <c r="E17" s="604" t="s">
        <v>85</v>
      </c>
      <c r="F17" s="560"/>
      <c r="G17" s="38" t="s">
        <v>86</v>
      </c>
      <c r="H17" s="30" t="s">
        <v>87</v>
      </c>
      <c r="I17" s="39">
        <v>0.3</v>
      </c>
      <c r="J17" s="253"/>
      <c r="K17" s="29"/>
    </row>
    <row r="18" spans="1:11" ht="25.5" customHeight="1" x14ac:dyDescent="0.25">
      <c r="A18" s="30" t="s">
        <v>88</v>
      </c>
      <c r="B18" s="605" t="s">
        <v>89</v>
      </c>
      <c r="C18" s="559"/>
      <c r="D18" s="559"/>
      <c r="E18" s="559"/>
      <c r="F18" s="559"/>
      <c r="G18" s="559"/>
      <c r="H18" s="559"/>
      <c r="I18" s="560"/>
      <c r="J18" s="253"/>
      <c r="K18" s="29"/>
    </row>
    <row r="19" spans="1:11" ht="25.5" customHeight="1" x14ac:dyDescent="0.25">
      <c r="A19" s="30" t="s">
        <v>90</v>
      </c>
      <c r="B19" s="605" t="s">
        <v>91</v>
      </c>
      <c r="C19" s="559"/>
      <c r="D19" s="560"/>
      <c r="E19" s="604" t="s">
        <v>92</v>
      </c>
      <c r="F19" s="560"/>
      <c r="G19" s="605" t="s">
        <v>93</v>
      </c>
      <c r="H19" s="559"/>
      <c r="I19" s="560"/>
      <c r="J19" s="253"/>
      <c r="K19" s="29"/>
    </row>
    <row r="20" spans="1:11" ht="25.5" customHeight="1" x14ac:dyDescent="0.25">
      <c r="A20" s="604" t="s">
        <v>94</v>
      </c>
      <c r="B20" s="559"/>
      <c r="C20" s="559"/>
      <c r="D20" s="559"/>
      <c r="E20" s="559"/>
      <c r="F20" s="559"/>
      <c r="G20" s="559"/>
      <c r="H20" s="559"/>
      <c r="I20" s="560"/>
      <c r="J20" s="253"/>
      <c r="K20" s="29"/>
    </row>
    <row r="21" spans="1:11" ht="25.5" customHeight="1" x14ac:dyDescent="0.25">
      <c r="A21" s="30" t="s">
        <v>95</v>
      </c>
      <c r="B21" s="605" t="s">
        <v>96</v>
      </c>
      <c r="C21" s="559"/>
      <c r="D21" s="559"/>
      <c r="E21" s="559"/>
      <c r="F21" s="559"/>
      <c r="G21" s="559"/>
      <c r="H21" s="559"/>
      <c r="I21" s="560"/>
      <c r="J21" s="253"/>
      <c r="K21" s="29"/>
    </row>
    <row r="22" spans="1:11" ht="25.5" customHeight="1" x14ac:dyDescent="0.25">
      <c r="A22" s="30" t="s">
        <v>97</v>
      </c>
      <c r="B22" s="604" t="s">
        <v>98</v>
      </c>
      <c r="C22" s="560"/>
      <c r="D22" s="604" t="s">
        <v>99</v>
      </c>
      <c r="E22" s="560"/>
      <c r="F22" s="604" t="s">
        <v>100</v>
      </c>
      <c r="G22" s="560"/>
      <c r="H22" s="604" t="s">
        <v>101</v>
      </c>
      <c r="I22" s="560"/>
      <c r="J22" s="253"/>
      <c r="K22" s="29"/>
    </row>
    <row r="23" spans="1:11" ht="25.5" customHeight="1" x14ac:dyDescent="0.25">
      <c r="A23" s="30" t="s">
        <v>102</v>
      </c>
      <c r="B23" s="605" t="s">
        <v>103</v>
      </c>
      <c r="C23" s="560"/>
      <c r="D23" s="605" t="s">
        <v>104</v>
      </c>
      <c r="E23" s="560"/>
      <c r="F23" s="605" t="s">
        <v>1419</v>
      </c>
      <c r="G23" s="560"/>
      <c r="H23" s="605"/>
      <c r="I23" s="560"/>
      <c r="J23" s="253"/>
      <c r="K23" s="29"/>
    </row>
    <row r="24" spans="1:11" ht="25.5" customHeight="1" x14ac:dyDescent="0.25">
      <c r="A24" s="30" t="s">
        <v>105</v>
      </c>
      <c r="B24" s="611" t="s">
        <v>106</v>
      </c>
      <c r="C24" s="560"/>
      <c r="D24" s="611"/>
      <c r="E24" s="560"/>
      <c r="F24" s="605"/>
      <c r="G24" s="560"/>
      <c r="H24" s="605"/>
      <c r="I24" s="560"/>
      <c r="J24" s="253"/>
      <c r="K24" s="29"/>
    </row>
    <row r="25" spans="1:11" ht="25.5" customHeight="1" x14ac:dyDescent="0.25">
      <c r="A25" s="30" t="s">
        <v>107</v>
      </c>
      <c r="B25" s="608" t="s">
        <v>106</v>
      </c>
      <c r="C25" s="560"/>
      <c r="D25" s="608"/>
      <c r="E25" s="560"/>
      <c r="F25" s="605"/>
      <c r="G25" s="560"/>
      <c r="H25" s="605"/>
      <c r="I25" s="560"/>
      <c r="J25" s="253"/>
      <c r="K25" s="29"/>
    </row>
    <row r="26" spans="1:11" ht="25.5" customHeight="1" x14ac:dyDescent="0.25">
      <c r="A26" s="30" t="s">
        <v>108</v>
      </c>
      <c r="B26" s="605" t="s">
        <v>109</v>
      </c>
      <c r="C26" s="560"/>
      <c r="D26" s="605"/>
      <c r="E26" s="560"/>
      <c r="F26" s="605"/>
      <c r="G26" s="560"/>
      <c r="H26" s="605"/>
      <c r="I26" s="560"/>
      <c r="J26" s="253"/>
      <c r="K26" s="29"/>
    </row>
    <row r="27" spans="1:11" ht="25.5" customHeight="1" x14ac:dyDescent="0.25">
      <c r="A27" s="30" t="s">
        <v>110</v>
      </c>
      <c r="B27" s="605" t="s">
        <v>75</v>
      </c>
      <c r="C27" s="560"/>
      <c r="D27" s="605"/>
      <c r="E27" s="560"/>
      <c r="F27" s="605"/>
      <c r="G27" s="560"/>
      <c r="H27" s="605"/>
      <c r="I27" s="560"/>
      <c r="J27" s="253"/>
      <c r="K27" s="29"/>
    </row>
    <row r="28" spans="1:11" ht="25.5" customHeight="1" x14ac:dyDescent="0.25">
      <c r="A28" s="30" t="s">
        <v>111</v>
      </c>
      <c r="B28" s="605" t="s">
        <v>75</v>
      </c>
      <c r="C28" s="560"/>
      <c r="D28" s="608"/>
      <c r="E28" s="560"/>
      <c r="F28" s="605"/>
      <c r="G28" s="560"/>
      <c r="H28" s="605"/>
      <c r="I28" s="560"/>
      <c r="J28" s="253"/>
      <c r="K28" s="29"/>
    </row>
    <row r="29" spans="1:11" ht="25.5" customHeight="1" x14ac:dyDescent="0.25">
      <c r="A29" s="604" t="s">
        <v>112</v>
      </c>
      <c r="B29" s="559"/>
      <c r="C29" s="559"/>
      <c r="D29" s="559"/>
      <c r="E29" s="559"/>
      <c r="F29" s="559"/>
      <c r="G29" s="559"/>
      <c r="H29" s="559"/>
      <c r="I29" s="560"/>
      <c r="J29" s="253"/>
      <c r="K29" s="29"/>
    </row>
    <row r="30" spans="1:11" ht="25.5" customHeight="1" x14ac:dyDescent="0.25">
      <c r="A30" s="30" t="s">
        <v>113</v>
      </c>
      <c r="B30" s="602" t="s">
        <v>114</v>
      </c>
      <c r="C30" s="559"/>
      <c r="D30" s="560"/>
      <c r="E30" s="30" t="s">
        <v>115</v>
      </c>
      <c r="F30" s="612" t="s">
        <v>114</v>
      </c>
      <c r="G30" s="559"/>
      <c r="H30" s="559"/>
      <c r="I30" s="560"/>
      <c r="J30" s="253"/>
      <c r="K30" s="29"/>
    </row>
    <row r="31" spans="1:11" ht="25.5" customHeight="1" x14ac:dyDescent="0.25">
      <c r="A31" s="30" t="s">
        <v>116</v>
      </c>
      <c r="B31" s="602" t="s">
        <v>114</v>
      </c>
      <c r="C31" s="559"/>
      <c r="D31" s="559"/>
      <c r="E31" s="559"/>
      <c r="F31" s="559"/>
      <c r="G31" s="559"/>
      <c r="H31" s="559"/>
      <c r="I31" s="560"/>
      <c r="J31" s="253"/>
      <c r="K31" s="29"/>
    </row>
    <row r="32" spans="1:11" ht="25.5" customHeight="1" x14ac:dyDescent="0.25">
      <c r="A32" s="30" t="s">
        <v>117</v>
      </c>
      <c r="B32" s="602" t="s">
        <v>114</v>
      </c>
      <c r="C32" s="559"/>
      <c r="D32" s="559"/>
      <c r="E32" s="559"/>
      <c r="F32" s="559"/>
      <c r="G32" s="559"/>
      <c r="H32" s="559"/>
      <c r="I32" s="560"/>
      <c r="J32" s="253"/>
      <c r="K32" s="29"/>
    </row>
    <row r="33" spans="1:11" ht="25.5" customHeight="1" x14ac:dyDescent="0.25">
      <c r="A33" s="30" t="s">
        <v>118</v>
      </c>
      <c r="B33" s="603" t="s">
        <v>114</v>
      </c>
      <c r="C33" s="559"/>
      <c r="D33" s="560"/>
      <c r="E33" s="30" t="s">
        <v>119</v>
      </c>
      <c r="F33" s="603" t="s">
        <v>114</v>
      </c>
      <c r="G33" s="559"/>
      <c r="H33" s="559"/>
      <c r="I33" s="560"/>
      <c r="J33" s="253"/>
      <c r="K33" s="29"/>
    </row>
    <row r="34" spans="1:11" ht="25.5" customHeight="1" x14ac:dyDescent="0.25">
      <c r="A34" s="613" t="s">
        <v>120</v>
      </c>
      <c r="B34" s="560"/>
      <c r="C34" s="613" t="s">
        <v>121</v>
      </c>
      <c r="D34" s="560"/>
      <c r="E34" s="613" t="s">
        <v>122</v>
      </c>
      <c r="F34" s="559"/>
      <c r="G34" s="560"/>
      <c r="H34" s="613" t="s">
        <v>123</v>
      </c>
      <c r="I34" s="560"/>
      <c r="J34" s="253"/>
      <c r="K34" s="29"/>
    </row>
    <row r="35" spans="1:11" ht="25.5" customHeight="1" x14ac:dyDescent="0.25">
      <c r="A35" s="602" t="s">
        <v>124</v>
      </c>
      <c r="B35" s="560"/>
      <c r="C35" s="635" t="s">
        <v>125</v>
      </c>
      <c r="D35" s="615"/>
      <c r="E35" s="616" t="s">
        <v>126</v>
      </c>
      <c r="F35" s="559"/>
      <c r="G35" s="560"/>
      <c r="H35" s="636" t="s">
        <v>1409</v>
      </c>
      <c r="I35" s="615"/>
      <c r="J35" s="253"/>
      <c r="K35" s="29"/>
    </row>
    <row r="36" spans="1:11" ht="25.5" customHeight="1" x14ac:dyDescent="0.25">
      <c r="A36" s="613" t="s">
        <v>127</v>
      </c>
      <c r="B36" s="559"/>
      <c r="C36" s="559"/>
      <c r="D36" s="559"/>
      <c r="E36" s="559"/>
      <c r="F36" s="559"/>
      <c r="G36" s="559"/>
      <c r="H36" s="559"/>
      <c r="I36" s="560"/>
      <c r="J36" s="253"/>
      <c r="K36" s="29"/>
    </row>
    <row r="37" spans="1:11" ht="25.5" customHeight="1" x14ac:dyDescent="0.25">
      <c r="A37" s="30" t="s">
        <v>128</v>
      </c>
      <c r="B37" s="604" t="s">
        <v>129</v>
      </c>
      <c r="C37" s="559"/>
      <c r="D37" s="559"/>
      <c r="E37" s="559"/>
      <c r="F37" s="559"/>
      <c r="G37" s="559"/>
      <c r="H37" s="560"/>
      <c r="I37" s="30" t="s">
        <v>130</v>
      </c>
      <c r="J37" s="253"/>
      <c r="K37" s="29"/>
    </row>
    <row r="38" spans="1:11" ht="25.5" customHeight="1" x14ac:dyDescent="0.25">
      <c r="A38" s="40"/>
      <c r="B38" s="634"/>
      <c r="C38" s="559"/>
      <c r="D38" s="559"/>
      <c r="E38" s="559"/>
      <c r="F38" s="559"/>
      <c r="G38" s="559"/>
      <c r="H38" s="560"/>
      <c r="I38" s="41"/>
      <c r="J38" s="253"/>
      <c r="K38" s="29"/>
    </row>
    <row r="39" spans="1:11" s="234" customFormat="1" ht="15.75" customHeight="1" x14ac:dyDescent="0.25">
      <c r="A39" s="253"/>
      <c r="B39" s="253"/>
      <c r="C39" s="253"/>
      <c r="D39" s="253"/>
      <c r="E39" s="253"/>
      <c r="F39" s="253"/>
      <c r="G39" s="253"/>
      <c r="H39" s="253"/>
      <c r="I39" s="253"/>
      <c r="J39" s="253"/>
      <c r="K39" s="253"/>
    </row>
    <row r="40" spans="1:11" s="234" customFormat="1" ht="15.75" customHeight="1" x14ac:dyDescent="0.25">
      <c r="A40" s="253"/>
      <c r="B40" s="253"/>
      <c r="C40" s="253"/>
      <c r="D40" s="253"/>
      <c r="E40" s="253"/>
      <c r="F40" s="253"/>
      <c r="G40" s="253"/>
      <c r="H40" s="253"/>
      <c r="I40" s="253"/>
      <c r="J40" s="253"/>
      <c r="K40" s="253"/>
    </row>
    <row r="41" spans="1:11" s="234" customFormat="1" ht="15.75" customHeight="1" x14ac:dyDescent="0.25">
      <c r="A41" s="618" t="s">
        <v>0</v>
      </c>
      <c r="B41" s="619"/>
      <c r="C41" s="619"/>
      <c r="D41" s="619"/>
      <c r="E41" s="619"/>
      <c r="F41" s="619"/>
      <c r="G41" s="619"/>
      <c r="H41" s="619"/>
      <c r="I41" s="620"/>
      <c r="J41" s="253"/>
      <c r="K41" s="253"/>
    </row>
    <row r="42" spans="1:11" s="234" customFormat="1" ht="15.75" customHeight="1" x14ac:dyDescent="0.25">
      <c r="A42" s="609" t="s">
        <v>1</v>
      </c>
      <c r="B42" s="562"/>
      <c r="C42" s="562"/>
      <c r="D42" s="562"/>
      <c r="E42" s="562"/>
      <c r="F42" s="562"/>
      <c r="G42" s="562"/>
      <c r="H42" s="562"/>
      <c r="I42" s="610"/>
      <c r="J42" s="253"/>
      <c r="K42" s="253"/>
    </row>
    <row r="43" spans="1:11" s="234" customFormat="1" ht="15.75" customHeight="1" x14ac:dyDescent="0.25">
      <c r="A43" s="609" t="s">
        <v>42</v>
      </c>
      <c r="B43" s="562"/>
      <c r="C43" s="562"/>
      <c r="D43" s="562"/>
      <c r="E43" s="562"/>
      <c r="F43" s="562"/>
      <c r="G43" s="562"/>
      <c r="H43" s="562"/>
      <c r="I43" s="610"/>
      <c r="J43" s="253"/>
      <c r="K43" s="253"/>
    </row>
    <row r="44" spans="1:11" s="234" customFormat="1" ht="15.75" customHeight="1" x14ac:dyDescent="0.25">
      <c r="A44" s="254"/>
      <c r="B44" s="621" t="s">
        <v>43</v>
      </c>
      <c r="C44" s="622"/>
      <c r="D44" s="622"/>
      <c r="E44" s="623"/>
      <c r="F44" s="624" t="s">
        <v>44</v>
      </c>
      <c r="G44" s="622"/>
      <c r="H44" s="622"/>
      <c r="I44" s="625"/>
      <c r="J44" s="253"/>
      <c r="K44" s="253"/>
    </row>
    <row r="45" spans="1:11" ht="15.75" customHeight="1" x14ac:dyDescent="0.25">
      <c r="A45" s="604" t="s">
        <v>45</v>
      </c>
      <c r="B45" s="559"/>
      <c r="C45" s="559"/>
      <c r="D45" s="559"/>
      <c r="E45" s="559"/>
      <c r="F45" s="559"/>
      <c r="G45" s="559"/>
      <c r="H45" s="559"/>
      <c r="I45" s="560"/>
      <c r="J45" s="253"/>
      <c r="K45" s="29"/>
    </row>
    <row r="46" spans="1:11" ht="15.75" customHeight="1" x14ac:dyDescent="0.25">
      <c r="A46" s="604" t="s">
        <v>46</v>
      </c>
      <c r="B46" s="559"/>
      <c r="C46" s="559"/>
      <c r="D46" s="559"/>
      <c r="E46" s="559"/>
      <c r="F46" s="559"/>
      <c r="G46" s="559"/>
      <c r="H46" s="559"/>
      <c r="I46" s="560"/>
      <c r="J46" s="253"/>
      <c r="K46" s="29"/>
    </row>
    <row r="47" spans="1:11" ht="15.75" customHeight="1" x14ac:dyDescent="0.25">
      <c r="A47" s="30" t="s">
        <v>47</v>
      </c>
      <c r="B47" s="31">
        <v>2</v>
      </c>
      <c r="C47" s="604" t="s">
        <v>48</v>
      </c>
      <c r="D47" s="560"/>
      <c r="E47" s="626" t="s">
        <v>49</v>
      </c>
      <c r="F47" s="559"/>
      <c r="G47" s="560"/>
      <c r="H47" s="30" t="s">
        <v>50</v>
      </c>
      <c r="I47" s="32" t="s">
        <v>51</v>
      </c>
      <c r="J47" s="253"/>
      <c r="K47" s="29"/>
    </row>
    <row r="48" spans="1:11" ht="18.75" customHeight="1" x14ac:dyDescent="0.25">
      <c r="A48" s="30" t="s">
        <v>52</v>
      </c>
      <c r="B48" s="612" t="s">
        <v>53</v>
      </c>
      <c r="C48" s="559"/>
      <c r="D48" s="560"/>
      <c r="E48" s="604" t="s">
        <v>54</v>
      </c>
      <c r="F48" s="560"/>
      <c r="G48" s="635" t="s">
        <v>131</v>
      </c>
      <c r="H48" s="628"/>
      <c r="I48" s="615"/>
      <c r="J48" s="253"/>
      <c r="K48" s="29"/>
    </row>
    <row r="49" spans="1:11" ht="41.25" customHeight="1" x14ac:dyDescent="0.25">
      <c r="A49" s="30" t="s">
        <v>55</v>
      </c>
      <c r="B49" s="612" t="s">
        <v>132</v>
      </c>
      <c r="C49" s="559"/>
      <c r="D49" s="559"/>
      <c r="E49" s="559"/>
      <c r="F49" s="559"/>
      <c r="G49" s="559"/>
      <c r="H49" s="559"/>
      <c r="I49" s="560"/>
      <c r="J49" s="253"/>
      <c r="K49" s="29"/>
    </row>
    <row r="50" spans="1:11" ht="25.5" customHeight="1" x14ac:dyDescent="0.25">
      <c r="A50" s="30" t="s">
        <v>57</v>
      </c>
      <c r="B50" s="612" t="s">
        <v>133</v>
      </c>
      <c r="C50" s="559"/>
      <c r="D50" s="559"/>
      <c r="E50" s="559"/>
      <c r="F50" s="559"/>
      <c r="G50" s="559"/>
      <c r="H50" s="559"/>
      <c r="I50" s="560"/>
      <c r="J50" s="253"/>
      <c r="K50" s="29"/>
    </row>
    <row r="51" spans="1:11" ht="25.5" customHeight="1" x14ac:dyDescent="0.25">
      <c r="A51" s="30" t="s">
        <v>59</v>
      </c>
      <c r="B51" s="33" t="s">
        <v>60</v>
      </c>
      <c r="C51" s="33" t="s">
        <v>61</v>
      </c>
      <c r="D51" s="33" t="s">
        <v>62</v>
      </c>
      <c r="E51" s="629" t="s">
        <v>63</v>
      </c>
      <c r="F51" s="567"/>
      <c r="G51" s="630" t="s">
        <v>64</v>
      </c>
      <c r="H51" s="630" t="s">
        <v>65</v>
      </c>
      <c r="I51" s="630" t="s">
        <v>66</v>
      </c>
      <c r="J51" s="253"/>
      <c r="K51" s="29"/>
    </row>
    <row r="52" spans="1:11" ht="25.5" customHeight="1" x14ac:dyDescent="0.25">
      <c r="A52" s="30" t="s">
        <v>67</v>
      </c>
      <c r="B52" s="33" t="s">
        <v>68</v>
      </c>
      <c r="C52" s="33" t="s">
        <v>60</v>
      </c>
      <c r="D52" s="33" t="s">
        <v>66</v>
      </c>
      <c r="E52" s="570"/>
      <c r="F52" s="571"/>
      <c r="G52" s="631"/>
      <c r="H52" s="631"/>
      <c r="I52" s="631"/>
      <c r="J52" s="253"/>
      <c r="K52" s="29"/>
    </row>
    <row r="53" spans="1:11" ht="25.5" customHeight="1" x14ac:dyDescent="0.25">
      <c r="A53" s="30" t="s">
        <v>69</v>
      </c>
      <c r="B53" s="243">
        <v>0.28000000000000003</v>
      </c>
      <c r="C53" s="30" t="s">
        <v>70</v>
      </c>
      <c r="D53" s="35" t="s">
        <v>71</v>
      </c>
      <c r="E53" s="604" t="s">
        <v>72</v>
      </c>
      <c r="F53" s="560"/>
      <c r="G53" s="602"/>
      <c r="H53" s="559"/>
      <c r="I53" s="560"/>
      <c r="J53" s="253"/>
      <c r="K53" s="29"/>
    </row>
    <row r="54" spans="1:11" ht="25.5" customHeight="1" x14ac:dyDescent="0.25">
      <c r="A54" s="604" t="s">
        <v>73</v>
      </c>
      <c r="B54" s="559"/>
      <c r="C54" s="559"/>
      <c r="D54" s="559"/>
      <c r="E54" s="559"/>
      <c r="F54" s="559"/>
      <c r="G54" s="559"/>
      <c r="H54" s="559"/>
      <c r="I54" s="560"/>
      <c r="J54" s="253"/>
      <c r="K54" s="29"/>
    </row>
    <row r="55" spans="1:11" ht="25.5" customHeight="1" x14ac:dyDescent="0.25">
      <c r="A55" s="30" t="s">
        <v>74</v>
      </c>
      <c r="B55" s="605" t="s">
        <v>75</v>
      </c>
      <c r="C55" s="560"/>
      <c r="D55" s="30" t="s">
        <v>76</v>
      </c>
      <c r="E55" s="605" t="s">
        <v>77</v>
      </c>
      <c r="F55" s="560"/>
      <c r="G55" s="30" t="s">
        <v>78</v>
      </c>
      <c r="H55" s="605" t="s">
        <v>71</v>
      </c>
      <c r="I55" s="560"/>
      <c r="J55" s="253"/>
      <c r="K55" s="29"/>
    </row>
    <row r="56" spans="1:11" ht="25.5" customHeight="1" x14ac:dyDescent="0.25">
      <c r="A56" s="30" t="s">
        <v>79</v>
      </c>
      <c r="B56" s="605" t="s">
        <v>80</v>
      </c>
      <c r="C56" s="559"/>
      <c r="D56" s="559"/>
      <c r="E56" s="559"/>
      <c r="F56" s="559"/>
      <c r="G56" s="559"/>
      <c r="H56" s="559"/>
      <c r="I56" s="560"/>
      <c r="J56" s="253"/>
      <c r="K56" s="29"/>
    </row>
    <row r="57" spans="1:11" ht="25.5" customHeight="1" x14ac:dyDescent="0.25">
      <c r="A57" s="30" t="s">
        <v>81</v>
      </c>
      <c r="B57" s="36" t="s">
        <v>82</v>
      </c>
      <c r="C57" s="30" t="s">
        <v>83</v>
      </c>
      <c r="D57" s="37" t="s">
        <v>84</v>
      </c>
      <c r="E57" s="604" t="s">
        <v>85</v>
      </c>
      <c r="F57" s="560"/>
      <c r="G57" s="38" t="s">
        <v>86</v>
      </c>
      <c r="H57" s="30" t="s">
        <v>87</v>
      </c>
      <c r="I57" s="39">
        <v>0.35</v>
      </c>
      <c r="J57" s="253"/>
      <c r="K57" s="29"/>
    </row>
    <row r="58" spans="1:11" ht="25.5" customHeight="1" x14ac:dyDescent="0.25">
      <c r="A58" s="30" t="s">
        <v>88</v>
      </c>
      <c r="B58" s="605" t="s">
        <v>134</v>
      </c>
      <c r="C58" s="559"/>
      <c r="D58" s="559"/>
      <c r="E58" s="559"/>
      <c r="F58" s="559"/>
      <c r="G58" s="559"/>
      <c r="H58" s="559"/>
      <c r="I58" s="560"/>
      <c r="J58" s="253"/>
      <c r="K58" s="29"/>
    </row>
    <row r="59" spans="1:11" ht="25.5" customHeight="1" x14ac:dyDescent="0.25">
      <c r="A59" s="30" t="s">
        <v>90</v>
      </c>
      <c r="B59" s="605" t="s">
        <v>135</v>
      </c>
      <c r="C59" s="559"/>
      <c r="D59" s="560"/>
      <c r="E59" s="604" t="s">
        <v>92</v>
      </c>
      <c r="F59" s="560"/>
      <c r="G59" s="605" t="s">
        <v>93</v>
      </c>
      <c r="H59" s="559"/>
      <c r="I59" s="560"/>
      <c r="J59" s="253"/>
      <c r="K59" s="29"/>
    </row>
    <row r="60" spans="1:11" ht="25.5" customHeight="1" x14ac:dyDescent="0.25">
      <c r="A60" s="604" t="s">
        <v>94</v>
      </c>
      <c r="B60" s="559"/>
      <c r="C60" s="559"/>
      <c r="D60" s="559"/>
      <c r="E60" s="559"/>
      <c r="F60" s="559"/>
      <c r="G60" s="559"/>
      <c r="H60" s="559"/>
      <c r="I60" s="560"/>
      <c r="J60" s="253"/>
      <c r="K60" s="29"/>
    </row>
    <row r="61" spans="1:11" ht="25.5" customHeight="1" x14ac:dyDescent="0.25">
      <c r="A61" s="30" t="s">
        <v>95</v>
      </c>
      <c r="B61" s="605" t="s">
        <v>136</v>
      </c>
      <c r="C61" s="559"/>
      <c r="D61" s="559"/>
      <c r="E61" s="559"/>
      <c r="F61" s="559"/>
      <c r="G61" s="559"/>
      <c r="H61" s="559"/>
      <c r="I61" s="560"/>
      <c r="J61" s="253"/>
      <c r="K61" s="29"/>
    </row>
    <row r="62" spans="1:11" ht="25.5" customHeight="1" x14ac:dyDescent="0.25">
      <c r="A62" s="30" t="s">
        <v>97</v>
      </c>
      <c r="B62" s="604" t="s">
        <v>98</v>
      </c>
      <c r="C62" s="560"/>
      <c r="D62" s="604" t="s">
        <v>99</v>
      </c>
      <c r="E62" s="560"/>
      <c r="F62" s="604" t="s">
        <v>100</v>
      </c>
      <c r="G62" s="560"/>
      <c r="H62" s="604" t="s">
        <v>101</v>
      </c>
      <c r="I62" s="560"/>
      <c r="J62" s="253"/>
      <c r="K62" s="29"/>
    </row>
    <row r="63" spans="1:11" ht="25.5" customHeight="1" x14ac:dyDescent="0.25">
      <c r="A63" s="30" t="s">
        <v>102</v>
      </c>
      <c r="B63" s="641" t="s">
        <v>1411</v>
      </c>
      <c r="C63" s="642"/>
      <c r="D63" s="605"/>
      <c r="E63" s="560"/>
      <c r="F63" s="605"/>
      <c r="G63" s="560"/>
      <c r="H63" s="605"/>
      <c r="I63" s="560"/>
      <c r="J63" s="253"/>
      <c r="K63" s="29"/>
    </row>
    <row r="64" spans="1:11" ht="25.5" customHeight="1" x14ac:dyDescent="0.25">
      <c r="A64" s="30" t="s">
        <v>105</v>
      </c>
      <c r="B64" s="611" t="s">
        <v>106</v>
      </c>
      <c r="C64" s="560"/>
      <c r="D64" s="611"/>
      <c r="E64" s="560"/>
      <c r="F64" s="605"/>
      <c r="G64" s="560"/>
      <c r="H64" s="605"/>
      <c r="I64" s="560"/>
      <c r="J64" s="253"/>
      <c r="K64" s="29"/>
    </row>
    <row r="65" spans="1:11" ht="25.5" customHeight="1" x14ac:dyDescent="0.25">
      <c r="A65" s="30" t="s">
        <v>107</v>
      </c>
      <c r="B65" s="608" t="s">
        <v>106</v>
      </c>
      <c r="C65" s="560"/>
      <c r="D65" s="608"/>
      <c r="E65" s="560"/>
      <c r="F65" s="605"/>
      <c r="G65" s="560"/>
      <c r="H65" s="605"/>
      <c r="I65" s="560"/>
      <c r="J65" s="253"/>
      <c r="K65" s="29"/>
    </row>
    <row r="66" spans="1:11" ht="25.5" customHeight="1" x14ac:dyDescent="0.25">
      <c r="A66" s="30" t="s">
        <v>108</v>
      </c>
      <c r="B66" s="605" t="s">
        <v>109</v>
      </c>
      <c r="C66" s="560"/>
      <c r="D66" s="605"/>
      <c r="E66" s="560"/>
      <c r="F66" s="605"/>
      <c r="G66" s="560"/>
      <c r="H66" s="605"/>
      <c r="I66" s="560"/>
      <c r="J66" s="253"/>
      <c r="K66" s="29"/>
    </row>
    <row r="67" spans="1:11" ht="25.5" customHeight="1" x14ac:dyDescent="0.25">
      <c r="A67" s="30" t="s">
        <v>110</v>
      </c>
      <c r="B67" s="605" t="s">
        <v>75</v>
      </c>
      <c r="C67" s="560"/>
      <c r="D67" s="605"/>
      <c r="E67" s="560"/>
      <c r="F67" s="605"/>
      <c r="G67" s="560"/>
      <c r="H67" s="605"/>
      <c r="I67" s="560"/>
      <c r="J67" s="253"/>
      <c r="K67" s="29"/>
    </row>
    <row r="68" spans="1:11" ht="25.5" customHeight="1" x14ac:dyDescent="0.25">
      <c r="A68" s="30" t="s">
        <v>111</v>
      </c>
      <c r="B68" s="605" t="s">
        <v>75</v>
      </c>
      <c r="C68" s="560"/>
      <c r="D68" s="608"/>
      <c r="E68" s="560"/>
      <c r="F68" s="605"/>
      <c r="G68" s="560"/>
      <c r="H68" s="605"/>
      <c r="I68" s="560"/>
      <c r="J68" s="253"/>
      <c r="K68" s="29"/>
    </row>
    <row r="69" spans="1:11" ht="25.5" customHeight="1" x14ac:dyDescent="0.25">
      <c r="A69" s="604" t="s">
        <v>112</v>
      </c>
      <c r="B69" s="559"/>
      <c r="C69" s="559"/>
      <c r="D69" s="559"/>
      <c r="E69" s="559"/>
      <c r="F69" s="559"/>
      <c r="G69" s="559"/>
      <c r="H69" s="559"/>
      <c r="I69" s="560"/>
      <c r="J69" s="253"/>
      <c r="K69" s="29"/>
    </row>
    <row r="70" spans="1:11" ht="25.5" customHeight="1" x14ac:dyDescent="0.25">
      <c r="A70" s="30" t="s">
        <v>113</v>
      </c>
      <c r="B70" s="602" t="s">
        <v>114</v>
      </c>
      <c r="C70" s="559"/>
      <c r="D70" s="560"/>
      <c r="E70" s="30" t="s">
        <v>115</v>
      </c>
      <c r="F70" s="612" t="s">
        <v>114</v>
      </c>
      <c r="G70" s="559"/>
      <c r="H70" s="559"/>
      <c r="I70" s="560"/>
      <c r="J70" s="253"/>
      <c r="K70" s="29"/>
    </row>
    <row r="71" spans="1:11" ht="25.5" customHeight="1" x14ac:dyDescent="0.25">
      <c r="A71" s="30" t="s">
        <v>116</v>
      </c>
      <c r="B71" s="602" t="s">
        <v>114</v>
      </c>
      <c r="C71" s="559"/>
      <c r="D71" s="559"/>
      <c r="E71" s="559"/>
      <c r="F71" s="559"/>
      <c r="G71" s="559"/>
      <c r="H71" s="559"/>
      <c r="I71" s="560"/>
      <c r="J71" s="253"/>
      <c r="K71" s="29"/>
    </row>
    <row r="72" spans="1:11" ht="25.5" customHeight="1" x14ac:dyDescent="0.25">
      <c r="A72" s="30" t="s">
        <v>117</v>
      </c>
      <c r="B72" s="602" t="s">
        <v>114</v>
      </c>
      <c r="C72" s="559"/>
      <c r="D72" s="559"/>
      <c r="E72" s="559"/>
      <c r="F72" s="559"/>
      <c r="G72" s="559"/>
      <c r="H72" s="559"/>
      <c r="I72" s="560"/>
      <c r="J72" s="253"/>
      <c r="K72" s="29"/>
    </row>
    <row r="73" spans="1:11" ht="25.5" customHeight="1" x14ac:dyDescent="0.25">
      <c r="A73" s="30" t="s">
        <v>118</v>
      </c>
      <c r="B73" s="603" t="s">
        <v>114</v>
      </c>
      <c r="C73" s="559"/>
      <c r="D73" s="560"/>
      <c r="E73" s="30" t="s">
        <v>119</v>
      </c>
      <c r="F73" s="603" t="s">
        <v>114</v>
      </c>
      <c r="G73" s="559"/>
      <c r="H73" s="559"/>
      <c r="I73" s="560"/>
      <c r="J73" s="253"/>
      <c r="K73" s="29"/>
    </row>
    <row r="74" spans="1:11" ht="25.5" customHeight="1" x14ac:dyDescent="0.25">
      <c r="A74" s="613" t="s">
        <v>120</v>
      </c>
      <c r="B74" s="560"/>
      <c r="C74" s="613" t="s">
        <v>121</v>
      </c>
      <c r="D74" s="560"/>
      <c r="E74" s="613" t="s">
        <v>122</v>
      </c>
      <c r="F74" s="559"/>
      <c r="G74" s="560"/>
      <c r="H74" s="613" t="s">
        <v>123</v>
      </c>
      <c r="I74" s="560"/>
      <c r="J74" s="253"/>
      <c r="K74" s="29"/>
    </row>
    <row r="75" spans="1:11" ht="25.5" customHeight="1" x14ac:dyDescent="0.25">
      <c r="A75" s="602" t="s">
        <v>124</v>
      </c>
      <c r="B75" s="560"/>
      <c r="C75" s="632" t="s">
        <v>125</v>
      </c>
      <c r="D75" s="615"/>
      <c r="E75" s="616" t="s">
        <v>126</v>
      </c>
      <c r="F75" s="559"/>
      <c r="G75" s="560"/>
      <c r="H75" s="646" t="s">
        <v>137</v>
      </c>
      <c r="I75" s="560"/>
      <c r="J75" s="253"/>
      <c r="K75" s="29"/>
    </row>
    <row r="76" spans="1:11" ht="25.5" customHeight="1" x14ac:dyDescent="0.25">
      <c r="A76" s="613" t="s">
        <v>127</v>
      </c>
      <c r="B76" s="559"/>
      <c r="C76" s="559"/>
      <c r="D76" s="559"/>
      <c r="E76" s="559"/>
      <c r="F76" s="559"/>
      <c r="G76" s="559"/>
      <c r="H76" s="559"/>
      <c r="I76" s="560"/>
      <c r="J76" s="253"/>
      <c r="K76" s="29"/>
    </row>
    <row r="77" spans="1:11" ht="15.75" customHeight="1" x14ac:dyDescent="0.25">
      <c r="A77" s="30" t="s">
        <v>128</v>
      </c>
      <c r="B77" s="604" t="s">
        <v>129</v>
      </c>
      <c r="C77" s="559"/>
      <c r="D77" s="559"/>
      <c r="E77" s="559"/>
      <c r="F77" s="559"/>
      <c r="G77" s="559"/>
      <c r="H77" s="560"/>
      <c r="I77" s="30" t="s">
        <v>130</v>
      </c>
      <c r="J77" s="253"/>
      <c r="K77" s="29"/>
    </row>
    <row r="78" spans="1:11" s="234" customFormat="1" ht="15.75" customHeight="1" x14ac:dyDescent="0.25">
      <c r="A78" s="255"/>
      <c r="B78" s="627"/>
      <c r="C78" s="628"/>
      <c r="D78" s="628"/>
      <c r="E78" s="628"/>
      <c r="F78" s="628"/>
      <c r="G78" s="628"/>
      <c r="H78" s="615"/>
      <c r="I78" s="256"/>
      <c r="J78" s="253"/>
      <c r="K78" s="253"/>
    </row>
    <row r="79" spans="1:11" s="234" customFormat="1" ht="15.75" customHeight="1" x14ac:dyDescent="0.25">
      <c r="A79" s="253"/>
      <c r="B79" s="253"/>
      <c r="C79" s="253"/>
      <c r="D79" s="253"/>
      <c r="E79" s="253"/>
      <c r="F79" s="253"/>
      <c r="G79" s="253"/>
      <c r="H79" s="253"/>
      <c r="I79" s="253"/>
      <c r="J79" s="253"/>
      <c r="K79" s="253"/>
    </row>
    <row r="80" spans="1:11" s="234" customFormat="1" ht="15.75" customHeight="1" x14ac:dyDescent="0.25">
      <c r="A80" s="253"/>
      <c r="B80" s="253"/>
      <c r="C80" s="253"/>
      <c r="D80" s="253"/>
      <c r="E80" s="253"/>
      <c r="F80" s="253"/>
      <c r="G80" s="253"/>
      <c r="H80" s="253"/>
      <c r="I80" s="253"/>
      <c r="J80" s="253"/>
      <c r="K80" s="253"/>
    </row>
    <row r="81" spans="1:11" s="234" customFormat="1" ht="15.75" customHeight="1" x14ac:dyDescent="0.25">
      <c r="A81" s="618" t="s">
        <v>0</v>
      </c>
      <c r="B81" s="619"/>
      <c r="C81" s="619"/>
      <c r="D81" s="619"/>
      <c r="E81" s="619"/>
      <c r="F81" s="619"/>
      <c r="G81" s="619"/>
      <c r="H81" s="619"/>
      <c r="I81" s="620"/>
      <c r="J81" s="253"/>
      <c r="K81" s="253"/>
    </row>
    <row r="82" spans="1:11" s="234" customFormat="1" ht="15.75" customHeight="1" x14ac:dyDescent="0.25">
      <c r="A82" s="609" t="s">
        <v>1</v>
      </c>
      <c r="B82" s="562"/>
      <c r="C82" s="562"/>
      <c r="D82" s="562"/>
      <c r="E82" s="562"/>
      <c r="F82" s="562"/>
      <c r="G82" s="562"/>
      <c r="H82" s="562"/>
      <c r="I82" s="610"/>
      <c r="J82" s="253"/>
      <c r="K82" s="253"/>
    </row>
    <row r="83" spans="1:11" s="234" customFormat="1" ht="15.75" customHeight="1" x14ac:dyDescent="0.25">
      <c r="A83" s="609" t="s">
        <v>42</v>
      </c>
      <c r="B83" s="562"/>
      <c r="C83" s="562"/>
      <c r="D83" s="562"/>
      <c r="E83" s="562"/>
      <c r="F83" s="562"/>
      <c r="G83" s="562"/>
      <c r="H83" s="562"/>
      <c r="I83" s="610"/>
      <c r="J83" s="253"/>
      <c r="K83" s="253"/>
    </row>
    <row r="84" spans="1:11" s="234" customFormat="1" ht="15.75" customHeight="1" x14ac:dyDescent="0.25">
      <c r="A84" s="254"/>
      <c r="B84" s="621" t="s">
        <v>43</v>
      </c>
      <c r="C84" s="622"/>
      <c r="D84" s="622"/>
      <c r="E84" s="623"/>
      <c r="F84" s="624" t="s">
        <v>44</v>
      </c>
      <c r="G84" s="622"/>
      <c r="H84" s="622"/>
      <c r="I84" s="625"/>
      <c r="J84" s="253"/>
      <c r="K84" s="253"/>
    </row>
    <row r="85" spans="1:11" ht="25.5" customHeight="1" x14ac:dyDescent="0.25">
      <c r="A85" s="604" t="s">
        <v>45</v>
      </c>
      <c r="B85" s="559"/>
      <c r="C85" s="559"/>
      <c r="D85" s="559"/>
      <c r="E85" s="559"/>
      <c r="F85" s="559"/>
      <c r="G85" s="559"/>
      <c r="H85" s="559"/>
      <c r="I85" s="560"/>
      <c r="J85" s="253"/>
      <c r="K85" s="29"/>
    </row>
    <row r="86" spans="1:11" ht="25.5" customHeight="1" x14ac:dyDescent="0.25">
      <c r="A86" s="604" t="s">
        <v>46</v>
      </c>
      <c r="B86" s="559"/>
      <c r="C86" s="559"/>
      <c r="D86" s="559"/>
      <c r="E86" s="559"/>
      <c r="F86" s="559"/>
      <c r="G86" s="559"/>
      <c r="H86" s="559"/>
      <c r="I86" s="560"/>
      <c r="J86" s="253"/>
      <c r="K86" s="29"/>
    </row>
    <row r="87" spans="1:11" ht="25.5" customHeight="1" x14ac:dyDescent="0.25">
      <c r="A87" s="30" t="s">
        <v>47</v>
      </c>
      <c r="B87" s="31">
        <v>3</v>
      </c>
      <c r="C87" s="604" t="s">
        <v>48</v>
      </c>
      <c r="D87" s="560"/>
      <c r="E87" s="626" t="s">
        <v>49</v>
      </c>
      <c r="F87" s="559"/>
      <c r="G87" s="560"/>
      <c r="H87" s="30" t="s">
        <v>50</v>
      </c>
      <c r="I87" s="32" t="s">
        <v>51</v>
      </c>
      <c r="J87" s="253"/>
      <c r="K87" s="29"/>
    </row>
    <row r="88" spans="1:11" ht="25.5" customHeight="1" x14ac:dyDescent="0.25">
      <c r="A88" s="30" t="s">
        <v>52</v>
      </c>
      <c r="B88" s="612" t="s">
        <v>53</v>
      </c>
      <c r="C88" s="559"/>
      <c r="D88" s="560"/>
      <c r="E88" s="604" t="s">
        <v>54</v>
      </c>
      <c r="F88" s="560"/>
      <c r="G88" s="611" t="s">
        <v>138</v>
      </c>
      <c r="H88" s="559"/>
      <c r="I88" s="560"/>
      <c r="J88" s="253"/>
      <c r="K88" s="29"/>
    </row>
    <row r="89" spans="1:11" ht="40.5" customHeight="1" x14ac:dyDescent="0.25">
      <c r="A89" s="30" t="s">
        <v>55</v>
      </c>
      <c r="B89" s="612" t="s">
        <v>139</v>
      </c>
      <c r="C89" s="559"/>
      <c r="D89" s="559"/>
      <c r="E89" s="559"/>
      <c r="F89" s="559"/>
      <c r="G89" s="559"/>
      <c r="H89" s="559"/>
      <c r="I89" s="560"/>
      <c r="J89" s="253"/>
      <c r="K89" s="29"/>
    </row>
    <row r="90" spans="1:11" ht="25.5" customHeight="1" x14ac:dyDescent="0.25">
      <c r="A90" s="30" t="s">
        <v>57</v>
      </c>
      <c r="B90" s="612" t="s">
        <v>1404</v>
      </c>
      <c r="C90" s="559"/>
      <c r="D90" s="559"/>
      <c r="E90" s="559"/>
      <c r="F90" s="559"/>
      <c r="G90" s="559"/>
      <c r="H90" s="559"/>
      <c r="I90" s="560"/>
      <c r="J90" s="253"/>
      <c r="K90" s="29"/>
    </row>
    <row r="91" spans="1:11" ht="25.5" customHeight="1" x14ac:dyDescent="0.25">
      <c r="A91" s="30" t="s">
        <v>59</v>
      </c>
      <c r="B91" s="33" t="s">
        <v>60</v>
      </c>
      <c r="C91" s="33" t="s">
        <v>61</v>
      </c>
      <c r="D91" s="33" t="s">
        <v>62</v>
      </c>
      <c r="E91" s="629" t="s">
        <v>63</v>
      </c>
      <c r="F91" s="567"/>
      <c r="G91" s="630" t="s">
        <v>64</v>
      </c>
      <c r="H91" s="630" t="s">
        <v>65</v>
      </c>
      <c r="I91" s="630" t="s">
        <v>66</v>
      </c>
      <c r="J91" s="253"/>
      <c r="K91" s="29"/>
    </row>
    <row r="92" spans="1:11" ht="25.5" customHeight="1" x14ac:dyDescent="0.25">
      <c r="A92" s="30" t="s">
        <v>67</v>
      </c>
      <c r="B92" s="33" t="s">
        <v>68</v>
      </c>
      <c r="C92" s="33" t="s">
        <v>60</v>
      </c>
      <c r="D92" s="33" t="s">
        <v>66</v>
      </c>
      <c r="E92" s="570"/>
      <c r="F92" s="571"/>
      <c r="G92" s="631"/>
      <c r="H92" s="631"/>
      <c r="I92" s="631"/>
      <c r="J92" s="253"/>
      <c r="K92" s="29"/>
    </row>
    <row r="93" spans="1:11" ht="25.5" customHeight="1" x14ac:dyDescent="0.25">
      <c r="A93" s="30" t="s">
        <v>69</v>
      </c>
      <c r="B93" s="34">
        <v>0.3</v>
      </c>
      <c r="C93" s="30" t="s">
        <v>70</v>
      </c>
      <c r="D93" s="35" t="s">
        <v>71</v>
      </c>
      <c r="E93" s="604" t="s">
        <v>72</v>
      </c>
      <c r="F93" s="560"/>
      <c r="G93" s="603" t="s">
        <v>71</v>
      </c>
      <c r="H93" s="559"/>
      <c r="I93" s="560"/>
      <c r="J93" s="253"/>
      <c r="K93" s="29"/>
    </row>
    <row r="94" spans="1:11" ht="25.5" customHeight="1" x14ac:dyDescent="0.25">
      <c r="A94" s="604" t="s">
        <v>73</v>
      </c>
      <c r="B94" s="559"/>
      <c r="C94" s="559"/>
      <c r="D94" s="559"/>
      <c r="E94" s="559"/>
      <c r="F94" s="559"/>
      <c r="G94" s="559"/>
      <c r="H94" s="559"/>
      <c r="I94" s="560"/>
      <c r="J94" s="253"/>
      <c r="K94" s="29"/>
    </row>
    <row r="95" spans="1:11" ht="25.5" customHeight="1" x14ac:dyDescent="0.25">
      <c r="A95" s="30" t="s">
        <v>74</v>
      </c>
      <c r="B95" s="605" t="s">
        <v>140</v>
      </c>
      <c r="C95" s="560"/>
      <c r="D95" s="30" t="s">
        <v>76</v>
      </c>
      <c r="E95" s="605" t="s">
        <v>141</v>
      </c>
      <c r="F95" s="560"/>
      <c r="G95" s="30" t="s">
        <v>78</v>
      </c>
      <c r="H95" s="605" t="s">
        <v>71</v>
      </c>
      <c r="I95" s="560"/>
      <c r="J95" s="253"/>
      <c r="K95" s="29"/>
    </row>
    <row r="96" spans="1:11" ht="25.5" customHeight="1" x14ac:dyDescent="0.25">
      <c r="A96" s="30" t="s">
        <v>79</v>
      </c>
      <c r="B96" s="605" t="s">
        <v>80</v>
      </c>
      <c r="C96" s="559"/>
      <c r="D96" s="559"/>
      <c r="E96" s="559"/>
      <c r="F96" s="559"/>
      <c r="G96" s="559"/>
      <c r="H96" s="559"/>
      <c r="I96" s="560"/>
      <c r="J96" s="253"/>
      <c r="K96" s="29"/>
    </row>
    <row r="97" spans="1:11" ht="25.5" customHeight="1" x14ac:dyDescent="0.25">
      <c r="A97" s="30" t="s">
        <v>81</v>
      </c>
      <c r="B97" s="36" t="s">
        <v>82</v>
      </c>
      <c r="C97" s="30" t="s">
        <v>83</v>
      </c>
      <c r="D97" s="37" t="s">
        <v>84</v>
      </c>
      <c r="E97" s="604" t="s">
        <v>85</v>
      </c>
      <c r="F97" s="560"/>
      <c r="G97" s="38" t="s">
        <v>86</v>
      </c>
      <c r="H97" s="30" t="s">
        <v>87</v>
      </c>
      <c r="I97" s="39">
        <v>0.3</v>
      </c>
      <c r="J97" s="253"/>
      <c r="K97" s="29"/>
    </row>
    <row r="98" spans="1:11" ht="25.5" customHeight="1" x14ac:dyDescent="0.25">
      <c r="A98" s="30" t="s">
        <v>88</v>
      </c>
      <c r="B98" s="614" t="s">
        <v>1403</v>
      </c>
      <c r="C98" s="628"/>
      <c r="D98" s="628"/>
      <c r="E98" s="628"/>
      <c r="F98" s="628"/>
      <c r="G98" s="628"/>
      <c r="H98" s="628"/>
      <c r="I98" s="615"/>
      <c r="J98" s="253"/>
      <c r="K98" s="29"/>
    </row>
    <row r="99" spans="1:11" ht="25.5" customHeight="1" x14ac:dyDescent="0.25">
      <c r="A99" s="30" t="s">
        <v>90</v>
      </c>
      <c r="B99" s="643" t="s">
        <v>1407</v>
      </c>
      <c r="C99" s="644"/>
      <c r="D99" s="645"/>
      <c r="E99" s="604" t="s">
        <v>92</v>
      </c>
      <c r="F99" s="560"/>
      <c r="G99" s="643" t="s">
        <v>93</v>
      </c>
      <c r="H99" s="644"/>
      <c r="I99" s="645"/>
      <c r="J99" s="253"/>
      <c r="K99" s="29"/>
    </row>
    <row r="100" spans="1:11" ht="25.5" customHeight="1" x14ac:dyDescent="0.25">
      <c r="A100" s="604" t="s">
        <v>94</v>
      </c>
      <c r="B100" s="559"/>
      <c r="C100" s="559"/>
      <c r="D100" s="559"/>
      <c r="E100" s="559"/>
      <c r="F100" s="559"/>
      <c r="G100" s="559"/>
      <c r="H100" s="559"/>
      <c r="I100" s="560"/>
      <c r="J100" s="253"/>
      <c r="K100" s="29"/>
    </row>
    <row r="101" spans="1:11" ht="25.5" customHeight="1" x14ac:dyDescent="0.25">
      <c r="A101" s="30" t="s">
        <v>95</v>
      </c>
      <c r="B101" s="605" t="s">
        <v>142</v>
      </c>
      <c r="C101" s="559"/>
      <c r="D101" s="559"/>
      <c r="E101" s="559"/>
      <c r="F101" s="559"/>
      <c r="G101" s="559"/>
      <c r="H101" s="559"/>
      <c r="I101" s="560"/>
      <c r="J101" s="253"/>
      <c r="K101" s="29"/>
    </row>
    <row r="102" spans="1:11" ht="25.5" customHeight="1" x14ac:dyDescent="0.25">
      <c r="A102" s="30" t="s">
        <v>97</v>
      </c>
      <c r="B102" s="604" t="s">
        <v>98</v>
      </c>
      <c r="C102" s="560"/>
      <c r="D102" s="604" t="s">
        <v>99</v>
      </c>
      <c r="E102" s="560"/>
      <c r="F102" s="604" t="s">
        <v>100</v>
      </c>
      <c r="G102" s="560"/>
      <c r="H102" s="604" t="s">
        <v>101</v>
      </c>
      <c r="I102" s="560"/>
      <c r="J102" s="253"/>
      <c r="K102" s="29"/>
    </row>
    <row r="103" spans="1:11" ht="25.5" customHeight="1" x14ac:dyDescent="0.25">
      <c r="A103" s="30" t="s">
        <v>102</v>
      </c>
      <c r="B103" s="605" t="s">
        <v>143</v>
      </c>
      <c r="C103" s="560"/>
      <c r="D103" s="605"/>
      <c r="E103" s="560"/>
      <c r="F103" s="605"/>
      <c r="G103" s="560"/>
      <c r="H103" s="605"/>
      <c r="I103" s="560"/>
      <c r="J103" s="253"/>
      <c r="K103" s="29"/>
    </row>
    <row r="104" spans="1:11" ht="25.5" customHeight="1" x14ac:dyDescent="0.25">
      <c r="A104" s="30" t="s">
        <v>105</v>
      </c>
      <c r="B104" s="611" t="s">
        <v>106</v>
      </c>
      <c r="C104" s="560"/>
      <c r="D104" s="611"/>
      <c r="E104" s="560"/>
      <c r="F104" s="605"/>
      <c r="G104" s="560"/>
      <c r="H104" s="605"/>
      <c r="I104" s="560"/>
      <c r="J104" s="253"/>
      <c r="K104" s="29"/>
    </row>
    <row r="105" spans="1:11" ht="25.5" customHeight="1" x14ac:dyDescent="0.25">
      <c r="A105" s="30" t="s">
        <v>107</v>
      </c>
      <c r="B105" s="608" t="s">
        <v>106</v>
      </c>
      <c r="C105" s="560"/>
      <c r="D105" s="608"/>
      <c r="E105" s="560"/>
      <c r="F105" s="605"/>
      <c r="G105" s="560"/>
      <c r="H105" s="605"/>
      <c r="I105" s="560"/>
      <c r="J105" s="253"/>
      <c r="K105" s="29"/>
    </row>
    <row r="106" spans="1:11" ht="25.5" customHeight="1" x14ac:dyDescent="0.25">
      <c r="A106" s="30" t="s">
        <v>108</v>
      </c>
      <c r="B106" s="605" t="s">
        <v>109</v>
      </c>
      <c r="C106" s="560"/>
      <c r="D106" s="605"/>
      <c r="E106" s="560"/>
      <c r="F106" s="605"/>
      <c r="G106" s="560"/>
      <c r="H106" s="605"/>
      <c r="I106" s="560"/>
      <c r="J106" s="253"/>
      <c r="K106" s="29"/>
    </row>
    <row r="107" spans="1:11" ht="25.5" customHeight="1" x14ac:dyDescent="0.25">
      <c r="A107" s="30" t="s">
        <v>110</v>
      </c>
      <c r="B107" s="639" t="s">
        <v>1406</v>
      </c>
      <c r="C107" s="640"/>
      <c r="D107" s="605"/>
      <c r="E107" s="560"/>
      <c r="F107" s="605"/>
      <c r="G107" s="560"/>
      <c r="H107" s="605"/>
      <c r="I107" s="560"/>
      <c r="J107" s="253"/>
      <c r="K107" s="29"/>
    </row>
    <row r="108" spans="1:11" ht="25.5" customHeight="1" x14ac:dyDescent="0.25">
      <c r="A108" s="30" t="s">
        <v>111</v>
      </c>
      <c r="B108" s="639" t="s">
        <v>1408</v>
      </c>
      <c r="C108" s="640"/>
      <c r="D108" s="608"/>
      <c r="E108" s="560"/>
      <c r="F108" s="605"/>
      <c r="G108" s="560"/>
      <c r="H108" s="605"/>
      <c r="I108" s="560"/>
      <c r="J108" s="253"/>
      <c r="K108" s="29"/>
    </row>
    <row r="109" spans="1:11" ht="25.5" customHeight="1" x14ac:dyDescent="0.25">
      <c r="A109" s="604" t="s">
        <v>112</v>
      </c>
      <c r="B109" s="559"/>
      <c r="C109" s="559"/>
      <c r="D109" s="559"/>
      <c r="E109" s="559"/>
      <c r="F109" s="559"/>
      <c r="G109" s="559"/>
      <c r="H109" s="559"/>
      <c r="I109" s="560"/>
      <c r="J109" s="253"/>
      <c r="K109" s="29"/>
    </row>
    <row r="110" spans="1:11" ht="25.5" customHeight="1" x14ac:dyDescent="0.25">
      <c r="A110" s="30" t="s">
        <v>113</v>
      </c>
      <c r="B110" s="602" t="s">
        <v>114</v>
      </c>
      <c r="C110" s="559"/>
      <c r="D110" s="560"/>
      <c r="E110" s="30" t="s">
        <v>115</v>
      </c>
      <c r="F110" s="612" t="s">
        <v>114</v>
      </c>
      <c r="G110" s="559"/>
      <c r="H110" s="559"/>
      <c r="I110" s="560"/>
      <c r="J110" s="253"/>
      <c r="K110" s="29"/>
    </row>
    <row r="111" spans="1:11" ht="25.5" customHeight="1" x14ac:dyDescent="0.25">
      <c r="A111" s="30" t="s">
        <v>116</v>
      </c>
      <c r="B111" s="602" t="s">
        <v>114</v>
      </c>
      <c r="C111" s="559"/>
      <c r="D111" s="559"/>
      <c r="E111" s="559"/>
      <c r="F111" s="559"/>
      <c r="G111" s="559"/>
      <c r="H111" s="559"/>
      <c r="I111" s="560"/>
      <c r="J111" s="253"/>
      <c r="K111" s="29"/>
    </row>
    <row r="112" spans="1:11" ht="25.5" customHeight="1" x14ac:dyDescent="0.25">
      <c r="A112" s="30" t="s">
        <v>117</v>
      </c>
      <c r="B112" s="602" t="s">
        <v>114</v>
      </c>
      <c r="C112" s="559"/>
      <c r="D112" s="559"/>
      <c r="E112" s="559"/>
      <c r="F112" s="559"/>
      <c r="G112" s="559"/>
      <c r="H112" s="559"/>
      <c r="I112" s="560"/>
      <c r="J112" s="253"/>
      <c r="K112" s="29"/>
    </row>
    <row r="113" spans="1:11" ht="25.5" customHeight="1" x14ac:dyDescent="0.25">
      <c r="A113" s="30" t="s">
        <v>118</v>
      </c>
      <c r="B113" s="603" t="s">
        <v>114</v>
      </c>
      <c r="C113" s="559"/>
      <c r="D113" s="560"/>
      <c r="E113" s="30" t="s">
        <v>119</v>
      </c>
      <c r="F113" s="603" t="s">
        <v>114</v>
      </c>
      <c r="G113" s="559"/>
      <c r="H113" s="559"/>
      <c r="I113" s="560"/>
      <c r="J113" s="253"/>
      <c r="K113" s="29"/>
    </row>
    <row r="114" spans="1:11" ht="25.5" customHeight="1" x14ac:dyDescent="0.25">
      <c r="A114" s="613" t="s">
        <v>120</v>
      </c>
      <c r="B114" s="560"/>
      <c r="C114" s="613" t="s">
        <v>121</v>
      </c>
      <c r="D114" s="560"/>
      <c r="E114" s="613" t="s">
        <v>122</v>
      </c>
      <c r="F114" s="559"/>
      <c r="G114" s="560"/>
      <c r="H114" s="613" t="s">
        <v>123</v>
      </c>
      <c r="I114" s="560"/>
      <c r="J114" s="253"/>
      <c r="K114" s="29"/>
    </row>
    <row r="115" spans="1:11" ht="25.5" customHeight="1" x14ac:dyDescent="0.25">
      <c r="A115" s="602" t="s">
        <v>124</v>
      </c>
      <c r="B115" s="560"/>
      <c r="C115" s="611" t="s">
        <v>145</v>
      </c>
      <c r="D115" s="560"/>
      <c r="E115" s="605" t="s">
        <v>146</v>
      </c>
      <c r="F115" s="559"/>
      <c r="G115" s="560"/>
      <c r="H115" s="617" t="s">
        <v>1405</v>
      </c>
      <c r="I115" s="560"/>
      <c r="J115" s="253"/>
      <c r="K115" s="29"/>
    </row>
    <row r="116" spans="1:11" ht="25.5" customHeight="1" x14ac:dyDescent="0.25">
      <c r="A116" s="613" t="s">
        <v>127</v>
      </c>
      <c r="B116" s="559"/>
      <c r="C116" s="559"/>
      <c r="D116" s="559"/>
      <c r="E116" s="559"/>
      <c r="F116" s="559"/>
      <c r="G116" s="559"/>
      <c r="H116" s="559"/>
      <c r="I116" s="560"/>
      <c r="J116" s="253"/>
      <c r="K116" s="29"/>
    </row>
    <row r="117" spans="1:11" ht="25.5" customHeight="1" x14ac:dyDescent="0.25">
      <c r="A117" s="30" t="s">
        <v>128</v>
      </c>
      <c r="B117" s="604" t="s">
        <v>129</v>
      </c>
      <c r="C117" s="559"/>
      <c r="D117" s="559"/>
      <c r="E117" s="559"/>
      <c r="F117" s="559"/>
      <c r="G117" s="559"/>
      <c r="H117" s="560"/>
      <c r="I117" s="30" t="s">
        <v>130</v>
      </c>
      <c r="J117" s="253"/>
      <c r="K117" s="29"/>
    </row>
    <row r="118" spans="1:11" s="234" customFormat="1" ht="15.75" customHeight="1" x14ac:dyDescent="0.25">
      <c r="A118" s="255"/>
      <c r="B118" s="627"/>
      <c r="C118" s="628"/>
      <c r="D118" s="628"/>
      <c r="E118" s="628"/>
      <c r="F118" s="628"/>
      <c r="G118" s="628"/>
      <c r="H118" s="615"/>
      <c r="I118" s="256"/>
      <c r="J118" s="253"/>
      <c r="K118" s="253"/>
    </row>
    <row r="119" spans="1:11" s="234" customFormat="1" ht="15.75" customHeight="1" x14ac:dyDescent="0.25">
      <c r="A119" s="253"/>
      <c r="B119" s="253"/>
      <c r="C119" s="253"/>
      <c r="D119" s="253"/>
      <c r="E119" s="253"/>
      <c r="F119" s="253"/>
      <c r="G119" s="253"/>
      <c r="H119" s="253"/>
      <c r="I119" s="253"/>
      <c r="J119" s="253"/>
      <c r="K119" s="253"/>
    </row>
    <row r="120" spans="1:11" s="234" customFormat="1" ht="15.75" customHeight="1" x14ac:dyDescent="0.25">
      <c r="A120" s="253"/>
      <c r="B120" s="253"/>
      <c r="C120" s="253"/>
      <c r="D120" s="253"/>
      <c r="E120" s="253"/>
      <c r="F120" s="253"/>
      <c r="G120" s="253"/>
      <c r="H120" s="253"/>
      <c r="I120" s="253"/>
      <c r="J120" s="253"/>
      <c r="K120" s="253"/>
    </row>
    <row r="121" spans="1:11" s="234" customFormat="1" ht="15.75" customHeight="1" x14ac:dyDescent="0.25">
      <c r="A121" s="618" t="s">
        <v>0</v>
      </c>
      <c r="B121" s="619"/>
      <c r="C121" s="619"/>
      <c r="D121" s="619"/>
      <c r="E121" s="619"/>
      <c r="F121" s="619"/>
      <c r="G121" s="619"/>
      <c r="H121" s="619"/>
      <c r="I121" s="620"/>
      <c r="J121" s="253"/>
      <c r="K121" s="253"/>
    </row>
    <row r="122" spans="1:11" s="234" customFormat="1" ht="15.75" customHeight="1" x14ac:dyDescent="0.25">
      <c r="A122" s="609" t="s">
        <v>1</v>
      </c>
      <c r="B122" s="562"/>
      <c r="C122" s="562"/>
      <c r="D122" s="562"/>
      <c r="E122" s="562"/>
      <c r="F122" s="562"/>
      <c r="G122" s="562"/>
      <c r="H122" s="562"/>
      <c r="I122" s="610"/>
      <c r="J122" s="253"/>
      <c r="K122" s="253"/>
    </row>
    <row r="123" spans="1:11" s="234" customFormat="1" ht="15.75" customHeight="1" x14ac:dyDescent="0.25">
      <c r="A123" s="609" t="s">
        <v>42</v>
      </c>
      <c r="B123" s="562"/>
      <c r="C123" s="562"/>
      <c r="D123" s="562"/>
      <c r="E123" s="562"/>
      <c r="F123" s="562"/>
      <c r="G123" s="562"/>
      <c r="H123" s="562"/>
      <c r="I123" s="610"/>
      <c r="J123" s="253"/>
      <c r="K123" s="253"/>
    </row>
    <row r="124" spans="1:11" s="234" customFormat="1" ht="15.75" customHeight="1" x14ac:dyDescent="0.25">
      <c r="A124" s="254"/>
      <c r="B124" s="621" t="s">
        <v>43</v>
      </c>
      <c r="C124" s="622"/>
      <c r="D124" s="622"/>
      <c r="E124" s="623"/>
      <c r="F124" s="624" t="s">
        <v>44</v>
      </c>
      <c r="G124" s="622"/>
      <c r="H124" s="622"/>
      <c r="I124" s="625"/>
      <c r="J124" s="253"/>
      <c r="K124" s="253"/>
    </row>
    <row r="125" spans="1:11" ht="25.5" customHeight="1" x14ac:dyDescent="0.25">
      <c r="A125" s="604" t="s">
        <v>45</v>
      </c>
      <c r="B125" s="559"/>
      <c r="C125" s="559"/>
      <c r="D125" s="559"/>
      <c r="E125" s="559"/>
      <c r="F125" s="559"/>
      <c r="G125" s="559"/>
      <c r="H125" s="559"/>
      <c r="I125" s="560"/>
      <c r="J125" s="253"/>
      <c r="K125" s="29"/>
    </row>
    <row r="126" spans="1:11" ht="25.5" customHeight="1" x14ac:dyDescent="0.25">
      <c r="A126" s="604" t="s">
        <v>46</v>
      </c>
      <c r="B126" s="559"/>
      <c r="C126" s="559"/>
      <c r="D126" s="559"/>
      <c r="E126" s="559"/>
      <c r="F126" s="559"/>
      <c r="G126" s="559"/>
      <c r="H126" s="559"/>
      <c r="I126" s="560"/>
      <c r="J126" s="253"/>
      <c r="K126" s="29"/>
    </row>
    <row r="127" spans="1:11" ht="25.5" customHeight="1" x14ac:dyDescent="0.25">
      <c r="A127" s="30" t="s">
        <v>47</v>
      </c>
      <c r="B127" s="31">
        <v>4</v>
      </c>
      <c r="C127" s="604" t="s">
        <v>48</v>
      </c>
      <c r="D127" s="560"/>
      <c r="E127" s="626" t="s">
        <v>49</v>
      </c>
      <c r="F127" s="559"/>
      <c r="G127" s="560"/>
      <c r="H127" s="30" t="s">
        <v>50</v>
      </c>
      <c r="I127" s="32" t="s">
        <v>51</v>
      </c>
      <c r="J127" s="253"/>
      <c r="K127" s="29"/>
    </row>
    <row r="128" spans="1:11" ht="25.5" customHeight="1" x14ac:dyDescent="0.25">
      <c r="A128" s="30" t="s">
        <v>52</v>
      </c>
      <c r="B128" s="612" t="s">
        <v>53</v>
      </c>
      <c r="C128" s="559"/>
      <c r="D128" s="560"/>
      <c r="E128" s="604" t="s">
        <v>54</v>
      </c>
      <c r="F128" s="560"/>
      <c r="G128" s="633" t="s">
        <v>1395</v>
      </c>
      <c r="H128" s="628"/>
      <c r="I128" s="615"/>
      <c r="J128" s="253"/>
      <c r="K128" s="29"/>
    </row>
    <row r="129" spans="1:11" ht="49.5" customHeight="1" x14ac:dyDescent="0.25">
      <c r="A129" s="30" t="s">
        <v>55</v>
      </c>
      <c r="B129" s="612" t="s">
        <v>147</v>
      </c>
      <c r="C129" s="559"/>
      <c r="D129" s="559"/>
      <c r="E129" s="559"/>
      <c r="F129" s="559"/>
      <c r="G129" s="559"/>
      <c r="H129" s="559"/>
      <c r="I129" s="560"/>
      <c r="J129" s="253"/>
      <c r="K129" s="29"/>
    </row>
    <row r="130" spans="1:11" ht="25.5" customHeight="1" x14ac:dyDescent="0.25">
      <c r="A130" s="30" t="s">
        <v>57</v>
      </c>
      <c r="B130" s="612" t="s">
        <v>148</v>
      </c>
      <c r="C130" s="559"/>
      <c r="D130" s="559"/>
      <c r="E130" s="559"/>
      <c r="F130" s="559"/>
      <c r="G130" s="559"/>
      <c r="H130" s="559"/>
      <c r="I130" s="560"/>
      <c r="J130" s="253"/>
      <c r="K130" s="29"/>
    </row>
    <row r="131" spans="1:11" ht="25.5" customHeight="1" x14ac:dyDescent="0.25">
      <c r="A131" s="30" t="s">
        <v>59</v>
      </c>
      <c r="B131" s="33" t="s">
        <v>60</v>
      </c>
      <c r="C131" s="33" t="s">
        <v>61</v>
      </c>
      <c r="D131" s="33" t="s">
        <v>62</v>
      </c>
      <c r="E131" s="629" t="s">
        <v>63</v>
      </c>
      <c r="F131" s="567"/>
      <c r="G131" s="630" t="s">
        <v>64</v>
      </c>
      <c r="H131" s="630" t="s">
        <v>65</v>
      </c>
      <c r="I131" s="630" t="s">
        <v>66</v>
      </c>
      <c r="J131" s="253"/>
      <c r="K131" s="29"/>
    </row>
    <row r="132" spans="1:11" ht="25.5" customHeight="1" x14ac:dyDescent="0.25">
      <c r="A132" s="30" t="s">
        <v>67</v>
      </c>
      <c r="B132" s="33" t="s">
        <v>68</v>
      </c>
      <c r="C132" s="33" t="s">
        <v>60</v>
      </c>
      <c r="D132" s="33" t="s">
        <v>66</v>
      </c>
      <c r="E132" s="570"/>
      <c r="F132" s="571"/>
      <c r="G132" s="631"/>
      <c r="H132" s="631"/>
      <c r="I132" s="631"/>
      <c r="J132" s="253"/>
      <c r="K132" s="29"/>
    </row>
    <row r="133" spans="1:11" ht="25.5" customHeight="1" x14ac:dyDescent="0.25">
      <c r="A133" s="30" t="s">
        <v>69</v>
      </c>
      <c r="B133" s="34">
        <v>0.3</v>
      </c>
      <c r="C133" s="30" t="s">
        <v>70</v>
      </c>
      <c r="D133" s="35" t="s">
        <v>71</v>
      </c>
      <c r="E133" s="604" t="s">
        <v>72</v>
      </c>
      <c r="F133" s="560"/>
      <c r="G133" s="603" t="s">
        <v>71</v>
      </c>
      <c r="H133" s="559"/>
      <c r="I133" s="560"/>
      <c r="J133" s="253"/>
      <c r="K133" s="29"/>
    </row>
    <row r="134" spans="1:11" ht="25.5" customHeight="1" x14ac:dyDescent="0.25">
      <c r="A134" s="604" t="s">
        <v>73</v>
      </c>
      <c r="B134" s="559"/>
      <c r="C134" s="559"/>
      <c r="D134" s="559"/>
      <c r="E134" s="559"/>
      <c r="F134" s="559"/>
      <c r="G134" s="559"/>
      <c r="H134" s="559"/>
      <c r="I134" s="560"/>
      <c r="J134" s="253"/>
      <c r="K134" s="29"/>
    </row>
    <row r="135" spans="1:11" ht="25.5" customHeight="1" x14ac:dyDescent="0.25">
      <c r="A135" s="30" t="s">
        <v>74</v>
      </c>
      <c r="B135" s="605" t="s">
        <v>140</v>
      </c>
      <c r="C135" s="560"/>
      <c r="D135" s="30" t="s">
        <v>76</v>
      </c>
      <c r="E135" s="605" t="s">
        <v>149</v>
      </c>
      <c r="F135" s="560"/>
      <c r="G135" s="30" t="s">
        <v>78</v>
      </c>
      <c r="H135" s="605" t="s">
        <v>71</v>
      </c>
      <c r="I135" s="560"/>
      <c r="J135" s="253"/>
      <c r="K135" s="29"/>
    </row>
    <row r="136" spans="1:11" ht="25.5" customHeight="1" x14ac:dyDescent="0.25">
      <c r="A136" s="30" t="s">
        <v>79</v>
      </c>
      <c r="B136" s="605" t="s">
        <v>80</v>
      </c>
      <c r="C136" s="559"/>
      <c r="D136" s="559"/>
      <c r="E136" s="559"/>
      <c r="F136" s="559"/>
      <c r="G136" s="559"/>
      <c r="H136" s="559"/>
      <c r="I136" s="560"/>
      <c r="J136" s="253"/>
      <c r="K136" s="29"/>
    </row>
    <row r="137" spans="1:11" ht="25.5" customHeight="1" x14ac:dyDescent="0.25">
      <c r="A137" s="30" t="s">
        <v>81</v>
      </c>
      <c r="B137" s="36" t="s">
        <v>82</v>
      </c>
      <c r="C137" s="30" t="s">
        <v>83</v>
      </c>
      <c r="D137" s="37" t="s">
        <v>84</v>
      </c>
      <c r="E137" s="604" t="s">
        <v>85</v>
      </c>
      <c r="F137" s="560"/>
      <c r="G137" s="38" t="s">
        <v>86</v>
      </c>
      <c r="H137" s="30" t="s">
        <v>87</v>
      </c>
      <c r="I137" s="244">
        <v>0.3</v>
      </c>
      <c r="J137" s="253"/>
      <c r="K137" s="29"/>
    </row>
    <row r="138" spans="1:11" ht="25.5" customHeight="1" x14ac:dyDescent="0.25">
      <c r="A138" s="30" t="s">
        <v>88</v>
      </c>
      <c r="B138" s="605" t="s">
        <v>150</v>
      </c>
      <c r="C138" s="559"/>
      <c r="D138" s="559"/>
      <c r="E138" s="559"/>
      <c r="F138" s="559"/>
      <c r="G138" s="559"/>
      <c r="H138" s="559"/>
      <c r="I138" s="560"/>
      <c r="J138" s="253"/>
      <c r="K138" s="29"/>
    </row>
    <row r="139" spans="1:11" ht="25.5" customHeight="1" x14ac:dyDescent="0.25">
      <c r="A139" s="30" t="s">
        <v>90</v>
      </c>
      <c r="B139" s="605" t="s">
        <v>151</v>
      </c>
      <c r="C139" s="559"/>
      <c r="D139" s="560"/>
      <c r="E139" s="604" t="s">
        <v>92</v>
      </c>
      <c r="F139" s="560"/>
      <c r="G139" s="605" t="s">
        <v>93</v>
      </c>
      <c r="H139" s="559"/>
      <c r="I139" s="560"/>
      <c r="J139" s="253"/>
      <c r="K139" s="29"/>
    </row>
    <row r="140" spans="1:11" ht="25.5" customHeight="1" x14ac:dyDescent="0.25">
      <c r="A140" s="604" t="s">
        <v>94</v>
      </c>
      <c r="B140" s="559"/>
      <c r="C140" s="559"/>
      <c r="D140" s="559"/>
      <c r="E140" s="559"/>
      <c r="F140" s="559"/>
      <c r="G140" s="559"/>
      <c r="H140" s="559"/>
      <c r="I140" s="560"/>
      <c r="J140" s="253"/>
      <c r="K140" s="29"/>
    </row>
    <row r="141" spans="1:11" ht="25.5" customHeight="1" x14ac:dyDescent="0.25">
      <c r="A141" s="30" t="s">
        <v>95</v>
      </c>
      <c r="B141" s="605" t="s">
        <v>152</v>
      </c>
      <c r="C141" s="559"/>
      <c r="D141" s="559"/>
      <c r="E141" s="559"/>
      <c r="F141" s="559"/>
      <c r="G141" s="559"/>
      <c r="H141" s="559"/>
      <c r="I141" s="560"/>
      <c r="J141" s="253"/>
      <c r="K141" s="29"/>
    </row>
    <row r="142" spans="1:11" ht="25.5" customHeight="1" x14ac:dyDescent="0.25">
      <c r="A142" s="30" t="s">
        <v>97</v>
      </c>
      <c r="B142" s="604" t="s">
        <v>98</v>
      </c>
      <c r="C142" s="560"/>
      <c r="D142" s="604" t="s">
        <v>99</v>
      </c>
      <c r="E142" s="560"/>
      <c r="F142" s="604" t="s">
        <v>100</v>
      </c>
      <c r="G142" s="560"/>
      <c r="H142" s="604" t="s">
        <v>101</v>
      </c>
      <c r="I142" s="560"/>
      <c r="J142" s="253"/>
      <c r="K142" s="29"/>
    </row>
    <row r="143" spans="1:11" ht="25.5" customHeight="1" x14ac:dyDescent="0.25">
      <c r="A143" s="30" t="s">
        <v>102</v>
      </c>
      <c r="B143" s="605" t="s">
        <v>153</v>
      </c>
      <c r="C143" s="560"/>
      <c r="D143" s="605"/>
      <c r="E143" s="560"/>
      <c r="F143" s="605"/>
      <c r="G143" s="560"/>
      <c r="H143" s="605"/>
      <c r="I143" s="560"/>
      <c r="J143" s="253"/>
      <c r="K143" s="29"/>
    </row>
    <row r="144" spans="1:11" ht="25.5" customHeight="1" x14ac:dyDescent="0.25">
      <c r="A144" s="30" t="s">
        <v>105</v>
      </c>
      <c r="B144" s="611" t="s">
        <v>106</v>
      </c>
      <c r="C144" s="560"/>
      <c r="D144" s="611"/>
      <c r="E144" s="560"/>
      <c r="F144" s="605"/>
      <c r="G144" s="560"/>
      <c r="H144" s="605"/>
      <c r="I144" s="560"/>
      <c r="J144" s="253"/>
      <c r="K144" s="29"/>
    </row>
    <row r="145" spans="1:11" ht="25.5" customHeight="1" x14ac:dyDescent="0.25">
      <c r="A145" s="30" t="s">
        <v>107</v>
      </c>
      <c r="B145" s="608" t="s">
        <v>106</v>
      </c>
      <c r="C145" s="560"/>
      <c r="D145" s="608"/>
      <c r="E145" s="560"/>
      <c r="F145" s="605"/>
      <c r="G145" s="560"/>
      <c r="H145" s="605"/>
      <c r="I145" s="560"/>
      <c r="J145" s="253"/>
      <c r="K145" s="29"/>
    </row>
    <row r="146" spans="1:11" ht="25.5" customHeight="1" x14ac:dyDescent="0.25">
      <c r="A146" s="30" t="s">
        <v>108</v>
      </c>
      <c r="B146" s="605" t="s">
        <v>109</v>
      </c>
      <c r="C146" s="560"/>
      <c r="D146" s="605"/>
      <c r="E146" s="560"/>
      <c r="F146" s="605"/>
      <c r="G146" s="560"/>
      <c r="H146" s="605"/>
      <c r="I146" s="560"/>
      <c r="J146" s="253"/>
      <c r="K146" s="29"/>
    </row>
    <row r="147" spans="1:11" ht="25.5" customHeight="1" x14ac:dyDescent="0.25">
      <c r="A147" s="30" t="s">
        <v>110</v>
      </c>
      <c r="B147" s="605" t="s">
        <v>140</v>
      </c>
      <c r="C147" s="560"/>
      <c r="D147" s="605"/>
      <c r="E147" s="560"/>
      <c r="F147" s="605"/>
      <c r="G147" s="560"/>
      <c r="H147" s="605"/>
      <c r="I147" s="560"/>
      <c r="J147" s="253"/>
      <c r="K147" s="29"/>
    </row>
    <row r="148" spans="1:11" ht="25.5" customHeight="1" x14ac:dyDescent="0.25">
      <c r="A148" s="30" t="s">
        <v>111</v>
      </c>
      <c r="B148" s="605" t="s">
        <v>144</v>
      </c>
      <c r="C148" s="560"/>
      <c r="D148" s="608"/>
      <c r="E148" s="560"/>
      <c r="F148" s="605"/>
      <c r="G148" s="560"/>
      <c r="H148" s="605"/>
      <c r="I148" s="560"/>
      <c r="J148" s="253"/>
      <c r="K148" s="29"/>
    </row>
    <row r="149" spans="1:11" ht="25.5" customHeight="1" x14ac:dyDescent="0.25">
      <c r="A149" s="604" t="s">
        <v>112</v>
      </c>
      <c r="B149" s="559"/>
      <c r="C149" s="559"/>
      <c r="D149" s="559"/>
      <c r="E149" s="559"/>
      <c r="F149" s="559"/>
      <c r="G149" s="559"/>
      <c r="H149" s="559"/>
      <c r="I149" s="560"/>
      <c r="J149" s="253"/>
      <c r="K149" s="29"/>
    </row>
    <row r="150" spans="1:11" ht="25.5" customHeight="1" x14ac:dyDescent="0.25">
      <c r="A150" s="30" t="s">
        <v>113</v>
      </c>
      <c r="B150" s="602" t="s">
        <v>114</v>
      </c>
      <c r="C150" s="559"/>
      <c r="D150" s="560"/>
      <c r="E150" s="30" t="s">
        <v>115</v>
      </c>
      <c r="F150" s="612" t="s">
        <v>114</v>
      </c>
      <c r="G150" s="559"/>
      <c r="H150" s="559"/>
      <c r="I150" s="560"/>
      <c r="J150" s="253"/>
      <c r="K150" s="29"/>
    </row>
    <row r="151" spans="1:11" ht="25.5" customHeight="1" x14ac:dyDescent="0.25">
      <c r="A151" s="30" t="s">
        <v>116</v>
      </c>
      <c r="B151" s="602" t="s">
        <v>114</v>
      </c>
      <c r="C151" s="559"/>
      <c r="D151" s="559"/>
      <c r="E151" s="559"/>
      <c r="F151" s="559"/>
      <c r="G151" s="559"/>
      <c r="H151" s="559"/>
      <c r="I151" s="560"/>
      <c r="J151" s="253"/>
      <c r="K151" s="29"/>
    </row>
    <row r="152" spans="1:11" ht="25.5" customHeight="1" x14ac:dyDescent="0.25">
      <c r="A152" s="30" t="s">
        <v>117</v>
      </c>
      <c r="B152" s="602" t="s">
        <v>114</v>
      </c>
      <c r="C152" s="559"/>
      <c r="D152" s="559"/>
      <c r="E152" s="559"/>
      <c r="F152" s="559"/>
      <c r="G152" s="559"/>
      <c r="H152" s="559"/>
      <c r="I152" s="560"/>
      <c r="J152" s="253"/>
      <c r="K152" s="29"/>
    </row>
    <row r="153" spans="1:11" ht="25.5" customHeight="1" x14ac:dyDescent="0.25">
      <c r="A153" s="30" t="s">
        <v>118</v>
      </c>
      <c r="B153" s="603" t="s">
        <v>114</v>
      </c>
      <c r="C153" s="559"/>
      <c r="D153" s="560"/>
      <c r="E153" s="30" t="s">
        <v>119</v>
      </c>
      <c r="F153" s="603" t="s">
        <v>114</v>
      </c>
      <c r="G153" s="559"/>
      <c r="H153" s="559"/>
      <c r="I153" s="560"/>
      <c r="J153" s="253"/>
      <c r="K153" s="29"/>
    </row>
    <row r="154" spans="1:11" ht="25.5" customHeight="1" x14ac:dyDescent="0.25">
      <c r="A154" s="613" t="s">
        <v>120</v>
      </c>
      <c r="B154" s="560"/>
      <c r="C154" s="613" t="s">
        <v>121</v>
      </c>
      <c r="D154" s="560"/>
      <c r="E154" s="613" t="s">
        <v>122</v>
      </c>
      <c r="F154" s="559"/>
      <c r="G154" s="560"/>
      <c r="H154" s="613" t="s">
        <v>123</v>
      </c>
      <c r="I154" s="560"/>
      <c r="J154" s="253"/>
      <c r="K154" s="29"/>
    </row>
    <row r="155" spans="1:11" ht="25.5" customHeight="1" x14ac:dyDescent="0.25">
      <c r="A155" s="602" t="s">
        <v>124</v>
      </c>
      <c r="B155" s="560"/>
      <c r="C155" s="614" t="s">
        <v>154</v>
      </c>
      <c r="D155" s="615"/>
      <c r="E155" s="605" t="s">
        <v>155</v>
      </c>
      <c r="F155" s="559"/>
      <c r="G155" s="560"/>
      <c r="H155" s="617" t="s">
        <v>156</v>
      </c>
      <c r="I155" s="560"/>
      <c r="J155" s="253"/>
      <c r="K155" s="29"/>
    </row>
    <row r="156" spans="1:11" ht="25.5" customHeight="1" x14ac:dyDescent="0.25">
      <c r="A156" s="613" t="s">
        <v>127</v>
      </c>
      <c r="B156" s="559"/>
      <c r="C156" s="559"/>
      <c r="D156" s="559"/>
      <c r="E156" s="559"/>
      <c r="F156" s="559"/>
      <c r="G156" s="559"/>
      <c r="H156" s="559"/>
      <c r="I156" s="560"/>
      <c r="J156" s="253"/>
      <c r="K156" s="29"/>
    </row>
    <row r="157" spans="1:11" ht="25.5" customHeight="1" x14ac:dyDescent="0.25">
      <c r="A157" s="30" t="s">
        <v>128</v>
      </c>
      <c r="B157" s="604" t="s">
        <v>129</v>
      </c>
      <c r="C157" s="559"/>
      <c r="D157" s="559"/>
      <c r="E157" s="559"/>
      <c r="F157" s="559"/>
      <c r="G157" s="559"/>
      <c r="H157" s="560"/>
      <c r="I157" s="30" t="s">
        <v>130</v>
      </c>
      <c r="J157" s="253"/>
      <c r="K157" s="29"/>
    </row>
    <row r="158" spans="1:11" s="234" customFormat="1" ht="15.75" customHeight="1" x14ac:dyDescent="0.25">
      <c r="A158" s="255"/>
      <c r="B158" s="627"/>
      <c r="C158" s="628"/>
      <c r="D158" s="628"/>
      <c r="E158" s="628"/>
      <c r="F158" s="628"/>
      <c r="G158" s="628"/>
      <c r="H158" s="615"/>
      <c r="I158" s="256"/>
      <c r="J158" s="253"/>
      <c r="K158" s="253"/>
    </row>
    <row r="159" spans="1:11" s="234" customFormat="1" ht="15.75" customHeight="1" x14ac:dyDescent="0.25">
      <c r="A159" s="253"/>
      <c r="B159" s="253"/>
      <c r="C159" s="253"/>
      <c r="D159" s="253"/>
      <c r="E159" s="253"/>
      <c r="F159" s="253"/>
      <c r="G159" s="253"/>
      <c r="H159" s="253"/>
      <c r="I159" s="253"/>
      <c r="J159" s="253"/>
      <c r="K159" s="253"/>
    </row>
    <row r="160" spans="1:11" s="234" customFormat="1" ht="15.75" customHeight="1" x14ac:dyDescent="0.25">
      <c r="A160" s="253"/>
      <c r="B160" s="253"/>
      <c r="C160" s="253"/>
      <c r="D160" s="253"/>
      <c r="E160" s="253"/>
      <c r="F160" s="253"/>
      <c r="G160" s="253"/>
      <c r="H160" s="253"/>
      <c r="I160" s="253"/>
      <c r="J160" s="253"/>
      <c r="K160" s="253"/>
    </row>
    <row r="161" spans="1:11" s="234" customFormat="1" ht="15.75" customHeight="1" x14ac:dyDescent="0.25">
      <c r="A161" s="618" t="s">
        <v>0</v>
      </c>
      <c r="B161" s="619"/>
      <c r="C161" s="619"/>
      <c r="D161" s="619"/>
      <c r="E161" s="619"/>
      <c r="F161" s="619"/>
      <c r="G161" s="619"/>
      <c r="H161" s="619"/>
      <c r="I161" s="620"/>
      <c r="J161" s="253"/>
      <c r="K161" s="253"/>
    </row>
    <row r="162" spans="1:11" s="234" customFormat="1" ht="15.75" customHeight="1" x14ac:dyDescent="0.25">
      <c r="A162" s="609" t="s">
        <v>1</v>
      </c>
      <c r="B162" s="562"/>
      <c r="C162" s="562"/>
      <c r="D162" s="562"/>
      <c r="E162" s="562"/>
      <c r="F162" s="562"/>
      <c r="G162" s="562"/>
      <c r="H162" s="562"/>
      <c r="I162" s="610"/>
      <c r="J162" s="253"/>
      <c r="K162" s="253"/>
    </row>
    <row r="163" spans="1:11" s="234" customFormat="1" ht="15.75" customHeight="1" x14ac:dyDescent="0.25">
      <c r="A163" s="609" t="s">
        <v>42</v>
      </c>
      <c r="B163" s="562"/>
      <c r="C163" s="562"/>
      <c r="D163" s="562"/>
      <c r="E163" s="562"/>
      <c r="F163" s="562"/>
      <c r="G163" s="562"/>
      <c r="H163" s="562"/>
      <c r="I163" s="610"/>
      <c r="J163" s="253"/>
      <c r="K163" s="253"/>
    </row>
    <row r="164" spans="1:11" s="234" customFormat="1" ht="15.75" customHeight="1" x14ac:dyDescent="0.25">
      <c r="A164" s="254"/>
      <c r="B164" s="621" t="s">
        <v>43</v>
      </c>
      <c r="C164" s="622"/>
      <c r="D164" s="622"/>
      <c r="E164" s="623"/>
      <c r="F164" s="624" t="s">
        <v>44</v>
      </c>
      <c r="G164" s="622"/>
      <c r="H164" s="622"/>
      <c r="I164" s="625"/>
      <c r="J164" s="253"/>
      <c r="K164" s="253"/>
    </row>
    <row r="165" spans="1:11" ht="25.5" customHeight="1" x14ac:dyDescent="0.25">
      <c r="A165" s="604" t="s">
        <v>45</v>
      </c>
      <c r="B165" s="559"/>
      <c r="C165" s="559"/>
      <c r="D165" s="559"/>
      <c r="E165" s="559"/>
      <c r="F165" s="559"/>
      <c r="G165" s="559"/>
      <c r="H165" s="559"/>
      <c r="I165" s="560"/>
      <c r="J165" s="253"/>
      <c r="K165" s="29"/>
    </row>
    <row r="166" spans="1:11" ht="25.5" customHeight="1" x14ac:dyDescent="0.25">
      <c r="A166" s="604" t="s">
        <v>46</v>
      </c>
      <c r="B166" s="559"/>
      <c r="C166" s="559"/>
      <c r="D166" s="559"/>
      <c r="E166" s="559"/>
      <c r="F166" s="559"/>
      <c r="G166" s="559"/>
      <c r="H166" s="559"/>
      <c r="I166" s="560"/>
      <c r="J166" s="253"/>
      <c r="K166" s="29"/>
    </row>
    <row r="167" spans="1:11" ht="25.5" customHeight="1" x14ac:dyDescent="0.25">
      <c r="A167" s="30" t="s">
        <v>47</v>
      </c>
      <c r="B167" s="31">
        <v>5</v>
      </c>
      <c r="C167" s="604" t="s">
        <v>48</v>
      </c>
      <c r="D167" s="560"/>
      <c r="E167" s="626" t="s">
        <v>49</v>
      </c>
      <c r="F167" s="559"/>
      <c r="G167" s="560"/>
      <c r="H167" s="30" t="s">
        <v>50</v>
      </c>
      <c r="I167" s="32" t="s">
        <v>51</v>
      </c>
      <c r="J167" s="253"/>
      <c r="K167" s="29"/>
    </row>
    <row r="168" spans="1:11" ht="25.5" customHeight="1" x14ac:dyDescent="0.25">
      <c r="A168" s="30" t="s">
        <v>52</v>
      </c>
      <c r="B168" s="612" t="s">
        <v>53</v>
      </c>
      <c r="C168" s="559"/>
      <c r="D168" s="560"/>
      <c r="E168" s="604" t="s">
        <v>54</v>
      </c>
      <c r="F168" s="560"/>
      <c r="G168" s="632" t="s">
        <v>131</v>
      </c>
      <c r="H168" s="628"/>
      <c r="I168" s="615"/>
      <c r="J168" s="253"/>
      <c r="K168" s="29"/>
    </row>
    <row r="169" spans="1:11" ht="51.75" customHeight="1" x14ac:dyDescent="0.25">
      <c r="A169" s="30" t="s">
        <v>55</v>
      </c>
      <c r="B169" s="612" t="s">
        <v>157</v>
      </c>
      <c r="C169" s="559"/>
      <c r="D169" s="559"/>
      <c r="E169" s="559"/>
      <c r="F169" s="559"/>
      <c r="G169" s="559"/>
      <c r="H169" s="559"/>
      <c r="I169" s="560"/>
      <c r="J169" s="253"/>
      <c r="K169" s="29"/>
    </row>
    <row r="170" spans="1:11" ht="25.5" customHeight="1" x14ac:dyDescent="0.25">
      <c r="A170" s="30" t="s">
        <v>57</v>
      </c>
      <c r="B170" s="612" t="s">
        <v>158</v>
      </c>
      <c r="C170" s="559"/>
      <c r="D170" s="559"/>
      <c r="E170" s="559"/>
      <c r="F170" s="559"/>
      <c r="G170" s="559"/>
      <c r="H170" s="559"/>
      <c r="I170" s="560"/>
      <c r="J170" s="253"/>
      <c r="K170" s="29"/>
    </row>
    <row r="171" spans="1:11" ht="25.5" customHeight="1" x14ac:dyDescent="0.25">
      <c r="A171" s="30" t="s">
        <v>59</v>
      </c>
      <c r="B171" s="33" t="s">
        <v>60</v>
      </c>
      <c r="C171" s="33" t="s">
        <v>61</v>
      </c>
      <c r="D171" s="33" t="s">
        <v>62</v>
      </c>
      <c r="E171" s="629" t="s">
        <v>63</v>
      </c>
      <c r="F171" s="567"/>
      <c r="G171" s="630" t="s">
        <v>64</v>
      </c>
      <c r="H171" s="630" t="s">
        <v>65</v>
      </c>
      <c r="I171" s="630" t="s">
        <v>66</v>
      </c>
      <c r="J171" s="253"/>
      <c r="K171" s="29"/>
    </row>
    <row r="172" spans="1:11" ht="25.5" customHeight="1" x14ac:dyDescent="0.25">
      <c r="A172" s="30" t="s">
        <v>67</v>
      </c>
      <c r="B172" s="33" t="s">
        <v>68</v>
      </c>
      <c r="C172" s="33" t="s">
        <v>60</v>
      </c>
      <c r="D172" s="33" t="s">
        <v>66</v>
      </c>
      <c r="E172" s="570"/>
      <c r="F172" s="571"/>
      <c r="G172" s="631"/>
      <c r="H172" s="631"/>
      <c r="I172" s="631"/>
      <c r="J172" s="253"/>
      <c r="K172" s="29"/>
    </row>
    <row r="173" spans="1:11" ht="25.5" customHeight="1" x14ac:dyDescent="0.25">
      <c r="A173" s="30" t="s">
        <v>69</v>
      </c>
      <c r="B173" s="34">
        <v>0.3</v>
      </c>
      <c r="C173" s="30" t="s">
        <v>70</v>
      </c>
      <c r="D173" s="35" t="s">
        <v>71</v>
      </c>
      <c r="E173" s="604" t="s">
        <v>72</v>
      </c>
      <c r="F173" s="560"/>
      <c r="G173" s="602"/>
      <c r="H173" s="559"/>
      <c r="I173" s="560"/>
      <c r="J173" s="253"/>
      <c r="K173" s="29"/>
    </row>
    <row r="174" spans="1:11" ht="25.5" customHeight="1" x14ac:dyDescent="0.25">
      <c r="A174" s="604" t="s">
        <v>73</v>
      </c>
      <c r="B174" s="559"/>
      <c r="C174" s="559"/>
      <c r="D174" s="559"/>
      <c r="E174" s="559"/>
      <c r="F174" s="559"/>
      <c r="G174" s="559"/>
      <c r="H174" s="559"/>
      <c r="I174" s="560"/>
      <c r="J174" s="253"/>
      <c r="K174" s="29"/>
    </row>
    <row r="175" spans="1:11" ht="25.5" customHeight="1" x14ac:dyDescent="0.25">
      <c r="A175" s="30" t="s">
        <v>74</v>
      </c>
      <c r="B175" s="605" t="s">
        <v>75</v>
      </c>
      <c r="C175" s="560"/>
      <c r="D175" s="30" t="s">
        <v>76</v>
      </c>
      <c r="E175" s="605" t="s">
        <v>77</v>
      </c>
      <c r="F175" s="560"/>
      <c r="G175" s="30" t="s">
        <v>78</v>
      </c>
      <c r="H175" s="605" t="s">
        <v>71</v>
      </c>
      <c r="I175" s="560"/>
      <c r="J175" s="253"/>
      <c r="K175" s="29"/>
    </row>
    <row r="176" spans="1:11" ht="25.5" customHeight="1" x14ac:dyDescent="0.25">
      <c r="A176" s="30" t="s">
        <v>79</v>
      </c>
      <c r="B176" s="605" t="s">
        <v>80</v>
      </c>
      <c r="C176" s="559"/>
      <c r="D176" s="559"/>
      <c r="E176" s="559"/>
      <c r="F176" s="559"/>
      <c r="G176" s="559"/>
      <c r="H176" s="559"/>
      <c r="I176" s="560"/>
      <c r="J176" s="253"/>
      <c r="K176" s="29"/>
    </row>
    <row r="177" spans="1:11" ht="25.5" customHeight="1" x14ac:dyDescent="0.25">
      <c r="A177" s="30" t="s">
        <v>81</v>
      </c>
      <c r="B177" s="36" t="s">
        <v>82</v>
      </c>
      <c r="C177" s="30" t="s">
        <v>83</v>
      </c>
      <c r="D177" s="37" t="s">
        <v>84</v>
      </c>
      <c r="E177" s="604" t="s">
        <v>85</v>
      </c>
      <c r="F177" s="560"/>
      <c r="G177" s="38" t="s">
        <v>86</v>
      </c>
      <c r="H177" s="30" t="s">
        <v>87</v>
      </c>
      <c r="I177" s="39">
        <v>0.3</v>
      </c>
      <c r="J177" s="253"/>
      <c r="K177" s="29"/>
    </row>
    <row r="178" spans="1:11" ht="25.5" customHeight="1" x14ac:dyDescent="0.25">
      <c r="A178" s="30" t="s">
        <v>88</v>
      </c>
      <c r="B178" s="605" t="s">
        <v>159</v>
      </c>
      <c r="C178" s="559"/>
      <c r="D178" s="559"/>
      <c r="E178" s="559"/>
      <c r="F178" s="559"/>
      <c r="G178" s="559"/>
      <c r="H178" s="559"/>
      <c r="I178" s="560"/>
      <c r="J178" s="253"/>
      <c r="K178" s="29"/>
    </row>
    <row r="179" spans="1:11" ht="25.5" customHeight="1" x14ac:dyDescent="0.25">
      <c r="A179" s="30" t="s">
        <v>90</v>
      </c>
      <c r="B179" s="605" t="s">
        <v>160</v>
      </c>
      <c r="C179" s="559"/>
      <c r="D179" s="560"/>
      <c r="E179" s="604" t="s">
        <v>92</v>
      </c>
      <c r="F179" s="560"/>
      <c r="G179" s="605" t="s">
        <v>93</v>
      </c>
      <c r="H179" s="559"/>
      <c r="I179" s="560"/>
      <c r="J179" s="253"/>
      <c r="K179" s="29"/>
    </row>
    <row r="180" spans="1:11" ht="25.5" customHeight="1" x14ac:dyDescent="0.25">
      <c r="A180" s="604" t="s">
        <v>94</v>
      </c>
      <c r="B180" s="559"/>
      <c r="C180" s="559"/>
      <c r="D180" s="559"/>
      <c r="E180" s="559"/>
      <c r="F180" s="559"/>
      <c r="G180" s="559"/>
      <c r="H180" s="559"/>
      <c r="I180" s="560"/>
      <c r="J180" s="253"/>
      <c r="K180" s="29"/>
    </row>
    <row r="181" spans="1:11" ht="25.5" customHeight="1" x14ac:dyDescent="0.25">
      <c r="A181" s="30" t="s">
        <v>95</v>
      </c>
      <c r="B181" s="605" t="s">
        <v>161</v>
      </c>
      <c r="C181" s="559"/>
      <c r="D181" s="559"/>
      <c r="E181" s="559"/>
      <c r="F181" s="559"/>
      <c r="G181" s="559"/>
      <c r="H181" s="559"/>
      <c r="I181" s="560"/>
      <c r="J181" s="253"/>
      <c r="K181" s="29"/>
    </row>
    <row r="182" spans="1:11" ht="25.5" customHeight="1" x14ac:dyDescent="0.25">
      <c r="A182" s="30" t="s">
        <v>97</v>
      </c>
      <c r="B182" s="604" t="s">
        <v>98</v>
      </c>
      <c r="C182" s="560"/>
      <c r="D182" s="604" t="s">
        <v>99</v>
      </c>
      <c r="E182" s="560"/>
      <c r="F182" s="604" t="s">
        <v>100</v>
      </c>
      <c r="G182" s="560"/>
      <c r="H182" s="604" t="s">
        <v>101</v>
      </c>
      <c r="I182" s="560"/>
      <c r="J182" s="253"/>
      <c r="K182" s="29"/>
    </row>
    <row r="183" spans="1:11" ht="25.5" customHeight="1" x14ac:dyDescent="0.25">
      <c r="A183" s="30" t="s">
        <v>102</v>
      </c>
      <c r="B183" s="605" t="s">
        <v>162</v>
      </c>
      <c r="C183" s="560"/>
      <c r="D183" s="605" t="s">
        <v>163</v>
      </c>
      <c r="E183" s="560"/>
      <c r="F183" s="605"/>
      <c r="G183" s="560"/>
      <c r="H183" s="605"/>
      <c r="I183" s="560"/>
      <c r="J183" s="253"/>
      <c r="K183" s="29"/>
    </row>
    <row r="184" spans="1:11" ht="25.5" customHeight="1" x14ac:dyDescent="0.25">
      <c r="A184" s="30" t="s">
        <v>105</v>
      </c>
      <c r="B184" s="611" t="s">
        <v>106</v>
      </c>
      <c r="C184" s="560"/>
      <c r="D184" s="611"/>
      <c r="E184" s="560"/>
      <c r="F184" s="605"/>
      <c r="G184" s="560"/>
      <c r="H184" s="605"/>
      <c r="I184" s="560"/>
      <c r="J184" s="253"/>
      <c r="K184" s="29"/>
    </row>
    <row r="185" spans="1:11" ht="25.5" customHeight="1" x14ac:dyDescent="0.25">
      <c r="A185" s="30" t="s">
        <v>107</v>
      </c>
      <c r="B185" s="608" t="s">
        <v>106</v>
      </c>
      <c r="C185" s="560"/>
      <c r="D185" s="608"/>
      <c r="E185" s="560"/>
      <c r="F185" s="605"/>
      <c r="G185" s="560"/>
      <c r="H185" s="605"/>
      <c r="I185" s="560"/>
      <c r="J185" s="253"/>
      <c r="K185" s="29"/>
    </row>
    <row r="186" spans="1:11" ht="25.5" customHeight="1" x14ac:dyDescent="0.25">
      <c r="A186" s="30" t="s">
        <v>108</v>
      </c>
      <c r="B186" s="605" t="s">
        <v>109</v>
      </c>
      <c r="C186" s="560"/>
      <c r="D186" s="605"/>
      <c r="E186" s="560"/>
      <c r="F186" s="605"/>
      <c r="G186" s="560"/>
      <c r="H186" s="605"/>
      <c r="I186" s="560"/>
      <c r="J186" s="253"/>
      <c r="K186" s="29"/>
    </row>
    <row r="187" spans="1:11" ht="25.5" customHeight="1" x14ac:dyDescent="0.25">
      <c r="A187" s="30" t="s">
        <v>110</v>
      </c>
      <c r="B187" s="605" t="s">
        <v>75</v>
      </c>
      <c r="C187" s="560"/>
      <c r="D187" s="605"/>
      <c r="E187" s="560"/>
      <c r="F187" s="605"/>
      <c r="G187" s="560"/>
      <c r="H187" s="605"/>
      <c r="I187" s="560"/>
      <c r="J187" s="253"/>
      <c r="K187" s="29"/>
    </row>
    <row r="188" spans="1:11" ht="25.5" customHeight="1" x14ac:dyDescent="0.25">
      <c r="A188" s="30" t="s">
        <v>111</v>
      </c>
      <c r="B188" s="605" t="s">
        <v>75</v>
      </c>
      <c r="C188" s="560"/>
      <c r="D188" s="608"/>
      <c r="E188" s="560"/>
      <c r="F188" s="605"/>
      <c r="G188" s="560"/>
      <c r="H188" s="605"/>
      <c r="I188" s="560"/>
      <c r="J188" s="253"/>
      <c r="K188" s="29"/>
    </row>
    <row r="189" spans="1:11" ht="25.5" customHeight="1" x14ac:dyDescent="0.25">
      <c r="A189" s="604" t="s">
        <v>112</v>
      </c>
      <c r="B189" s="559"/>
      <c r="C189" s="559"/>
      <c r="D189" s="559"/>
      <c r="E189" s="559"/>
      <c r="F189" s="559"/>
      <c r="G189" s="559"/>
      <c r="H189" s="559"/>
      <c r="I189" s="560"/>
      <c r="J189" s="253"/>
      <c r="K189" s="29"/>
    </row>
    <row r="190" spans="1:11" ht="25.5" customHeight="1" x14ac:dyDescent="0.25">
      <c r="A190" s="30" t="s">
        <v>113</v>
      </c>
      <c r="B190" s="602" t="s">
        <v>114</v>
      </c>
      <c r="C190" s="559"/>
      <c r="D190" s="560"/>
      <c r="E190" s="30" t="s">
        <v>115</v>
      </c>
      <c r="F190" s="612" t="s">
        <v>114</v>
      </c>
      <c r="G190" s="559"/>
      <c r="H190" s="559"/>
      <c r="I190" s="560"/>
      <c r="J190" s="253"/>
      <c r="K190" s="29"/>
    </row>
    <row r="191" spans="1:11" ht="25.5" customHeight="1" x14ac:dyDescent="0.25">
      <c r="A191" s="30" t="s">
        <v>116</v>
      </c>
      <c r="B191" s="602" t="s">
        <v>114</v>
      </c>
      <c r="C191" s="559"/>
      <c r="D191" s="559"/>
      <c r="E191" s="559"/>
      <c r="F191" s="559"/>
      <c r="G191" s="559"/>
      <c r="H191" s="559"/>
      <c r="I191" s="560"/>
      <c r="J191" s="253"/>
      <c r="K191" s="29"/>
    </row>
    <row r="192" spans="1:11" ht="25.5" customHeight="1" x14ac:dyDescent="0.25">
      <c r="A192" s="30" t="s">
        <v>117</v>
      </c>
      <c r="B192" s="602" t="s">
        <v>114</v>
      </c>
      <c r="C192" s="559"/>
      <c r="D192" s="559"/>
      <c r="E192" s="559"/>
      <c r="F192" s="559"/>
      <c r="G192" s="559"/>
      <c r="H192" s="559"/>
      <c r="I192" s="560"/>
      <c r="J192" s="253"/>
      <c r="K192" s="29"/>
    </row>
    <row r="193" spans="1:11" ht="25.5" customHeight="1" x14ac:dyDescent="0.25">
      <c r="A193" s="30" t="s">
        <v>118</v>
      </c>
      <c r="B193" s="603" t="s">
        <v>114</v>
      </c>
      <c r="C193" s="559"/>
      <c r="D193" s="560"/>
      <c r="E193" s="30" t="s">
        <v>119</v>
      </c>
      <c r="F193" s="603" t="s">
        <v>114</v>
      </c>
      <c r="G193" s="559"/>
      <c r="H193" s="559"/>
      <c r="I193" s="560"/>
      <c r="J193" s="253"/>
      <c r="K193" s="29"/>
    </row>
    <row r="194" spans="1:11" ht="25.5" customHeight="1" x14ac:dyDescent="0.25">
      <c r="A194" s="613" t="s">
        <v>120</v>
      </c>
      <c r="B194" s="560"/>
      <c r="C194" s="613" t="s">
        <v>121</v>
      </c>
      <c r="D194" s="560"/>
      <c r="E194" s="613" t="s">
        <v>122</v>
      </c>
      <c r="F194" s="559"/>
      <c r="G194" s="560"/>
      <c r="H194" s="613" t="s">
        <v>123</v>
      </c>
      <c r="I194" s="560"/>
      <c r="J194" s="253"/>
      <c r="K194" s="29"/>
    </row>
    <row r="195" spans="1:11" ht="25.5" customHeight="1" x14ac:dyDescent="0.25">
      <c r="A195" s="602" t="s">
        <v>124</v>
      </c>
      <c r="B195" s="560"/>
      <c r="C195" s="632" t="s">
        <v>164</v>
      </c>
      <c r="D195" s="615"/>
      <c r="E195" s="616" t="s">
        <v>126</v>
      </c>
      <c r="F195" s="559"/>
      <c r="G195" s="560"/>
      <c r="H195" s="617" t="s">
        <v>165</v>
      </c>
      <c r="I195" s="560"/>
      <c r="J195" s="253"/>
      <c r="K195" s="29"/>
    </row>
    <row r="196" spans="1:11" ht="25.5" customHeight="1" x14ac:dyDescent="0.25">
      <c r="A196" s="613" t="s">
        <v>127</v>
      </c>
      <c r="B196" s="559"/>
      <c r="C196" s="559"/>
      <c r="D196" s="559"/>
      <c r="E196" s="559"/>
      <c r="F196" s="559"/>
      <c r="G196" s="559"/>
      <c r="H196" s="559"/>
      <c r="I196" s="560"/>
      <c r="J196" s="253"/>
      <c r="K196" s="29"/>
    </row>
    <row r="197" spans="1:11" ht="25.5" customHeight="1" x14ac:dyDescent="0.25">
      <c r="A197" s="30" t="s">
        <v>128</v>
      </c>
      <c r="B197" s="604" t="s">
        <v>129</v>
      </c>
      <c r="C197" s="559"/>
      <c r="D197" s="559"/>
      <c r="E197" s="559"/>
      <c r="F197" s="559"/>
      <c r="G197" s="559"/>
      <c r="H197" s="560"/>
      <c r="I197" s="30" t="s">
        <v>130</v>
      </c>
      <c r="J197" s="253"/>
      <c r="K197" s="29"/>
    </row>
    <row r="198" spans="1:11" s="234" customFormat="1" ht="25.5" customHeight="1" x14ac:dyDescent="0.25">
      <c r="A198" s="255"/>
      <c r="B198" s="627"/>
      <c r="C198" s="628"/>
      <c r="D198" s="628"/>
      <c r="E198" s="628"/>
      <c r="F198" s="628"/>
      <c r="G198" s="628"/>
      <c r="H198" s="615"/>
      <c r="I198" s="256"/>
      <c r="J198" s="253"/>
      <c r="K198" s="253"/>
    </row>
    <row r="199" spans="1:11" s="234" customFormat="1" ht="15.75" customHeight="1" x14ac:dyDescent="0.25">
      <c r="A199" s="253"/>
      <c r="B199" s="253"/>
      <c r="C199" s="253"/>
      <c r="D199" s="253"/>
      <c r="E199" s="253"/>
      <c r="F199" s="253"/>
      <c r="G199" s="253"/>
      <c r="H199" s="253"/>
      <c r="I199" s="253"/>
      <c r="J199" s="253"/>
      <c r="K199" s="253"/>
    </row>
    <row r="200" spans="1:11" s="234" customFormat="1" ht="15.75" customHeight="1" x14ac:dyDescent="0.25">
      <c r="J200" s="253"/>
      <c r="K200" s="253"/>
    </row>
    <row r="201" spans="1:11" s="234" customFormat="1" ht="15.75" customHeight="1" x14ac:dyDescent="0.25">
      <c r="A201" s="618" t="s">
        <v>0</v>
      </c>
      <c r="B201" s="619"/>
      <c r="C201" s="619"/>
      <c r="D201" s="619"/>
      <c r="E201" s="619"/>
      <c r="F201" s="619"/>
      <c r="G201" s="619"/>
      <c r="H201" s="619"/>
      <c r="I201" s="620"/>
      <c r="J201" s="253"/>
      <c r="K201" s="253"/>
    </row>
    <row r="202" spans="1:11" s="234" customFormat="1" ht="15.75" customHeight="1" x14ac:dyDescent="0.25">
      <c r="A202" s="609" t="s">
        <v>1</v>
      </c>
      <c r="B202" s="562"/>
      <c r="C202" s="562"/>
      <c r="D202" s="562"/>
      <c r="E202" s="562"/>
      <c r="F202" s="562"/>
      <c r="G202" s="562"/>
      <c r="H202" s="562"/>
      <c r="I202" s="610"/>
      <c r="J202" s="253"/>
      <c r="K202" s="253"/>
    </row>
    <row r="203" spans="1:11" s="234" customFormat="1" ht="15.75" customHeight="1" x14ac:dyDescent="0.25">
      <c r="A203" s="609" t="s">
        <v>42</v>
      </c>
      <c r="B203" s="562"/>
      <c r="C203" s="562"/>
      <c r="D203" s="562"/>
      <c r="E203" s="562"/>
      <c r="F203" s="562"/>
      <c r="G203" s="562"/>
      <c r="H203" s="562"/>
      <c r="I203" s="610"/>
      <c r="J203" s="253"/>
      <c r="K203" s="253"/>
    </row>
    <row r="204" spans="1:11" s="234" customFormat="1" ht="15.75" customHeight="1" x14ac:dyDescent="0.25">
      <c r="A204" s="254"/>
      <c r="B204" s="621" t="s">
        <v>43</v>
      </c>
      <c r="C204" s="622"/>
      <c r="D204" s="622"/>
      <c r="E204" s="623"/>
      <c r="F204" s="624" t="s">
        <v>44</v>
      </c>
      <c r="G204" s="622"/>
      <c r="H204" s="622"/>
      <c r="I204" s="625"/>
      <c r="J204" s="253"/>
      <c r="K204" s="253"/>
    </row>
    <row r="205" spans="1:11" ht="22.5" customHeight="1" x14ac:dyDescent="0.25">
      <c r="A205" s="604" t="s">
        <v>45</v>
      </c>
      <c r="B205" s="559"/>
      <c r="C205" s="559"/>
      <c r="D205" s="559"/>
      <c r="E205" s="559"/>
      <c r="F205" s="559"/>
      <c r="G205" s="559"/>
      <c r="H205" s="559"/>
      <c r="I205" s="560"/>
      <c r="J205" s="253"/>
      <c r="K205" s="29"/>
    </row>
    <row r="206" spans="1:11" ht="22.5" customHeight="1" x14ac:dyDescent="0.25">
      <c r="A206" s="604" t="s">
        <v>46</v>
      </c>
      <c r="B206" s="559"/>
      <c r="C206" s="559"/>
      <c r="D206" s="559"/>
      <c r="E206" s="559"/>
      <c r="F206" s="559"/>
      <c r="G206" s="559"/>
      <c r="H206" s="559"/>
      <c r="I206" s="560"/>
      <c r="J206" s="253"/>
      <c r="K206" s="29"/>
    </row>
    <row r="207" spans="1:11" ht="22.5" customHeight="1" x14ac:dyDescent="0.25">
      <c r="A207" s="30" t="s">
        <v>47</v>
      </c>
      <c r="B207" s="31">
        <v>6</v>
      </c>
      <c r="C207" s="604" t="s">
        <v>48</v>
      </c>
      <c r="D207" s="560"/>
      <c r="E207" s="626" t="s">
        <v>49</v>
      </c>
      <c r="F207" s="559"/>
      <c r="G207" s="560"/>
      <c r="H207" s="30" t="s">
        <v>50</v>
      </c>
      <c r="I207" s="32" t="s">
        <v>51</v>
      </c>
      <c r="J207" s="253"/>
      <c r="K207" s="29"/>
    </row>
    <row r="208" spans="1:11" ht="22.5" customHeight="1" x14ac:dyDescent="0.25">
      <c r="A208" s="30" t="s">
        <v>52</v>
      </c>
      <c r="B208" s="612" t="s">
        <v>53</v>
      </c>
      <c r="C208" s="559"/>
      <c r="D208" s="560"/>
      <c r="E208" s="604" t="s">
        <v>54</v>
      </c>
      <c r="F208" s="560"/>
      <c r="G208" s="632" t="s">
        <v>131</v>
      </c>
      <c r="H208" s="628"/>
      <c r="I208" s="615"/>
      <c r="J208" s="253"/>
      <c r="K208" s="29"/>
    </row>
    <row r="209" spans="1:11" ht="65.25" customHeight="1" x14ac:dyDescent="0.25">
      <c r="A209" s="30" t="s">
        <v>55</v>
      </c>
      <c r="B209" s="612" t="s">
        <v>166</v>
      </c>
      <c r="C209" s="559"/>
      <c r="D209" s="559"/>
      <c r="E209" s="559"/>
      <c r="F209" s="559"/>
      <c r="G209" s="559"/>
      <c r="H209" s="559"/>
      <c r="I209" s="560"/>
      <c r="J209" s="253"/>
      <c r="K209" s="29"/>
    </row>
    <row r="210" spans="1:11" ht="22.5" customHeight="1" x14ac:dyDescent="0.25">
      <c r="A210" s="30" t="s">
        <v>57</v>
      </c>
      <c r="B210" s="612" t="s">
        <v>167</v>
      </c>
      <c r="C210" s="559"/>
      <c r="D210" s="559"/>
      <c r="E210" s="559"/>
      <c r="F210" s="559"/>
      <c r="G210" s="559"/>
      <c r="H210" s="559"/>
      <c r="I210" s="560"/>
      <c r="J210" s="253"/>
      <c r="K210" s="29"/>
    </row>
    <row r="211" spans="1:11" ht="22.5" customHeight="1" x14ac:dyDescent="0.25">
      <c r="A211" s="30" t="s">
        <v>59</v>
      </c>
      <c r="B211" s="33" t="s">
        <v>60</v>
      </c>
      <c r="C211" s="33" t="s">
        <v>61</v>
      </c>
      <c r="D211" s="33" t="s">
        <v>62</v>
      </c>
      <c r="E211" s="629" t="s">
        <v>63</v>
      </c>
      <c r="F211" s="567"/>
      <c r="G211" s="630" t="s">
        <v>64</v>
      </c>
      <c r="H211" s="630" t="s">
        <v>65</v>
      </c>
      <c r="I211" s="630" t="s">
        <v>66</v>
      </c>
      <c r="J211" s="253"/>
      <c r="K211" s="29"/>
    </row>
    <row r="212" spans="1:11" ht="22.5" customHeight="1" x14ac:dyDescent="0.25">
      <c r="A212" s="30" t="s">
        <v>67</v>
      </c>
      <c r="B212" s="33" t="s">
        <v>68</v>
      </c>
      <c r="C212" s="33" t="s">
        <v>60</v>
      </c>
      <c r="D212" s="33" t="s">
        <v>66</v>
      </c>
      <c r="E212" s="570"/>
      <c r="F212" s="571"/>
      <c r="G212" s="631"/>
      <c r="H212" s="631"/>
      <c r="I212" s="631"/>
      <c r="J212" s="253"/>
      <c r="K212" s="29"/>
    </row>
    <row r="213" spans="1:11" ht="22.5" customHeight="1" x14ac:dyDescent="0.25">
      <c r="A213" s="30" t="s">
        <v>69</v>
      </c>
      <c r="B213" s="34">
        <v>0.35</v>
      </c>
      <c r="C213" s="30" t="s">
        <v>70</v>
      </c>
      <c r="D213" s="35" t="s">
        <v>71</v>
      </c>
      <c r="E213" s="604" t="s">
        <v>72</v>
      </c>
      <c r="F213" s="560"/>
      <c r="G213" s="602"/>
      <c r="H213" s="559"/>
      <c r="I213" s="560"/>
      <c r="J213" s="253"/>
      <c r="K213" s="29"/>
    </row>
    <row r="214" spans="1:11" ht="22.5" customHeight="1" x14ac:dyDescent="0.25">
      <c r="A214" s="604" t="s">
        <v>73</v>
      </c>
      <c r="B214" s="559"/>
      <c r="C214" s="559"/>
      <c r="D214" s="559"/>
      <c r="E214" s="559"/>
      <c r="F214" s="559"/>
      <c r="G214" s="559"/>
      <c r="H214" s="559"/>
      <c r="I214" s="560"/>
      <c r="J214" s="253"/>
      <c r="K214" s="29"/>
    </row>
    <row r="215" spans="1:11" ht="22.5" customHeight="1" x14ac:dyDescent="0.25">
      <c r="A215" s="30" t="s">
        <v>74</v>
      </c>
      <c r="B215" s="605" t="s">
        <v>75</v>
      </c>
      <c r="C215" s="560"/>
      <c r="D215" s="30" t="s">
        <v>76</v>
      </c>
      <c r="E215" s="605" t="s">
        <v>77</v>
      </c>
      <c r="F215" s="560"/>
      <c r="G215" s="30" t="s">
        <v>78</v>
      </c>
      <c r="H215" s="605" t="s">
        <v>71</v>
      </c>
      <c r="I215" s="560"/>
      <c r="J215" s="253"/>
      <c r="K215" s="29"/>
    </row>
    <row r="216" spans="1:11" ht="22.5" customHeight="1" x14ac:dyDescent="0.25">
      <c r="A216" s="30" t="s">
        <v>79</v>
      </c>
      <c r="B216" s="605" t="s">
        <v>80</v>
      </c>
      <c r="C216" s="559"/>
      <c r="D216" s="559"/>
      <c r="E216" s="559"/>
      <c r="F216" s="559"/>
      <c r="G216" s="559"/>
      <c r="H216" s="559"/>
      <c r="I216" s="560"/>
      <c r="J216" s="253"/>
      <c r="K216" s="29"/>
    </row>
    <row r="217" spans="1:11" ht="22.5" customHeight="1" x14ac:dyDescent="0.25">
      <c r="A217" s="30" t="s">
        <v>81</v>
      </c>
      <c r="B217" s="36" t="s">
        <v>82</v>
      </c>
      <c r="C217" s="30" t="s">
        <v>83</v>
      </c>
      <c r="D217" s="37" t="s">
        <v>84</v>
      </c>
      <c r="E217" s="604" t="s">
        <v>85</v>
      </c>
      <c r="F217" s="560"/>
      <c r="G217" s="38" t="s">
        <v>86</v>
      </c>
      <c r="H217" s="30" t="s">
        <v>87</v>
      </c>
      <c r="I217" s="39">
        <v>0.3</v>
      </c>
      <c r="J217" s="253"/>
      <c r="K217" s="29"/>
    </row>
    <row r="218" spans="1:11" ht="22.5" customHeight="1" x14ac:dyDescent="0.25">
      <c r="A218" s="30" t="s">
        <v>88</v>
      </c>
      <c r="B218" s="605" t="s">
        <v>168</v>
      </c>
      <c r="C218" s="559"/>
      <c r="D218" s="559"/>
      <c r="E218" s="559"/>
      <c r="F218" s="559"/>
      <c r="G218" s="559"/>
      <c r="H218" s="559"/>
      <c r="I218" s="560"/>
      <c r="J218" s="253"/>
      <c r="K218" s="29"/>
    </row>
    <row r="219" spans="1:11" ht="22.5" customHeight="1" x14ac:dyDescent="0.25">
      <c r="A219" s="30" t="s">
        <v>90</v>
      </c>
      <c r="B219" s="605" t="s">
        <v>169</v>
      </c>
      <c r="C219" s="559"/>
      <c r="D219" s="560"/>
      <c r="E219" s="604" t="s">
        <v>92</v>
      </c>
      <c r="F219" s="560"/>
      <c r="G219" s="605" t="s">
        <v>93</v>
      </c>
      <c r="H219" s="559"/>
      <c r="I219" s="560"/>
      <c r="J219" s="253"/>
      <c r="K219" s="29"/>
    </row>
    <row r="220" spans="1:11" ht="22.5" customHeight="1" x14ac:dyDescent="0.25">
      <c r="A220" s="604" t="s">
        <v>94</v>
      </c>
      <c r="B220" s="559"/>
      <c r="C220" s="559"/>
      <c r="D220" s="559"/>
      <c r="E220" s="559"/>
      <c r="F220" s="559"/>
      <c r="G220" s="559"/>
      <c r="H220" s="559"/>
      <c r="I220" s="560"/>
      <c r="J220" s="253"/>
      <c r="K220" s="29"/>
    </row>
    <row r="221" spans="1:11" ht="22.5" customHeight="1" x14ac:dyDescent="0.25">
      <c r="A221" s="30" t="s">
        <v>95</v>
      </c>
      <c r="B221" s="605" t="s">
        <v>170</v>
      </c>
      <c r="C221" s="559"/>
      <c r="D221" s="559"/>
      <c r="E221" s="559"/>
      <c r="F221" s="559"/>
      <c r="G221" s="559"/>
      <c r="H221" s="559"/>
      <c r="I221" s="560"/>
      <c r="J221" s="253"/>
      <c r="K221" s="29"/>
    </row>
    <row r="222" spans="1:11" ht="22.5" customHeight="1" x14ac:dyDescent="0.25">
      <c r="A222" s="30" t="s">
        <v>97</v>
      </c>
      <c r="B222" s="604" t="s">
        <v>98</v>
      </c>
      <c r="C222" s="560"/>
      <c r="D222" s="604" t="s">
        <v>99</v>
      </c>
      <c r="E222" s="560"/>
      <c r="F222" s="604" t="s">
        <v>100</v>
      </c>
      <c r="G222" s="560"/>
      <c r="H222" s="604" t="s">
        <v>101</v>
      </c>
      <c r="I222" s="560"/>
      <c r="J222" s="253"/>
      <c r="K222" s="29"/>
    </row>
    <row r="223" spans="1:11" ht="22.5" customHeight="1" x14ac:dyDescent="0.25">
      <c r="A223" s="30" t="s">
        <v>102</v>
      </c>
      <c r="B223" s="605" t="s">
        <v>171</v>
      </c>
      <c r="C223" s="560"/>
      <c r="D223" s="605" t="s">
        <v>172</v>
      </c>
      <c r="E223" s="560"/>
      <c r="F223" s="605"/>
      <c r="G223" s="560"/>
      <c r="H223" s="605"/>
      <c r="I223" s="560"/>
      <c r="J223" s="253"/>
      <c r="K223" s="29"/>
    </row>
    <row r="224" spans="1:11" ht="22.5" customHeight="1" x14ac:dyDescent="0.25">
      <c r="A224" s="30" t="s">
        <v>105</v>
      </c>
      <c r="B224" s="611" t="s">
        <v>106</v>
      </c>
      <c r="C224" s="560"/>
      <c r="D224" s="611"/>
      <c r="E224" s="560"/>
      <c r="F224" s="605"/>
      <c r="G224" s="560"/>
      <c r="H224" s="605"/>
      <c r="I224" s="560"/>
      <c r="J224" s="253"/>
      <c r="K224" s="29"/>
    </row>
    <row r="225" spans="1:11" ht="22.5" customHeight="1" x14ac:dyDescent="0.25">
      <c r="A225" s="30" t="s">
        <v>107</v>
      </c>
      <c r="B225" s="608" t="s">
        <v>106</v>
      </c>
      <c r="C225" s="560"/>
      <c r="D225" s="608"/>
      <c r="E225" s="560"/>
      <c r="F225" s="605"/>
      <c r="G225" s="560"/>
      <c r="H225" s="605"/>
      <c r="I225" s="560"/>
      <c r="J225" s="253"/>
      <c r="K225" s="29"/>
    </row>
    <row r="226" spans="1:11" ht="22.5" customHeight="1" x14ac:dyDescent="0.25">
      <c r="A226" s="30" t="s">
        <v>108</v>
      </c>
      <c r="B226" s="605" t="s">
        <v>109</v>
      </c>
      <c r="C226" s="560"/>
      <c r="D226" s="605"/>
      <c r="E226" s="560"/>
      <c r="F226" s="605"/>
      <c r="G226" s="560"/>
      <c r="H226" s="605"/>
      <c r="I226" s="560"/>
      <c r="J226" s="253"/>
      <c r="K226" s="29"/>
    </row>
    <row r="227" spans="1:11" ht="22.5" customHeight="1" x14ac:dyDescent="0.25">
      <c r="A227" s="30" t="s">
        <v>110</v>
      </c>
      <c r="B227" s="605" t="s">
        <v>75</v>
      </c>
      <c r="C227" s="560"/>
      <c r="D227" s="605"/>
      <c r="E227" s="560"/>
      <c r="F227" s="605"/>
      <c r="G227" s="560"/>
      <c r="H227" s="605"/>
      <c r="I227" s="560"/>
      <c r="J227" s="253"/>
      <c r="K227" s="29"/>
    </row>
    <row r="228" spans="1:11" ht="22.5" customHeight="1" x14ac:dyDescent="0.25">
      <c r="A228" s="30" t="s">
        <v>111</v>
      </c>
      <c r="B228" s="605" t="s">
        <v>75</v>
      </c>
      <c r="C228" s="560"/>
      <c r="D228" s="608"/>
      <c r="E228" s="560"/>
      <c r="F228" s="605"/>
      <c r="G228" s="560"/>
      <c r="H228" s="605"/>
      <c r="I228" s="560"/>
      <c r="J228" s="253"/>
      <c r="K228" s="29"/>
    </row>
    <row r="229" spans="1:11" ht="22.5" customHeight="1" x14ac:dyDescent="0.25">
      <c r="A229" s="604" t="s">
        <v>112</v>
      </c>
      <c r="B229" s="559"/>
      <c r="C229" s="559"/>
      <c r="D229" s="559"/>
      <c r="E229" s="559"/>
      <c r="F229" s="559"/>
      <c r="G229" s="559"/>
      <c r="H229" s="559"/>
      <c r="I229" s="560"/>
      <c r="J229" s="253"/>
      <c r="K229" s="29"/>
    </row>
    <row r="230" spans="1:11" ht="22.5" customHeight="1" x14ac:dyDescent="0.25">
      <c r="A230" s="30" t="s">
        <v>113</v>
      </c>
      <c r="B230" s="602" t="s">
        <v>114</v>
      </c>
      <c r="C230" s="559"/>
      <c r="D230" s="560"/>
      <c r="E230" s="30" t="s">
        <v>115</v>
      </c>
      <c r="F230" s="612" t="s">
        <v>114</v>
      </c>
      <c r="G230" s="559"/>
      <c r="H230" s="559"/>
      <c r="I230" s="560"/>
      <c r="J230" s="253"/>
      <c r="K230" s="29"/>
    </row>
    <row r="231" spans="1:11" ht="22.5" customHeight="1" x14ac:dyDescent="0.25">
      <c r="A231" s="30" t="s">
        <v>116</v>
      </c>
      <c r="B231" s="602" t="s">
        <v>114</v>
      </c>
      <c r="C231" s="559"/>
      <c r="D231" s="559"/>
      <c r="E231" s="559"/>
      <c r="F231" s="559"/>
      <c r="G231" s="559"/>
      <c r="H231" s="559"/>
      <c r="I231" s="560"/>
      <c r="J231" s="253"/>
      <c r="K231" s="29"/>
    </row>
    <row r="232" spans="1:11" ht="22.5" customHeight="1" x14ac:dyDescent="0.25">
      <c r="A232" s="30" t="s">
        <v>117</v>
      </c>
      <c r="B232" s="602" t="s">
        <v>114</v>
      </c>
      <c r="C232" s="559"/>
      <c r="D232" s="559"/>
      <c r="E232" s="559"/>
      <c r="F232" s="559"/>
      <c r="G232" s="559"/>
      <c r="H232" s="559"/>
      <c r="I232" s="560"/>
      <c r="J232" s="253"/>
      <c r="K232" s="29"/>
    </row>
    <row r="233" spans="1:11" ht="22.5" customHeight="1" x14ac:dyDescent="0.25">
      <c r="A233" s="30" t="s">
        <v>118</v>
      </c>
      <c r="B233" s="603" t="s">
        <v>114</v>
      </c>
      <c r="C233" s="559"/>
      <c r="D233" s="560"/>
      <c r="E233" s="30" t="s">
        <v>119</v>
      </c>
      <c r="F233" s="603" t="s">
        <v>114</v>
      </c>
      <c r="G233" s="559"/>
      <c r="H233" s="559"/>
      <c r="I233" s="560"/>
      <c r="J233" s="253"/>
      <c r="K233" s="29"/>
    </row>
    <row r="234" spans="1:11" ht="22.5" customHeight="1" x14ac:dyDescent="0.25">
      <c r="A234" s="613" t="s">
        <v>120</v>
      </c>
      <c r="B234" s="560"/>
      <c r="C234" s="613" t="s">
        <v>121</v>
      </c>
      <c r="D234" s="560"/>
      <c r="E234" s="613" t="s">
        <v>122</v>
      </c>
      <c r="F234" s="559"/>
      <c r="G234" s="560"/>
      <c r="H234" s="613" t="s">
        <v>123</v>
      </c>
      <c r="I234" s="560"/>
      <c r="J234" s="253"/>
      <c r="K234" s="29"/>
    </row>
    <row r="235" spans="1:11" ht="22.5" customHeight="1" x14ac:dyDescent="0.25">
      <c r="A235" s="602" t="s">
        <v>124</v>
      </c>
      <c r="B235" s="560"/>
      <c r="C235" s="633" t="s">
        <v>164</v>
      </c>
      <c r="D235" s="615"/>
      <c r="E235" s="616" t="s">
        <v>126</v>
      </c>
      <c r="F235" s="559"/>
      <c r="G235" s="560"/>
      <c r="H235" s="617" t="s">
        <v>173</v>
      </c>
      <c r="I235" s="560"/>
      <c r="J235" s="253"/>
      <c r="K235" s="29"/>
    </row>
    <row r="236" spans="1:11" ht="22.5" customHeight="1" x14ac:dyDescent="0.25">
      <c r="A236" s="613" t="s">
        <v>127</v>
      </c>
      <c r="B236" s="559"/>
      <c r="C236" s="559"/>
      <c r="D236" s="559"/>
      <c r="E236" s="559"/>
      <c r="F236" s="559"/>
      <c r="G236" s="559"/>
      <c r="H236" s="559"/>
      <c r="I236" s="560"/>
      <c r="J236" s="253"/>
      <c r="K236" s="29"/>
    </row>
    <row r="237" spans="1:11" ht="22.5" customHeight="1" x14ac:dyDescent="0.25">
      <c r="A237" s="30" t="s">
        <v>128</v>
      </c>
      <c r="B237" s="604" t="s">
        <v>129</v>
      </c>
      <c r="C237" s="559"/>
      <c r="D237" s="559"/>
      <c r="E237" s="559"/>
      <c r="F237" s="559"/>
      <c r="G237" s="559"/>
      <c r="H237" s="560"/>
      <c r="I237" s="30" t="s">
        <v>130</v>
      </c>
      <c r="J237" s="253"/>
      <c r="K237" s="29"/>
    </row>
    <row r="238" spans="1:11" s="234" customFormat="1" ht="22.5" customHeight="1" x14ac:dyDescent="0.25">
      <c r="A238" s="255"/>
      <c r="B238" s="627"/>
      <c r="C238" s="628"/>
      <c r="D238" s="628"/>
      <c r="E238" s="628"/>
      <c r="F238" s="628"/>
      <c r="G238" s="628"/>
      <c r="H238" s="615"/>
      <c r="I238" s="256"/>
      <c r="J238" s="253"/>
      <c r="K238" s="253"/>
    </row>
    <row r="239" spans="1:11" s="234" customFormat="1" ht="15.75" customHeight="1" x14ac:dyDescent="0.25">
      <c r="A239" s="253"/>
      <c r="B239" s="253"/>
      <c r="C239" s="253"/>
      <c r="D239" s="253"/>
      <c r="E239" s="253"/>
      <c r="F239" s="253"/>
      <c r="G239" s="253"/>
      <c r="H239" s="253"/>
      <c r="I239" s="253"/>
      <c r="J239" s="253"/>
      <c r="K239" s="253"/>
    </row>
    <row r="240" spans="1:11" s="234" customFormat="1" ht="15.75" customHeight="1" x14ac:dyDescent="0.25">
      <c r="A240" s="253"/>
      <c r="B240" s="253"/>
      <c r="C240" s="253"/>
      <c r="D240" s="253"/>
      <c r="E240" s="253"/>
      <c r="F240" s="253"/>
      <c r="G240" s="253"/>
      <c r="H240" s="253"/>
      <c r="I240" s="253"/>
      <c r="J240" s="253"/>
      <c r="K240" s="253"/>
    </row>
    <row r="241" spans="1:11" s="234" customFormat="1" ht="15.75" customHeight="1" x14ac:dyDescent="0.25">
      <c r="J241" s="253"/>
      <c r="K241" s="253"/>
    </row>
    <row r="242" spans="1:11" s="234" customFormat="1" ht="15.75" customHeight="1" x14ac:dyDescent="0.25">
      <c r="A242" s="618" t="s">
        <v>0</v>
      </c>
      <c r="B242" s="619"/>
      <c r="C242" s="619"/>
      <c r="D242" s="619"/>
      <c r="E242" s="619"/>
      <c r="F242" s="619"/>
      <c r="G242" s="619"/>
      <c r="H242" s="619"/>
      <c r="I242" s="620"/>
      <c r="J242" s="253"/>
      <c r="K242" s="253"/>
    </row>
    <row r="243" spans="1:11" s="234" customFormat="1" ht="15.75" customHeight="1" x14ac:dyDescent="0.25">
      <c r="A243" s="609" t="s">
        <v>1</v>
      </c>
      <c r="B243" s="562"/>
      <c r="C243" s="562"/>
      <c r="D243" s="562"/>
      <c r="E243" s="562"/>
      <c r="F243" s="562"/>
      <c r="G243" s="562"/>
      <c r="H243" s="562"/>
      <c r="I243" s="610"/>
      <c r="J243" s="253"/>
      <c r="K243" s="253"/>
    </row>
    <row r="244" spans="1:11" s="234" customFormat="1" ht="15.75" customHeight="1" x14ac:dyDescent="0.25">
      <c r="A244" s="609" t="s">
        <v>42</v>
      </c>
      <c r="B244" s="562"/>
      <c r="C244" s="562"/>
      <c r="D244" s="562"/>
      <c r="E244" s="562"/>
      <c r="F244" s="562"/>
      <c r="G244" s="562"/>
      <c r="H244" s="562"/>
      <c r="I244" s="610"/>
      <c r="J244" s="253"/>
      <c r="K244" s="253"/>
    </row>
    <row r="245" spans="1:11" s="234" customFormat="1" ht="15.75" customHeight="1" x14ac:dyDescent="0.25">
      <c r="A245" s="254"/>
      <c r="B245" s="621" t="s">
        <v>43</v>
      </c>
      <c r="C245" s="622"/>
      <c r="D245" s="622"/>
      <c r="E245" s="623"/>
      <c r="F245" s="624" t="s">
        <v>44</v>
      </c>
      <c r="G245" s="622"/>
      <c r="H245" s="622"/>
      <c r="I245" s="625"/>
      <c r="J245" s="253"/>
      <c r="K245" s="253"/>
    </row>
    <row r="246" spans="1:11" ht="22.5" customHeight="1" x14ac:dyDescent="0.25">
      <c r="A246" s="604" t="s">
        <v>45</v>
      </c>
      <c r="B246" s="559"/>
      <c r="C246" s="559"/>
      <c r="D246" s="559"/>
      <c r="E246" s="559"/>
      <c r="F246" s="559"/>
      <c r="G246" s="559"/>
      <c r="H246" s="559"/>
      <c r="I246" s="560"/>
      <c r="J246" s="253"/>
      <c r="K246" s="29"/>
    </row>
    <row r="247" spans="1:11" ht="22.5" customHeight="1" x14ac:dyDescent="0.25">
      <c r="A247" s="604" t="s">
        <v>46</v>
      </c>
      <c r="B247" s="559"/>
      <c r="C247" s="559"/>
      <c r="D247" s="559"/>
      <c r="E247" s="559"/>
      <c r="F247" s="559"/>
      <c r="G247" s="559"/>
      <c r="H247" s="559"/>
      <c r="I247" s="560"/>
      <c r="J247" s="253"/>
      <c r="K247" s="29"/>
    </row>
    <row r="248" spans="1:11" ht="22.5" customHeight="1" x14ac:dyDescent="0.25">
      <c r="A248" s="30" t="s">
        <v>47</v>
      </c>
      <c r="B248" s="31">
        <v>281</v>
      </c>
      <c r="C248" s="604" t="s">
        <v>48</v>
      </c>
      <c r="D248" s="560"/>
      <c r="E248" s="626" t="s">
        <v>49</v>
      </c>
      <c r="F248" s="559"/>
      <c r="G248" s="560"/>
      <c r="H248" s="30" t="s">
        <v>50</v>
      </c>
      <c r="I248" s="32" t="s">
        <v>51</v>
      </c>
      <c r="J248" s="253"/>
      <c r="K248" s="29"/>
    </row>
    <row r="249" spans="1:11" ht="22.5" customHeight="1" x14ac:dyDescent="0.25">
      <c r="A249" s="30" t="s">
        <v>52</v>
      </c>
      <c r="B249" s="612" t="s">
        <v>53</v>
      </c>
      <c r="C249" s="559"/>
      <c r="D249" s="560"/>
      <c r="E249" s="604" t="s">
        <v>54</v>
      </c>
      <c r="F249" s="560"/>
      <c r="G249" s="632" t="s">
        <v>131</v>
      </c>
      <c r="H249" s="628"/>
      <c r="I249" s="615"/>
      <c r="J249" s="253"/>
      <c r="K249" s="29"/>
    </row>
    <row r="250" spans="1:11" ht="75.75" customHeight="1" x14ac:dyDescent="0.25">
      <c r="A250" s="30" t="s">
        <v>55</v>
      </c>
      <c r="B250" s="612" t="s">
        <v>174</v>
      </c>
      <c r="C250" s="559"/>
      <c r="D250" s="559"/>
      <c r="E250" s="559"/>
      <c r="F250" s="559"/>
      <c r="G250" s="559"/>
      <c r="H250" s="559"/>
      <c r="I250" s="560"/>
      <c r="J250" s="253"/>
      <c r="K250" s="29"/>
    </row>
    <row r="251" spans="1:11" ht="22.5" customHeight="1" x14ac:dyDescent="0.25">
      <c r="A251" s="30" t="s">
        <v>57</v>
      </c>
      <c r="B251" s="612" t="s">
        <v>175</v>
      </c>
      <c r="C251" s="559"/>
      <c r="D251" s="559"/>
      <c r="E251" s="559"/>
      <c r="F251" s="559"/>
      <c r="G251" s="559"/>
      <c r="H251" s="559"/>
      <c r="I251" s="560"/>
      <c r="J251" s="253"/>
      <c r="K251" s="29"/>
    </row>
    <row r="252" spans="1:11" ht="22.5" customHeight="1" x14ac:dyDescent="0.25">
      <c r="A252" s="30" t="s">
        <v>59</v>
      </c>
      <c r="B252" s="33" t="s">
        <v>60</v>
      </c>
      <c r="C252" s="33" t="s">
        <v>61</v>
      </c>
      <c r="D252" s="33" t="s">
        <v>62</v>
      </c>
      <c r="E252" s="629" t="s">
        <v>63</v>
      </c>
      <c r="F252" s="567"/>
      <c r="G252" s="630" t="s">
        <v>64</v>
      </c>
      <c r="H252" s="630" t="s">
        <v>65</v>
      </c>
      <c r="I252" s="630" t="s">
        <v>66</v>
      </c>
      <c r="J252" s="253"/>
      <c r="K252" s="29"/>
    </row>
    <row r="253" spans="1:11" ht="22.5" customHeight="1" x14ac:dyDescent="0.25">
      <c r="A253" s="30" t="s">
        <v>67</v>
      </c>
      <c r="B253" s="33" t="s">
        <v>68</v>
      </c>
      <c r="C253" s="33" t="s">
        <v>60</v>
      </c>
      <c r="D253" s="33" t="s">
        <v>66</v>
      </c>
      <c r="E253" s="570"/>
      <c r="F253" s="571"/>
      <c r="G253" s="631"/>
      <c r="H253" s="631"/>
      <c r="I253" s="631"/>
      <c r="J253" s="253"/>
      <c r="K253" s="29"/>
    </row>
    <row r="254" spans="1:11" ht="22.5" customHeight="1" x14ac:dyDescent="0.25">
      <c r="A254" s="30" t="s">
        <v>69</v>
      </c>
      <c r="B254" s="42">
        <v>880368</v>
      </c>
      <c r="C254" s="30" t="s">
        <v>70</v>
      </c>
      <c r="D254" s="35" t="s">
        <v>71</v>
      </c>
      <c r="E254" s="604" t="s">
        <v>72</v>
      </c>
      <c r="F254" s="560"/>
      <c r="G254" s="602" t="s">
        <v>176</v>
      </c>
      <c r="H254" s="559"/>
      <c r="I254" s="560"/>
      <c r="J254" s="253"/>
      <c r="K254" s="29"/>
    </row>
    <row r="255" spans="1:11" ht="22.5" customHeight="1" x14ac:dyDescent="0.25">
      <c r="A255" s="604" t="s">
        <v>73</v>
      </c>
      <c r="B255" s="559"/>
      <c r="C255" s="559"/>
      <c r="D255" s="559"/>
      <c r="E255" s="559"/>
      <c r="F255" s="559"/>
      <c r="G255" s="559"/>
      <c r="H255" s="559"/>
      <c r="I255" s="560"/>
      <c r="J255" s="253"/>
      <c r="K255" s="29"/>
    </row>
    <row r="256" spans="1:11" ht="22.5" customHeight="1" x14ac:dyDescent="0.25">
      <c r="A256" s="30" t="s">
        <v>74</v>
      </c>
      <c r="B256" s="605" t="s">
        <v>177</v>
      </c>
      <c r="C256" s="560"/>
      <c r="D256" s="30" t="s">
        <v>76</v>
      </c>
      <c r="E256" s="605" t="s">
        <v>178</v>
      </c>
      <c r="F256" s="560"/>
      <c r="G256" s="30" t="s">
        <v>78</v>
      </c>
      <c r="H256" s="605" t="s">
        <v>71</v>
      </c>
      <c r="I256" s="560"/>
      <c r="J256" s="253"/>
      <c r="K256" s="29"/>
    </row>
    <row r="257" spans="1:11" ht="22.5" customHeight="1" x14ac:dyDescent="0.25">
      <c r="A257" s="30" t="s">
        <v>79</v>
      </c>
      <c r="B257" s="605" t="s">
        <v>179</v>
      </c>
      <c r="C257" s="559"/>
      <c r="D257" s="559"/>
      <c r="E257" s="559"/>
      <c r="F257" s="559"/>
      <c r="G257" s="559"/>
      <c r="H257" s="559"/>
      <c r="I257" s="560"/>
      <c r="J257" s="253"/>
      <c r="K257" s="29"/>
    </row>
    <row r="258" spans="1:11" ht="22.5" customHeight="1" x14ac:dyDescent="0.25">
      <c r="A258" s="30" t="s">
        <v>81</v>
      </c>
      <c r="B258" s="36" t="s">
        <v>82</v>
      </c>
      <c r="C258" s="30" t="s">
        <v>83</v>
      </c>
      <c r="D258" s="37" t="s">
        <v>84</v>
      </c>
      <c r="E258" s="604" t="s">
        <v>85</v>
      </c>
      <c r="F258" s="560"/>
      <c r="G258" s="38" t="s">
        <v>180</v>
      </c>
      <c r="H258" s="30" t="s">
        <v>87</v>
      </c>
      <c r="I258" s="43">
        <v>880367</v>
      </c>
      <c r="J258" s="253"/>
      <c r="K258" s="29"/>
    </row>
    <row r="259" spans="1:11" ht="22.5" customHeight="1" x14ac:dyDescent="0.25">
      <c r="A259" s="30" t="s">
        <v>88</v>
      </c>
      <c r="B259" s="605" t="s">
        <v>181</v>
      </c>
      <c r="C259" s="559"/>
      <c r="D259" s="559"/>
      <c r="E259" s="559"/>
      <c r="F259" s="559"/>
      <c r="G259" s="559"/>
      <c r="H259" s="559"/>
      <c r="I259" s="560"/>
      <c r="J259" s="253"/>
      <c r="K259" s="29"/>
    </row>
    <row r="260" spans="1:11" ht="22.5" customHeight="1" x14ac:dyDescent="0.25">
      <c r="A260" s="30" t="s">
        <v>90</v>
      </c>
      <c r="B260" s="605" t="s">
        <v>182</v>
      </c>
      <c r="C260" s="559"/>
      <c r="D260" s="560"/>
      <c r="E260" s="604" t="s">
        <v>92</v>
      </c>
      <c r="F260" s="560"/>
      <c r="G260" s="605" t="s">
        <v>183</v>
      </c>
      <c r="H260" s="559"/>
      <c r="I260" s="560"/>
      <c r="J260" s="253"/>
      <c r="K260" s="29"/>
    </row>
    <row r="261" spans="1:11" ht="22.5" customHeight="1" x14ac:dyDescent="0.25">
      <c r="A261" s="604" t="s">
        <v>94</v>
      </c>
      <c r="B261" s="559"/>
      <c r="C261" s="559"/>
      <c r="D261" s="559"/>
      <c r="E261" s="559"/>
      <c r="F261" s="559"/>
      <c r="G261" s="559"/>
      <c r="H261" s="559"/>
      <c r="I261" s="560"/>
      <c r="J261" s="253"/>
      <c r="K261" s="29"/>
    </row>
    <row r="262" spans="1:11" ht="22.5" customHeight="1" x14ac:dyDescent="0.25">
      <c r="A262" s="30" t="s">
        <v>95</v>
      </c>
      <c r="B262" s="605" t="s">
        <v>184</v>
      </c>
      <c r="C262" s="559"/>
      <c r="D262" s="559"/>
      <c r="E262" s="559"/>
      <c r="F262" s="559"/>
      <c r="G262" s="559"/>
      <c r="H262" s="559"/>
      <c r="I262" s="560"/>
      <c r="J262" s="253"/>
      <c r="K262" s="29"/>
    </row>
    <row r="263" spans="1:11" ht="22.5" customHeight="1" x14ac:dyDescent="0.25">
      <c r="A263" s="30" t="s">
        <v>97</v>
      </c>
      <c r="B263" s="604" t="s">
        <v>98</v>
      </c>
      <c r="C263" s="560"/>
      <c r="D263" s="604" t="s">
        <v>99</v>
      </c>
      <c r="E263" s="560"/>
      <c r="F263" s="604" t="s">
        <v>100</v>
      </c>
      <c r="G263" s="560"/>
      <c r="H263" s="604" t="s">
        <v>101</v>
      </c>
      <c r="I263" s="560"/>
      <c r="J263" s="253"/>
      <c r="K263" s="29"/>
    </row>
    <row r="264" spans="1:11" ht="22.5" customHeight="1" x14ac:dyDescent="0.25">
      <c r="A264" s="30" t="s">
        <v>102</v>
      </c>
      <c r="B264" s="605" t="s">
        <v>185</v>
      </c>
      <c r="C264" s="560"/>
      <c r="D264" s="605" t="s">
        <v>1420</v>
      </c>
      <c r="E264" s="560"/>
      <c r="F264" s="605"/>
      <c r="G264" s="560"/>
      <c r="H264" s="605"/>
      <c r="I264" s="560"/>
      <c r="J264" s="253"/>
      <c r="K264" s="29"/>
    </row>
    <row r="265" spans="1:11" ht="22.5" customHeight="1" x14ac:dyDescent="0.25">
      <c r="A265" s="30" t="s">
        <v>105</v>
      </c>
      <c r="B265" s="608" t="s">
        <v>186</v>
      </c>
      <c r="C265" s="560"/>
      <c r="D265" s="611"/>
      <c r="E265" s="560"/>
      <c r="F265" s="605"/>
      <c r="G265" s="560"/>
      <c r="H265" s="605"/>
      <c r="I265" s="560"/>
      <c r="J265" s="253"/>
      <c r="K265" s="29"/>
    </row>
    <row r="266" spans="1:11" ht="22.5" customHeight="1" x14ac:dyDescent="0.25">
      <c r="A266" s="30" t="s">
        <v>107</v>
      </c>
      <c r="B266" s="608" t="s">
        <v>186</v>
      </c>
      <c r="C266" s="560"/>
      <c r="D266" s="608"/>
      <c r="E266" s="560"/>
      <c r="F266" s="605"/>
      <c r="G266" s="560"/>
      <c r="H266" s="605"/>
      <c r="I266" s="560"/>
      <c r="J266" s="253"/>
      <c r="K266" s="29"/>
    </row>
    <row r="267" spans="1:11" ht="22.5" customHeight="1" x14ac:dyDescent="0.25">
      <c r="A267" s="30" t="s">
        <v>108</v>
      </c>
      <c r="B267" s="605" t="s">
        <v>187</v>
      </c>
      <c r="C267" s="560"/>
      <c r="D267" s="605"/>
      <c r="E267" s="560"/>
      <c r="F267" s="605"/>
      <c r="G267" s="560"/>
      <c r="H267" s="605"/>
      <c r="I267" s="560"/>
      <c r="J267" s="253"/>
      <c r="K267" s="29"/>
    </row>
    <row r="268" spans="1:11" ht="22.5" customHeight="1" x14ac:dyDescent="0.25">
      <c r="A268" s="30" t="s">
        <v>110</v>
      </c>
      <c r="B268" s="605" t="s">
        <v>177</v>
      </c>
      <c r="C268" s="560"/>
      <c r="D268" s="605"/>
      <c r="E268" s="560"/>
      <c r="F268" s="605"/>
      <c r="G268" s="560"/>
      <c r="H268" s="605"/>
      <c r="I268" s="560"/>
      <c r="J268" s="253"/>
      <c r="K268" s="29"/>
    </row>
    <row r="269" spans="1:11" ht="22.5" customHeight="1" x14ac:dyDescent="0.25">
      <c r="A269" s="30" t="s">
        <v>111</v>
      </c>
      <c r="B269" s="605" t="s">
        <v>177</v>
      </c>
      <c r="C269" s="560"/>
      <c r="D269" s="608"/>
      <c r="E269" s="560"/>
      <c r="F269" s="605"/>
      <c r="G269" s="560"/>
      <c r="H269" s="605"/>
      <c r="I269" s="560"/>
      <c r="J269" s="253"/>
      <c r="K269" s="29"/>
    </row>
    <row r="270" spans="1:11" ht="22.5" customHeight="1" x14ac:dyDescent="0.25">
      <c r="A270" s="604" t="s">
        <v>112</v>
      </c>
      <c r="B270" s="559"/>
      <c r="C270" s="559"/>
      <c r="D270" s="559"/>
      <c r="E270" s="559"/>
      <c r="F270" s="559"/>
      <c r="G270" s="559"/>
      <c r="H270" s="559"/>
      <c r="I270" s="560"/>
      <c r="J270" s="253"/>
      <c r="K270" s="29"/>
    </row>
    <row r="271" spans="1:11" ht="22.5" customHeight="1" x14ac:dyDescent="0.25">
      <c r="A271" s="30" t="s">
        <v>113</v>
      </c>
      <c r="B271" s="602" t="s">
        <v>114</v>
      </c>
      <c r="C271" s="559"/>
      <c r="D271" s="560"/>
      <c r="E271" s="30" t="s">
        <v>115</v>
      </c>
      <c r="F271" s="612" t="s">
        <v>114</v>
      </c>
      <c r="G271" s="559"/>
      <c r="H271" s="559"/>
      <c r="I271" s="560"/>
      <c r="J271" s="253"/>
      <c r="K271" s="29"/>
    </row>
    <row r="272" spans="1:11" ht="22.5" customHeight="1" x14ac:dyDescent="0.25">
      <c r="A272" s="30" t="s">
        <v>116</v>
      </c>
      <c r="B272" s="602" t="s">
        <v>114</v>
      </c>
      <c r="C272" s="559"/>
      <c r="D272" s="559"/>
      <c r="E272" s="559"/>
      <c r="F272" s="559"/>
      <c r="G272" s="559"/>
      <c r="H272" s="559"/>
      <c r="I272" s="560"/>
      <c r="J272" s="253"/>
      <c r="K272" s="29"/>
    </row>
    <row r="273" spans="1:11" ht="22.5" customHeight="1" x14ac:dyDescent="0.25">
      <c r="A273" s="30" t="s">
        <v>117</v>
      </c>
      <c r="B273" s="602" t="s">
        <v>114</v>
      </c>
      <c r="C273" s="559"/>
      <c r="D273" s="559"/>
      <c r="E273" s="559"/>
      <c r="F273" s="559"/>
      <c r="G273" s="559"/>
      <c r="H273" s="559"/>
      <c r="I273" s="560"/>
      <c r="J273" s="253"/>
      <c r="K273" s="29"/>
    </row>
    <row r="274" spans="1:11" ht="22.5" customHeight="1" x14ac:dyDescent="0.25">
      <c r="A274" s="30" t="s">
        <v>118</v>
      </c>
      <c r="B274" s="603" t="s">
        <v>114</v>
      </c>
      <c r="C274" s="559"/>
      <c r="D274" s="560"/>
      <c r="E274" s="30" t="s">
        <v>119</v>
      </c>
      <c r="F274" s="603" t="s">
        <v>114</v>
      </c>
      <c r="G274" s="559"/>
      <c r="H274" s="559"/>
      <c r="I274" s="560"/>
      <c r="J274" s="253"/>
      <c r="K274" s="29"/>
    </row>
    <row r="275" spans="1:11" ht="22.5" customHeight="1" x14ac:dyDescent="0.25">
      <c r="A275" s="613" t="s">
        <v>120</v>
      </c>
      <c r="B275" s="560"/>
      <c r="C275" s="613" t="s">
        <v>121</v>
      </c>
      <c r="D275" s="560"/>
      <c r="E275" s="613" t="s">
        <v>122</v>
      </c>
      <c r="F275" s="559"/>
      <c r="G275" s="560"/>
      <c r="H275" s="613" t="s">
        <v>123</v>
      </c>
      <c r="I275" s="560"/>
      <c r="J275" s="253"/>
      <c r="K275" s="29"/>
    </row>
    <row r="276" spans="1:11" ht="37.5" customHeight="1" x14ac:dyDescent="0.25">
      <c r="A276" s="602" t="s">
        <v>124</v>
      </c>
      <c r="B276" s="560"/>
      <c r="C276" s="633" t="s">
        <v>164</v>
      </c>
      <c r="D276" s="615"/>
      <c r="E276" s="616" t="s">
        <v>188</v>
      </c>
      <c r="F276" s="559"/>
      <c r="G276" s="560"/>
      <c r="H276" s="617" t="s">
        <v>189</v>
      </c>
      <c r="I276" s="560"/>
      <c r="J276" s="253"/>
      <c r="K276" s="29"/>
    </row>
    <row r="277" spans="1:11" ht="22.5" customHeight="1" x14ac:dyDescent="0.25">
      <c r="A277" s="613" t="s">
        <v>127</v>
      </c>
      <c r="B277" s="559"/>
      <c r="C277" s="559"/>
      <c r="D277" s="559"/>
      <c r="E277" s="559"/>
      <c r="F277" s="559"/>
      <c r="G277" s="559"/>
      <c r="H277" s="559"/>
      <c r="I277" s="560"/>
      <c r="J277" s="253"/>
      <c r="K277" s="29"/>
    </row>
    <row r="278" spans="1:11" ht="22.5" customHeight="1" x14ac:dyDescent="0.25">
      <c r="A278" s="30" t="s">
        <v>128</v>
      </c>
      <c r="B278" s="604" t="s">
        <v>129</v>
      </c>
      <c r="C278" s="559"/>
      <c r="D278" s="559"/>
      <c r="E278" s="559"/>
      <c r="F278" s="559"/>
      <c r="G278" s="559"/>
      <c r="H278" s="560"/>
      <c r="I278" s="30" t="s">
        <v>130</v>
      </c>
      <c r="J278" s="253"/>
      <c r="K278" s="29"/>
    </row>
    <row r="279" spans="1:11" s="234" customFormat="1" ht="22.5" customHeight="1" x14ac:dyDescent="0.25">
      <c r="A279" s="255"/>
      <c r="B279" s="627"/>
      <c r="C279" s="628"/>
      <c r="D279" s="628"/>
      <c r="E279" s="628"/>
      <c r="F279" s="628"/>
      <c r="G279" s="628"/>
      <c r="H279" s="615"/>
      <c r="I279" s="256"/>
      <c r="J279" s="253"/>
      <c r="K279" s="253"/>
    </row>
    <row r="280" spans="1:11" s="234" customFormat="1" ht="19.5" customHeight="1" x14ac:dyDescent="0.25">
      <c r="A280" s="253"/>
      <c r="B280" s="253"/>
      <c r="C280" s="253"/>
      <c r="D280" s="253"/>
      <c r="E280" s="253"/>
      <c r="F280" s="253"/>
      <c r="G280" s="253"/>
      <c r="H280" s="253"/>
      <c r="I280" s="253"/>
      <c r="J280" s="253"/>
      <c r="K280" s="253"/>
    </row>
    <row r="281" spans="1:11" s="234" customFormat="1" ht="15.75" customHeight="1" x14ac:dyDescent="0.25">
      <c r="A281" s="253"/>
      <c r="B281" s="253"/>
      <c r="C281" s="253"/>
      <c r="D281" s="253"/>
      <c r="E281" s="253"/>
      <c r="F281" s="253"/>
      <c r="G281" s="253"/>
      <c r="H281" s="253"/>
      <c r="I281" s="253"/>
      <c r="J281" s="253"/>
      <c r="K281" s="253"/>
    </row>
    <row r="282" spans="1:11" s="234" customFormat="1" ht="15.75" customHeight="1" x14ac:dyDescent="0.25">
      <c r="A282" s="618" t="s">
        <v>0</v>
      </c>
      <c r="B282" s="619"/>
      <c r="C282" s="619"/>
      <c r="D282" s="619"/>
      <c r="E282" s="619"/>
      <c r="F282" s="619"/>
      <c r="G282" s="619"/>
      <c r="H282" s="619"/>
      <c r="I282" s="620"/>
      <c r="J282" s="253"/>
      <c r="K282" s="253"/>
    </row>
    <row r="283" spans="1:11" s="234" customFormat="1" ht="15.75" customHeight="1" x14ac:dyDescent="0.25">
      <c r="A283" s="609" t="s">
        <v>1</v>
      </c>
      <c r="B283" s="562"/>
      <c r="C283" s="562"/>
      <c r="D283" s="562"/>
      <c r="E283" s="562"/>
      <c r="F283" s="562"/>
      <c r="G283" s="562"/>
      <c r="H283" s="562"/>
      <c r="I283" s="610"/>
      <c r="J283" s="253"/>
      <c r="K283" s="253"/>
    </row>
    <row r="284" spans="1:11" s="234" customFormat="1" ht="15.75" customHeight="1" x14ac:dyDescent="0.25">
      <c r="A284" s="609" t="s">
        <v>42</v>
      </c>
      <c r="B284" s="562"/>
      <c r="C284" s="562"/>
      <c r="D284" s="562"/>
      <c r="E284" s="562"/>
      <c r="F284" s="562"/>
      <c r="G284" s="562"/>
      <c r="H284" s="562"/>
      <c r="I284" s="610"/>
      <c r="J284" s="253"/>
      <c r="K284" s="253"/>
    </row>
    <row r="285" spans="1:11" s="234" customFormat="1" ht="15.75" customHeight="1" x14ac:dyDescent="0.25">
      <c r="A285" s="254"/>
      <c r="B285" s="621" t="s">
        <v>43</v>
      </c>
      <c r="C285" s="622"/>
      <c r="D285" s="622"/>
      <c r="E285" s="623"/>
      <c r="F285" s="624" t="s">
        <v>44</v>
      </c>
      <c r="G285" s="622"/>
      <c r="H285" s="622"/>
      <c r="I285" s="625"/>
      <c r="J285" s="253"/>
      <c r="K285" s="253"/>
    </row>
    <row r="286" spans="1:11" ht="22.5" customHeight="1" x14ac:dyDescent="0.25">
      <c r="A286" s="604" t="s">
        <v>45</v>
      </c>
      <c r="B286" s="559"/>
      <c r="C286" s="559"/>
      <c r="D286" s="559"/>
      <c r="E286" s="559"/>
      <c r="F286" s="559"/>
      <c r="G286" s="559"/>
      <c r="H286" s="559"/>
      <c r="I286" s="560"/>
      <c r="J286" s="253"/>
      <c r="K286" s="29"/>
    </row>
    <row r="287" spans="1:11" ht="22.5" customHeight="1" x14ac:dyDescent="0.25">
      <c r="A287" s="604" t="s">
        <v>46</v>
      </c>
      <c r="B287" s="559"/>
      <c r="C287" s="559"/>
      <c r="D287" s="559"/>
      <c r="E287" s="559"/>
      <c r="F287" s="559"/>
      <c r="G287" s="559"/>
      <c r="H287" s="559"/>
      <c r="I287" s="560"/>
      <c r="J287" s="253"/>
      <c r="K287" s="29"/>
    </row>
    <row r="288" spans="1:11" ht="22.5" customHeight="1" x14ac:dyDescent="0.25">
      <c r="A288" s="30" t="s">
        <v>47</v>
      </c>
      <c r="B288" s="31">
        <v>282</v>
      </c>
      <c r="C288" s="604" t="s">
        <v>48</v>
      </c>
      <c r="D288" s="560"/>
      <c r="E288" s="626" t="s">
        <v>49</v>
      </c>
      <c r="F288" s="559"/>
      <c r="G288" s="560"/>
      <c r="H288" s="30" t="s">
        <v>50</v>
      </c>
      <c r="I288" s="32" t="s">
        <v>51</v>
      </c>
      <c r="J288" s="253"/>
      <c r="K288" s="29"/>
    </row>
    <row r="289" spans="1:11" ht="22.5" customHeight="1" x14ac:dyDescent="0.25">
      <c r="A289" s="30" t="s">
        <v>52</v>
      </c>
      <c r="B289" s="612" t="s">
        <v>53</v>
      </c>
      <c r="C289" s="559"/>
      <c r="D289" s="560"/>
      <c r="E289" s="604" t="s">
        <v>54</v>
      </c>
      <c r="F289" s="560"/>
      <c r="G289" s="611" t="s">
        <v>138</v>
      </c>
      <c r="H289" s="559"/>
      <c r="I289" s="560"/>
      <c r="J289" s="253"/>
      <c r="K289" s="29"/>
    </row>
    <row r="290" spans="1:11" ht="52.5" customHeight="1" x14ac:dyDescent="0.25">
      <c r="A290" s="30" t="s">
        <v>55</v>
      </c>
      <c r="B290" s="638" t="s">
        <v>1396</v>
      </c>
      <c r="C290" s="628"/>
      <c r="D290" s="628"/>
      <c r="E290" s="628"/>
      <c r="F290" s="628"/>
      <c r="G290" s="628"/>
      <c r="H290" s="628"/>
      <c r="I290" s="615"/>
      <c r="J290" s="253"/>
      <c r="K290" s="29"/>
    </row>
    <row r="291" spans="1:11" ht="22.5" customHeight="1" x14ac:dyDescent="0.25">
      <c r="A291" s="30" t="s">
        <v>57</v>
      </c>
      <c r="B291" s="612" t="s">
        <v>190</v>
      </c>
      <c r="C291" s="559"/>
      <c r="D291" s="559"/>
      <c r="E291" s="559"/>
      <c r="F291" s="559"/>
      <c r="G291" s="559"/>
      <c r="H291" s="559"/>
      <c r="I291" s="560"/>
      <c r="J291" s="253"/>
      <c r="K291" s="29"/>
    </row>
    <row r="292" spans="1:11" ht="22.5" customHeight="1" x14ac:dyDescent="0.25">
      <c r="A292" s="30" t="s">
        <v>59</v>
      </c>
      <c r="B292" s="33" t="s">
        <v>60</v>
      </c>
      <c r="C292" s="33" t="s">
        <v>61</v>
      </c>
      <c r="D292" s="33" t="s">
        <v>62</v>
      </c>
      <c r="E292" s="629" t="s">
        <v>63</v>
      </c>
      <c r="F292" s="567"/>
      <c r="G292" s="630" t="s">
        <v>64</v>
      </c>
      <c r="H292" s="630" t="s">
        <v>65</v>
      </c>
      <c r="I292" s="630" t="s">
        <v>66</v>
      </c>
      <c r="J292" s="253"/>
      <c r="K292" s="29"/>
    </row>
    <row r="293" spans="1:11" ht="22.5" customHeight="1" x14ac:dyDescent="0.25">
      <c r="A293" s="30" t="s">
        <v>67</v>
      </c>
      <c r="B293" s="33" t="s">
        <v>68</v>
      </c>
      <c r="C293" s="33" t="s">
        <v>60</v>
      </c>
      <c r="D293" s="33" t="s">
        <v>66</v>
      </c>
      <c r="E293" s="570"/>
      <c r="F293" s="571"/>
      <c r="G293" s="631"/>
      <c r="H293" s="631"/>
      <c r="I293" s="631"/>
      <c r="J293" s="253"/>
      <c r="K293" s="29"/>
    </row>
    <row r="294" spans="1:11" ht="22.5" customHeight="1" x14ac:dyDescent="0.25">
      <c r="A294" s="30" t="s">
        <v>69</v>
      </c>
      <c r="B294" s="245">
        <v>8750</v>
      </c>
      <c r="C294" s="30" t="s">
        <v>70</v>
      </c>
      <c r="D294" s="44">
        <v>2112</v>
      </c>
      <c r="E294" s="604" t="s">
        <v>72</v>
      </c>
      <c r="F294" s="560"/>
      <c r="G294" s="602" t="s">
        <v>176</v>
      </c>
      <c r="H294" s="559"/>
      <c r="I294" s="560"/>
      <c r="J294" s="253"/>
      <c r="K294" s="29"/>
    </row>
    <row r="295" spans="1:11" ht="22.5" customHeight="1" x14ac:dyDescent="0.25">
      <c r="A295" s="604" t="s">
        <v>73</v>
      </c>
      <c r="B295" s="559"/>
      <c r="C295" s="559"/>
      <c r="D295" s="559"/>
      <c r="E295" s="559"/>
      <c r="F295" s="559"/>
      <c r="G295" s="559"/>
      <c r="H295" s="559"/>
      <c r="I295" s="560"/>
      <c r="J295" s="253"/>
      <c r="K295" s="29"/>
    </row>
    <row r="296" spans="1:11" ht="22.5" customHeight="1" x14ac:dyDescent="0.25">
      <c r="A296" s="30" t="s">
        <v>74</v>
      </c>
      <c r="B296" s="605" t="s">
        <v>191</v>
      </c>
      <c r="C296" s="560"/>
      <c r="D296" s="45" t="s">
        <v>76</v>
      </c>
      <c r="E296" s="637" t="s">
        <v>149</v>
      </c>
      <c r="F296" s="567"/>
      <c r="G296" s="45" t="s">
        <v>78</v>
      </c>
      <c r="H296" s="637" t="s">
        <v>71</v>
      </c>
      <c r="I296" s="567"/>
      <c r="J296" s="253"/>
      <c r="K296" s="29"/>
    </row>
    <row r="297" spans="1:11" ht="22.5" customHeight="1" x14ac:dyDescent="0.25">
      <c r="A297" s="46" t="s">
        <v>79</v>
      </c>
      <c r="B297" s="605" t="s">
        <v>106</v>
      </c>
      <c r="C297" s="559"/>
      <c r="D297" s="559"/>
      <c r="E297" s="559"/>
      <c r="F297" s="559"/>
      <c r="G297" s="559"/>
      <c r="H297" s="559"/>
      <c r="I297" s="560"/>
      <c r="J297" s="253"/>
      <c r="K297" s="29"/>
    </row>
    <row r="298" spans="1:11" ht="22.5" customHeight="1" x14ac:dyDescent="0.25">
      <c r="A298" s="30" t="s">
        <v>81</v>
      </c>
      <c r="B298" s="47" t="s">
        <v>82</v>
      </c>
      <c r="C298" s="48" t="s">
        <v>83</v>
      </c>
      <c r="D298" s="37" t="s">
        <v>84</v>
      </c>
      <c r="E298" s="606" t="s">
        <v>85</v>
      </c>
      <c r="F298" s="607"/>
      <c r="G298" s="49" t="s">
        <v>180</v>
      </c>
      <c r="H298" s="48" t="s">
        <v>87</v>
      </c>
      <c r="I298" s="246">
        <v>7367</v>
      </c>
      <c r="J298" s="253"/>
      <c r="K298" s="29"/>
    </row>
    <row r="299" spans="1:11" ht="22.5" customHeight="1" x14ac:dyDescent="0.25">
      <c r="A299" s="30" t="s">
        <v>88</v>
      </c>
      <c r="B299" s="605" t="s">
        <v>192</v>
      </c>
      <c r="C299" s="559"/>
      <c r="D299" s="559"/>
      <c r="E299" s="559"/>
      <c r="F299" s="559"/>
      <c r="G299" s="559"/>
      <c r="H299" s="559"/>
      <c r="I299" s="560"/>
      <c r="J299" s="253"/>
      <c r="K299" s="29"/>
    </row>
    <row r="300" spans="1:11" ht="22.5" customHeight="1" x14ac:dyDescent="0.25">
      <c r="A300" s="30" t="s">
        <v>90</v>
      </c>
      <c r="B300" s="605" t="s">
        <v>193</v>
      </c>
      <c r="C300" s="559"/>
      <c r="D300" s="560"/>
      <c r="E300" s="604" t="s">
        <v>92</v>
      </c>
      <c r="F300" s="560"/>
      <c r="G300" s="605" t="s">
        <v>93</v>
      </c>
      <c r="H300" s="559"/>
      <c r="I300" s="560"/>
      <c r="J300" s="253"/>
      <c r="K300" s="29"/>
    </row>
    <row r="301" spans="1:11" ht="22.5" customHeight="1" x14ac:dyDescent="0.25">
      <c r="A301" s="604" t="s">
        <v>94</v>
      </c>
      <c r="B301" s="559"/>
      <c r="C301" s="559"/>
      <c r="D301" s="559"/>
      <c r="E301" s="559"/>
      <c r="F301" s="559"/>
      <c r="G301" s="559"/>
      <c r="H301" s="559"/>
      <c r="I301" s="560"/>
      <c r="J301" s="253"/>
      <c r="K301" s="29"/>
    </row>
    <row r="302" spans="1:11" ht="22.5" customHeight="1" x14ac:dyDescent="0.25">
      <c r="A302" s="30" t="s">
        <v>95</v>
      </c>
      <c r="B302" s="605" t="s">
        <v>194</v>
      </c>
      <c r="C302" s="559"/>
      <c r="D302" s="559"/>
      <c r="E302" s="559"/>
      <c r="F302" s="559"/>
      <c r="G302" s="559"/>
      <c r="H302" s="559"/>
      <c r="I302" s="560"/>
      <c r="J302" s="253"/>
      <c r="K302" s="29"/>
    </row>
    <row r="303" spans="1:11" ht="22.5" customHeight="1" x14ac:dyDescent="0.25">
      <c r="A303" s="30" t="s">
        <v>97</v>
      </c>
      <c r="B303" s="604" t="s">
        <v>98</v>
      </c>
      <c r="C303" s="560"/>
      <c r="D303" s="604" t="s">
        <v>99</v>
      </c>
      <c r="E303" s="560"/>
      <c r="F303" s="604" t="s">
        <v>100</v>
      </c>
      <c r="G303" s="560"/>
      <c r="H303" s="604" t="s">
        <v>101</v>
      </c>
      <c r="I303" s="560"/>
      <c r="J303" s="253"/>
      <c r="K303" s="29"/>
    </row>
    <row r="304" spans="1:11" ht="22.5" customHeight="1" x14ac:dyDescent="0.25">
      <c r="A304" s="30" t="s">
        <v>102</v>
      </c>
      <c r="B304" s="605" t="s">
        <v>195</v>
      </c>
      <c r="C304" s="560"/>
      <c r="D304" s="605" t="s">
        <v>196</v>
      </c>
      <c r="E304" s="560"/>
      <c r="F304" s="605"/>
      <c r="G304" s="560"/>
      <c r="H304" s="605"/>
      <c r="I304" s="560"/>
      <c r="J304" s="253"/>
      <c r="K304" s="29"/>
    </row>
    <row r="305" spans="1:11" ht="22.5" customHeight="1" x14ac:dyDescent="0.25">
      <c r="A305" s="30" t="s">
        <v>105</v>
      </c>
      <c r="B305" s="608" t="s">
        <v>186</v>
      </c>
      <c r="C305" s="560"/>
      <c r="D305" s="608" t="s">
        <v>186</v>
      </c>
      <c r="E305" s="560"/>
      <c r="F305" s="605"/>
      <c r="G305" s="560"/>
      <c r="H305" s="605"/>
      <c r="I305" s="560"/>
      <c r="J305" s="253"/>
      <c r="K305" s="29"/>
    </row>
    <row r="306" spans="1:11" ht="22.5" customHeight="1" x14ac:dyDescent="0.25">
      <c r="A306" s="30" t="s">
        <v>107</v>
      </c>
      <c r="B306" s="608" t="s">
        <v>186</v>
      </c>
      <c r="C306" s="560"/>
      <c r="D306" s="608" t="s">
        <v>186</v>
      </c>
      <c r="E306" s="560"/>
      <c r="F306" s="605"/>
      <c r="G306" s="560"/>
      <c r="H306" s="605"/>
      <c r="I306" s="560"/>
      <c r="J306" s="253"/>
      <c r="K306" s="29"/>
    </row>
    <row r="307" spans="1:11" ht="22.5" customHeight="1" x14ac:dyDescent="0.25">
      <c r="A307" s="30" t="s">
        <v>108</v>
      </c>
      <c r="B307" s="605" t="s">
        <v>187</v>
      </c>
      <c r="C307" s="560"/>
      <c r="D307" s="605" t="s">
        <v>187</v>
      </c>
      <c r="E307" s="560"/>
      <c r="F307" s="605"/>
      <c r="G307" s="560"/>
      <c r="H307" s="605"/>
      <c r="I307" s="560"/>
      <c r="J307" s="253"/>
      <c r="K307" s="29"/>
    </row>
    <row r="308" spans="1:11" ht="22.5" customHeight="1" x14ac:dyDescent="0.25">
      <c r="A308" s="30" t="s">
        <v>110</v>
      </c>
      <c r="B308" s="605" t="s">
        <v>191</v>
      </c>
      <c r="C308" s="560"/>
      <c r="D308" s="605" t="s">
        <v>197</v>
      </c>
      <c r="E308" s="560"/>
      <c r="F308" s="605"/>
      <c r="G308" s="560"/>
      <c r="H308" s="605"/>
      <c r="I308" s="560"/>
      <c r="J308" s="253"/>
      <c r="K308" s="29"/>
    </row>
    <row r="309" spans="1:11" ht="22.5" customHeight="1" x14ac:dyDescent="0.25">
      <c r="A309" s="30" t="s">
        <v>111</v>
      </c>
      <c r="B309" s="605" t="s">
        <v>198</v>
      </c>
      <c r="C309" s="560"/>
      <c r="D309" s="605" t="s">
        <v>199</v>
      </c>
      <c r="E309" s="560"/>
      <c r="F309" s="605"/>
      <c r="G309" s="560"/>
      <c r="H309" s="605"/>
      <c r="I309" s="560"/>
      <c r="J309" s="253"/>
      <c r="K309" s="29"/>
    </row>
    <row r="310" spans="1:11" ht="22.5" customHeight="1" x14ac:dyDescent="0.25">
      <c r="A310" s="604" t="s">
        <v>112</v>
      </c>
      <c r="B310" s="559"/>
      <c r="C310" s="559"/>
      <c r="D310" s="559"/>
      <c r="E310" s="559"/>
      <c r="F310" s="559"/>
      <c r="G310" s="559"/>
      <c r="H310" s="559"/>
      <c r="I310" s="560"/>
      <c r="J310" s="253"/>
      <c r="K310" s="29"/>
    </row>
    <row r="311" spans="1:11" ht="22.5" customHeight="1" x14ac:dyDescent="0.25">
      <c r="A311" s="30" t="s">
        <v>113</v>
      </c>
      <c r="B311" s="602" t="s">
        <v>114</v>
      </c>
      <c r="C311" s="559"/>
      <c r="D311" s="560"/>
      <c r="E311" s="30" t="s">
        <v>115</v>
      </c>
      <c r="F311" s="612" t="s">
        <v>114</v>
      </c>
      <c r="G311" s="559"/>
      <c r="H311" s="559"/>
      <c r="I311" s="560"/>
      <c r="J311" s="253"/>
      <c r="K311" s="29"/>
    </row>
    <row r="312" spans="1:11" ht="22.5" customHeight="1" x14ac:dyDescent="0.25">
      <c r="A312" s="30" t="s">
        <v>116</v>
      </c>
      <c r="B312" s="602" t="s">
        <v>114</v>
      </c>
      <c r="C312" s="559"/>
      <c r="D312" s="559"/>
      <c r="E312" s="559"/>
      <c r="F312" s="559"/>
      <c r="G312" s="559"/>
      <c r="H312" s="559"/>
      <c r="I312" s="560"/>
      <c r="J312" s="253"/>
      <c r="K312" s="29"/>
    </row>
    <row r="313" spans="1:11" ht="22.5" customHeight="1" x14ac:dyDescent="0.25">
      <c r="A313" s="30" t="s">
        <v>117</v>
      </c>
      <c r="B313" s="602" t="s">
        <v>114</v>
      </c>
      <c r="C313" s="559"/>
      <c r="D313" s="559"/>
      <c r="E313" s="559"/>
      <c r="F313" s="559"/>
      <c r="G313" s="559"/>
      <c r="H313" s="559"/>
      <c r="I313" s="560"/>
      <c r="J313" s="253"/>
      <c r="K313" s="29"/>
    </row>
    <row r="314" spans="1:11" ht="22.5" customHeight="1" x14ac:dyDescent="0.25">
      <c r="A314" s="30" t="s">
        <v>118</v>
      </c>
      <c r="B314" s="603" t="s">
        <v>114</v>
      </c>
      <c r="C314" s="559"/>
      <c r="D314" s="560"/>
      <c r="E314" s="30" t="s">
        <v>119</v>
      </c>
      <c r="F314" s="603" t="s">
        <v>114</v>
      </c>
      <c r="G314" s="559"/>
      <c r="H314" s="559"/>
      <c r="I314" s="560"/>
      <c r="J314" s="253"/>
      <c r="K314" s="29"/>
    </row>
    <row r="315" spans="1:11" ht="22.5" customHeight="1" x14ac:dyDescent="0.25">
      <c r="A315" s="613" t="s">
        <v>120</v>
      </c>
      <c r="B315" s="560"/>
      <c r="C315" s="613" t="s">
        <v>121</v>
      </c>
      <c r="D315" s="560"/>
      <c r="E315" s="613" t="s">
        <v>122</v>
      </c>
      <c r="F315" s="559"/>
      <c r="G315" s="560"/>
      <c r="H315" s="613" t="s">
        <v>123</v>
      </c>
      <c r="I315" s="560"/>
      <c r="J315" s="253"/>
      <c r="K315" s="29"/>
    </row>
    <row r="316" spans="1:11" ht="22.5" customHeight="1" x14ac:dyDescent="0.25">
      <c r="A316" s="602" t="s">
        <v>124</v>
      </c>
      <c r="B316" s="560"/>
      <c r="C316" s="616" t="s">
        <v>145</v>
      </c>
      <c r="D316" s="560"/>
      <c r="E316" s="605" t="s">
        <v>146</v>
      </c>
      <c r="F316" s="559"/>
      <c r="G316" s="560"/>
      <c r="H316" s="617" t="s">
        <v>200</v>
      </c>
      <c r="I316" s="560"/>
      <c r="J316" s="253"/>
      <c r="K316" s="29"/>
    </row>
    <row r="317" spans="1:11" ht="22.5" customHeight="1" x14ac:dyDescent="0.25">
      <c r="A317" s="613" t="s">
        <v>127</v>
      </c>
      <c r="B317" s="559"/>
      <c r="C317" s="559"/>
      <c r="D317" s="559"/>
      <c r="E317" s="559"/>
      <c r="F317" s="559"/>
      <c r="G317" s="559"/>
      <c r="H317" s="559"/>
      <c r="I317" s="560"/>
      <c r="J317" s="253"/>
      <c r="K317" s="29"/>
    </row>
    <row r="318" spans="1:11" ht="38.25" customHeight="1" x14ac:dyDescent="0.25">
      <c r="A318" s="30" t="s">
        <v>128</v>
      </c>
      <c r="B318" s="604" t="s">
        <v>129</v>
      </c>
      <c r="C318" s="559"/>
      <c r="D318" s="559"/>
      <c r="E318" s="559"/>
      <c r="F318" s="559"/>
      <c r="G318" s="559"/>
      <c r="H318" s="560"/>
      <c r="I318" s="30" t="s">
        <v>130</v>
      </c>
      <c r="J318" s="253"/>
      <c r="K318" s="29"/>
    </row>
    <row r="319" spans="1:11" s="234" customFormat="1" ht="15.75" customHeight="1" x14ac:dyDescent="0.25">
      <c r="A319" s="255"/>
      <c r="B319" s="627"/>
      <c r="C319" s="628"/>
      <c r="D319" s="628"/>
      <c r="E319" s="628"/>
      <c r="F319" s="628"/>
      <c r="G319" s="628"/>
      <c r="H319" s="615"/>
      <c r="I319" s="256"/>
      <c r="J319" s="253"/>
      <c r="K319" s="253"/>
    </row>
    <row r="320" spans="1:11" s="234" customFormat="1" ht="15.75" customHeight="1" x14ac:dyDescent="0.25">
      <c r="J320" s="253"/>
      <c r="K320" s="253"/>
    </row>
    <row r="321" spans="1:11" s="234" customFormat="1" ht="15.75" customHeight="1" x14ac:dyDescent="0.25">
      <c r="J321" s="253"/>
      <c r="K321" s="253"/>
    </row>
    <row r="322" spans="1:11" s="234" customFormat="1" ht="15.75" customHeight="1" x14ac:dyDescent="0.25">
      <c r="A322" s="618" t="s">
        <v>0</v>
      </c>
      <c r="B322" s="619"/>
      <c r="C322" s="619"/>
      <c r="D322" s="619"/>
      <c r="E322" s="619"/>
      <c r="F322" s="619"/>
      <c r="G322" s="619"/>
      <c r="H322" s="619"/>
      <c r="I322" s="620"/>
      <c r="J322" s="253"/>
      <c r="K322" s="253"/>
    </row>
    <row r="323" spans="1:11" s="234" customFormat="1" ht="15.75" customHeight="1" x14ac:dyDescent="0.25">
      <c r="A323" s="609" t="s">
        <v>1</v>
      </c>
      <c r="B323" s="562"/>
      <c r="C323" s="562"/>
      <c r="D323" s="562"/>
      <c r="E323" s="562"/>
      <c r="F323" s="562"/>
      <c r="G323" s="562"/>
      <c r="H323" s="562"/>
      <c r="I323" s="610"/>
      <c r="J323" s="253"/>
      <c r="K323" s="253"/>
    </row>
    <row r="324" spans="1:11" s="234" customFormat="1" ht="15.75" customHeight="1" x14ac:dyDescent="0.25">
      <c r="A324" s="609" t="s">
        <v>42</v>
      </c>
      <c r="B324" s="562"/>
      <c r="C324" s="562"/>
      <c r="D324" s="562"/>
      <c r="E324" s="562"/>
      <c r="F324" s="562"/>
      <c r="G324" s="562"/>
      <c r="H324" s="562"/>
      <c r="I324" s="610"/>
      <c r="J324" s="253"/>
      <c r="K324" s="253"/>
    </row>
    <row r="325" spans="1:11" s="234" customFormat="1" ht="15.75" customHeight="1" x14ac:dyDescent="0.25">
      <c r="A325" s="254"/>
      <c r="B325" s="621" t="s">
        <v>43</v>
      </c>
      <c r="C325" s="622"/>
      <c r="D325" s="622"/>
      <c r="E325" s="623"/>
      <c r="F325" s="624" t="s">
        <v>44</v>
      </c>
      <c r="G325" s="622"/>
      <c r="H325" s="622"/>
      <c r="I325" s="625"/>
      <c r="J325" s="253"/>
      <c r="K325" s="253"/>
    </row>
    <row r="326" spans="1:11" ht="15.75" customHeight="1" x14ac:dyDescent="0.25">
      <c r="A326" s="604" t="s">
        <v>45</v>
      </c>
      <c r="B326" s="559"/>
      <c r="C326" s="559"/>
      <c r="D326" s="559"/>
      <c r="E326" s="559"/>
      <c r="F326" s="559"/>
      <c r="G326" s="559"/>
      <c r="H326" s="559"/>
      <c r="I326" s="560"/>
      <c r="J326" s="253"/>
      <c r="K326" s="29"/>
    </row>
    <row r="327" spans="1:11" ht="15.75" customHeight="1" x14ac:dyDescent="0.25">
      <c r="A327" s="604" t="s">
        <v>46</v>
      </c>
      <c r="B327" s="559"/>
      <c r="C327" s="559"/>
      <c r="D327" s="559"/>
      <c r="E327" s="559"/>
      <c r="F327" s="559"/>
      <c r="G327" s="559"/>
      <c r="H327" s="559"/>
      <c r="I327" s="560"/>
      <c r="J327" s="253"/>
      <c r="K327" s="29"/>
    </row>
    <row r="328" spans="1:11" ht="25.5" customHeight="1" x14ac:dyDescent="0.25">
      <c r="A328" s="30" t="s">
        <v>47</v>
      </c>
      <c r="B328" s="31">
        <v>642</v>
      </c>
      <c r="C328" s="604" t="s">
        <v>48</v>
      </c>
      <c r="D328" s="560"/>
      <c r="E328" s="626" t="s">
        <v>49</v>
      </c>
      <c r="F328" s="559"/>
      <c r="G328" s="560"/>
      <c r="H328" s="30" t="s">
        <v>50</v>
      </c>
      <c r="I328" s="32" t="s">
        <v>51</v>
      </c>
      <c r="J328" s="253"/>
      <c r="K328" s="29"/>
    </row>
    <row r="329" spans="1:11" ht="20.25" customHeight="1" x14ac:dyDescent="0.25">
      <c r="A329" s="30" t="s">
        <v>52</v>
      </c>
      <c r="B329" s="612" t="s">
        <v>53</v>
      </c>
      <c r="C329" s="559"/>
      <c r="D329" s="560"/>
      <c r="E329" s="604" t="s">
        <v>54</v>
      </c>
      <c r="F329" s="560"/>
      <c r="G329" s="611" t="s">
        <v>138</v>
      </c>
      <c r="H329" s="559"/>
      <c r="I329" s="560"/>
      <c r="J329" s="253"/>
      <c r="K329" s="29"/>
    </row>
    <row r="330" spans="1:11" ht="37.5" customHeight="1" x14ac:dyDescent="0.25">
      <c r="A330" s="30" t="s">
        <v>55</v>
      </c>
      <c r="B330" s="612" t="s">
        <v>201</v>
      </c>
      <c r="C330" s="559"/>
      <c r="D330" s="559"/>
      <c r="E330" s="559"/>
      <c r="F330" s="559"/>
      <c r="G330" s="559"/>
      <c r="H330" s="559"/>
      <c r="I330" s="560"/>
      <c r="J330" s="253"/>
      <c r="K330" s="29"/>
    </row>
    <row r="331" spans="1:11" ht="21" customHeight="1" x14ac:dyDescent="0.25">
      <c r="A331" s="30" t="s">
        <v>57</v>
      </c>
      <c r="B331" s="612" t="s">
        <v>202</v>
      </c>
      <c r="C331" s="559"/>
      <c r="D331" s="559"/>
      <c r="E331" s="559"/>
      <c r="F331" s="559"/>
      <c r="G331" s="559"/>
      <c r="H331" s="559"/>
      <c r="I331" s="560"/>
      <c r="J331" s="253"/>
      <c r="K331" s="29"/>
    </row>
    <row r="332" spans="1:11" ht="21" customHeight="1" x14ac:dyDescent="0.25">
      <c r="A332" s="30" t="s">
        <v>59</v>
      </c>
      <c r="B332" s="33" t="s">
        <v>60</v>
      </c>
      <c r="C332" s="33" t="s">
        <v>61</v>
      </c>
      <c r="D332" s="33" t="s">
        <v>62</v>
      </c>
      <c r="E332" s="629" t="s">
        <v>63</v>
      </c>
      <c r="F332" s="567"/>
      <c r="G332" s="630" t="s">
        <v>64</v>
      </c>
      <c r="H332" s="630" t="s">
        <v>65</v>
      </c>
      <c r="I332" s="630" t="s">
        <v>66</v>
      </c>
      <c r="J332" s="253"/>
      <c r="K332" s="29"/>
    </row>
    <row r="333" spans="1:11" ht="21" customHeight="1" x14ac:dyDescent="0.25">
      <c r="A333" s="30" t="s">
        <v>67</v>
      </c>
      <c r="B333" s="33" t="s">
        <v>68</v>
      </c>
      <c r="C333" s="33" t="s">
        <v>60</v>
      </c>
      <c r="D333" s="33" t="s">
        <v>66</v>
      </c>
      <c r="E333" s="570"/>
      <c r="F333" s="571"/>
      <c r="G333" s="631"/>
      <c r="H333" s="631"/>
      <c r="I333" s="631"/>
      <c r="J333" s="253"/>
      <c r="K333" s="29"/>
    </row>
    <row r="334" spans="1:11" ht="21" customHeight="1" x14ac:dyDescent="0.25">
      <c r="A334" s="30" t="s">
        <v>69</v>
      </c>
      <c r="B334" s="245">
        <v>11</v>
      </c>
      <c r="C334" s="30" t="s">
        <v>70</v>
      </c>
      <c r="D334" s="44" t="s">
        <v>71</v>
      </c>
      <c r="E334" s="604" t="s">
        <v>72</v>
      </c>
      <c r="F334" s="560"/>
      <c r="G334" s="603" t="s">
        <v>71</v>
      </c>
      <c r="H334" s="559"/>
      <c r="I334" s="560"/>
      <c r="J334" s="253"/>
      <c r="K334" s="29"/>
    </row>
    <row r="335" spans="1:11" ht="21" customHeight="1" x14ac:dyDescent="0.25">
      <c r="A335" s="604" t="s">
        <v>73</v>
      </c>
      <c r="B335" s="559"/>
      <c r="C335" s="559"/>
      <c r="D335" s="559"/>
      <c r="E335" s="559"/>
      <c r="F335" s="559"/>
      <c r="G335" s="559"/>
      <c r="H335" s="559"/>
      <c r="I335" s="560"/>
      <c r="J335" s="253"/>
      <c r="K335" s="29"/>
    </row>
    <row r="336" spans="1:11" ht="21" customHeight="1" x14ac:dyDescent="0.25">
      <c r="A336" s="30" t="s">
        <v>74</v>
      </c>
      <c r="B336" s="605" t="s">
        <v>203</v>
      </c>
      <c r="C336" s="560"/>
      <c r="D336" s="45" t="s">
        <v>76</v>
      </c>
      <c r="E336" s="637" t="s">
        <v>204</v>
      </c>
      <c r="F336" s="567"/>
      <c r="G336" s="45" t="s">
        <v>78</v>
      </c>
      <c r="H336" s="637" t="s">
        <v>71</v>
      </c>
      <c r="I336" s="567"/>
      <c r="J336" s="253"/>
      <c r="K336" s="29"/>
    </row>
    <row r="337" spans="1:11" ht="21" customHeight="1" x14ac:dyDescent="0.25">
      <c r="A337" s="46" t="s">
        <v>79</v>
      </c>
      <c r="B337" s="605" t="s">
        <v>205</v>
      </c>
      <c r="C337" s="559"/>
      <c r="D337" s="559"/>
      <c r="E337" s="559"/>
      <c r="F337" s="559"/>
      <c r="G337" s="559"/>
      <c r="H337" s="559"/>
      <c r="I337" s="560"/>
      <c r="J337" s="253"/>
      <c r="K337" s="29"/>
    </row>
    <row r="338" spans="1:11" ht="21" customHeight="1" x14ac:dyDescent="0.25">
      <c r="A338" s="30" t="s">
        <v>81</v>
      </c>
      <c r="B338" s="47" t="s">
        <v>82</v>
      </c>
      <c r="C338" s="48" t="s">
        <v>83</v>
      </c>
      <c r="D338" s="37" t="s">
        <v>84</v>
      </c>
      <c r="E338" s="606" t="s">
        <v>85</v>
      </c>
      <c r="F338" s="607"/>
      <c r="G338" s="49" t="s">
        <v>180</v>
      </c>
      <c r="H338" s="48" t="s">
        <v>87</v>
      </c>
      <c r="I338" s="50">
        <v>4</v>
      </c>
      <c r="J338" s="253"/>
      <c r="K338" s="29"/>
    </row>
    <row r="339" spans="1:11" ht="21" customHeight="1" x14ac:dyDescent="0.25">
      <c r="A339" s="30" t="s">
        <v>88</v>
      </c>
      <c r="B339" s="605" t="s">
        <v>206</v>
      </c>
      <c r="C339" s="559"/>
      <c r="D339" s="559"/>
      <c r="E339" s="559"/>
      <c r="F339" s="559"/>
      <c r="G339" s="559"/>
      <c r="H339" s="559"/>
      <c r="I339" s="560"/>
      <c r="J339" s="253"/>
      <c r="K339" s="29"/>
    </row>
    <row r="340" spans="1:11" ht="34.5" customHeight="1" x14ac:dyDescent="0.25">
      <c r="A340" s="30" t="s">
        <v>90</v>
      </c>
      <c r="B340" s="605" t="s">
        <v>207</v>
      </c>
      <c r="C340" s="559"/>
      <c r="D340" s="560"/>
      <c r="E340" s="604" t="s">
        <v>92</v>
      </c>
      <c r="F340" s="560"/>
      <c r="G340" s="605" t="s">
        <v>93</v>
      </c>
      <c r="H340" s="559"/>
      <c r="I340" s="560"/>
      <c r="J340" s="253"/>
      <c r="K340" s="29"/>
    </row>
    <row r="341" spans="1:11" ht="21" customHeight="1" x14ac:dyDescent="0.25">
      <c r="A341" s="604" t="s">
        <v>94</v>
      </c>
      <c r="B341" s="559"/>
      <c r="C341" s="559"/>
      <c r="D341" s="559"/>
      <c r="E341" s="559"/>
      <c r="F341" s="559"/>
      <c r="G341" s="559"/>
      <c r="H341" s="559"/>
      <c r="I341" s="560"/>
      <c r="J341" s="253"/>
      <c r="K341" s="29"/>
    </row>
    <row r="342" spans="1:11" ht="21" customHeight="1" x14ac:dyDescent="0.25">
      <c r="A342" s="30" t="s">
        <v>95</v>
      </c>
      <c r="B342" s="605" t="s">
        <v>208</v>
      </c>
      <c r="C342" s="559"/>
      <c r="D342" s="559"/>
      <c r="E342" s="559"/>
      <c r="F342" s="559"/>
      <c r="G342" s="559"/>
      <c r="H342" s="559"/>
      <c r="I342" s="560"/>
      <c r="J342" s="253"/>
      <c r="K342" s="29"/>
    </row>
    <row r="343" spans="1:11" ht="21" customHeight="1" x14ac:dyDescent="0.25">
      <c r="A343" s="30" t="s">
        <v>97</v>
      </c>
      <c r="B343" s="604" t="s">
        <v>98</v>
      </c>
      <c r="C343" s="560"/>
      <c r="D343" s="604" t="s">
        <v>99</v>
      </c>
      <c r="E343" s="560"/>
      <c r="F343" s="604" t="s">
        <v>100</v>
      </c>
      <c r="G343" s="560"/>
      <c r="H343" s="604" t="s">
        <v>101</v>
      </c>
      <c r="I343" s="560"/>
      <c r="J343" s="253"/>
      <c r="K343" s="29"/>
    </row>
    <row r="344" spans="1:11" ht="21" customHeight="1" x14ac:dyDescent="0.25">
      <c r="A344" s="30" t="s">
        <v>102</v>
      </c>
      <c r="B344" s="605" t="s">
        <v>202</v>
      </c>
      <c r="C344" s="560"/>
      <c r="D344" s="605" t="s">
        <v>209</v>
      </c>
      <c r="E344" s="560"/>
      <c r="F344" s="605"/>
      <c r="G344" s="560"/>
      <c r="H344" s="605"/>
      <c r="I344" s="560"/>
      <c r="J344" s="253"/>
      <c r="K344" s="29"/>
    </row>
    <row r="345" spans="1:11" ht="21" customHeight="1" x14ac:dyDescent="0.25">
      <c r="A345" s="30" t="s">
        <v>105</v>
      </c>
      <c r="B345" s="608" t="s">
        <v>186</v>
      </c>
      <c r="C345" s="560"/>
      <c r="D345" s="608" t="s">
        <v>186</v>
      </c>
      <c r="E345" s="560"/>
      <c r="F345" s="605"/>
      <c r="G345" s="560"/>
      <c r="H345" s="605"/>
      <c r="I345" s="560"/>
      <c r="J345" s="253"/>
      <c r="K345" s="29"/>
    </row>
    <row r="346" spans="1:11" ht="21" customHeight="1" x14ac:dyDescent="0.25">
      <c r="A346" s="30" t="s">
        <v>107</v>
      </c>
      <c r="B346" s="608" t="s">
        <v>186</v>
      </c>
      <c r="C346" s="560"/>
      <c r="D346" s="608" t="s">
        <v>186</v>
      </c>
      <c r="E346" s="560"/>
      <c r="F346" s="605"/>
      <c r="G346" s="560"/>
      <c r="H346" s="605"/>
      <c r="I346" s="560"/>
      <c r="J346" s="253"/>
      <c r="K346" s="29"/>
    </row>
    <row r="347" spans="1:11" ht="21" customHeight="1" x14ac:dyDescent="0.25">
      <c r="A347" s="30" t="s">
        <v>108</v>
      </c>
      <c r="B347" s="605" t="s">
        <v>187</v>
      </c>
      <c r="C347" s="560"/>
      <c r="D347" s="605" t="s">
        <v>187</v>
      </c>
      <c r="E347" s="560"/>
      <c r="F347" s="605"/>
      <c r="G347" s="560"/>
      <c r="H347" s="605"/>
      <c r="I347" s="560"/>
      <c r="J347" s="253"/>
      <c r="K347" s="29"/>
    </row>
    <row r="348" spans="1:11" ht="21" customHeight="1" x14ac:dyDescent="0.25">
      <c r="A348" s="30" t="s">
        <v>110</v>
      </c>
      <c r="B348" s="637" t="s">
        <v>204</v>
      </c>
      <c r="C348" s="567"/>
      <c r="D348" s="605" t="s">
        <v>197</v>
      </c>
      <c r="E348" s="560"/>
      <c r="F348" s="605"/>
      <c r="G348" s="560"/>
      <c r="H348" s="605"/>
      <c r="I348" s="560"/>
      <c r="J348" s="253"/>
      <c r="K348" s="29"/>
    </row>
    <row r="349" spans="1:11" ht="21" customHeight="1" x14ac:dyDescent="0.25">
      <c r="A349" s="30" t="s">
        <v>111</v>
      </c>
      <c r="B349" s="605" t="s">
        <v>210</v>
      </c>
      <c r="C349" s="560"/>
      <c r="D349" s="605" t="s">
        <v>211</v>
      </c>
      <c r="E349" s="560"/>
      <c r="F349" s="605"/>
      <c r="G349" s="560"/>
      <c r="H349" s="605"/>
      <c r="I349" s="560"/>
      <c r="J349" s="253"/>
      <c r="K349" s="29"/>
    </row>
    <row r="350" spans="1:11" ht="21" customHeight="1" x14ac:dyDescent="0.25">
      <c r="A350" s="604" t="s">
        <v>112</v>
      </c>
      <c r="B350" s="559"/>
      <c r="C350" s="559"/>
      <c r="D350" s="559"/>
      <c r="E350" s="559"/>
      <c r="F350" s="559"/>
      <c r="G350" s="559"/>
      <c r="H350" s="559"/>
      <c r="I350" s="560"/>
      <c r="J350" s="253"/>
      <c r="K350" s="29"/>
    </row>
    <row r="351" spans="1:11" ht="21" customHeight="1" x14ac:dyDescent="0.25">
      <c r="A351" s="30" t="s">
        <v>113</v>
      </c>
      <c r="B351" s="602" t="s">
        <v>114</v>
      </c>
      <c r="C351" s="559"/>
      <c r="D351" s="560"/>
      <c r="E351" s="30" t="s">
        <v>115</v>
      </c>
      <c r="F351" s="612" t="s">
        <v>114</v>
      </c>
      <c r="G351" s="559"/>
      <c r="H351" s="559"/>
      <c r="I351" s="560"/>
      <c r="J351" s="253"/>
      <c r="K351" s="29"/>
    </row>
    <row r="352" spans="1:11" ht="21" customHeight="1" x14ac:dyDescent="0.25">
      <c r="A352" s="30" t="s">
        <v>116</v>
      </c>
      <c r="B352" s="602" t="s">
        <v>114</v>
      </c>
      <c r="C352" s="559"/>
      <c r="D352" s="559"/>
      <c r="E352" s="559"/>
      <c r="F352" s="559"/>
      <c r="G352" s="559"/>
      <c r="H352" s="559"/>
      <c r="I352" s="560"/>
      <c r="J352" s="253"/>
      <c r="K352" s="29"/>
    </row>
    <row r="353" spans="1:11" ht="21" customHeight="1" x14ac:dyDescent="0.25">
      <c r="A353" s="30" t="s">
        <v>117</v>
      </c>
      <c r="B353" s="602" t="s">
        <v>114</v>
      </c>
      <c r="C353" s="559"/>
      <c r="D353" s="559"/>
      <c r="E353" s="559"/>
      <c r="F353" s="559"/>
      <c r="G353" s="559"/>
      <c r="H353" s="559"/>
      <c r="I353" s="560"/>
      <c r="J353" s="253"/>
      <c r="K353" s="29"/>
    </row>
    <row r="354" spans="1:11" ht="21" customHeight="1" x14ac:dyDescent="0.25">
      <c r="A354" s="30" t="s">
        <v>118</v>
      </c>
      <c r="B354" s="603" t="s">
        <v>114</v>
      </c>
      <c r="C354" s="559"/>
      <c r="D354" s="560"/>
      <c r="E354" s="30" t="s">
        <v>119</v>
      </c>
      <c r="F354" s="603" t="s">
        <v>114</v>
      </c>
      <c r="G354" s="559"/>
      <c r="H354" s="559"/>
      <c r="I354" s="560"/>
      <c r="J354" s="253"/>
      <c r="K354" s="29"/>
    </row>
    <row r="355" spans="1:11" ht="21" customHeight="1" x14ac:dyDescent="0.25">
      <c r="A355" s="613" t="s">
        <v>120</v>
      </c>
      <c r="B355" s="560"/>
      <c r="C355" s="613" t="s">
        <v>121</v>
      </c>
      <c r="D355" s="560"/>
      <c r="E355" s="613" t="s">
        <v>122</v>
      </c>
      <c r="F355" s="559"/>
      <c r="G355" s="560"/>
      <c r="H355" s="613" t="s">
        <v>123</v>
      </c>
      <c r="I355" s="560"/>
      <c r="J355" s="253"/>
      <c r="K355" s="29"/>
    </row>
    <row r="356" spans="1:11" ht="21" customHeight="1" x14ac:dyDescent="0.25">
      <c r="A356" s="602" t="s">
        <v>124</v>
      </c>
      <c r="B356" s="560"/>
      <c r="C356" s="616" t="s">
        <v>145</v>
      </c>
      <c r="D356" s="560"/>
      <c r="E356" s="605" t="s">
        <v>146</v>
      </c>
      <c r="F356" s="559"/>
      <c r="G356" s="560"/>
      <c r="H356" s="617" t="s">
        <v>200</v>
      </c>
      <c r="I356" s="560"/>
      <c r="J356" s="253"/>
      <c r="K356" s="29"/>
    </row>
    <row r="357" spans="1:11" ht="21" customHeight="1" x14ac:dyDescent="0.25">
      <c r="A357" s="613" t="s">
        <v>127</v>
      </c>
      <c r="B357" s="559"/>
      <c r="C357" s="559"/>
      <c r="D357" s="559"/>
      <c r="E357" s="559"/>
      <c r="F357" s="559"/>
      <c r="G357" s="559"/>
      <c r="H357" s="559"/>
      <c r="I357" s="560"/>
      <c r="J357" s="253"/>
      <c r="K357" s="29"/>
    </row>
    <row r="358" spans="1:11" ht="38.25" customHeight="1" x14ac:dyDescent="0.25">
      <c r="A358" s="30" t="s">
        <v>128</v>
      </c>
      <c r="B358" s="604" t="s">
        <v>129</v>
      </c>
      <c r="C358" s="559"/>
      <c r="D358" s="559"/>
      <c r="E358" s="559"/>
      <c r="F358" s="559"/>
      <c r="G358" s="559"/>
      <c r="H358" s="560"/>
      <c r="I358" s="30" t="s">
        <v>130</v>
      </c>
      <c r="J358" s="253"/>
      <c r="K358" s="29"/>
    </row>
    <row r="359" spans="1:11" s="234" customFormat="1" ht="15.75" customHeight="1" x14ac:dyDescent="0.25">
      <c r="A359" s="255"/>
      <c r="B359" s="627"/>
      <c r="C359" s="628"/>
      <c r="D359" s="628"/>
      <c r="E359" s="628"/>
      <c r="F359" s="628"/>
      <c r="G359" s="628"/>
      <c r="H359" s="615"/>
      <c r="I359" s="256"/>
      <c r="J359" s="253"/>
      <c r="K359" s="253"/>
    </row>
    <row r="360" spans="1:11" s="234" customFormat="1" ht="15.75" customHeight="1" x14ac:dyDescent="0.25">
      <c r="A360" s="253"/>
      <c r="B360" s="253"/>
      <c r="C360" s="253"/>
      <c r="D360" s="253"/>
      <c r="E360" s="253"/>
      <c r="F360" s="253"/>
      <c r="G360" s="253"/>
      <c r="H360" s="253"/>
      <c r="I360" s="253"/>
      <c r="J360" s="253"/>
      <c r="K360" s="253"/>
    </row>
    <row r="361" spans="1:11" s="234" customFormat="1" ht="15.75" customHeight="1" x14ac:dyDescent="0.25">
      <c r="A361" s="253"/>
      <c r="B361" s="253"/>
      <c r="C361" s="253"/>
      <c r="D361" s="253"/>
      <c r="E361" s="253"/>
      <c r="F361" s="253"/>
      <c r="G361" s="253"/>
      <c r="H361" s="253"/>
      <c r="I361" s="253"/>
      <c r="J361" s="253"/>
      <c r="K361" s="253"/>
    </row>
    <row r="362" spans="1:11" s="234" customFormat="1" ht="15.75" customHeight="1" x14ac:dyDescent="0.25">
      <c r="A362" s="618" t="s">
        <v>0</v>
      </c>
      <c r="B362" s="619"/>
      <c r="C362" s="619"/>
      <c r="D362" s="619"/>
      <c r="E362" s="619"/>
      <c r="F362" s="619"/>
      <c r="G362" s="619"/>
      <c r="H362" s="619"/>
      <c r="I362" s="620"/>
      <c r="J362" s="253"/>
      <c r="K362" s="253"/>
    </row>
    <row r="363" spans="1:11" s="234" customFormat="1" ht="15.75" customHeight="1" x14ac:dyDescent="0.25">
      <c r="A363" s="609" t="s">
        <v>1</v>
      </c>
      <c r="B363" s="562"/>
      <c r="C363" s="562"/>
      <c r="D363" s="562"/>
      <c r="E363" s="562"/>
      <c r="F363" s="562"/>
      <c r="G363" s="562"/>
      <c r="H363" s="562"/>
      <c r="I363" s="610"/>
      <c r="J363" s="253"/>
      <c r="K363" s="253"/>
    </row>
    <row r="364" spans="1:11" s="234" customFormat="1" ht="15.75" customHeight="1" x14ac:dyDescent="0.25">
      <c r="A364" s="609" t="s">
        <v>42</v>
      </c>
      <c r="B364" s="562"/>
      <c r="C364" s="562"/>
      <c r="D364" s="562"/>
      <c r="E364" s="562"/>
      <c r="F364" s="562"/>
      <c r="G364" s="562"/>
      <c r="H364" s="562"/>
      <c r="I364" s="610"/>
      <c r="J364" s="253"/>
      <c r="K364" s="253"/>
    </row>
    <row r="365" spans="1:11" s="234" customFormat="1" ht="15.75" customHeight="1" x14ac:dyDescent="0.25">
      <c r="A365" s="254"/>
      <c r="B365" s="621" t="s">
        <v>43</v>
      </c>
      <c r="C365" s="622"/>
      <c r="D365" s="622"/>
      <c r="E365" s="623"/>
      <c r="F365" s="624" t="s">
        <v>44</v>
      </c>
      <c r="G365" s="622"/>
      <c r="H365" s="622"/>
      <c r="I365" s="625"/>
      <c r="J365" s="253"/>
      <c r="K365" s="253"/>
    </row>
    <row r="366" spans="1:11" ht="15.75" customHeight="1" x14ac:dyDescent="0.25">
      <c r="A366" s="604" t="s">
        <v>45</v>
      </c>
      <c r="B366" s="559"/>
      <c r="C366" s="559"/>
      <c r="D366" s="559"/>
      <c r="E366" s="559"/>
      <c r="F366" s="559"/>
      <c r="G366" s="559"/>
      <c r="H366" s="559"/>
      <c r="I366" s="560"/>
      <c r="J366" s="253"/>
      <c r="K366" s="29"/>
    </row>
    <row r="367" spans="1:11" ht="15.75" customHeight="1" x14ac:dyDescent="0.25">
      <c r="A367" s="604" t="s">
        <v>46</v>
      </c>
      <c r="B367" s="559"/>
      <c r="C367" s="559"/>
      <c r="D367" s="559"/>
      <c r="E367" s="559"/>
      <c r="F367" s="559"/>
      <c r="G367" s="559"/>
      <c r="H367" s="559"/>
      <c r="I367" s="560"/>
      <c r="J367" s="253"/>
      <c r="K367" s="29"/>
    </row>
    <row r="368" spans="1:11" ht="15.75" customHeight="1" x14ac:dyDescent="0.25">
      <c r="A368" s="30" t="s">
        <v>47</v>
      </c>
      <c r="B368" s="31">
        <v>283</v>
      </c>
      <c r="C368" s="604" t="s">
        <v>48</v>
      </c>
      <c r="D368" s="560"/>
      <c r="E368" s="626" t="s">
        <v>49</v>
      </c>
      <c r="F368" s="559"/>
      <c r="G368" s="560"/>
      <c r="H368" s="30" t="s">
        <v>50</v>
      </c>
      <c r="I368" s="32" t="s">
        <v>51</v>
      </c>
      <c r="J368" s="253"/>
      <c r="K368" s="29"/>
    </row>
    <row r="369" spans="1:11" ht="22.5" customHeight="1" x14ac:dyDescent="0.25">
      <c r="A369" s="30" t="s">
        <v>52</v>
      </c>
      <c r="B369" s="612" t="s">
        <v>53</v>
      </c>
      <c r="C369" s="559"/>
      <c r="D369" s="560"/>
      <c r="E369" s="604" t="s">
        <v>54</v>
      </c>
      <c r="F369" s="560"/>
      <c r="G369" s="632" t="s">
        <v>131</v>
      </c>
      <c r="H369" s="628"/>
      <c r="I369" s="615"/>
      <c r="J369" s="253"/>
      <c r="K369" s="29"/>
    </row>
    <row r="370" spans="1:11" ht="57.75" customHeight="1" x14ac:dyDescent="0.25">
      <c r="A370" s="30" t="s">
        <v>55</v>
      </c>
      <c r="B370" s="612" t="s">
        <v>212</v>
      </c>
      <c r="C370" s="559"/>
      <c r="D370" s="559"/>
      <c r="E370" s="559"/>
      <c r="F370" s="559"/>
      <c r="G370" s="559"/>
      <c r="H370" s="559"/>
      <c r="I370" s="560"/>
      <c r="J370" s="253"/>
      <c r="K370" s="29"/>
    </row>
    <row r="371" spans="1:11" ht="22.5" customHeight="1" x14ac:dyDescent="0.25">
      <c r="A371" s="30" t="s">
        <v>57</v>
      </c>
      <c r="B371" s="612" t="s">
        <v>213</v>
      </c>
      <c r="C371" s="559"/>
      <c r="D371" s="559"/>
      <c r="E371" s="559"/>
      <c r="F371" s="559"/>
      <c r="G371" s="559"/>
      <c r="H371" s="559"/>
      <c r="I371" s="560"/>
      <c r="J371" s="253"/>
      <c r="K371" s="29"/>
    </row>
    <row r="372" spans="1:11" ht="22.5" customHeight="1" x14ac:dyDescent="0.25">
      <c r="A372" s="30" t="s">
        <v>59</v>
      </c>
      <c r="B372" s="33" t="s">
        <v>60</v>
      </c>
      <c r="C372" s="33" t="s">
        <v>61</v>
      </c>
      <c r="D372" s="33" t="s">
        <v>62</v>
      </c>
      <c r="E372" s="629" t="s">
        <v>63</v>
      </c>
      <c r="F372" s="567"/>
      <c r="G372" s="630" t="s">
        <v>64</v>
      </c>
      <c r="H372" s="630" t="s">
        <v>65</v>
      </c>
      <c r="I372" s="630" t="s">
        <v>66</v>
      </c>
      <c r="J372" s="253"/>
      <c r="K372" s="29"/>
    </row>
    <row r="373" spans="1:11" ht="22.5" customHeight="1" x14ac:dyDescent="0.25">
      <c r="A373" s="30" t="s">
        <v>67</v>
      </c>
      <c r="B373" s="33" t="s">
        <v>68</v>
      </c>
      <c r="C373" s="33" t="s">
        <v>60</v>
      </c>
      <c r="D373" s="33" t="s">
        <v>66</v>
      </c>
      <c r="E373" s="570"/>
      <c r="F373" s="571"/>
      <c r="G373" s="631"/>
      <c r="H373" s="631"/>
      <c r="I373" s="631"/>
      <c r="J373" s="253"/>
      <c r="K373" s="29"/>
    </row>
    <row r="374" spans="1:11" ht="22.5" customHeight="1" x14ac:dyDescent="0.25">
      <c r="A374" s="30" t="s">
        <v>69</v>
      </c>
      <c r="B374" s="247">
        <v>0.28000000000000003</v>
      </c>
      <c r="C374" s="30" t="s">
        <v>70</v>
      </c>
      <c r="D374" s="44"/>
      <c r="E374" s="604" t="s">
        <v>72</v>
      </c>
      <c r="F374" s="560"/>
      <c r="G374" s="602"/>
      <c r="H374" s="559"/>
      <c r="I374" s="560"/>
      <c r="J374" s="253"/>
      <c r="K374" s="29"/>
    </row>
    <row r="375" spans="1:11" ht="22.5" customHeight="1" x14ac:dyDescent="0.25">
      <c r="A375" s="604" t="s">
        <v>73</v>
      </c>
      <c r="B375" s="559"/>
      <c r="C375" s="559"/>
      <c r="D375" s="559"/>
      <c r="E375" s="559"/>
      <c r="F375" s="559"/>
      <c r="G375" s="559"/>
      <c r="H375" s="559"/>
      <c r="I375" s="560"/>
      <c r="J375" s="253"/>
      <c r="K375" s="29"/>
    </row>
    <row r="376" spans="1:11" ht="22.5" customHeight="1" x14ac:dyDescent="0.25">
      <c r="A376" s="30" t="s">
        <v>74</v>
      </c>
      <c r="B376" s="605" t="s">
        <v>75</v>
      </c>
      <c r="C376" s="560"/>
      <c r="D376" s="30" t="s">
        <v>76</v>
      </c>
      <c r="E376" s="605" t="s">
        <v>77</v>
      </c>
      <c r="F376" s="560"/>
      <c r="G376" s="30" t="s">
        <v>78</v>
      </c>
      <c r="H376" s="605" t="s">
        <v>71</v>
      </c>
      <c r="I376" s="560"/>
      <c r="J376" s="253"/>
      <c r="K376" s="29"/>
    </row>
    <row r="377" spans="1:11" ht="22.5" customHeight="1" x14ac:dyDescent="0.25">
      <c r="A377" s="46" t="s">
        <v>79</v>
      </c>
      <c r="B377" s="605" t="s">
        <v>106</v>
      </c>
      <c r="C377" s="559"/>
      <c r="D377" s="559"/>
      <c r="E377" s="559"/>
      <c r="F377" s="559"/>
      <c r="G377" s="559"/>
      <c r="H377" s="559"/>
      <c r="I377" s="560"/>
      <c r="J377" s="253"/>
      <c r="K377" s="29"/>
    </row>
    <row r="378" spans="1:11" ht="22.5" customHeight="1" x14ac:dyDescent="0.25">
      <c r="A378" s="30" t="s">
        <v>81</v>
      </c>
      <c r="B378" s="47" t="s">
        <v>82</v>
      </c>
      <c r="C378" s="48" t="s">
        <v>83</v>
      </c>
      <c r="D378" s="37" t="s">
        <v>84</v>
      </c>
      <c r="E378" s="606" t="s">
        <v>85</v>
      </c>
      <c r="F378" s="607"/>
      <c r="G378" s="49" t="s">
        <v>180</v>
      </c>
      <c r="H378" s="48" t="s">
        <v>87</v>
      </c>
      <c r="I378" s="51">
        <v>0.35</v>
      </c>
      <c r="J378" s="253"/>
      <c r="K378" s="29"/>
    </row>
    <row r="379" spans="1:11" ht="22.5" customHeight="1" x14ac:dyDescent="0.25">
      <c r="A379" s="30" t="s">
        <v>88</v>
      </c>
      <c r="B379" s="605" t="s">
        <v>214</v>
      </c>
      <c r="C379" s="559"/>
      <c r="D379" s="559"/>
      <c r="E379" s="559"/>
      <c r="F379" s="559"/>
      <c r="G379" s="559"/>
      <c r="H379" s="559"/>
      <c r="I379" s="560"/>
      <c r="J379" s="253"/>
      <c r="K379" s="29"/>
    </row>
    <row r="380" spans="1:11" ht="22.5" customHeight="1" x14ac:dyDescent="0.25">
      <c r="A380" s="30" t="s">
        <v>90</v>
      </c>
      <c r="B380" s="605" t="s">
        <v>215</v>
      </c>
      <c r="C380" s="559"/>
      <c r="D380" s="560"/>
      <c r="E380" s="604" t="s">
        <v>92</v>
      </c>
      <c r="F380" s="560"/>
      <c r="G380" s="605" t="s">
        <v>93</v>
      </c>
      <c r="H380" s="559"/>
      <c r="I380" s="560"/>
      <c r="J380" s="253"/>
      <c r="K380" s="29"/>
    </row>
    <row r="381" spans="1:11" ht="22.5" customHeight="1" x14ac:dyDescent="0.25">
      <c r="A381" s="604" t="s">
        <v>94</v>
      </c>
      <c r="B381" s="559"/>
      <c r="C381" s="559"/>
      <c r="D381" s="559"/>
      <c r="E381" s="559"/>
      <c r="F381" s="559"/>
      <c r="G381" s="559"/>
      <c r="H381" s="559"/>
      <c r="I381" s="560"/>
      <c r="J381" s="253"/>
      <c r="K381" s="29"/>
    </row>
    <row r="382" spans="1:11" ht="22.5" customHeight="1" x14ac:dyDescent="0.25">
      <c r="A382" s="30" t="s">
        <v>95</v>
      </c>
      <c r="B382" s="605" t="s">
        <v>216</v>
      </c>
      <c r="C382" s="559"/>
      <c r="D382" s="559"/>
      <c r="E382" s="559"/>
      <c r="F382" s="559"/>
      <c r="G382" s="559"/>
      <c r="H382" s="559"/>
      <c r="I382" s="560"/>
      <c r="J382" s="253"/>
      <c r="K382" s="29"/>
    </row>
    <row r="383" spans="1:11" ht="22.5" customHeight="1" x14ac:dyDescent="0.25">
      <c r="A383" s="30" t="s">
        <v>97</v>
      </c>
      <c r="B383" s="604" t="s">
        <v>98</v>
      </c>
      <c r="C383" s="560"/>
      <c r="D383" s="604" t="s">
        <v>99</v>
      </c>
      <c r="E383" s="560"/>
      <c r="F383" s="604" t="s">
        <v>100</v>
      </c>
      <c r="G383" s="560"/>
      <c r="H383" s="604" t="s">
        <v>101</v>
      </c>
      <c r="I383" s="560"/>
      <c r="J383" s="253"/>
      <c r="K383" s="29"/>
    </row>
    <row r="384" spans="1:11" ht="22.5" customHeight="1" x14ac:dyDescent="0.25">
      <c r="A384" s="30" t="s">
        <v>102</v>
      </c>
      <c r="B384" s="605" t="s">
        <v>217</v>
      </c>
      <c r="C384" s="560"/>
      <c r="D384" s="605" t="s">
        <v>218</v>
      </c>
      <c r="E384" s="560"/>
      <c r="F384" s="605"/>
      <c r="G384" s="560"/>
      <c r="H384" s="605"/>
      <c r="I384" s="560"/>
      <c r="J384" s="253"/>
      <c r="K384" s="29"/>
    </row>
    <row r="385" spans="1:11" ht="22.5" customHeight="1" x14ac:dyDescent="0.25">
      <c r="A385" s="30" t="s">
        <v>105</v>
      </c>
      <c r="B385" s="608" t="s">
        <v>186</v>
      </c>
      <c r="C385" s="560"/>
      <c r="D385" s="611"/>
      <c r="E385" s="560"/>
      <c r="F385" s="605"/>
      <c r="G385" s="560"/>
      <c r="H385" s="605"/>
      <c r="I385" s="560"/>
      <c r="J385" s="253"/>
      <c r="K385" s="29"/>
    </row>
    <row r="386" spans="1:11" ht="22.5" customHeight="1" x14ac:dyDescent="0.25">
      <c r="A386" s="30" t="s">
        <v>107</v>
      </c>
      <c r="B386" s="608" t="s">
        <v>186</v>
      </c>
      <c r="C386" s="560"/>
      <c r="D386" s="608"/>
      <c r="E386" s="560"/>
      <c r="F386" s="605"/>
      <c r="G386" s="560"/>
      <c r="H386" s="605"/>
      <c r="I386" s="560"/>
      <c r="J386" s="253"/>
      <c r="K386" s="29"/>
    </row>
    <row r="387" spans="1:11" ht="22.5" customHeight="1" x14ac:dyDescent="0.25">
      <c r="A387" s="30" t="s">
        <v>108</v>
      </c>
      <c r="B387" s="605" t="s">
        <v>109</v>
      </c>
      <c r="C387" s="560"/>
      <c r="D387" s="605"/>
      <c r="E387" s="560"/>
      <c r="F387" s="605"/>
      <c r="G387" s="560"/>
      <c r="H387" s="605"/>
      <c r="I387" s="560"/>
      <c r="J387" s="253"/>
      <c r="K387" s="29"/>
    </row>
    <row r="388" spans="1:11" ht="22.5" customHeight="1" x14ac:dyDescent="0.25">
      <c r="A388" s="30" t="s">
        <v>110</v>
      </c>
      <c r="B388" s="605" t="s">
        <v>75</v>
      </c>
      <c r="C388" s="560"/>
      <c r="D388" s="605"/>
      <c r="E388" s="560"/>
      <c r="F388" s="605"/>
      <c r="G388" s="560"/>
      <c r="H388" s="605"/>
      <c r="I388" s="560"/>
      <c r="J388" s="253"/>
      <c r="K388" s="29"/>
    </row>
    <row r="389" spans="1:11" ht="22.5" customHeight="1" x14ac:dyDescent="0.25">
      <c r="A389" s="30" t="s">
        <v>111</v>
      </c>
      <c r="B389" s="605" t="s">
        <v>75</v>
      </c>
      <c r="C389" s="560"/>
      <c r="D389" s="608"/>
      <c r="E389" s="560"/>
      <c r="F389" s="605"/>
      <c r="G389" s="560"/>
      <c r="H389" s="605"/>
      <c r="I389" s="560"/>
      <c r="J389" s="253"/>
      <c r="K389" s="29"/>
    </row>
    <row r="390" spans="1:11" ht="22.5" customHeight="1" x14ac:dyDescent="0.25">
      <c r="A390" s="604" t="s">
        <v>112</v>
      </c>
      <c r="B390" s="559"/>
      <c r="C390" s="559"/>
      <c r="D390" s="559"/>
      <c r="E390" s="559"/>
      <c r="F390" s="559"/>
      <c r="G390" s="559"/>
      <c r="H390" s="559"/>
      <c r="I390" s="560"/>
      <c r="J390" s="253"/>
      <c r="K390" s="29"/>
    </row>
    <row r="391" spans="1:11" ht="22.5" customHeight="1" x14ac:dyDescent="0.25">
      <c r="A391" s="30" t="s">
        <v>113</v>
      </c>
      <c r="B391" s="602" t="s">
        <v>114</v>
      </c>
      <c r="C391" s="559"/>
      <c r="D391" s="560"/>
      <c r="E391" s="30" t="s">
        <v>115</v>
      </c>
      <c r="F391" s="612" t="s">
        <v>114</v>
      </c>
      <c r="G391" s="559"/>
      <c r="H391" s="559"/>
      <c r="I391" s="560"/>
      <c r="J391" s="253"/>
      <c r="K391" s="29"/>
    </row>
    <row r="392" spans="1:11" ht="22.5" customHeight="1" x14ac:dyDescent="0.25">
      <c r="A392" s="30" t="s">
        <v>116</v>
      </c>
      <c r="B392" s="602" t="s">
        <v>114</v>
      </c>
      <c r="C392" s="559"/>
      <c r="D392" s="559"/>
      <c r="E392" s="559"/>
      <c r="F392" s="559"/>
      <c r="G392" s="559"/>
      <c r="H392" s="559"/>
      <c r="I392" s="560"/>
      <c r="J392" s="253"/>
      <c r="K392" s="29"/>
    </row>
    <row r="393" spans="1:11" ht="22.5" customHeight="1" x14ac:dyDescent="0.25">
      <c r="A393" s="30" t="s">
        <v>117</v>
      </c>
      <c r="B393" s="602" t="s">
        <v>114</v>
      </c>
      <c r="C393" s="559"/>
      <c r="D393" s="559"/>
      <c r="E393" s="559"/>
      <c r="F393" s="559"/>
      <c r="G393" s="559"/>
      <c r="H393" s="559"/>
      <c r="I393" s="560"/>
      <c r="J393" s="253"/>
      <c r="K393" s="29"/>
    </row>
    <row r="394" spans="1:11" ht="22.5" customHeight="1" x14ac:dyDescent="0.25">
      <c r="A394" s="30" t="s">
        <v>118</v>
      </c>
      <c r="B394" s="603" t="s">
        <v>114</v>
      </c>
      <c r="C394" s="559"/>
      <c r="D394" s="560"/>
      <c r="E394" s="30" t="s">
        <v>119</v>
      </c>
      <c r="F394" s="603" t="s">
        <v>114</v>
      </c>
      <c r="G394" s="559"/>
      <c r="H394" s="559"/>
      <c r="I394" s="560"/>
      <c r="J394" s="253"/>
      <c r="K394" s="29"/>
    </row>
    <row r="395" spans="1:11" ht="15.75" customHeight="1" x14ac:dyDescent="0.25">
      <c r="A395" s="613" t="s">
        <v>120</v>
      </c>
      <c r="B395" s="560"/>
      <c r="C395" s="613" t="s">
        <v>121</v>
      </c>
      <c r="D395" s="560"/>
      <c r="E395" s="613" t="s">
        <v>122</v>
      </c>
      <c r="F395" s="559"/>
      <c r="G395" s="560"/>
      <c r="H395" s="613" t="s">
        <v>123</v>
      </c>
      <c r="I395" s="560"/>
      <c r="J395" s="253"/>
      <c r="K395" s="29"/>
    </row>
    <row r="396" spans="1:11" ht="24" customHeight="1" x14ac:dyDescent="0.25">
      <c r="A396" s="602" t="s">
        <v>124</v>
      </c>
      <c r="B396" s="560"/>
      <c r="C396" s="633" t="s">
        <v>164</v>
      </c>
      <c r="D396" s="615"/>
      <c r="E396" s="616" t="s">
        <v>126</v>
      </c>
      <c r="F396" s="559"/>
      <c r="G396" s="560"/>
      <c r="H396" s="617" t="s">
        <v>137</v>
      </c>
      <c r="I396" s="560"/>
      <c r="J396" s="253"/>
      <c r="K396" s="29"/>
    </row>
    <row r="397" spans="1:11" ht="15.75" customHeight="1" x14ac:dyDescent="0.25">
      <c r="A397" s="613" t="s">
        <v>127</v>
      </c>
      <c r="B397" s="559"/>
      <c r="C397" s="559"/>
      <c r="D397" s="559"/>
      <c r="E397" s="559"/>
      <c r="F397" s="559"/>
      <c r="G397" s="559"/>
      <c r="H397" s="559"/>
      <c r="I397" s="560"/>
      <c r="J397" s="253"/>
      <c r="K397" s="29"/>
    </row>
    <row r="398" spans="1:11" ht="15.75" customHeight="1" x14ac:dyDescent="0.25">
      <c r="A398" s="30" t="s">
        <v>128</v>
      </c>
      <c r="B398" s="604" t="s">
        <v>129</v>
      </c>
      <c r="C398" s="559"/>
      <c r="D398" s="559"/>
      <c r="E398" s="559"/>
      <c r="F398" s="559"/>
      <c r="G398" s="559"/>
      <c r="H398" s="560"/>
      <c r="I398" s="30" t="s">
        <v>130</v>
      </c>
      <c r="J398" s="253"/>
      <c r="K398" s="29"/>
    </row>
    <row r="399" spans="1:11" s="234" customFormat="1" ht="15.75" customHeight="1" x14ac:dyDescent="0.25">
      <c r="A399" s="255"/>
      <c r="B399" s="627"/>
      <c r="C399" s="628"/>
      <c r="D399" s="628"/>
      <c r="E399" s="628"/>
      <c r="F399" s="628"/>
      <c r="G399" s="628"/>
      <c r="H399" s="615"/>
      <c r="I399" s="256"/>
      <c r="J399" s="253"/>
      <c r="K399" s="253"/>
    </row>
    <row r="400" spans="1:11" s="234" customFormat="1" ht="15.75" customHeight="1" x14ac:dyDescent="0.25">
      <c r="A400" s="253"/>
      <c r="B400" s="253"/>
      <c r="C400" s="253"/>
      <c r="D400" s="253"/>
      <c r="E400" s="253"/>
      <c r="F400" s="253"/>
      <c r="G400" s="253"/>
      <c r="H400" s="253"/>
      <c r="I400" s="253"/>
      <c r="J400" s="253"/>
      <c r="K400" s="253"/>
    </row>
    <row r="401" spans="1:11" s="234" customFormat="1" ht="15.75" customHeight="1" x14ac:dyDescent="0.25">
      <c r="A401" s="253"/>
      <c r="B401" s="253"/>
      <c r="C401" s="253"/>
      <c r="D401" s="253"/>
      <c r="E401" s="253"/>
      <c r="F401" s="253"/>
      <c r="G401" s="253"/>
      <c r="H401" s="253"/>
      <c r="I401" s="253"/>
      <c r="J401" s="253"/>
      <c r="K401" s="253"/>
    </row>
    <row r="402" spans="1:11" s="234" customFormat="1" ht="15.75" customHeight="1" x14ac:dyDescent="0.25">
      <c r="A402" s="618" t="s">
        <v>0</v>
      </c>
      <c r="B402" s="619"/>
      <c r="C402" s="619"/>
      <c r="D402" s="619"/>
      <c r="E402" s="619"/>
      <c r="F402" s="619"/>
      <c r="G402" s="619"/>
      <c r="H402" s="619"/>
      <c r="I402" s="620"/>
      <c r="J402" s="253"/>
      <c r="K402" s="253"/>
    </row>
    <row r="403" spans="1:11" s="234" customFormat="1" ht="15.75" customHeight="1" x14ac:dyDescent="0.25">
      <c r="A403" s="609" t="s">
        <v>1</v>
      </c>
      <c r="B403" s="562"/>
      <c r="C403" s="562"/>
      <c r="D403" s="562"/>
      <c r="E403" s="562"/>
      <c r="F403" s="562"/>
      <c r="G403" s="562"/>
      <c r="H403" s="562"/>
      <c r="I403" s="610"/>
      <c r="J403" s="253"/>
      <c r="K403" s="253"/>
    </row>
    <row r="404" spans="1:11" s="234" customFormat="1" ht="15.75" customHeight="1" x14ac:dyDescent="0.25">
      <c r="A404" s="609" t="s">
        <v>42</v>
      </c>
      <c r="B404" s="562"/>
      <c r="C404" s="562"/>
      <c r="D404" s="562"/>
      <c r="E404" s="562"/>
      <c r="F404" s="562"/>
      <c r="G404" s="562"/>
      <c r="H404" s="562"/>
      <c r="I404" s="610"/>
      <c r="J404" s="253"/>
      <c r="K404" s="253"/>
    </row>
    <row r="405" spans="1:11" s="234" customFormat="1" ht="15.75" customHeight="1" x14ac:dyDescent="0.25">
      <c r="A405" s="254"/>
      <c r="B405" s="621" t="s">
        <v>43</v>
      </c>
      <c r="C405" s="622"/>
      <c r="D405" s="622"/>
      <c r="E405" s="623"/>
      <c r="F405" s="624" t="s">
        <v>44</v>
      </c>
      <c r="G405" s="622"/>
      <c r="H405" s="622"/>
      <c r="I405" s="625"/>
      <c r="J405" s="253"/>
      <c r="K405" s="253"/>
    </row>
    <row r="406" spans="1:11" ht="15.75" customHeight="1" x14ac:dyDescent="0.25">
      <c r="A406" s="604" t="s">
        <v>45</v>
      </c>
      <c r="B406" s="559"/>
      <c r="C406" s="559"/>
      <c r="D406" s="559"/>
      <c r="E406" s="559"/>
      <c r="F406" s="559"/>
      <c r="G406" s="559"/>
      <c r="H406" s="559"/>
      <c r="I406" s="560"/>
      <c r="J406" s="253"/>
      <c r="K406" s="29"/>
    </row>
    <row r="407" spans="1:11" ht="15.75" customHeight="1" x14ac:dyDescent="0.25">
      <c r="A407" s="604" t="s">
        <v>46</v>
      </c>
      <c r="B407" s="559"/>
      <c r="C407" s="559"/>
      <c r="D407" s="559"/>
      <c r="E407" s="559"/>
      <c r="F407" s="559"/>
      <c r="G407" s="559"/>
      <c r="H407" s="559"/>
      <c r="I407" s="560"/>
      <c r="J407" s="253"/>
      <c r="K407" s="29"/>
    </row>
    <row r="408" spans="1:11" ht="15.75" customHeight="1" x14ac:dyDescent="0.25">
      <c r="A408" s="30" t="s">
        <v>47</v>
      </c>
      <c r="B408" s="31">
        <v>284</v>
      </c>
      <c r="C408" s="604" t="s">
        <v>48</v>
      </c>
      <c r="D408" s="560"/>
      <c r="E408" s="626" t="s">
        <v>49</v>
      </c>
      <c r="F408" s="559"/>
      <c r="G408" s="560"/>
      <c r="H408" s="30" t="s">
        <v>50</v>
      </c>
      <c r="I408" s="32" t="s">
        <v>51</v>
      </c>
      <c r="J408" s="253"/>
      <c r="K408" s="29"/>
    </row>
    <row r="409" spans="1:11" ht="15.75" customHeight="1" x14ac:dyDescent="0.25">
      <c r="A409" s="30" t="s">
        <v>52</v>
      </c>
      <c r="B409" s="612" t="s">
        <v>53</v>
      </c>
      <c r="C409" s="559"/>
      <c r="D409" s="560"/>
      <c r="E409" s="604" t="s">
        <v>54</v>
      </c>
      <c r="F409" s="560"/>
      <c r="G409" s="632" t="s">
        <v>131</v>
      </c>
      <c r="H409" s="628"/>
      <c r="I409" s="615"/>
      <c r="J409" s="253"/>
      <c r="K409" s="29"/>
    </row>
    <row r="410" spans="1:11" ht="76.5" customHeight="1" x14ac:dyDescent="0.25">
      <c r="A410" s="30" t="s">
        <v>55</v>
      </c>
      <c r="B410" s="612" t="s">
        <v>219</v>
      </c>
      <c r="C410" s="559"/>
      <c r="D410" s="559"/>
      <c r="E410" s="559"/>
      <c r="F410" s="559"/>
      <c r="G410" s="559"/>
      <c r="H410" s="559"/>
      <c r="I410" s="560"/>
      <c r="J410" s="253"/>
      <c r="K410" s="29"/>
    </row>
    <row r="411" spans="1:11" ht="24.75" customHeight="1" x14ac:dyDescent="0.25">
      <c r="A411" s="30" t="s">
        <v>57</v>
      </c>
      <c r="B411" s="612" t="s">
        <v>220</v>
      </c>
      <c r="C411" s="559"/>
      <c r="D411" s="559"/>
      <c r="E411" s="559"/>
      <c r="F411" s="559"/>
      <c r="G411" s="559"/>
      <c r="H411" s="559"/>
      <c r="I411" s="560"/>
      <c r="J411" s="253"/>
      <c r="K411" s="29"/>
    </row>
    <row r="412" spans="1:11" ht="25.5" customHeight="1" x14ac:dyDescent="0.25">
      <c r="A412" s="30" t="s">
        <v>59</v>
      </c>
      <c r="B412" s="33" t="s">
        <v>60</v>
      </c>
      <c r="C412" s="33" t="s">
        <v>61</v>
      </c>
      <c r="D412" s="33" t="s">
        <v>62</v>
      </c>
      <c r="E412" s="629" t="s">
        <v>63</v>
      </c>
      <c r="F412" s="567"/>
      <c r="G412" s="630" t="s">
        <v>64</v>
      </c>
      <c r="H412" s="630" t="s">
        <v>65</v>
      </c>
      <c r="I412" s="630" t="s">
        <v>66</v>
      </c>
      <c r="J412" s="253"/>
      <c r="K412" s="29"/>
    </row>
    <row r="413" spans="1:11" ht="25.5" customHeight="1" x14ac:dyDescent="0.25">
      <c r="A413" s="30" t="s">
        <v>67</v>
      </c>
      <c r="B413" s="33" t="s">
        <v>68</v>
      </c>
      <c r="C413" s="33" t="s">
        <v>60</v>
      </c>
      <c r="D413" s="33" t="s">
        <v>66</v>
      </c>
      <c r="E413" s="570"/>
      <c r="F413" s="571"/>
      <c r="G413" s="631"/>
      <c r="H413" s="631"/>
      <c r="I413" s="631"/>
      <c r="J413" s="253"/>
      <c r="K413" s="29"/>
    </row>
    <row r="414" spans="1:11" ht="25.5" customHeight="1" x14ac:dyDescent="0.25">
      <c r="A414" s="30" t="s">
        <v>69</v>
      </c>
      <c r="B414" s="34">
        <v>0.35</v>
      </c>
      <c r="C414" s="30" t="s">
        <v>70</v>
      </c>
      <c r="D414" s="44"/>
      <c r="E414" s="604" t="s">
        <v>72</v>
      </c>
      <c r="F414" s="560"/>
      <c r="G414" s="602"/>
      <c r="H414" s="559"/>
      <c r="I414" s="560"/>
      <c r="J414" s="253"/>
      <c r="K414" s="29"/>
    </row>
    <row r="415" spans="1:11" ht="25.5" customHeight="1" x14ac:dyDescent="0.25">
      <c r="A415" s="604" t="s">
        <v>73</v>
      </c>
      <c r="B415" s="559"/>
      <c r="C415" s="559"/>
      <c r="D415" s="559"/>
      <c r="E415" s="559"/>
      <c r="F415" s="559"/>
      <c r="G415" s="559"/>
      <c r="H415" s="559"/>
      <c r="I415" s="560"/>
      <c r="J415" s="253"/>
      <c r="K415" s="29"/>
    </row>
    <row r="416" spans="1:11" ht="25.5" customHeight="1" x14ac:dyDescent="0.25">
      <c r="A416" s="30" t="s">
        <v>74</v>
      </c>
      <c r="B416" s="605" t="s">
        <v>75</v>
      </c>
      <c r="C416" s="560"/>
      <c r="D416" s="30" t="s">
        <v>76</v>
      </c>
      <c r="E416" s="605" t="s">
        <v>77</v>
      </c>
      <c r="F416" s="560"/>
      <c r="G416" s="30" t="s">
        <v>78</v>
      </c>
      <c r="H416" s="605" t="s">
        <v>71</v>
      </c>
      <c r="I416" s="560"/>
      <c r="J416" s="253"/>
      <c r="K416" s="29"/>
    </row>
    <row r="417" spans="1:11" ht="25.5" customHeight="1" x14ac:dyDescent="0.25">
      <c r="A417" s="46" t="s">
        <v>79</v>
      </c>
      <c r="B417" s="605" t="s">
        <v>106</v>
      </c>
      <c r="C417" s="559"/>
      <c r="D417" s="559"/>
      <c r="E417" s="559"/>
      <c r="F417" s="559"/>
      <c r="G417" s="559"/>
      <c r="H417" s="559"/>
      <c r="I417" s="560"/>
      <c r="J417" s="253"/>
      <c r="K417" s="29"/>
    </row>
    <row r="418" spans="1:11" ht="25.5" customHeight="1" x14ac:dyDescent="0.25">
      <c r="A418" s="30" t="s">
        <v>81</v>
      </c>
      <c r="B418" s="47" t="s">
        <v>82</v>
      </c>
      <c r="C418" s="48" t="s">
        <v>83</v>
      </c>
      <c r="D418" s="37" t="s">
        <v>84</v>
      </c>
      <c r="E418" s="606" t="s">
        <v>85</v>
      </c>
      <c r="F418" s="607"/>
      <c r="G418" s="49" t="s">
        <v>180</v>
      </c>
      <c r="H418" s="48" t="s">
        <v>87</v>
      </c>
      <c r="I418" s="51">
        <v>0.3</v>
      </c>
      <c r="J418" s="253"/>
      <c r="K418" s="29"/>
    </row>
    <row r="419" spans="1:11" ht="25.5" customHeight="1" x14ac:dyDescent="0.25">
      <c r="A419" s="30" t="s">
        <v>88</v>
      </c>
      <c r="B419" s="605" t="s">
        <v>221</v>
      </c>
      <c r="C419" s="559"/>
      <c r="D419" s="559"/>
      <c r="E419" s="559"/>
      <c r="F419" s="559"/>
      <c r="G419" s="559"/>
      <c r="H419" s="559"/>
      <c r="I419" s="560"/>
      <c r="J419" s="253"/>
      <c r="K419" s="29"/>
    </row>
    <row r="420" spans="1:11" ht="25.5" customHeight="1" x14ac:dyDescent="0.25">
      <c r="A420" s="30" t="s">
        <v>90</v>
      </c>
      <c r="B420" s="605" t="s">
        <v>222</v>
      </c>
      <c r="C420" s="559"/>
      <c r="D420" s="560"/>
      <c r="E420" s="604" t="s">
        <v>92</v>
      </c>
      <c r="F420" s="560"/>
      <c r="G420" s="605" t="s">
        <v>93</v>
      </c>
      <c r="H420" s="559"/>
      <c r="I420" s="560"/>
      <c r="J420" s="253"/>
      <c r="K420" s="29"/>
    </row>
    <row r="421" spans="1:11" ht="25.5" customHeight="1" x14ac:dyDescent="0.25">
      <c r="A421" s="604" t="s">
        <v>94</v>
      </c>
      <c r="B421" s="559"/>
      <c r="C421" s="559"/>
      <c r="D421" s="559"/>
      <c r="E421" s="559"/>
      <c r="F421" s="559"/>
      <c r="G421" s="559"/>
      <c r="H421" s="559"/>
      <c r="I421" s="560"/>
      <c r="J421" s="253"/>
      <c r="K421" s="29"/>
    </row>
    <row r="422" spans="1:11" ht="25.5" customHeight="1" x14ac:dyDescent="0.25">
      <c r="A422" s="30" t="s">
        <v>95</v>
      </c>
      <c r="B422" s="605" t="s">
        <v>223</v>
      </c>
      <c r="C422" s="559"/>
      <c r="D422" s="559"/>
      <c r="E422" s="559"/>
      <c r="F422" s="559"/>
      <c r="G422" s="559"/>
      <c r="H422" s="559"/>
      <c r="I422" s="560"/>
      <c r="J422" s="253"/>
      <c r="K422" s="29"/>
    </row>
    <row r="423" spans="1:11" ht="25.5" customHeight="1" x14ac:dyDescent="0.25">
      <c r="A423" s="30" t="s">
        <v>97</v>
      </c>
      <c r="B423" s="604" t="s">
        <v>98</v>
      </c>
      <c r="C423" s="560"/>
      <c r="D423" s="604" t="s">
        <v>99</v>
      </c>
      <c r="E423" s="560"/>
      <c r="F423" s="604" t="s">
        <v>100</v>
      </c>
      <c r="G423" s="560"/>
      <c r="H423" s="604" t="s">
        <v>101</v>
      </c>
      <c r="I423" s="560"/>
      <c r="J423" s="253"/>
      <c r="K423" s="29"/>
    </row>
    <row r="424" spans="1:11" ht="25.5" customHeight="1" x14ac:dyDescent="0.25">
      <c r="A424" s="30" t="s">
        <v>102</v>
      </c>
      <c r="B424" s="605" t="s">
        <v>224</v>
      </c>
      <c r="C424" s="560"/>
      <c r="D424" s="605" t="s">
        <v>225</v>
      </c>
      <c r="E424" s="560"/>
      <c r="F424" s="605"/>
      <c r="G424" s="560"/>
      <c r="H424" s="605"/>
      <c r="I424" s="560"/>
      <c r="J424" s="253"/>
      <c r="K424" s="29"/>
    </row>
    <row r="425" spans="1:11" ht="25.5" customHeight="1" x14ac:dyDescent="0.25">
      <c r="A425" s="30" t="s">
        <v>105</v>
      </c>
      <c r="B425" s="608" t="s">
        <v>186</v>
      </c>
      <c r="C425" s="560"/>
      <c r="D425" s="611"/>
      <c r="E425" s="560"/>
      <c r="F425" s="605"/>
      <c r="G425" s="560"/>
      <c r="H425" s="605"/>
      <c r="I425" s="560"/>
      <c r="J425" s="253"/>
      <c r="K425" s="29"/>
    </row>
    <row r="426" spans="1:11" ht="25.5" customHeight="1" x14ac:dyDescent="0.25">
      <c r="A426" s="30" t="s">
        <v>107</v>
      </c>
      <c r="B426" s="608" t="s">
        <v>186</v>
      </c>
      <c r="C426" s="560"/>
      <c r="D426" s="608"/>
      <c r="E426" s="560"/>
      <c r="F426" s="605"/>
      <c r="G426" s="560"/>
      <c r="H426" s="605"/>
      <c r="I426" s="560"/>
      <c r="J426" s="253"/>
      <c r="K426" s="29"/>
    </row>
    <row r="427" spans="1:11" ht="25.5" customHeight="1" x14ac:dyDescent="0.25">
      <c r="A427" s="30" t="s">
        <v>108</v>
      </c>
      <c r="B427" s="605" t="s">
        <v>187</v>
      </c>
      <c r="C427" s="560"/>
      <c r="D427" s="605"/>
      <c r="E427" s="560"/>
      <c r="F427" s="605"/>
      <c r="G427" s="560"/>
      <c r="H427" s="605"/>
      <c r="I427" s="560"/>
      <c r="J427" s="253"/>
      <c r="K427" s="29"/>
    </row>
    <row r="428" spans="1:11" ht="25.5" customHeight="1" x14ac:dyDescent="0.25">
      <c r="A428" s="30" t="s">
        <v>110</v>
      </c>
      <c r="B428" s="605" t="s">
        <v>75</v>
      </c>
      <c r="C428" s="560"/>
      <c r="D428" s="605"/>
      <c r="E428" s="560"/>
      <c r="F428" s="605"/>
      <c r="G428" s="560"/>
      <c r="H428" s="605"/>
      <c r="I428" s="560"/>
      <c r="J428" s="253"/>
      <c r="K428" s="29"/>
    </row>
    <row r="429" spans="1:11" ht="25.5" customHeight="1" x14ac:dyDescent="0.25">
      <c r="A429" s="30" t="s">
        <v>111</v>
      </c>
      <c r="B429" s="605" t="s">
        <v>75</v>
      </c>
      <c r="C429" s="560"/>
      <c r="D429" s="608"/>
      <c r="E429" s="560"/>
      <c r="F429" s="605"/>
      <c r="G429" s="560"/>
      <c r="H429" s="605"/>
      <c r="I429" s="560"/>
      <c r="J429" s="253"/>
      <c r="K429" s="29"/>
    </row>
    <row r="430" spans="1:11" ht="25.5" customHeight="1" x14ac:dyDescent="0.25">
      <c r="A430" s="604" t="s">
        <v>112</v>
      </c>
      <c r="B430" s="559"/>
      <c r="C430" s="559"/>
      <c r="D430" s="559"/>
      <c r="E430" s="559"/>
      <c r="F430" s="559"/>
      <c r="G430" s="559"/>
      <c r="H430" s="559"/>
      <c r="I430" s="560"/>
      <c r="J430" s="253"/>
      <c r="K430" s="29"/>
    </row>
    <row r="431" spans="1:11" ht="25.5" customHeight="1" x14ac:dyDescent="0.25">
      <c r="A431" s="30" t="s">
        <v>113</v>
      </c>
      <c r="B431" s="602" t="s">
        <v>114</v>
      </c>
      <c r="C431" s="559"/>
      <c r="D431" s="560"/>
      <c r="E431" s="30" t="s">
        <v>115</v>
      </c>
      <c r="F431" s="612" t="s">
        <v>114</v>
      </c>
      <c r="G431" s="559"/>
      <c r="H431" s="559"/>
      <c r="I431" s="560"/>
      <c r="J431" s="253"/>
      <c r="K431" s="29"/>
    </row>
    <row r="432" spans="1:11" ht="25.5" customHeight="1" x14ac:dyDescent="0.25">
      <c r="A432" s="30" t="s">
        <v>116</v>
      </c>
      <c r="B432" s="602" t="s">
        <v>114</v>
      </c>
      <c r="C432" s="559"/>
      <c r="D432" s="559"/>
      <c r="E432" s="559"/>
      <c r="F432" s="559"/>
      <c r="G432" s="559"/>
      <c r="H432" s="559"/>
      <c r="I432" s="560"/>
      <c r="J432" s="253"/>
      <c r="K432" s="29"/>
    </row>
    <row r="433" spans="1:11" ht="25.5" customHeight="1" x14ac:dyDescent="0.25">
      <c r="A433" s="30" t="s">
        <v>117</v>
      </c>
      <c r="B433" s="602" t="s">
        <v>114</v>
      </c>
      <c r="C433" s="559"/>
      <c r="D433" s="559"/>
      <c r="E433" s="559"/>
      <c r="F433" s="559"/>
      <c r="G433" s="559"/>
      <c r="H433" s="559"/>
      <c r="I433" s="560"/>
      <c r="J433" s="253"/>
      <c r="K433" s="29"/>
    </row>
    <row r="434" spans="1:11" ht="25.5" customHeight="1" x14ac:dyDescent="0.25">
      <c r="A434" s="30" t="s">
        <v>118</v>
      </c>
      <c r="B434" s="603" t="s">
        <v>114</v>
      </c>
      <c r="C434" s="559"/>
      <c r="D434" s="560"/>
      <c r="E434" s="30" t="s">
        <v>119</v>
      </c>
      <c r="F434" s="603" t="s">
        <v>114</v>
      </c>
      <c r="G434" s="559"/>
      <c r="H434" s="559"/>
      <c r="I434" s="560"/>
      <c r="J434" s="253"/>
      <c r="K434" s="29"/>
    </row>
    <row r="435" spans="1:11" ht="25.5" customHeight="1" x14ac:dyDescent="0.25">
      <c r="A435" s="613" t="s">
        <v>120</v>
      </c>
      <c r="B435" s="560"/>
      <c r="C435" s="613" t="s">
        <v>121</v>
      </c>
      <c r="D435" s="560"/>
      <c r="E435" s="613" t="s">
        <v>122</v>
      </c>
      <c r="F435" s="559"/>
      <c r="G435" s="560"/>
      <c r="H435" s="613" t="s">
        <v>123</v>
      </c>
      <c r="I435" s="560"/>
      <c r="J435" s="253"/>
      <c r="K435" s="29"/>
    </row>
    <row r="436" spans="1:11" ht="25.5" customHeight="1" x14ac:dyDescent="0.25">
      <c r="A436" s="602" t="s">
        <v>124</v>
      </c>
      <c r="B436" s="560"/>
      <c r="C436" s="633" t="s">
        <v>164</v>
      </c>
      <c r="D436" s="615"/>
      <c r="E436" s="616" t="s">
        <v>126</v>
      </c>
      <c r="F436" s="559"/>
      <c r="G436" s="560"/>
      <c r="H436" s="617" t="s">
        <v>173</v>
      </c>
      <c r="I436" s="560"/>
      <c r="J436" s="253"/>
      <c r="K436" s="29"/>
    </row>
    <row r="437" spans="1:11" ht="15.75" customHeight="1" x14ac:dyDescent="0.25">
      <c r="A437" s="613" t="s">
        <v>127</v>
      </c>
      <c r="B437" s="559"/>
      <c r="C437" s="559"/>
      <c r="D437" s="559"/>
      <c r="E437" s="559"/>
      <c r="F437" s="559"/>
      <c r="G437" s="559"/>
      <c r="H437" s="559"/>
      <c r="I437" s="560"/>
      <c r="J437" s="253"/>
      <c r="K437" s="29"/>
    </row>
    <row r="438" spans="1:11" ht="15.75" customHeight="1" x14ac:dyDescent="0.25">
      <c r="A438" s="30" t="s">
        <v>128</v>
      </c>
      <c r="B438" s="604" t="s">
        <v>129</v>
      </c>
      <c r="C438" s="559"/>
      <c r="D438" s="559"/>
      <c r="E438" s="559"/>
      <c r="F438" s="559"/>
      <c r="G438" s="559"/>
      <c r="H438" s="560"/>
      <c r="I438" s="30" t="s">
        <v>130</v>
      </c>
      <c r="J438" s="253"/>
      <c r="K438" s="29"/>
    </row>
    <row r="439" spans="1:11" s="234" customFormat="1" ht="15.75" customHeight="1" x14ac:dyDescent="0.25">
      <c r="A439" s="255"/>
      <c r="B439" s="627"/>
      <c r="C439" s="628"/>
      <c r="D439" s="628"/>
      <c r="E439" s="628"/>
      <c r="F439" s="628"/>
      <c r="G439" s="628"/>
      <c r="H439" s="615"/>
      <c r="I439" s="256"/>
      <c r="J439" s="253"/>
      <c r="K439" s="253"/>
    </row>
    <row r="440" spans="1:11" s="234" customFormat="1" ht="15.75" customHeight="1" x14ac:dyDescent="0.25">
      <c r="A440" s="253"/>
      <c r="B440" s="253"/>
      <c r="C440" s="253"/>
      <c r="D440" s="253"/>
      <c r="E440" s="253"/>
      <c r="F440" s="253"/>
      <c r="G440" s="253"/>
      <c r="H440" s="253"/>
      <c r="I440" s="253"/>
      <c r="J440" s="253"/>
      <c r="K440" s="253"/>
    </row>
    <row r="441" spans="1:11" s="234" customFormat="1" ht="15.75" customHeight="1" x14ac:dyDescent="0.25">
      <c r="A441" s="253"/>
      <c r="B441" s="253"/>
      <c r="C441" s="253"/>
      <c r="D441" s="253"/>
      <c r="E441" s="253"/>
      <c r="F441" s="253"/>
      <c r="G441" s="253"/>
      <c r="H441" s="253"/>
      <c r="I441" s="253"/>
      <c r="J441" s="253"/>
      <c r="K441" s="253"/>
    </row>
    <row r="442" spans="1:11" s="234" customFormat="1" ht="15.75" customHeight="1" x14ac:dyDescent="0.25">
      <c r="A442" s="618" t="s">
        <v>0</v>
      </c>
      <c r="B442" s="619"/>
      <c r="C442" s="619"/>
      <c r="D442" s="619"/>
      <c r="E442" s="619"/>
      <c r="F442" s="619"/>
      <c r="G442" s="619"/>
      <c r="H442" s="619"/>
      <c r="I442" s="620"/>
      <c r="J442" s="253"/>
      <c r="K442" s="253"/>
    </row>
    <row r="443" spans="1:11" s="234" customFormat="1" ht="15.75" customHeight="1" x14ac:dyDescent="0.25">
      <c r="A443" s="609" t="s">
        <v>1</v>
      </c>
      <c r="B443" s="562"/>
      <c r="C443" s="562"/>
      <c r="D443" s="562"/>
      <c r="E443" s="562"/>
      <c r="F443" s="562"/>
      <c r="G443" s="562"/>
      <c r="H443" s="562"/>
      <c r="I443" s="610"/>
      <c r="J443" s="253"/>
      <c r="K443" s="253"/>
    </row>
    <row r="444" spans="1:11" s="234" customFormat="1" ht="15.75" customHeight="1" x14ac:dyDescent="0.25">
      <c r="A444" s="609" t="s">
        <v>42</v>
      </c>
      <c r="B444" s="562"/>
      <c r="C444" s="562"/>
      <c r="D444" s="562"/>
      <c r="E444" s="562"/>
      <c r="F444" s="562"/>
      <c r="G444" s="562"/>
      <c r="H444" s="562"/>
      <c r="I444" s="610"/>
      <c r="J444" s="253"/>
      <c r="K444" s="253"/>
    </row>
    <row r="445" spans="1:11" s="234" customFormat="1" ht="15.75" customHeight="1" x14ac:dyDescent="0.25">
      <c r="A445" s="254"/>
      <c r="B445" s="621" t="s">
        <v>43</v>
      </c>
      <c r="C445" s="622"/>
      <c r="D445" s="622"/>
      <c r="E445" s="623"/>
      <c r="F445" s="624" t="s">
        <v>44</v>
      </c>
      <c r="G445" s="622"/>
      <c r="H445" s="622"/>
      <c r="I445" s="625"/>
      <c r="J445" s="253"/>
      <c r="K445" s="253"/>
    </row>
    <row r="446" spans="1:11" ht="15.75" customHeight="1" x14ac:dyDescent="0.25">
      <c r="A446" s="604" t="s">
        <v>45</v>
      </c>
      <c r="B446" s="559"/>
      <c r="C446" s="559"/>
      <c r="D446" s="559"/>
      <c r="E446" s="559"/>
      <c r="F446" s="559"/>
      <c r="G446" s="559"/>
      <c r="H446" s="559"/>
      <c r="I446" s="560"/>
      <c r="J446" s="253"/>
      <c r="K446" s="29"/>
    </row>
    <row r="447" spans="1:11" ht="15.75" customHeight="1" x14ac:dyDescent="0.25">
      <c r="A447" s="604" t="s">
        <v>46</v>
      </c>
      <c r="B447" s="559"/>
      <c r="C447" s="559"/>
      <c r="D447" s="559"/>
      <c r="E447" s="559"/>
      <c r="F447" s="559"/>
      <c r="G447" s="559"/>
      <c r="H447" s="559"/>
      <c r="I447" s="560"/>
      <c r="J447" s="253"/>
      <c r="K447" s="29"/>
    </row>
    <row r="448" spans="1:11" ht="15.75" customHeight="1" x14ac:dyDescent="0.25">
      <c r="A448" s="30" t="s">
        <v>47</v>
      </c>
      <c r="B448" s="31">
        <v>288</v>
      </c>
      <c r="C448" s="604" t="s">
        <v>48</v>
      </c>
      <c r="D448" s="560"/>
      <c r="E448" s="626" t="s">
        <v>49</v>
      </c>
      <c r="F448" s="559"/>
      <c r="G448" s="560"/>
      <c r="H448" s="30" t="s">
        <v>50</v>
      </c>
      <c r="I448" s="32" t="s">
        <v>51</v>
      </c>
      <c r="J448" s="253"/>
      <c r="K448" s="29"/>
    </row>
    <row r="449" spans="1:11" ht="30.75" customHeight="1" x14ac:dyDescent="0.25">
      <c r="A449" s="30" t="s">
        <v>52</v>
      </c>
      <c r="B449" s="612" t="s">
        <v>53</v>
      </c>
      <c r="C449" s="559"/>
      <c r="D449" s="560"/>
      <c r="E449" s="604" t="s">
        <v>54</v>
      </c>
      <c r="F449" s="560"/>
      <c r="G449" s="633" t="s">
        <v>1398</v>
      </c>
      <c r="H449" s="628"/>
      <c r="I449" s="615"/>
      <c r="J449" s="253"/>
      <c r="K449" s="29"/>
    </row>
    <row r="450" spans="1:11" ht="54" customHeight="1" x14ac:dyDescent="0.25">
      <c r="A450" s="30" t="s">
        <v>55</v>
      </c>
      <c r="B450" s="612" t="s">
        <v>226</v>
      </c>
      <c r="C450" s="559"/>
      <c r="D450" s="559"/>
      <c r="E450" s="559"/>
      <c r="F450" s="559"/>
      <c r="G450" s="559"/>
      <c r="H450" s="559"/>
      <c r="I450" s="560"/>
      <c r="J450" s="253"/>
      <c r="K450" s="29"/>
    </row>
    <row r="451" spans="1:11" ht="27.75" customHeight="1" x14ac:dyDescent="0.25">
      <c r="A451" s="30" t="s">
        <v>57</v>
      </c>
      <c r="B451" s="612" t="s">
        <v>227</v>
      </c>
      <c r="C451" s="559"/>
      <c r="D451" s="559"/>
      <c r="E451" s="559"/>
      <c r="F451" s="559"/>
      <c r="G451" s="559"/>
      <c r="H451" s="559"/>
      <c r="I451" s="560"/>
      <c r="J451" s="253"/>
      <c r="K451" s="29"/>
    </row>
    <row r="452" spans="1:11" ht="21.75" customHeight="1" x14ac:dyDescent="0.25">
      <c r="A452" s="30" t="s">
        <v>59</v>
      </c>
      <c r="B452" s="33" t="s">
        <v>60</v>
      </c>
      <c r="C452" s="33" t="s">
        <v>61</v>
      </c>
      <c r="D452" s="33" t="s">
        <v>62</v>
      </c>
      <c r="E452" s="629" t="s">
        <v>63</v>
      </c>
      <c r="F452" s="567"/>
      <c r="G452" s="630" t="s">
        <v>64</v>
      </c>
      <c r="H452" s="630" t="s">
        <v>65</v>
      </c>
      <c r="I452" s="630" t="s">
        <v>66</v>
      </c>
      <c r="J452" s="253"/>
      <c r="K452" s="29"/>
    </row>
    <row r="453" spans="1:11" ht="21.75" customHeight="1" x14ac:dyDescent="0.25">
      <c r="A453" s="30" t="s">
        <v>67</v>
      </c>
      <c r="B453" s="33" t="s">
        <v>68</v>
      </c>
      <c r="C453" s="33" t="s">
        <v>60</v>
      </c>
      <c r="D453" s="33" t="s">
        <v>66</v>
      </c>
      <c r="E453" s="570"/>
      <c r="F453" s="571"/>
      <c r="G453" s="631"/>
      <c r="H453" s="631"/>
      <c r="I453" s="631"/>
      <c r="J453" s="253"/>
      <c r="K453" s="29"/>
    </row>
    <row r="454" spans="1:11" ht="21.75" customHeight="1" x14ac:dyDescent="0.25">
      <c r="A454" s="30" t="s">
        <v>69</v>
      </c>
      <c r="B454" s="247" t="s">
        <v>1397</v>
      </c>
      <c r="C454" s="30" t="s">
        <v>70</v>
      </c>
      <c r="D454" s="44" t="s">
        <v>228</v>
      </c>
      <c r="E454" s="604" t="s">
        <v>72</v>
      </c>
      <c r="F454" s="560"/>
      <c r="G454" s="602" t="s">
        <v>229</v>
      </c>
      <c r="H454" s="559"/>
      <c r="I454" s="560"/>
      <c r="J454" s="253"/>
      <c r="K454" s="29"/>
    </row>
    <row r="455" spans="1:11" ht="21.75" customHeight="1" x14ac:dyDescent="0.25">
      <c r="A455" s="604" t="s">
        <v>73</v>
      </c>
      <c r="B455" s="559"/>
      <c r="C455" s="559"/>
      <c r="D455" s="559"/>
      <c r="E455" s="559"/>
      <c r="F455" s="559"/>
      <c r="G455" s="559"/>
      <c r="H455" s="559"/>
      <c r="I455" s="560"/>
      <c r="J455" s="253"/>
      <c r="K455" s="29"/>
    </row>
    <row r="456" spans="1:11" ht="21.75" customHeight="1" x14ac:dyDescent="0.25">
      <c r="A456" s="30" t="s">
        <v>74</v>
      </c>
      <c r="B456" s="605" t="s">
        <v>75</v>
      </c>
      <c r="C456" s="560"/>
      <c r="D456" s="30" t="s">
        <v>76</v>
      </c>
      <c r="E456" s="605" t="s">
        <v>77</v>
      </c>
      <c r="F456" s="560"/>
      <c r="G456" s="30" t="s">
        <v>78</v>
      </c>
      <c r="H456" s="605" t="s">
        <v>71</v>
      </c>
      <c r="I456" s="560"/>
      <c r="J456" s="253"/>
      <c r="K456" s="29"/>
    </row>
    <row r="457" spans="1:11" ht="21.75" customHeight="1" x14ac:dyDescent="0.25">
      <c r="A457" s="46" t="s">
        <v>79</v>
      </c>
      <c r="B457" s="605" t="s">
        <v>106</v>
      </c>
      <c r="C457" s="559"/>
      <c r="D457" s="559"/>
      <c r="E457" s="559"/>
      <c r="F457" s="559"/>
      <c r="G457" s="559"/>
      <c r="H457" s="559"/>
      <c r="I457" s="560"/>
      <c r="J457" s="253"/>
      <c r="K457" s="29"/>
    </row>
    <row r="458" spans="1:11" ht="21.75" customHeight="1" x14ac:dyDescent="0.25">
      <c r="A458" s="30" t="s">
        <v>81</v>
      </c>
      <c r="B458" s="47" t="s">
        <v>230</v>
      </c>
      <c r="C458" s="48" t="s">
        <v>83</v>
      </c>
      <c r="D458" s="37" t="s">
        <v>84</v>
      </c>
      <c r="E458" s="606" t="s">
        <v>85</v>
      </c>
      <c r="F458" s="607"/>
      <c r="G458" s="49" t="s">
        <v>86</v>
      </c>
      <c r="H458" s="48" t="s">
        <v>87</v>
      </c>
      <c r="I458" s="248">
        <v>37.1</v>
      </c>
      <c r="J458" s="253"/>
      <c r="K458" s="29"/>
    </row>
    <row r="459" spans="1:11" ht="21.75" customHeight="1" x14ac:dyDescent="0.25">
      <c r="A459" s="30" t="s">
        <v>88</v>
      </c>
      <c r="B459" s="605" t="s">
        <v>231</v>
      </c>
      <c r="C459" s="559"/>
      <c r="D459" s="559"/>
      <c r="E459" s="559"/>
      <c r="F459" s="559"/>
      <c r="G459" s="559"/>
      <c r="H459" s="559"/>
      <c r="I459" s="560"/>
      <c r="J459" s="253"/>
      <c r="K459" s="29"/>
    </row>
    <row r="460" spans="1:11" ht="21.75" customHeight="1" x14ac:dyDescent="0.25">
      <c r="A460" s="30" t="s">
        <v>90</v>
      </c>
      <c r="B460" s="605" t="s">
        <v>232</v>
      </c>
      <c r="C460" s="559"/>
      <c r="D460" s="560"/>
      <c r="E460" s="604" t="s">
        <v>92</v>
      </c>
      <c r="F460" s="560"/>
      <c r="G460" s="605" t="s">
        <v>93</v>
      </c>
      <c r="H460" s="559"/>
      <c r="I460" s="560"/>
      <c r="J460" s="253"/>
      <c r="K460" s="29"/>
    </row>
    <row r="461" spans="1:11" ht="21.75" customHeight="1" x14ac:dyDescent="0.25">
      <c r="A461" s="604" t="s">
        <v>94</v>
      </c>
      <c r="B461" s="559"/>
      <c r="C461" s="559"/>
      <c r="D461" s="559"/>
      <c r="E461" s="559"/>
      <c r="F461" s="559"/>
      <c r="G461" s="559"/>
      <c r="H461" s="559"/>
      <c r="I461" s="560"/>
      <c r="J461" s="253"/>
      <c r="K461" s="29"/>
    </row>
    <row r="462" spans="1:11" ht="21.75" customHeight="1" x14ac:dyDescent="0.25">
      <c r="A462" s="30" t="s">
        <v>95</v>
      </c>
      <c r="B462" s="605" t="s">
        <v>233</v>
      </c>
      <c r="C462" s="559"/>
      <c r="D462" s="559"/>
      <c r="E462" s="559"/>
      <c r="F462" s="559"/>
      <c r="G462" s="559"/>
      <c r="H462" s="559"/>
      <c r="I462" s="560"/>
      <c r="J462" s="253"/>
      <c r="K462" s="29"/>
    </row>
    <row r="463" spans="1:11" ht="21.75" customHeight="1" x14ac:dyDescent="0.25">
      <c r="A463" s="30" t="s">
        <v>97</v>
      </c>
      <c r="B463" s="604" t="s">
        <v>98</v>
      </c>
      <c r="C463" s="560"/>
      <c r="D463" s="604" t="s">
        <v>99</v>
      </c>
      <c r="E463" s="560"/>
      <c r="F463" s="604" t="s">
        <v>100</v>
      </c>
      <c r="G463" s="560"/>
      <c r="H463" s="604" t="s">
        <v>101</v>
      </c>
      <c r="I463" s="560"/>
      <c r="J463" s="253"/>
      <c r="K463" s="29"/>
    </row>
    <row r="464" spans="1:11" ht="21.75" customHeight="1" x14ac:dyDescent="0.25">
      <c r="A464" s="30" t="s">
        <v>102</v>
      </c>
      <c r="B464" s="605" t="s">
        <v>71</v>
      </c>
      <c r="C464" s="560"/>
      <c r="D464" s="605" t="s">
        <v>71</v>
      </c>
      <c r="E464" s="560"/>
      <c r="F464" s="605"/>
      <c r="G464" s="560"/>
      <c r="H464" s="605"/>
      <c r="I464" s="560"/>
      <c r="J464" s="253"/>
      <c r="K464" s="29"/>
    </row>
    <row r="465" spans="1:11" ht="21.75" customHeight="1" x14ac:dyDescent="0.25">
      <c r="A465" s="30" t="s">
        <v>105</v>
      </c>
      <c r="B465" s="608" t="s">
        <v>71</v>
      </c>
      <c r="C465" s="560"/>
      <c r="D465" s="611"/>
      <c r="E465" s="560"/>
      <c r="F465" s="605"/>
      <c r="G465" s="560"/>
      <c r="H465" s="605"/>
      <c r="I465" s="560"/>
      <c r="J465" s="253"/>
      <c r="K465" s="29"/>
    </row>
    <row r="466" spans="1:11" ht="21.75" customHeight="1" x14ac:dyDescent="0.25">
      <c r="A466" s="30" t="s">
        <v>107</v>
      </c>
      <c r="B466" s="608" t="s">
        <v>71</v>
      </c>
      <c r="C466" s="560"/>
      <c r="D466" s="608"/>
      <c r="E466" s="560"/>
      <c r="F466" s="605"/>
      <c r="G466" s="560"/>
      <c r="H466" s="605"/>
      <c r="I466" s="560"/>
      <c r="J466" s="253"/>
      <c r="K466" s="29"/>
    </row>
    <row r="467" spans="1:11" ht="21.75" customHeight="1" x14ac:dyDescent="0.25">
      <c r="A467" s="30" t="s">
        <v>108</v>
      </c>
      <c r="B467" s="605" t="s">
        <v>71</v>
      </c>
      <c r="C467" s="560"/>
      <c r="D467" s="605"/>
      <c r="E467" s="560"/>
      <c r="F467" s="605"/>
      <c r="G467" s="560"/>
      <c r="H467" s="605"/>
      <c r="I467" s="560"/>
      <c r="J467" s="253"/>
      <c r="K467" s="29"/>
    </row>
    <row r="468" spans="1:11" ht="21.75" customHeight="1" x14ac:dyDescent="0.25">
      <c r="A468" s="30" t="s">
        <v>110</v>
      </c>
      <c r="B468" s="605" t="s">
        <v>75</v>
      </c>
      <c r="C468" s="560"/>
      <c r="D468" s="605"/>
      <c r="E468" s="560"/>
      <c r="F468" s="605"/>
      <c r="G468" s="560"/>
      <c r="H468" s="605"/>
      <c r="I468" s="560"/>
      <c r="J468" s="253"/>
      <c r="K468" s="29"/>
    </row>
    <row r="469" spans="1:11" ht="21.75" customHeight="1" x14ac:dyDescent="0.25">
      <c r="A469" s="30" t="s">
        <v>111</v>
      </c>
      <c r="B469" s="605" t="s">
        <v>75</v>
      </c>
      <c r="C469" s="560"/>
      <c r="D469" s="608"/>
      <c r="E469" s="560"/>
      <c r="F469" s="605"/>
      <c r="G469" s="560"/>
      <c r="H469" s="605"/>
      <c r="I469" s="560"/>
      <c r="J469" s="253"/>
      <c r="K469" s="29"/>
    </row>
    <row r="470" spans="1:11" ht="21.75" customHeight="1" x14ac:dyDescent="0.25">
      <c r="A470" s="604" t="s">
        <v>112</v>
      </c>
      <c r="B470" s="559"/>
      <c r="C470" s="559"/>
      <c r="D470" s="559"/>
      <c r="E470" s="559"/>
      <c r="F470" s="559"/>
      <c r="G470" s="559"/>
      <c r="H470" s="559"/>
      <c r="I470" s="560"/>
      <c r="J470" s="253"/>
      <c r="K470" s="29"/>
    </row>
    <row r="471" spans="1:11" ht="21.75" customHeight="1" x14ac:dyDescent="0.25">
      <c r="A471" s="30" t="s">
        <v>113</v>
      </c>
      <c r="B471" s="602" t="s">
        <v>114</v>
      </c>
      <c r="C471" s="559"/>
      <c r="D471" s="560"/>
      <c r="E471" s="30" t="s">
        <v>115</v>
      </c>
      <c r="F471" s="612" t="s">
        <v>114</v>
      </c>
      <c r="G471" s="559"/>
      <c r="H471" s="559"/>
      <c r="I471" s="560"/>
      <c r="J471" s="253"/>
      <c r="K471" s="29"/>
    </row>
    <row r="472" spans="1:11" ht="21.75" customHeight="1" x14ac:dyDescent="0.25">
      <c r="A472" s="30" t="s">
        <v>116</v>
      </c>
      <c r="B472" s="602" t="s">
        <v>114</v>
      </c>
      <c r="C472" s="559"/>
      <c r="D472" s="559"/>
      <c r="E472" s="559"/>
      <c r="F472" s="559"/>
      <c r="G472" s="559"/>
      <c r="H472" s="559"/>
      <c r="I472" s="560"/>
      <c r="J472" s="253"/>
      <c r="K472" s="29"/>
    </row>
    <row r="473" spans="1:11" ht="21.75" customHeight="1" x14ac:dyDescent="0.25">
      <c r="A473" s="30" t="s">
        <v>117</v>
      </c>
      <c r="B473" s="602" t="s">
        <v>114</v>
      </c>
      <c r="C473" s="559"/>
      <c r="D473" s="559"/>
      <c r="E473" s="559"/>
      <c r="F473" s="559"/>
      <c r="G473" s="559"/>
      <c r="H473" s="559"/>
      <c r="I473" s="560"/>
      <c r="J473" s="253"/>
      <c r="K473" s="29"/>
    </row>
    <row r="474" spans="1:11" ht="21.75" customHeight="1" x14ac:dyDescent="0.25">
      <c r="A474" s="30" t="s">
        <v>118</v>
      </c>
      <c r="B474" s="603" t="s">
        <v>114</v>
      </c>
      <c r="C474" s="559"/>
      <c r="D474" s="560"/>
      <c r="E474" s="30" t="s">
        <v>119</v>
      </c>
      <c r="F474" s="603" t="s">
        <v>114</v>
      </c>
      <c r="G474" s="559"/>
      <c r="H474" s="559"/>
      <c r="I474" s="560"/>
      <c r="J474" s="253"/>
      <c r="K474" s="29"/>
    </row>
    <row r="475" spans="1:11" ht="21.75" customHeight="1" x14ac:dyDescent="0.25">
      <c r="A475" s="613" t="s">
        <v>120</v>
      </c>
      <c r="B475" s="560"/>
      <c r="C475" s="613" t="s">
        <v>121</v>
      </c>
      <c r="D475" s="560"/>
      <c r="E475" s="613" t="s">
        <v>122</v>
      </c>
      <c r="F475" s="559"/>
      <c r="G475" s="560"/>
      <c r="H475" s="613" t="s">
        <v>123</v>
      </c>
      <c r="I475" s="560"/>
      <c r="J475" s="253"/>
      <c r="K475" s="29"/>
    </row>
    <row r="476" spans="1:11" ht="21.75" customHeight="1" x14ac:dyDescent="0.25">
      <c r="A476" s="602" t="s">
        <v>124</v>
      </c>
      <c r="B476" s="560"/>
      <c r="C476" s="614" t="s">
        <v>1399</v>
      </c>
      <c r="D476" s="615"/>
      <c r="E476" s="616" t="s">
        <v>126</v>
      </c>
      <c r="F476" s="559"/>
      <c r="G476" s="560"/>
      <c r="H476" s="617" t="s">
        <v>173</v>
      </c>
      <c r="I476" s="560"/>
      <c r="J476" s="253"/>
      <c r="K476" s="29"/>
    </row>
    <row r="477" spans="1:11" ht="21.75" customHeight="1" x14ac:dyDescent="0.25">
      <c r="A477" s="613" t="s">
        <v>127</v>
      </c>
      <c r="B477" s="559"/>
      <c r="C477" s="559"/>
      <c r="D477" s="559"/>
      <c r="E477" s="559"/>
      <c r="F477" s="559"/>
      <c r="G477" s="559"/>
      <c r="H477" s="559"/>
      <c r="I477" s="560"/>
      <c r="J477" s="253"/>
      <c r="K477" s="29"/>
    </row>
    <row r="478" spans="1:11" ht="15.75" customHeight="1" x14ac:dyDescent="0.25">
      <c r="A478" s="30" t="s">
        <v>128</v>
      </c>
      <c r="B478" s="604" t="s">
        <v>129</v>
      </c>
      <c r="C478" s="559"/>
      <c r="D478" s="559"/>
      <c r="E478" s="559"/>
      <c r="F478" s="559"/>
      <c r="G478" s="559"/>
      <c r="H478" s="560"/>
      <c r="I478" s="30" t="s">
        <v>130</v>
      </c>
      <c r="J478" s="253"/>
      <c r="K478" s="29"/>
    </row>
    <row r="479" spans="1:11" s="234" customFormat="1" ht="15.75" customHeight="1" x14ac:dyDescent="0.25">
      <c r="A479" s="255"/>
      <c r="B479" s="627"/>
      <c r="C479" s="628"/>
      <c r="D479" s="628"/>
      <c r="E479" s="628"/>
      <c r="F479" s="628"/>
      <c r="G479" s="628"/>
      <c r="H479" s="615"/>
      <c r="I479" s="256"/>
      <c r="J479" s="253"/>
      <c r="K479" s="253"/>
    </row>
    <row r="480" spans="1:11" s="234" customFormat="1" ht="15.75" customHeight="1" x14ac:dyDescent="0.25">
      <c r="J480" s="253"/>
      <c r="K480" s="253"/>
    </row>
    <row r="481" spans="1:11" s="234" customFormat="1" ht="15.75" customHeight="1" x14ac:dyDescent="0.25">
      <c r="J481" s="253"/>
      <c r="K481" s="253"/>
    </row>
    <row r="482" spans="1:11" s="234" customFormat="1" ht="15.75" customHeight="1" x14ac:dyDescent="0.25">
      <c r="A482" s="618" t="s">
        <v>0</v>
      </c>
      <c r="B482" s="619"/>
      <c r="C482" s="619"/>
      <c r="D482" s="619"/>
      <c r="E482" s="619"/>
      <c r="F482" s="619"/>
      <c r="G482" s="619"/>
      <c r="H482" s="619"/>
      <c r="I482" s="620"/>
      <c r="J482" s="253"/>
      <c r="K482" s="253"/>
    </row>
    <row r="483" spans="1:11" s="234" customFormat="1" ht="15.75" customHeight="1" x14ac:dyDescent="0.25">
      <c r="A483" s="609" t="s">
        <v>1</v>
      </c>
      <c r="B483" s="562"/>
      <c r="C483" s="562"/>
      <c r="D483" s="562"/>
      <c r="E483" s="562"/>
      <c r="F483" s="562"/>
      <c r="G483" s="562"/>
      <c r="H483" s="562"/>
      <c r="I483" s="610"/>
      <c r="J483" s="253"/>
      <c r="K483" s="253"/>
    </row>
    <row r="484" spans="1:11" s="234" customFormat="1" ht="15.75" customHeight="1" x14ac:dyDescent="0.25">
      <c r="A484" s="609" t="s">
        <v>42</v>
      </c>
      <c r="B484" s="562"/>
      <c r="C484" s="562"/>
      <c r="D484" s="562"/>
      <c r="E484" s="562"/>
      <c r="F484" s="562"/>
      <c r="G484" s="562"/>
      <c r="H484" s="562"/>
      <c r="I484" s="610"/>
      <c r="J484" s="253"/>
      <c r="K484" s="253"/>
    </row>
    <row r="485" spans="1:11" s="234" customFormat="1" ht="15.75" customHeight="1" x14ac:dyDescent="0.25">
      <c r="A485" s="254"/>
      <c r="B485" s="621" t="s">
        <v>43</v>
      </c>
      <c r="C485" s="622"/>
      <c r="D485" s="622"/>
      <c r="E485" s="623"/>
      <c r="F485" s="624" t="s">
        <v>44</v>
      </c>
      <c r="G485" s="622"/>
      <c r="H485" s="622"/>
      <c r="I485" s="625"/>
      <c r="J485" s="253"/>
      <c r="K485" s="253"/>
    </row>
    <row r="486" spans="1:11" ht="15.75" customHeight="1" x14ac:dyDescent="0.25">
      <c r="A486" s="604" t="s">
        <v>45</v>
      </c>
      <c r="B486" s="559"/>
      <c r="C486" s="559"/>
      <c r="D486" s="559"/>
      <c r="E486" s="559"/>
      <c r="F486" s="559"/>
      <c r="G486" s="559"/>
      <c r="H486" s="559"/>
      <c r="I486" s="560"/>
      <c r="J486" s="253"/>
      <c r="K486" s="29"/>
    </row>
    <row r="487" spans="1:11" ht="15.75" customHeight="1" x14ac:dyDescent="0.25">
      <c r="A487" s="604" t="s">
        <v>46</v>
      </c>
      <c r="B487" s="559"/>
      <c r="C487" s="559"/>
      <c r="D487" s="559"/>
      <c r="E487" s="559"/>
      <c r="F487" s="559"/>
      <c r="G487" s="559"/>
      <c r="H487" s="559"/>
      <c r="I487" s="560"/>
      <c r="J487" s="253"/>
      <c r="K487" s="29"/>
    </row>
    <row r="488" spans="1:11" ht="15.75" customHeight="1" x14ac:dyDescent="0.25">
      <c r="A488" s="30" t="s">
        <v>47</v>
      </c>
      <c r="B488" s="31">
        <v>663</v>
      </c>
      <c r="C488" s="604" t="s">
        <v>48</v>
      </c>
      <c r="D488" s="560"/>
      <c r="E488" s="626" t="s">
        <v>49</v>
      </c>
      <c r="F488" s="559"/>
      <c r="G488" s="560"/>
      <c r="H488" s="30" t="s">
        <v>50</v>
      </c>
      <c r="I488" s="32" t="s">
        <v>51</v>
      </c>
      <c r="J488" s="253"/>
      <c r="K488" s="29"/>
    </row>
    <row r="489" spans="1:11" ht="15.75" customHeight="1" x14ac:dyDescent="0.25">
      <c r="A489" s="30" t="s">
        <v>52</v>
      </c>
      <c r="B489" s="612" t="s">
        <v>53</v>
      </c>
      <c r="C489" s="559"/>
      <c r="D489" s="560"/>
      <c r="E489" s="604" t="s">
        <v>54</v>
      </c>
      <c r="F489" s="560"/>
      <c r="G489" s="632" t="s">
        <v>131</v>
      </c>
      <c r="H489" s="628"/>
      <c r="I489" s="615"/>
      <c r="J489" s="253"/>
      <c r="K489" s="29"/>
    </row>
    <row r="490" spans="1:11" ht="62.25" customHeight="1" x14ac:dyDescent="0.25">
      <c r="A490" s="30" t="s">
        <v>55</v>
      </c>
      <c r="B490" s="612" t="s">
        <v>234</v>
      </c>
      <c r="C490" s="559"/>
      <c r="D490" s="559"/>
      <c r="E490" s="559"/>
      <c r="F490" s="559"/>
      <c r="G490" s="559"/>
      <c r="H490" s="559"/>
      <c r="I490" s="560"/>
      <c r="J490" s="253"/>
      <c r="K490" s="29"/>
    </row>
    <row r="491" spans="1:11" ht="24.75" customHeight="1" x14ac:dyDescent="0.25">
      <c r="A491" s="30" t="s">
        <v>57</v>
      </c>
      <c r="B491" s="612" t="s">
        <v>235</v>
      </c>
      <c r="C491" s="559"/>
      <c r="D491" s="559"/>
      <c r="E491" s="559"/>
      <c r="F491" s="559"/>
      <c r="G491" s="559"/>
      <c r="H491" s="559"/>
      <c r="I491" s="560"/>
      <c r="J491" s="253"/>
      <c r="K491" s="29"/>
    </row>
    <row r="492" spans="1:11" ht="22.5" customHeight="1" x14ac:dyDescent="0.25">
      <c r="A492" s="30" t="s">
        <v>59</v>
      </c>
      <c r="B492" s="33" t="s">
        <v>60</v>
      </c>
      <c r="C492" s="33" t="s">
        <v>61</v>
      </c>
      <c r="D492" s="33" t="s">
        <v>62</v>
      </c>
      <c r="E492" s="629" t="s">
        <v>63</v>
      </c>
      <c r="F492" s="567"/>
      <c r="G492" s="630" t="s">
        <v>64</v>
      </c>
      <c r="H492" s="630" t="s">
        <v>65</v>
      </c>
      <c r="I492" s="630" t="s">
        <v>66</v>
      </c>
      <c r="J492" s="253"/>
      <c r="K492" s="29"/>
    </row>
    <row r="493" spans="1:11" ht="22.5" customHeight="1" x14ac:dyDescent="0.25">
      <c r="A493" s="30" t="s">
        <v>67</v>
      </c>
      <c r="B493" s="33" t="s">
        <v>68</v>
      </c>
      <c r="C493" s="33" t="s">
        <v>60</v>
      </c>
      <c r="D493" s="33" t="s">
        <v>66</v>
      </c>
      <c r="E493" s="570"/>
      <c r="F493" s="571"/>
      <c r="G493" s="631"/>
      <c r="H493" s="631"/>
      <c r="I493" s="631"/>
      <c r="J493" s="253"/>
      <c r="K493" s="29"/>
    </row>
    <row r="494" spans="1:11" ht="22.5" customHeight="1" x14ac:dyDescent="0.25">
      <c r="A494" s="30" t="s">
        <v>69</v>
      </c>
      <c r="B494" s="247" t="s">
        <v>1400</v>
      </c>
      <c r="C494" s="30" t="s">
        <v>70</v>
      </c>
      <c r="D494" s="44" t="s">
        <v>236</v>
      </c>
      <c r="E494" s="604" t="s">
        <v>72</v>
      </c>
      <c r="F494" s="560"/>
      <c r="G494" s="602" t="s">
        <v>229</v>
      </c>
      <c r="H494" s="559"/>
      <c r="I494" s="560"/>
      <c r="J494" s="253"/>
      <c r="K494" s="29"/>
    </row>
    <row r="495" spans="1:11" ht="22.5" customHeight="1" x14ac:dyDescent="0.25">
      <c r="A495" s="604" t="s">
        <v>73</v>
      </c>
      <c r="B495" s="559"/>
      <c r="C495" s="559"/>
      <c r="D495" s="559"/>
      <c r="E495" s="559"/>
      <c r="F495" s="559"/>
      <c r="G495" s="559"/>
      <c r="H495" s="559"/>
      <c r="I495" s="560"/>
      <c r="J495" s="253"/>
      <c r="K495" s="29"/>
    </row>
    <row r="496" spans="1:11" ht="22.5" customHeight="1" x14ac:dyDescent="0.25">
      <c r="A496" s="30" t="s">
        <v>74</v>
      </c>
      <c r="B496" s="605" t="s">
        <v>75</v>
      </c>
      <c r="C496" s="560"/>
      <c r="D496" s="30" t="s">
        <v>76</v>
      </c>
      <c r="E496" s="605" t="s">
        <v>77</v>
      </c>
      <c r="F496" s="560"/>
      <c r="G496" s="30" t="s">
        <v>78</v>
      </c>
      <c r="H496" s="605" t="s">
        <v>71</v>
      </c>
      <c r="I496" s="560"/>
      <c r="J496" s="253"/>
      <c r="K496" s="29"/>
    </row>
    <row r="497" spans="1:11" ht="22.5" customHeight="1" x14ac:dyDescent="0.25">
      <c r="A497" s="46" t="s">
        <v>79</v>
      </c>
      <c r="B497" s="605" t="s">
        <v>106</v>
      </c>
      <c r="C497" s="559"/>
      <c r="D497" s="559"/>
      <c r="E497" s="559"/>
      <c r="F497" s="559"/>
      <c r="G497" s="559"/>
      <c r="H497" s="559"/>
      <c r="I497" s="560"/>
      <c r="J497" s="253"/>
      <c r="K497" s="29"/>
    </row>
    <row r="498" spans="1:11" ht="22.5" customHeight="1" x14ac:dyDescent="0.25">
      <c r="A498" s="30" t="s">
        <v>81</v>
      </c>
      <c r="B498" s="47" t="s">
        <v>230</v>
      </c>
      <c r="C498" s="48" t="s">
        <v>83</v>
      </c>
      <c r="D498" s="37" t="s">
        <v>84</v>
      </c>
      <c r="E498" s="606" t="s">
        <v>85</v>
      </c>
      <c r="F498" s="607"/>
      <c r="G498" s="49" t="s">
        <v>86</v>
      </c>
      <c r="H498" s="48" t="s">
        <v>87</v>
      </c>
      <c r="I498" s="248">
        <v>19.100000000000001</v>
      </c>
      <c r="J498" s="253"/>
      <c r="K498" s="29"/>
    </row>
    <row r="499" spans="1:11" ht="22.5" customHeight="1" x14ac:dyDescent="0.25">
      <c r="A499" s="30" t="s">
        <v>88</v>
      </c>
      <c r="B499" s="605" t="s">
        <v>237</v>
      </c>
      <c r="C499" s="559"/>
      <c r="D499" s="559"/>
      <c r="E499" s="559"/>
      <c r="F499" s="559"/>
      <c r="G499" s="559"/>
      <c r="H499" s="559"/>
      <c r="I499" s="560"/>
      <c r="J499" s="253"/>
      <c r="K499" s="29"/>
    </row>
    <row r="500" spans="1:11" ht="22.5" customHeight="1" x14ac:dyDescent="0.25">
      <c r="A500" s="30" t="s">
        <v>90</v>
      </c>
      <c r="B500" s="605" t="s">
        <v>232</v>
      </c>
      <c r="C500" s="559"/>
      <c r="D500" s="560"/>
      <c r="E500" s="604" t="s">
        <v>92</v>
      </c>
      <c r="F500" s="560"/>
      <c r="G500" s="605" t="s">
        <v>93</v>
      </c>
      <c r="H500" s="559"/>
      <c r="I500" s="560"/>
      <c r="J500" s="253"/>
      <c r="K500" s="29"/>
    </row>
    <row r="501" spans="1:11" ht="22.5" customHeight="1" x14ac:dyDescent="0.25">
      <c r="A501" s="604" t="s">
        <v>94</v>
      </c>
      <c r="B501" s="559"/>
      <c r="C501" s="559"/>
      <c r="D501" s="559"/>
      <c r="E501" s="559"/>
      <c r="F501" s="559"/>
      <c r="G501" s="559"/>
      <c r="H501" s="559"/>
      <c r="I501" s="560"/>
      <c r="J501" s="253"/>
      <c r="K501" s="29"/>
    </row>
    <row r="502" spans="1:11" ht="22.5" customHeight="1" x14ac:dyDescent="0.25">
      <c r="A502" s="30" t="s">
        <v>95</v>
      </c>
      <c r="B502" s="605" t="s">
        <v>233</v>
      </c>
      <c r="C502" s="559"/>
      <c r="D502" s="559"/>
      <c r="E502" s="559"/>
      <c r="F502" s="559"/>
      <c r="G502" s="559"/>
      <c r="H502" s="559"/>
      <c r="I502" s="560"/>
      <c r="J502" s="253"/>
      <c r="K502" s="29"/>
    </row>
    <row r="503" spans="1:11" ht="22.5" customHeight="1" x14ac:dyDescent="0.25">
      <c r="A503" s="30" t="s">
        <v>97</v>
      </c>
      <c r="B503" s="604" t="s">
        <v>98</v>
      </c>
      <c r="C503" s="560"/>
      <c r="D503" s="604" t="s">
        <v>99</v>
      </c>
      <c r="E503" s="560"/>
      <c r="F503" s="604" t="s">
        <v>100</v>
      </c>
      <c r="G503" s="560"/>
      <c r="H503" s="604" t="s">
        <v>101</v>
      </c>
      <c r="I503" s="560"/>
      <c r="J503" s="253"/>
      <c r="K503" s="29"/>
    </row>
    <row r="504" spans="1:11" ht="22.5" customHeight="1" x14ac:dyDescent="0.25">
      <c r="A504" s="30" t="s">
        <v>102</v>
      </c>
      <c r="B504" s="605" t="s">
        <v>71</v>
      </c>
      <c r="C504" s="560"/>
      <c r="D504" s="605" t="s">
        <v>71</v>
      </c>
      <c r="E504" s="560"/>
      <c r="F504" s="605"/>
      <c r="G504" s="560"/>
      <c r="H504" s="605"/>
      <c r="I504" s="560"/>
      <c r="J504" s="253"/>
      <c r="K504" s="29"/>
    </row>
    <row r="505" spans="1:11" ht="22.5" customHeight="1" x14ac:dyDescent="0.25">
      <c r="A505" s="30" t="s">
        <v>105</v>
      </c>
      <c r="B505" s="608" t="s">
        <v>71</v>
      </c>
      <c r="C505" s="560"/>
      <c r="D505" s="611"/>
      <c r="E505" s="560"/>
      <c r="F505" s="605"/>
      <c r="G505" s="560"/>
      <c r="H505" s="605"/>
      <c r="I505" s="560"/>
      <c r="J505" s="253"/>
      <c r="K505" s="29"/>
    </row>
    <row r="506" spans="1:11" ht="22.5" customHeight="1" x14ac:dyDescent="0.25">
      <c r="A506" s="30" t="s">
        <v>107</v>
      </c>
      <c r="B506" s="608" t="s">
        <v>71</v>
      </c>
      <c r="C506" s="560"/>
      <c r="D506" s="608"/>
      <c r="E506" s="560"/>
      <c r="F506" s="605"/>
      <c r="G506" s="560"/>
      <c r="H506" s="605"/>
      <c r="I506" s="560"/>
      <c r="J506" s="253"/>
      <c r="K506" s="29"/>
    </row>
    <row r="507" spans="1:11" ht="22.5" customHeight="1" x14ac:dyDescent="0.25">
      <c r="A507" s="30" t="s">
        <v>108</v>
      </c>
      <c r="B507" s="605" t="s">
        <v>71</v>
      </c>
      <c r="C507" s="560"/>
      <c r="D507" s="605"/>
      <c r="E507" s="560"/>
      <c r="F507" s="605"/>
      <c r="G507" s="560"/>
      <c r="H507" s="605"/>
      <c r="I507" s="560"/>
      <c r="J507" s="253"/>
      <c r="K507" s="29"/>
    </row>
    <row r="508" spans="1:11" ht="22.5" customHeight="1" x14ac:dyDescent="0.25">
      <c r="A508" s="30" t="s">
        <v>110</v>
      </c>
      <c r="B508" s="605" t="s">
        <v>75</v>
      </c>
      <c r="C508" s="560"/>
      <c r="D508" s="605"/>
      <c r="E508" s="560"/>
      <c r="F508" s="605"/>
      <c r="G508" s="560"/>
      <c r="H508" s="605"/>
      <c r="I508" s="560"/>
      <c r="J508" s="253"/>
      <c r="K508" s="29"/>
    </row>
    <row r="509" spans="1:11" ht="22.5" customHeight="1" x14ac:dyDescent="0.25">
      <c r="A509" s="30" t="s">
        <v>111</v>
      </c>
      <c r="B509" s="605" t="s">
        <v>1391</v>
      </c>
      <c r="C509" s="560"/>
      <c r="D509" s="608"/>
      <c r="E509" s="560"/>
      <c r="F509" s="605"/>
      <c r="G509" s="560"/>
      <c r="H509" s="605"/>
      <c r="I509" s="560"/>
      <c r="J509" s="253"/>
      <c r="K509" s="29"/>
    </row>
    <row r="510" spans="1:11" ht="22.5" customHeight="1" x14ac:dyDescent="0.25">
      <c r="A510" s="604" t="s">
        <v>112</v>
      </c>
      <c r="B510" s="559"/>
      <c r="C510" s="559"/>
      <c r="D510" s="559"/>
      <c r="E510" s="559"/>
      <c r="F510" s="559"/>
      <c r="G510" s="559"/>
      <c r="H510" s="559"/>
      <c r="I510" s="560"/>
      <c r="J510" s="253"/>
      <c r="K510" s="29"/>
    </row>
    <row r="511" spans="1:11" ht="22.5" customHeight="1" x14ac:dyDescent="0.25">
      <c r="A511" s="30" t="s">
        <v>113</v>
      </c>
      <c r="B511" s="602" t="s">
        <v>114</v>
      </c>
      <c r="C511" s="559"/>
      <c r="D511" s="560"/>
      <c r="E511" s="30" t="s">
        <v>115</v>
      </c>
      <c r="F511" s="612" t="s">
        <v>114</v>
      </c>
      <c r="G511" s="559"/>
      <c r="H511" s="559"/>
      <c r="I511" s="560"/>
      <c r="J511" s="253"/>
      <c r="K511" s="29"/>
    </row>
    <row r="512" spans="1:11" ht="22.5" customHeight="1" x14ac:dyDescent="0.25">
      <c r="A512" s="30" t="s">
        <v>116</v>
      </c>
      <c r="B512" s="602" t="s">
        <v>114</v>
      </c>
      <c r="C512" s="559"/>
      <c r="D512" s="559"/>
      <c r="E512" s="559"/>
      <c r="F512" s="559"/>
      <c r="G512" s="559"/>
      <c r="H512" s="559"/>
      <c r="I512" s="560"/>
      <c r="J512" s="253"/>
      <c r="K512" s="29"/>
    </row>
    <row r="513" spans="1:11" ht="22.5" customHeight="1" x14ac:dyDescent="0.25">
      <c r="A513" s="30" t="s">
        <v>117</v>
      </c>
      <c r="B513" s="602" t="s">
        <v>114</v>
      </c>
      <c r="C513" s="559"/>
      <c r="D513" s="559"/>
      <c r="E513" s="559"/>
      <c r="F513" s="559"/>
      <c r="G513" s="559"/>
      <c r="H513" s="559"/>
      <c r="I513" s="560"/>
      <c r="J513" s="253"/>
      <c r="K513" s="29"/>
    </row>
    <row r="514" spans="1:11" ht="22.5" customHeight="1" x14ac:dyDescent="0.25">
      <c r="A514" s="30" t="s">
        <v>118</v>
      </c>
      <c r="B514" s="603" t="s">
        <v>114</v>
      </c>
      <c r="C514" s="559"/>
      <c r="D514" s="560"/>
      <c r="E514" s="30" t="s">
        <v>119</v>
      </c>
      <c r="F514" s="603" t="s">
        <v>114</v>
      </c>
      <c r="G514" s="559"/>
      <c r="H514" s="559"/>
      <c r="I514" s="560"/>
      <c r="J514" s="253"/>
      <c r="K514" s="29"/>
    </row>
    <row r="515" spans="1:11" ht="22.5" customHeight="1" x14ac:dyDescent="0.25">
      <c r="A515" s="613" t="s">
        <v>120</v>
      </c>
      <c r="B515" s="560"/>
      <c r="C515" s="613" t="s">
        <v>121</v>
      </c>
      <c r="D515" s="560"/>
      <c r="E515" s="613" t="s">
        <v>122</v>
      </c>
      <c r="F515" s="559"/>
      <c r="G515" s="560"/>
      <c r="H515" s="613" t="s">
        <v>123</v>
      </c>
      <c r="I515" s="560"/>
      <c r="J515" s="253"/>
      <c r="K515" s="29"/>
    </row>
    <row r="516" spans="1:11" ht="22.5" customHeight="1" x14ac:dyDescent="0.25">
      <c r="A516" s="602" t="s">
        <v>124</v>
      </c>
      <c r="B516" s="560"/>
      <c r="C516" s="614" t="s">
        <v>164</v>
      </c>
      <c r="D516" s="615"/>
      <c r="E516" s="616" t="s">
        <v>126</v>
      </c>
      <c r="F516" s="559"/>
      <c r="G516" s="560"/>
      <c r="H516" s="617" t="s">
        <v>238</v>
      </c>
      <c r="I516" s="560"/>
      <c r="J516" s="253"/>
      <c r="K516" s="29"/>
    </row>
    <row r="517" spans="1:11" ht="22.5" customHeight="1" x14ac:dyDescent="0.25">
      <c r="A517" s="613" t="s">
        <v>127</v>
      </c>
      <c r="B517" s="559"/>
      <c r="C517" s="559"/>
      <c r="D517" s="559"/>
      <c r="E517" s="559"/>
      <c r="F517" s="559"/>
      <c r="G517" s="559"/>
      <c r="H517" s="559"/>
      <c r="I517" s="560"/>
      <c r="J517" s="253"/>
      <c r="K517" s="29"/>
    </row>
    <row r="518" spans="1:11" ht="15.75" customHeight="1" x14ac:dyDescent="0.25">
      <c r="A518" s="30" t="s">
        <v>128</v>
      </c>
      <c r="B518" s="604" t="s">
        <v>129</v>
      </c>
      <c r="C518" s="559"/>
      <c r="D518" s="559"/>
      <c r="E518" s="559"/>
      <c r="F518" s="559"/>
      <c r="G518" s="559"/>
      <c r="H518" s="560"/>
      <c r="I518" s="30" t="s">
        <v>130</v>
      </c>
      <c r="J518" s="253"/>
      <c r="K518" s="29"/>
    </row>
    <row r="519" spans="1:11" s="234" customFormat="1" ht="15.75" customHeight="1" x14ac:dyDescent="0.25">
      <c r="A519" s="255"/>
      <c r="B519" s="627"/>
      <c r="C519" s="628"/>
      <c r="D519" s="628"/>
      <c r="E519" s="628"/>
      <c r="F519" s="628"/>
      <c r="G519" s="628"/>
      <c r="H519" s="615"/>
      <c r="I519" s="256"/>
      <c r="J519" s="253"/>
      <c r="K519" s="253"/>
    </row>
    <row r="520" spans="1:11" s="234" customFormat="1" ht="15.75" customHeight="1" x14ac:dyDescent="0.25">
      <c r="A520" s="253"/>
      <c r="B520" s="253"/>
      <c r="C520" s="253"/>
      <c r="D520" s="253"/>
      <c r="E520" s="253"/>
      <c r="F520" s="253"/>
      <c r="G520" s="253"/>
      <c r="H520" s="253"/>
      <c r="I520" s="253"/>
      <c r="J520" s="253"/>
      <c r="K520" s="253"/>
    </row>
    <row r="521" spans="1:11" s="234" customFormat="1" ht="15.75" customHeight="1" x14ac:dyDescent="0.25">
      <c r="A521" s="253"/>
      <c r="B521" s="253"/>
      <c r="C521" s="253"/>
      <c r="D521" s="253"/>
      <c r="E521" s="253"/>
      <c r="F521" s="253"/>
      <c r="G521" s="253"/>
      <c r="H521" s="253"/>
      <c r="I521" s="253"/>
      <c r="J521" s="253"/>
      <c r="K521" s="253"/>
    </row>
    <row r="522" spans="1:11" s="234" customFormat="1" ht="15.75" customHeight="1" x14ac:dyDescent="0.25">
      <c r="A522" s="618" t="s">
        <v>0</v>
      </c>
      <c r="B522" s="619"/>
      <c r="C522" s="619"/>
      <c r="D522" s="619"/>
      <c r="E522" s="619"/>
      <c r="F522" s="619"/>
      <c r="G522" s="619"/>
      <c r="H522" s="619"/>
      <c r="I522" s="620"/>
      <c r="J522" s="253"/>
      <c r="K522" s="253"/>
    </row>
    <row r="523" spans="1:11" s="234" customFormat="1" ht="15.75" customHeight="1" x14ac:dyDescent="0.25">
      <c r="A523" s="609" t="s">
        <v>1</v>
      </c>
      <c r="B523" s="562"/>
      <c r="C523" s="562"/>
      <c r="D523" s="562"/>
      <c r="E523" s="562"/>
      <c r="F523" s="562"/>
      <c r="G523" s="562"/>
      <c r="H523" s="562"/>
      <c r="I523" s="610"/>
      <c r="J523" s="253"/>
      <c r="K523" s="253"/>
    </row>
    <row r="524" spans="1:11" s="234" customFormat="1" ht="15.75" customHeight="1" x14ac:dyDescent="0.25">
      <c r="A524" s="609" t="s">
        <v>42</v>
      </c>
      <c r="B524" s="562"/>
      <c r="C524" s="562"/>
      <c r="D524" s="562"/>
      <c r="E524" s="562"/>
      <c r="F524" s="562"/>
      <c r="G524" s="562"/>
      <c r="H524" s="562"/>
      <c r="I524" s="610"/>
      <c r="J524" s="253"/>
      <c r="K524" s="253"/>
    </row>
    <row r="525" spans="1:11" s="234" customFormat="1" ht="15.75" customHeight="1" x14ac:dyDescent="0.25">
      <c r="A525" s="254"/>
      <c r="B525" s="621" t="s">
        <v>43</v>
      </c>
      <c r="C525" s="622"/>
      <c r="D525" s="622"/>
      <c r="E525" s="623"/>
      <c r="F525" s="624" t="s">
        <v>44</v>
      </c>
      <c r="G525" s="622"/>
      <c r="H525" s="622"/>
      <c r="I525" s="625"/>
      <c r="J525" s="253"/>
      <c r="K525" s="253"/>
    </row>
    <row r="526" spans="1:11" ht="15.75" customHeight="1" x14ac:dyDescent="0.25">
      <c r="A526" s="604" t="s">
        <v>45</v>
      </c>
      <c r="B526" s="559"/>
      <c r="C526" s="559"/>
      <c r="D526" s="559"/>
      <c r="E526" s="559"/>
      <c r="F526" s="559"/>
      <c r="G526" s="559"/>
      <c r="H526" s="559"/>
      <c r="I526" s="560"/>
      <c r="J526" s="253"/>
      <c r="K526" s="29"/>
    </row>
    <row r="527" spans="1:11" ht="15.75" customHeight="1" x14ac:dyDescent="0.25">
      <c r="A527" s="604" t="s">
        <v>46</v>
      </c>
      <c r="B527" s="559"/>
      <c r="C527" s="559"/>
      <c r="D527" s="559"/>
      <c r="E527" s="559"/>
      <c r="F527" s="559"/>
      <c r="G527" s="559"/>
      <c r="H527" s="559"/>
      <c r="I527" s="560"/>
      <c r="J527" s="253"/>
      <c r="K527" s="29"/>
    </row>
    <row r="528" spans="1:11" ht="15.75" customHeight="1" x14ac:dyDescent="0.25">
      <c r="A528" s="30" t="s">
        <v>47</v>
      </c>
      <c r="B528" s="31">
        <v>678</v>
      </c>
      <c r="C528" s="604" t="s">
        <v>48</v>
      </c>
      <c r="D528" s="560"/>
      <c r="E528" s="626" t="s">
        <v>49</v>
      </c>
      <c r="F528" s="559"/>
      <c r="G528" s="560"/>
      <c r="H528" s="30" t="s">
        <v>50</v>
      </c>
      <c r="I528" s="32" t="s">
        <v>51</v>
      </c>
      <c r="J528" s="253"/>
      <c r="K528" s="29"/>
    </row>
    <row r="529" spans="1:11" ht="27.75" customHeight="1" x14ac:dyDescent="0.25">
      <c r="A529" s="30" t="s">
        <v>52</v>
      </c>
      <c r="B529" s="612" t="s">
        <v>53</v>
      </c>
      <c r="C529" s="559"/>
      <c r="D529" s="560"/>
      <c r="E529" s="604" t="s">
        <v>54</v>
      </c>
      <c r="F529" s="560"/>
      <c r="G529" s="632" t="s">
        <v>131</v>
      </c>
      <c r="H529" s="628"/>
      <c r="I529" s="615"/>
      <c r="J529" s="253"/>
      <c r="K529" s="29"/>
    </row>
    <row r="530" spans="1:11" ht="57.75" customHeight="1" x14ac:dyDescent="0.25">
      <c r="A530" s="30" t="s">
        <v>55</v>
      </c>
      <c r="B530" s="612" t="s">
        <v>239</v>
      </c>
      <c r="C530" s="559"/>
      <c r="D530" s="559"/>
      <c r="E530" s="559"/>
      <c r="F530" s="559"/>
      <c r="G530" s="559"/>
      <c r="H530" s="559"/>
      <c r="I530" s="560"/>
      <c r="J530" s="253"/>
      <c r="K530" s="29"/>
    </row>
    <row r="531" spans="1:11" ht="25.5" customHeight="1" x14ac:dyDescent="0.25">
      <c r="A531" s="30" t="s">
        <v>57</v>
      </c>
      <c r="B531" s="612" t="s">
        <v>240</v>
      </c>
      <c r="C531" s="559"/>
      <c r="D531" s="559"/>
      <c r="E531" s="559"/>
      <c r="F531" s="559"/>
      <c r="G531" s="559"/>
      <c r="H531" s="559"/>
      <c r="I531" s="560"/>
      <c r="J531" s="253"/>
      <c r="K531" s="29"/>
    </row>
    <row r="532" spans="1:11" ht="25.5" customHeight="1" x14ac:dyDescent="0.25">
      <c r="A532" s="30" t="s">
        <v>59</v>
      </c>
      <c r="B532" s="33" t="s">
        <v>60</v>
      </c>
      <c r="C532" s="33" t="s">
        <v>61</v>
      </c>
      <c r="D532" s="33" t="s">
        <v>62</v>
      </c>
      <c r="E532" s="629" t="s">
        <v>63</v>
      </c>
      <c r="F532" s="567"/>
      <c r="G532" s="630" t="s">
        <v>64</v>
      </c>
      <c r="H532" s="630" t="s">
        <v>65</v>
      </c>
      <c r="I532" s="630" t="s">
        <v>66</v>
      </c>
      <c r="J532" s="253"/>
      <c r="K532" s="29"/>
    </row>
    <row r="533" spans="1:11" ht="25.5" customHeight="1" x14ac:dyDescent="0.25">
      <c r="A533" s="30" t="s">
        <v>67</v>
      </c>
      <c r="B533" s="33" t="s">
        <v>68</v>
      </c>
      <c r="C533" s="33" t="s">
        <v>60</v>
      </c>
      <c r="D533" s="33" t="s">
        <v>66</v>
      </c>
      <c r="E533" s="570"/>
      <c r="F533" s="571"/>
      <c r="G533" s="631"/>
      <c r="H533" s="631"/>
      <c r="I533" s="631"/>
      <c r="J533" s="253"/>
      <c r="K533" s="29"/>
    </row>
    <row r="534" spans="1:11" ht="25.5" customHeight="1" x14ac:dyDescent="0.25">
      <c r="A534" s="30" t="s">
        <v>69</v>
      </c>
      <c r="B534" s="252">
        <v>4</v>
      </c>
      <c r="C534" s="30" t="s">
        <v>70</v>
      </c>
      <c r="D534" s="44"/>
      <c r="E534" s="604" t="s">
        <v>72</v>
      </c>
      <c r="F534" s="560"/>
      <c r="G534" s="602"/>
      <c r="H534" s="559"/>
      <c r="I534" s="560"/>
      <c r="J534" s="253"/>
      <c r="K534" s="29"/>
    </row>
    <row r="535" spans="1:11" ht="25.5" customHeight="1" x14ac:dyDescent="0.25">
      <c r="A535" s="604" t="s">
        <v>73</v>
      </c>
      <c r="B535" s="559"/>
      <c r="C535" s="559"/>
      <c r="D535" s="559"/>
      <c r="E535" s="559"/>
      <c r="F535" s="559"/>
      <c r="G535" s="559"/>
      <c r="H535" s="559"/>
      <c r="I535" s="560"/>
      <c r="J535" s="253"/>
      <c r="K535" s="29"/>
    </row>
    <row r="536" spans="1:11" ht="25.5" customHeight="1" x14ac:dyDescent="0.25">
      <c r="A536" s="30" t="s">
        <v>74</v>
      </c>
      <c r="B536" s="605" t="s">
        <v>75</v>
      </c>
      <c r="C536" s="560"/>
      <c r="D536" s="30" t="s">
        <v>76</v>
      </c>
      <c r="E536" s="605" t="s">
        <v>77</v>
      </c>
      <c r="F536" s="560"/>
      <c r="G536" s="30" t="s">
        <v>78</v>
      </c>
      <c r="H536" s="605" t="s">
        <v>71</v>
      </c>
      <c r="I536" s="560"/>
      <c r="J536" s="253"/>
      <c r="K536" s="29"/>
    </row>
    <row r="537" spans="1:11" ht="25.5" customHeight="1" x14ac:dyDescent="0.25">
      <c r="A537" s="46" t="s">
        <v>79</v>
      </c>
      <c r="B537" s="605" t="s">
        <v>241</v>
      </c>
      <c r="C537" s="559"/>
      <c r="D537" s="559"/>
      <c r="E537" s="559"/>
      <c r="F537" s="559"/>
      <c r="G537" s="559"/>
      <c r="H537" s="559"/>
      <c r="I537" s="560"/>
      <c r="J537" s="253"/>
      <c r="K537" s="29"/>
    </row>
    <row r="538" spans="1:11" ht="25.5" customHeight="1" x14ac:dyDescent="0.25">
      <c r="A538" s="30" t="s">
        <v>81</v>
      </c>
      <c r="B538" s="47" t="s">
        <v>230</v>
      </c>
      <c r="C538" s="48" t="s">
        <v>83</v>
      </c>
      <c r="D538" s="37" t="s">
        <v>84</v>
      </c>
      <c r="E538" s="606" t="s">
        <v>85</v>
      </c>
      <c r="F538" s="607"/>
      <c r="G538" s="49" t="s">
        <v>86</v>
      </c>
      <c r="H538" s="48" t="s">
        <v>87</v>
      </c>
      <c r="I538" s="248">
        <v>5.3</v>
      </c>
      <c r="J538" s="253"/>
      <c r="K538" s="29"/>
    </row>
    <row r="539" spans="1:11" ht="25.5" customHeight="1" x14ac:dyDescent="0.25">
      <c r="A539" s="30" t="s">
        <v>88</v>
      </c>
      <c r="B539" s="605" t="s">
        <v>242</v>
      </c>
      <c r="C539" s="559"/>
      <c r="D539" s="559"/>
      <c r="E539" s="559"/>
      <c r="F539" s="559"/>
      <c r="G539" s="559"/>
      <c r="H539" s="559"/>
      <c r="I539" s="560"/>
      <c r="J539" s="253"/>
      <c r="K539" s="29"/>
    </row>
    <row r="540" spans="1:11" ht="25.5" customHeight="1" x14ac:dyDescent="0.25">
      <c r="A540" s="30" t="s">
        <v>90</v>
      </c>
      <c r="B540" s="605" t="s">
        <v>243</v>
      </c>
      <c r="C540" s="559"/>
      <c r="D540" s="560"/>
      <c r="E540" s="604" t="s">
        <v>92</v>
      </c>
      <c r="F540" s="560"/>
      <c r="G540" s="605" t="s">
        <v>93</v>
      </c>
      <c r="H540" s="559"/>
      <c r="I540" s="560"/>
      <c r="J540" s="253"/>
      <c r="K540" s="29"/>
    </row>
    <row r="541" spans="1:11" ht="25.5" customHeight="1" x14ac:dyDescent="0.25">
      <c r="A541" s="604" t="s">
        <v>94</v>
      </c>
      <c r="B541" s="559"/>
      <c r="C541" s="559"/>
      <c r="D541" s="559"/>
      <c r="E541" s="559"/>
      <c r="F541" s="559"/>
      <c r="G541" s="559"/>
      <c r="H541" s="559"/>
      <c r="I541" s="560"/>
      <c r="J541" s="253"/>
      <c r="K541" s="29"/>
    </row>
    <row r="542" spans="1:11" ht="25.5" customHeight="1" x14ac:dyDescent="0.25">
      <c r="A542" s="30" t="s">
        <v>95</v>
      </c>
      <c r="B542" s="605" t="s">
        <v>244</v>
      </c>
      <c r="C542" s="559"/>
      <c r="D542" s="559"/>
      <c r="E542" s="559"/>
      <c r="F542" s="559"/>
      <c r="G542" s="559"/>
      <c r="H542" s="559"/>
      <c r="I542" s="560"/>
      <c r="J542" s="253"/>
      <c r="K542" s="29"/>
    </row>
    <row r="543" spans="1:11" ht="25.5" customHeight="1" x14ac:dyDescent="0.25">
      <c r="A543" s="30" t="s">
        <v>97</v>
      </c>
      <c r="B543" s="604" t="s">
        <v>98</v>
      </c>
      <c r="C543" s="560"/>
      <c r="D543" s="604" t="s">
        <v>99</v>
      </c>
      <c r="E543" s="560"/>
      <c r="F543" s="604" t="s">
        <v>100</v>
      </c>
      <c r="G543" s="560"/>
      <c r="H543" s="604" t="s">
        <v>101</v>
      </c>
      <c r="I543" s="560"/>
      <c r="J543" s="253"/>
      <c r="K543" s="29"/>
    </row>
    <row r="544" spans="1:11" ht="25.5" customHeight="1" x14ac:dyDescent="0.25">
      <c r="A544" s="30" t="s">
        <v>102</v>
      </c>
      <c r="B544" s="605" t="s">
        <v>1421</v>
      </c>
      <c r="C544" s="560"/>
      <c r="D544" s="605"/>
      <c r="E544" s="560"/>
      <c r="F544" s="605"/>
      <c r="G544" s="560"/>
      <c r="H544" s="605"/>
      <c r="I544" s="560"/>
      <c r="J544" s="253"/>
      <c r="K544" s="29"/>
    </row>
    <row r="545" spans="1:11" ht="25.5" customHeight="1" x14ac:dyDescent="0.25">
      <c r="A545" s="30" t="s">
        <v>105</v>
      </c>
      <c r="B545" s="608" t="s">
        <v>186</v>
      </c>
      <c r="C545" s="560"/>
      <c r="D545" s="611"/>
      <c r="E545" s="560"/>
      <c r="F545" s="605"/>
      <c r="G545" s="560"/>
      <c r="H545" s="605"/>
      <c r="I545" s="560"/>
      <c r="J545" s="253"/>
      <c r="K545" s="29"/>
    </row>
    <row r="546" spans="1:11" ht="25.5" customHeight="1" x14ac:dyDescent="0.25">
      <c r="A546" s="30" t="s">
        <v>107</v>
      </c>
      <c r="B546" s="608" t="s">
        <v>186</v>
      </c>
      <c r="C546" s="560"/>
      <c r="D546" s="608"/>
      <c r="E546" s="560"/>
      <c r="F546" s="605"/>
      <c r="G546" s="560"/>
      <c r="H546" s="605"/>
      <c r="I546" s="560"/>
      <c r="J546" s="253"/>
      <c r="K546" s="29"/>
    </row>
    <row r="547" spans="1:11" ht="25.5" customHeight="1" x14ac:dyDescent="0.25">
      <c r="A547" s="30" t="s">
        <v>108</v>
      </c>
      <c r="B547" s="605" t="s">
        <v>187</v>
      </c>
      <c r="C547" s="560"/>
      <c r="D547" s="605"/>
      <c r="E547" s="560"/>
      <c r="F547" s="605"/>
      <c r="G547" s="560"/>
      <c r="H547" s="605"/>
      <c r="I547" s="560"/>
      <c r="J547" s="253"/>
      <c r="K547" s="29"/>
    </row>
    <row r="548" spans="1:11" ht="25.5" customHeight="1" x14ac:dyDescent="0.25">
      <c r="A548" s="30" t="s">
        <v>110</v>
      </c>
      <c r="B548" s="605" t="s">
        <v>75</v>
      </c>
      <c r="C548" s="560"/>
      <c r="D548" s="605"/>
      <c r="E548" s="560"/>
      <c r="F548" s="605"/>
      <c r="G548" s="560"/>
      <c r="H548" s="605"/>
      <c r="I548" s="560"/>
      <c r="J548" s="253"/>
      <c r="K548" s="29"/>
    </row>
    <row r="549" spans="1:11" ht="25.5" customHeight="1" x14ac:dyDescent="0.25">
      <c r="A549" s="30" t="s">
        <v>111</v>
      </c>
      <c r="B549" s="605" t="s">
        <v>75</v>
      </c>
      <c r="C549" s="560"/>
      <c r="D549" s="608"/>
      <c r="E549" s="560"/>
      <c r="F549" s="605"/>
      <c r="G549" s="560"/>
      <c r="H549" s="605"/>
      <c r="I549" s="560"/>
      <c r="J549" s="253"/>
      <c r="K549" s="29"/>
    </row>
    <row r="550" spans="1:11" ht="25.5" customHeight="1" x14ac:dyDescent="0.25">
      <c r="A550" s="604" t="s">
        <v>112</v>
      </c>
      <c r="B550" s="559"/>
      <c r="C550" s="559"/>
      <c r="D550" s="559"/>
      <c r="E550" s="559"/>
      <c r="F550" s="559"/>
      <c r="G550" s="559"/>
      <c r="H550" s="559"/>
      <c r="I550" s="560"/>
      <c r="J550" s="253"/>
      <c r="K550" s="29"/>
    </row>
    <row r="551" spans="1:11" ht="25.5" customHeight="1" x14ac:dyDescent="0.25">
      <c r="A551" s="30" t="s">
        <v>113</v>
      </c>
      <c r="B551" s="602" t="s">
        <v>114</v>
      </c>
      <c r="C551" s="559"/>
      <c r="D551" s="560"/>
      <c r="E551" s="30" t="s">
        <v>115</v>
      </c>
      <c r="F551" s="612" t="s">
        <v>114</v>
      </c>
      <c r="G551" s="559"/>
      <c r="H551" s="559"/>
      <c r="I551" s="560"/>
      <c r="J551" s="253"/>
      <c r="K551" s="29"/>
    </row>
    <row r="552" spans="1:11" ht="25.5" customHeight="1" x14ac:dyDescent="0.25">
      <c r="A552" s="30" t="s">
        <v>116</v>
      </c>
      <c r="B552" s="602" t="s">
        <v>114</v>
      </c>
      <c r="C552" s="559"/>
      <c r="D552" s="559"/>
      <c r="E552" s="559"/>
      <c r="F552" s="559"/>
      <c r="G552" s="559"/>
      <c r="H552" s="559"/>
      <c r="I552" s="560"/>
      <c r="J552" s="253"/>
      <c r="K552" s="29"/>
    </row>
    <row r="553" spans="1:11" ht="25.5" customHeight="1" x14ac:dyDescent="0.25">
      <c r="A553" s="30" t="s">
        <v>117</v>
      </c>
      <c r="B553" s="602" t="s">
        <v>114</v>
      </c>
      <c r="C553" s="559"/>
      <c r="D553" s="559"/>
      <c r="E553" s="559"/>
      <c r="F553" s="559"/>
      <c r="G553" s="559"/>
      <c r="H553" s="559"/>
      <c r="I553" s="560"/>
      <c r="J553" s="253"/>
      <c r="K553" s="29"/>
    </row>
    <row r="554" spans="1:11" ht="25.5" customHeight="1" x14ac:dyDescent="0.25">
      <c r="A554" s="30" t="s">
        <v>118</v>
      </c>
      <c r="B554" s="603" t="s">
        <v>114</v>
      </c>
      <c r="C554" s="559"/>
      <c r="D554" s="560"/>
      <c r="E554" s="30" t="s">
        <v>119</v>
      </c>
      <c r="F554" s="603" t="s">
        <v>114</v>
      </c>
      <c r="G554" s="559"/>
      <c r="H554" s="559"/>
      <c r="I554" s="560"/>
      <c r="J554" s="253"/>
      <c r="K554" s="29"/>
    </row>
    <row r="555" spans="1:11" ht="25.5" customHeight="1" x14ac:dyDescent="0.25">
      <c r="A555" s="613" t="s">
        <v>120</v>
      </c>
      <c r="B555" s="560"/>
      <c r="C555" s="613" t="s">
        <v>121</v>
      </c>
      <c r="D555" s="560"/>
      <c r="E555" s="613" t="s">
        <v>122</v>
      </c>
      <c r="F555" s="559"/>
      <c r="G555" s="560"/>
      <c r="H555" s="613" t="s">
        <v>123</v>
      </c>
      <c r="I555" s="560"/>
      <c r="J555" s="253"/>
      <c r="K555" s="29"/>
    </row>
    <row r="556" spans="1:11" ht="25.5" customHeight="1" x14ac:dyDescent="0.25">
      <c r="A556" s="602" t="s">
        <v>124</v>
      </c>
      <c r="B556" s="560"/>
      <c r="C556" s="614" t="s">
        <v>164</v>
      </c>
      <c r="D556" s="615"/>
      <c r="E556" s="605" t="s">
        <v>126</v>
      </c>
      <c r="F556" s="559"/>
      <c r="G556" s="560"/>
      <c r="H556" s="617" t="s">
        <v>245</v>
      </c>
      <c r="I556" s="560"/>
      <c r="J556" s="253"/>
      <c r="K556" s="29"/>
    </row>
    <row r="557" spans="1:11" ht="25.5" customHeight="1" x14ac:dyDescent="0.25">
      <c r="A557" s="613" t="s">
        <v>127</v>
      </c>
      <c r="B557" s="559"/>
      <c r="C557" s="559"/>
      <c r="D557" s="559"/>
      <c r="E557" s="559"/>
      <c r="F557" s="559"/>
      <c r="G557" s="559"/>
      <c r="H557" s="559"/>
      <c r="I557" s="560"/>
      <c r="J557" s="253"/>
      <c r="K557" s="29"/>
    </row>
    <row r="558" spans="1:11" ht="15.75" customHeight="1" x14ac:dyDescent="0.25">
      <c r="A558" s="30" t="s">
        <v>128</v>
      </c>
      <c r="B558" s="604" t="s">
        <v>129</v>
      </c>
      <c r="C558" s="559"/>
      <c r="D558" s="559"/>
      <c r="E558" s="559"/>
      <c r="F558" s="559"/>
      <c r="G558" s="559"/>
      <c r="H558" s="560"/>
      <c r="I558" s="30" t="s">
        <v>130</v>
      </c>
      <c r="J558" s="253"/>
      <c r="K558" s="29"/>
    </row>
    <row r="559" spans="1:11" s="234" customFormat="1" ht="15.75" customHeight="1" x14ac:dyDescent="0.25">
      <c r="A559" s="255"/>
      <c r="B559" s="627"/>
      <c r="C559" s="628"/>
      <c r="D559" s="628"/>
      <c r="E559" s="628"/>
      <c r="F559" s="628"/>
      <c r="G559" s="628"/>
      <c r="H559" s="615"/>
      <c r="I559" s="256"/>
      <c r="J559" s="253"/>
      <c r="K559" s="253"/>
    </row>
    <row r="560" spans="1:11" s="234" customFormat="1" ht="15.75" customHeight="1" x14ac:dyDescent="0.25">
      <c r="A560" s="253"/>
      <c r="B560" s="253"/>
      <c r="C560" s="253"/>
      <c r="D560" s="253"/>
      <c r="E560" s="253"/>
      <c r="F560" s="253"/>
      <c r="G560" s="253"/>
      <c r="H560" s="253"/>
      <c r="I560" s="253"/>
      <c r="J560" s="253"/>
      <c r="K560" s="253"/>
    </row>
    <row r="561" spans="1:11" s="234" customFormat="1" ht="15.75" customHeight="1" x14ac:dyDescent="0.25">
      <c r="A561" s="253"/>
      <c r="B561" s="253"/>
      <c r="C561" s="253"/>
      <c r="D561" s="253"/>
      <c r="E561" s="253"/>
      <c r="F561" s="253"/>
      <c r="G561" s="253"/>
      <c r="H561" s="253"/>
      <c r="I561" s="253"/>
      <c r="J561" s="253"/>
      <c r="K561" s="253"/>
    </row>
    <row r="562" spans="1:11" s="234" customFormat="1" ht="15.75" customHeight="1" x14ac:dyDescent="0.25">
      <c r="A562" s="618" t="s">
        <v>0</v>
      </c>
      <c r="B562" s="619"/>
      <c r="C562" s="619"/>
      <c r="D562" s="619"/>
      <c r="E562" s="619"/>
      <c r="F562" s="619"/>
      <c r="G562" s="619"/>
      <c r="H562" s="619"/>
      <c r="I562" s="620"/>
      <c r="J562" s="253"/>
      <c r="K562" s="253"/>
    </row>
    <row r="563" spans="1:11" s="234" customFormat="1" ht="15.75" customHeight="1" x14ac:dyDescent="0.25">
      <c r="A563" s="609" t="s">
        <v>1</v>
      </c>
      <c r="B563" s="562"/>
      <c r="C563" s="562"/>
      <c r="D563" s="562"/>
      <c r="E563" s="562"/>
      <c r="F563" s="562"/>
      <c r="G563" s="562"/>
      <c r="H563" s="562"/>
      <c r="I563" s="610"/>
      <c r="J563" s="253"/>
      <c r="K563" s="253"/>
    </row>
    <row r="564" spans="1:11" s="234" customFormat="1" ht="15.75" customHeight="1" x14ac:dyDescent="0.25">
      <c r="A564" s="609" t="s">
        <v>42</v>
      </c>
      <c r="B564" s="562"/>
      <c r="C564" s="562"/>
      <c r="D564" s="562"/>
      <c r="E564" s="562"/>
      <c r="F564" s="562"/>
      <c r="G564" s="562"/>
      <c r="H564" s="562"/>
      <c r="I564" s="610"/>
      <c r="J564" s="253"/>
      <c r="K564" s="253"/>
    </row>
    <row r="565" spans="1:11" s="234" customFormat="1" ht="15.75" customHeight="1" x14ac:dyDescent="0.25">
      <c r="A565" s="254"/>
      <c r="B565" s="621" t="s">
        <v>43</v>
      </c>
      <c r="C565" s="622"/>
      <c r="D565" s="622"/>
      <c r="E565" s="623"/>
      <c r="F565" s="624" t="s">
        <v>44</v>
      </c>
      <c r="G565" s="622"/>
      <c r="H565" s="622"/>
      <c r="I565" s="625"/>
      <c r="J565" s="253"/>
      <c r="K565" s="253"/>
    </row>
    <row r="566" spans="1:11" ht="15.75" customHeight="1" x14ac:dyDescent="0.25">
      <c r="A566" s="604" t="s">
        <v>45</v>
      </c>
      <c r="B566" s="559"/>
      <c r="C566" s="559"/>
      <c r="D566" s="559"/>
      <c r="E566" s="559"/>
      <c r="F566" s="559"/>
      <c r="G566" s="559"/>
      <c r="H566" s="559"/>
      <c r="I566" s="560"/>
      <c r="J566" s="253"/>
      <c r="K566" s="29"/>
    </row>
    <row r="567" spans="1:11" ht="15.75" customHeight="1" x14ac:dyDescent="0.25">
      <c r="A567" s="604" t="s">
        <v>46</v>
      </c>
      <c r="B567" s="559"/>
      <c r="C567" s="559"/>
      <c r="D567" s="559"/>
      <c r="E567" s="559"/>
      <c r="F567" s="559"/>
      <c r="G567" s="559"/>
      <c r="H567" s="559"/>
      <c r="I567" s="560"/>
      <c r="J567" s="253"/>
      <c r="K567" s="29"/>
    </row>
    <row r="568" spans="1:11" ht="15.75" customHeight="1" x14ac:dyDescent="0.25">
      <c r="A568" s="30" t="s">
        <v>47</v>
      </c>
      <c r="B568" s="31">
        <v>680</v>
      </c>
      <c r="C568" s="604" t="s">
        <v>48</v>
      </c>
      <c r="D568" s="560"/>
      <c r="E568" s="626" t="s">
        <v>49</v>
      </c>
      <c r="F568" s="559"/>
      <c r="G568" s="560"/>
      <c r="H568" s="30" t="s">
        <v>50</v>
      </c>
      <c r="I568" s="32" t="s">
        <v>51</v>
      </c>
      <c r="J568" s="253"/>
      <c r="K568" s="29"/>
    </row>
    <row r="569" spans="1:11" ht="15.75" customHeight="1" x14ac:dyDescent="0.25">
      <c r="A569" s="30" t="s">
        <v>52</v>
      </c>
      <c r="B569" s="612" t="s">
        <v>53</v>
      </c>
      <c r="C569" s="559"/>
      <c r="D569" s="560"/>
      <c r="E569" s="604" t="s">
        <v>54</v>
      </c>
      <c r="F569" s="560"/>
      <c r="G569" s="632" t="s">
        <v>131</v>
      </c>
      <c r="H569" s="628"/>
      <c r="I569" s="615"/>
      <c r="J569" s="253"/>
      <c r="K569" s="29"/>
    </row>
    <row r="570" spans="1:11" ht="60.75" customHeight="1" x14ac:dyDescent="0.25">
      <c r="A570" s="30" t="s">
        <v>55</v>
      </c>
      <c r="B570" s="612" t="s">
        <v>246</v>
      </c>
      <c r="C570" s="559"/>
      <c r="D570" s="559"/>
      <c r="E570" s="559"/>
      <c r="F570" s="559"/>
      <c r="G570" s="559"/>
      <c r="H570" s="559"/>
      <c r="I570" s="560"/>
      <c r="J570" s="253"/>
      <c r="K570" s="29"/>
    </row>
    <row r="571" spans="1:11" ht="21.75" customHeight="1" x14ac:dyDescent="0.25">
      <c r="A571" s="30" t="s">
        <v>57</v>
      </c>
      <c r="B571" s="612" t="s">
        <v>247</v>
      </c>
      <c r="C571" s="559"/>
      <c r="D571" s="559"/>
      <c r="E571" s="559"/>
      <c r="F571" s="559"/>
      <c r="G571" s="559"/>
      <c r="H571" s="559"/>
      <c r="I571" s="560"/>
      <c r="J571" s="253"/>
      <c r="K571" s="29"/>
    </row>
    <row r="572" spans="1:11" ht="25.5" customHeight="1" x14ac:dyDescent="0.25">
      <c r="A572" s="30" t="s">
        <v>59</v>
      </c>
      <c r="B572" s="33" t="s">
        <v>60</v>
      </c>
      <c r="C572" s="33" t="s">
        <v>61</v>
      </c>
      <c r="D572" s="33" t="s">
        <v>62</v>
      </c>
      <c r="E572" s="629" t="s">
        <v>63</v>
      </c>
      <c r="F572" s="567"/>
      <c r="G572" s="630" t="s">
        <v>64</v>
      </c>
      <c r="H572" s="630" t="s">
        <v>65</v>
      </c>
      <c r="I572" s="630" t="s">
        <v>66</v>
      </c>
      <c r="J572" s="253"/>
      <c r="K572" s="29"/>
    </row>
    <row r="573" spans="1:11" ht="25.5" customHeight="1" x14ac:dyDescent="0.25">
      <c r="A573" s="30" t="s">
        <v>67</v>
      </c>
      <c r="B573" s="33" t="s">
        <v>68</v>
      </c>
      <c r="C573" s="33" t="s">
        <v>60</v>
      </c>
      <c r="D573" s="33" t="s">
        <v>66</v>
      </c>
      <c r="E573" s="570"/>
      <c r="F573" s="571"/>
      <c r="G573" s="631"/>
      <c r="H573" s="631"/>
      <c r="I573" s="631"/>
      <c r="J573" s="253"/>
      <c r="K573" s="29"/>
    </row>
    <row r="574" spans="1:11" ht="25.5" customHeight="1" x14ac:dyDescent="0.25">
      <c r="A574" s="30" t="s">
        <v>69</v>
      </c>
      <c r="B574" s="252">
        <v>5380</v>
      </c>
      <c r="C574" s="30" t="s">
        <v>70</v>
      </c>
      <c r="D574" s="44"/>
      <c r="E574" s="604" t="s">
        <v>72</v>
      </c>
      <c r="F574" s="560"/>
      <c r="G574" s="602"/>
      <c r="H574" s="559"/>
      <c r="I574" s="560"/>
      <c r="J574" s="253"/>
      <c r="K574" s="29"/>
    </row>
    <row r="575" spans="1:11" ht="25.5" customHeight="1" x14ac:dyDescent="0.25">
      <c r="A575" s="604" t="s">
        <v>73</v>
      </c>
      <c r="B575" s="559"/>
      <c r="C575" s="559"/>
      <c r="D575" s="559"/>
      <c r="E575" s="559"/>
      <c r="F575" s="559"/>
      <c r="G575" s="559"/>
      <c r="H575" s="559"/>
      <c r="I575" s="560"/>
      <c r="J575" s="253"/>
      <c r="K575" s="29"/>
    </row>
    <row r="576" spans="1:11" ht="25.5" customHeight="1" x14ac:dyDescent="0.25">
      <c r="A576" s="30" t="s">
        <v>74</v>
      </c>
      <c r="B576" s="605" t="s">
        <v>75</v>
      </c>
      <c r="C576" s="560"/>
      <c r="D576" s="30" t="s">
        <v>76</v>
      </c>
      <c r="E576" s="605" t="s">
        <v>77</v>
      </c>
      <c r="F576" s="560"/>
      <c r="G576" s="30" t="s">
        <v>78</v>
      </c>
      <c r="H576" s="605" t="s">
        <v>71</v>
      </c>
      <c r="I576" s="560"/>
      <c r="J576" s="253"/>
      <c r="K576" s="29"/>
    </row>
    <row r="577" spans="1:11" ht="25.5" customHeight="1" x14ac:dyDescent="0.25">
      <c r="A577" s="46" t="s">
        <v>79</v>
      </c>
      <c r="B577" s="605" t="s">
        <v>241</v>
      </c>
      <c r="C577" s="559"/>
      <c r="D577" s="559"/>
      <c r="E577" s="559"/>
      <c r="F577" s="559"/>
      <c r="G577" s="559"/>
      <c r="H577" s="559"/>
      <c r="I577" s="560"/>
      <c r="J577" s="253"/>
      <c r="K577" s="29"/>
    </row>
    <row r="578" spans="1:11" ht="25.5" customHeight="1" x14ac:dyDescent="0.25">
      <c r="A578" s="30" t="s">
        <v>81</v>
      </c>
      <c r="B578" s="47" t="s">
        <v>82</v>
      </c>
      <c r="C578" s="48" t="s">
        <v>83</v>
      </c>
      <c r="D578" s="37" t="s">
        <v>84</v>
      </c>
      <c r="E578" s="606" t="s">
        <v>85</v>
      </c>
      <c r="F578" s="607"/>
      <c r="G578" s="49" t="s">
        <v>86</v>
      </c>
      <c r="H578" s="48" t="s">
        <v>87</v>
      </c>
      <c r="I578" s="248">
        <v>9000</v>
      </c>
      <c r="J578" s="253"/>
      <c r="K578" s="29"/>
    </row>
    <row r="579" spans="1:11" ht="72" customHeight="1" x14ac:dyDescent="0.25">
      <c r="A579" s="30" t="s">
        <v>88</v>
      </c>
      <c r="B579" s="605" t="s">
        <v>248</v>
      </c>
      <c r="C579" s="559"/>
      <c r="D579" s="559"/>
      <c r="E579" s="559"/>
      <c r="F579" s="559"/>
      <c r="G579" s="559"/>
      <c r="H579" s="559"/>
      <c r="I579" s="560"/>
      <c r="J579" s="253"/>
      <c r="K579" s="29"/>
    </row>
    <row r="580" spans="1:11" ht="25.5" customHeight="1" x14ac:dyDescent="0.25">
      <c r="A580" s="30" t="s">
        <v>90</v>
      </c>
      <c r="B580" s="605" t="s">
        <v>249</v>
      </c>
      <c r="C580" s="559"/>
      <c r="D580" s="560"/>
      <c r="E580" s="604" t="s">
        <v>92</v>
      </c>
      <c r="F580" s="560"/>
      <c r="G580" s="605" t="s">
        <v>93</v>
      </c>
      <c r="H580" s="559"/>
      <c r="I580" s="560"/>
      <c r="J580" s="253"/>
      <c r="K580" s="29"/>
    </row>
    <row r="581" spans="1:11" ht="25.5" customHeight="1" x14ac:dyDescent="0.25">
      <c r="A581" s="604" t="s">
        <v>94</v>
      </c>
      <c r="B581" s="559"/>
      <c r="C581" s="559"/>
      <c r="D581" s="559"/>
      <c r="E581" s="559"/>
      <c r="F581" s="559"/>
      <c r="G581" s="559"/>
      <c r="H581" s="559"/>
      <c r="I581" s="560"/>
      <c r="J581" s="253"/>
      <c r="K581" s="29"/>
    </row>
    <row r="582" spans="1:11" ht="25.5" customHeight="1" x14ac:dyDescent="0.25">
      <c r="A582" s="30" t="s">
        <v>95</v>
      </c>
      <c r="B582" s="605" t="s">
        <v>250</v>
      </c>
      <c r="C582" s="559"/>
      <c r="D582" s="559"/>
      <c r="E582" s="559"/>
      <c r="F582" s="559"/>
      <c r="G582" s="559"/>
      <c r="H582" s="559"/>
      <c r="I582" s="560"/>
      <c r="J582" s="253"/>
      <c r="K582" s="29"/>
    </row>
    <row r="583" spans="1:11" ht="25.5" customHeight="1" x14ac:dyDescent="0.25">
      <c r="A583" s="30" t="s">
        <v>97</v>
      </c>
      <c r="B583" s="604" t="s">
        <v>98</v>
      </c>
      <c r="C583" s="560"/>
      <c r="D583" s="604" t="s">
        <v>99</v>
      </c>
      <c r="E583" s="560"/>
      <c r="F583" s="604" t="s">
        <v>100</v>
      </c>
      <c r="G583" s="560"/>
      <c r="H583" s="604" t="s">
        <v>101</v>
      </c>
      <c r="I583" s="560"/>
      <c r="J583" s="253"/>
      <c r="K583" s="29"/>
    </row>
    <row r="584" spans="1:11" ht="25.5" customHeight="1" x14ac:dyDescent="0.25">
      <c r="A584" s="30" t="s">
        <v>102</v>
      </c>
      <c r="B584" s="605" t="s">
        <v>251</v>
      </c>
      <c r="C584" s="560"/>
      <c r="D584" s="605" t="s">
        <v>252</v>
      </c>
      <c r="E584" s="560"/>
      <c r="F584" s="605"/>
      <c r="G584" s="560"/>
      <c r="H584" s="605"/>
      <c r="I584" s="560"/>
      <c r="J584" s="253"/>
      <c r="K584" s="29"/>
    </row>
    <row r="585" spans="1:11" ht="25.5" customHeight="1" x14ac:dyDescent="0.25">
      <c r="A585" s="30" t="s">
        <v>105</v>
      </c>
      <c r="B585" s="608" t="s">
        <v>186</v>
      </c>
      <c r="C585" s="560"/>
      <c r="D585" s="611"/>
      <c r="E585" s="560"/>
      <c r="F585" s="605"/>
      <c r="G585" s="560"/>
      <c r="H585" s="605"/>
      <c r="I585" s="560"/>
      <c r="J585" s="253"/>
      <c r="K585" s="29"/>
    </row>
    <row r="586" spans="1:11" ht="25.5" customHeight="1" x14ac:dyDescent="0.25">
      <c r="A586" s="30" t="s">
        <v>107</v>
      </c>
      <c r="B586" s="608" t="s">
        <v>186</v>
      </c>
      <c r="C586" s="560"/>
      <c r="D586" s="608"/>
      <c r="E586" s="560"/>
      <c r="F586" s="605"/>
      <c r="G586" s="560"/>
      <c r="H586" s="605"/>
      <c r="I586" s="560"/>
      <c r="J586" s="253"/>
      <c r="K586" s="29"/>
    </row>
    <row r="587" spans="1:11" ht="25.5" customHeight="1" x14ac:dyDescent="0.25">
      <c r="A587" s="30" t="s">
        <v>108</v>
      </c>
      <c r="B587" s="605" t="s">
        <v>187</v>
      </c>
      <c r="C587" s="560"/>
      <c r="D587" s="605"/>
      <c r="E587" s="560"/>
      <c r="F587" s="605"/>
      <c r="G587" s="560"/>
      <c r="H587" s="605"/>
      <c r="I587" s="560"/>
      <c r="J587" s="253"/>
      <c r="K587" s="29"/>
    </row>
    <row r="588" spans="1:11" ht="25.5" customHeight="1" x14ac:dyDescent="0.25">
      <c r="A588" s="30" t="s">
        <v>110</v>
      </c>
      <c r="B588" s="605" t="s">
        <v>75</v>
      </c>
      <c r="C588" s="560"/>
      <c r="D588" s="605"/>
      <c r="E588" s="560"/>
      <c r="F588" s="605"/>
      <c r="G588" s="560"/>
      <c r="H588" s="605"/>
      <c r="I588" s="560"/>
      <c r="J588" s="253"/>
      <c r="K588" s="29"/>
    </row>
    <row r="589" spans="1:11" ht="25.5" customHeight="1" x14ac:dyDescent="0.25">
      <c r="A589" s="30" t="s">
        <v>111</v>
      </c>
      <c r="B589" s="605" t="s">
        <v>75</v>
      </c>
      <c r="C589" s="560"/>
      <c r="D589" s="608"/>
      <c r="E589" s="560"/>
      <c r="F589" s="605"/>
      <c r="G589" s="560"/>
      <c r="H589" s="605"/>
      <c r="I589" s="560"/>
      <c r="J589" s="253"/>
      <c r="K589" s="29"/>
    </row>
    <row r="590" spans="1:11" ht="25.5" customHeight="1" x14ac:dyDescent="0.25">
      <c r="A590" s="604" t="s">
        <v>112</v>
      </c>
      <c r="B590" s="559"/>
      <c r="C590" s="559"/>
      <c r="D590" s="559"/>
      <c r="E590" s="559"/>
      <c r="F590" s="559"/>
      <c r="G590" s="559"/>
      <c r="H590" s="559"/>
      <c r="I590" s="560"/>
      <c r="J590" s="253"/>
      <c r="K590" s="29"/>
    </row>
    <row r="591" spans="1:11" ht="25.5" customHeight="1" x14ac:dyDescent="0.25">
      <c r="A591" s="30" t="s">
        <v>113</v>
      </c>
      <c r="B591" s="602" t="s">
        <v>114</v>
      </c>
      <c r="C591" s="559"/>
      <c r="D591" s="560"/>
      <c r="E591" s="30" t="s">
        <v>115</v>
      </c>
      <c r="F591" s="612" t="s">
        <v>114</v>
      </c>
      <c r="G591" s="559"/>
      <c r="H591" s="559"/>
      <c r="I591" s="560"/>
      <c r="J591" s="253"/>
      <c r="K591" s="29"/>
    </row>
    <row r="592" spans="1:11" ht="25.5" customHeight="1" x14ac:dyDescent="0.25">
      <c r="A592" s="30" t="s">
        <v>116</v>
      </c>
      <c r="B592" s="602" t="s">
        <v>114</v>
      </c>
      <c r="C592" s="559"/>
      <c r="D592" s="559"/>
      <c r="E592" s="559"/>
      <c r="F592" s="559"/>
      <c r="G592" s="559"/>
      <c r="H592" s="559"/>
      <c r="I592" s="560"/>
      <c r="J592" s="253"/>
      <c r="K592" s="29"/>
    </row>
    <row r="593" spans="1:11" ht="25.5" customHeight="1" x14ac:dyDescent="0.25">
      <c r="A593" s="30" t="s">
        <v>117</v>
      </c>
      <c r="B593" s="602" t="s">
        <v>114</v>
      </c>
      <c r="C593" s="559"/>
      <c r="D593" s="559"/>
      <c r="E593" s="559"/>
      <c r="F593" s="559"/>
      <c r="G593" s="559"/>
      <c r="H593" s="559"/>
      <c r="I593" s="560"/>
      <c r="J593" s="253"/>
      <c r="K593" s="29"/>
    </row>
    <row r="594" spans="1:11" ht="25.5" customHeight="1" x14ac:dyDescent="0.25">
      <c r="A594" s="30" t="s">
        <v>118</v>
      </c>
      <c r="B594" s="603" t="s">
        <v>114</v>
      </c>
      <c r="C594" s="559"/>
      <c r="D594" s="560"/>
      <c r="E594" s="30" t="s">
        <v>119</v>
      </c>
      <c r="F594" s="603" t="s">
        <v>114</v>
      </c>
      <c r="G594" s="559"/>
      <c r="H594" s="559"/>
      <c r="I594" s="560"/>
      <c r="J594" s="253"/>
      <c r="K594" s="29"/>
    </row>
    <row r="595" spans="1:11" ht="25.5" customHeight="1" x14ac:dyDescent="0.25">
      <c r="A595" s="613" t="s">
        <v>120</v>
      </c>
      <c r="B595" s="560"/>
      <c r="C595" s="613" t="s">
        <v>121</v>
      </c>
      <c r="D595" s="560"/>
      <c r="E595" s="613" t="s">
        <v>122</v>
      </c>
      <c r="F595" s="559"/>
      <c r="G595" s="560"/>
      <c r="H595" s="613" t="s">
        <v>123</v>
      </c>
      <c r="I595" s="560"/>
      <c r="J595" s="253"/>
      <c r="K595" s="29"/>
    </row>
    <row r="596" spans="1:11" ht="25.5" customHeight="1" x14ac:dyDescent="0.25">
      <c r="A596" s="602" t="s">
        <v>124</v>
      </c>
      <c r="B596" s="560"/>
      <c r="C596" s="614" t="s">
        <v>164</v>
      </c>
      <c r="D596" s="615"/>
      <c r="E596" s="605" t="s">
        <v>126</v>
      </c>
      <c r="F596" s="559"/>
      <c r="G596" s="560"/>
      <c r="H596" s="617" t="s">
        <v>253</v>
      </c>
      <c r="I596" s="560"/>
      <c r="J596" s="253"/>
      <c r="K596" s="29"/>
    </row>
    <row r="597" spans="1:11" ht="25.5" customHeight="1" x14ac:dyDescent="0.25">
      <c r="A597" s="613" t="s">
        <v>127</v>
      </c>
      <c r="B597" s="559"/>
      <c r="C597" s="559"/>
      <c r="D597" s="559"/>
      <c r="E597" s="559"/>
      <c r="F597" s="559"/>
      <c r="G597" s="559"/>
      <c r="H597" s="559"/>
      <c r="I597" s="560"/>
      <c r="J597" s="253"/>
      <c r="K597" s="29"/>
    </row>
    <row r="598" spans="1:11" ht="25.5" customHeight="1" x14ac:dyDescent="0.25">
      <c r="A598" s="30" t="s">
        <v>128</v>
      </c>
      <c r="B598" s="604" t="s">
        <v>129</v>
      </c>
      <c r="C598" s="559"/>
      <c r="D598" s="559"/>
      <c r="E598" s="559"/>
      <c r="F598" s="559"/>
      <c r="G598" s="559"/>
      <c r="H598" s="560"/>
      <c r="I598" s="30" t="s">
        <v>130</v>
      </c>
      <c r="J598" s="253"/>
      <c r="K598" s="29"/>
    </row>
    <row r="599" spans="1:11" s="234" customFormat="1" ht="25.5" customHeight="1" x14ac:dyDescent="0.25">
      <c r="J599" s="253"/>
      <c r="K599" s="253"/>
    </row>
    <row r="600" spans="1:11" s="234" customFormat="1" ht="15.75" customHeight="1" x14ac:dyDescent="0.25">
      <c r="J600" s="253"/>
      <c r="K600" s="253"/>
    </row>
    <row r="601" spans="1:11" s="234" customFormat="1" ht="15.75" customHeight="1" x14ac:dyDescent="0.25">
      <c r="J601" s="253"/>
      <c r="K601" s="253"/>
    </row>
    <row r="602" spans="1:11" s="234" customFormat="1" ht="15.75" customHeight="1" x14ac:dyDescent="0.25">
      <c r="A602" s="618" t="s">
        <v>0</v>
      </c>
      <c r="B602" s="619"/>
      <c r="C602" s="619"/>
      <c r="D602" s="619"/>
      <c r="E602" s="619"/>
      <c r="F602" s="619"/>
      <c r="G602" s="619"/>
      <c r="H602" s="619"/>
      <c r="I602" s="620"/>
      <c r="J602" s="253"/>
      <c r="K602" s="253"/>
    </row>
    <row r="603" spans="1:11" s="234" customFormat="1" ht="15.75" customHeight="1" x14ac:dyDescent="0.25">
      <c r="A603" s="609" t="s">
        <v>1</v>
      </c>
      <c r="B603" s="562"/>
      <c r="C603" s="562"/>
      <c r="D603" s="562"/>
      <c r="E603" s="562"/>
      <c r="F603" s="562"/>
      <c r="G603" s="562"/>
      <c r="H603" s="562"/>
      <c r="I603" s="610"/>
      <c r="J603" s="253"/>
      <c r="K603" s="253"/>
    </row>
    <row r="604" spans="1:11" s="234" customFormat="1" ht="15.75" customHeight="1" x14ac:dyDescent="0.25">
      <c r="A604" s="609" t="s">
        <v>42</v>
      </c>
      <c r="B604" s="562"/>
      <c r="C604" s="562"/>
      <c r="D604" s="562"/>
      <c r="E604" s="562"/>
      <c r="F604" s="562"/>
      <c r="G604" s="562"/>
      <c r="H604" s="562"/>
      <c r="I604" s="610"/>
      <c r="J604" s="253"/>
      <c r="K604" s="253"/>
    </row>
    <row r="605" spans="1:11" s="234" customFormat="1" ht="15.75" customHeight="1" x14ac:dyDescent="0.25">
      <c r="A605" s="254"/>
      <c r="B605" s="621" t="s">
        <v>43</v>
      </c>
      <c r="C605" s="622"/>
      <c r="D605" s="622"/>
      <c r="E605" s="623"/>
      <c r="F605" s="624" t="s">
        <v>44</v>
      </c>
      <c r="G605" s="622"/>
      <c r="H605" s="622"/>
      <c r="I605" s="625"/>
      <c r="J605" s="253"/>
      <c r="K605" s="253"/>
    </row>
    <row r="606" spans="1:11" ht="15.75" customHeight="1" x14ac:dyDescent="0.25">
      <c r="A606" s="604" t="s">
        <v>45</v>
      </c>
      <c r="B606" s="559"/>
      <c r="C606" s="559"/>
      <c r="D606" s="559"/>
      <c r="E606" s="559"/>
      <c r="F606" s="559"/>
      <c r="G606" s="559"/>
      <c r="H606" s="559"/>
      <c r="I606" s="560"/>
      <c r="J606" s="253"/>
      <c r="K606" s="29"/>
    </row>
    <row r="607" spans="1:11" ht="15.75" customHeight="1" x14ac:dyDescent="0.25">
      <c r="A607" s="604" t="s">
        <v>46</v>
      </c>
      <c r="B607" s="559"/>
      <c r="C607" s="559"/>
      <c r="D607" s="559"/>
      <c r="E607" s="559"/>
      <c r="F607" s="559"/>
      <c r="G607" s="559"/>
      <c r="H607" s="559"/>
      <c r="I607" s="560"/>
      <c r="J607" s="253"/>
      <c r="K607" s="29"/>
    </row>
    <row r="608" spans="1:11" ht="15.75" customHeight="1" x14ac:dyDescent="0.25">
      <c r="A608" s="30" t="s">
        <v>47</v>
      </c>
      <c r="B608" s="31">
        <v>681</v>
      </c>
      <c r="C608" s="604" t="s">
        <v>48</v>
      </c>
      <c r="D608" s="560"/>
      <c r="E608" s="626" t="s">
        <v>49</v>
      </c>
      <c r="F608" s="559"/>
      <c r="G608" s="560"/>
      <c r="H608" s="30" t="s">
        <v>50</v>
      </c>
      <c r="I608" s="32" t="s">
        <v>51</v>
      </c>
      <c r="J608" s="253"/>
      <c r="K608" s="29"/>
    </row>
    <row r="609" spans="1:11" ht="21.75" customHeight="1" x14ac:dyDescent="0.25">
      <c r="A609" s="30" t="s">
        <v>52</v>
      </c>
      <c r="B609" s="612" t="s">
        <v>53</v>
      </c>
      <c r="C609" s="559"/>
      <c r="D609" s="560"/>
      <c r="E609" s="604" t="s">
        <v>54</v>
      </c>
      <c r="F609" s="560"/>
      <c r="G609" s="632" t="s">
        <v>131</v>
      </c>
      <c r="H609" s="628"/>
      <c r="I609" s="615"/>
      <c r="J609" s="253"/>
      <c r="K609" s="29"/>
    </row>
    <row r="610" spans="1:11" ht="62.25" customHeight="1" x14ac:dyDescent="0.25">
      <c r="A610" s="30" t="s">
        <v>55</v>
      </c>
      <c r="B610" s="612" t="s">
        <v>246</v>
      </c>
      <c r="C610" s="559"/>
      <c r="D610" s="559"/>
      <c r="E610" s="559"/>
      <c r="F610" s="559"/>
      <c r="G610" s="559"/>
      <c r="H610" s="559"/>
      <c r="I610" s="560"/>
      <c r="J610" s="253"/>
      <c r="K610" s="29"/>
    </row>
    <row r="611" spans="1:11" ht="20.25" customHeight="1" x14ac:dyDescent="0.25">
      <c r="A611" s="30" t="s">
        <v>57</v>
      </c>
      <c r="B611" s="612" t="s">
        <v>254</v>
      </c>
      <c r="C611" s="559"/>
      <c r="D611" s="559"/>
      <c r="E611" s="559"/>
      <c r="F611" s="559"/>
      <c r="G611" s="559"/>
      <c r="H611" s="559"/>
      <c r="I611" s="560"/>
      <c r="J611" s="253"/>
      <c r="K611" s="29"/>
    </row>
    <row r="612" spans="1:11" ht="15.75" customHeight="1" x14ac:dyDescent="0.25">
      <c r="A612" s="30" t="s">
        <v>59</v>
      </c>
      <c r="B612" s="33" t="s">
        <v>60</v>
      </c>
      <c r="C612" s="33" t="s">
        <v>61</v>
      </c>
      <c r="D612" s="33" t="s">
        <v>62</v>
      </c>
      <c r="E612" s="629" t="s">
        <v>63</v>
      </c>
      <c r="F612" s="567"/>
      <c r="G612" s="630" t="s">
        <v>64</v>
      </c>
      <c r="H612" s="630" t="s">
        <v>65</v>
      </c>
      <c r="I612" s="630" t="s">
        <v>66</v>
      </c>
      <c r="J612" s="253"/>
      <c r="K612" s="29"/>
    </row>
    <row r="613" spans="1:11" ht="15.75" customHeight="1" x14ac:dyDescent="0.25">
      <c r="A613" s="30" t="s">
        <v>67</v>
      </c>
      <c r="B613" s="33" t="s">
        <v>68</v>
      </c>
      <c r="C613" s="33" t="s">
        <v>60</v>
      </c>
      <c r="D613" s="33" t="s">
        <v>66</v>
      </c>
      <c r="E613" s="570"/>
      <c r="F613" s="571"/>
      <c r="G613" s="631"/>
      <c r="H613" s="631"/>
      <c r="I613" s="631"/>
      <c r="J613" s="253"/>
      <c r="K613" s="29"/>
    </row>
    <row r="614" spans="1:11" ht="27" customHeight="1" x14ac:dyDescent="0.25">
      <c r="A614" s="30" t="s">
        <v>69</v>
      </c>
      <c r="B614" s="34">
        <v>0.32</v>
      </c>
      <c r="C614" s="30" t="s">
        <v>70</v>
      </c>
      <c r="D614" s="44"/>
      <c r="E614" s="604" t="s">
        <v>72</v>
      </c>
      <c r="F614" s="560"/>
      <c r="G614" s="602"/>
      <c r="H614" s="559"/>
      <c r="I614" s="560"/>
      <c r="J614" s="253"/>
      <c r="K614" s="29"/>
    </row>
    <row r="615" spans="1:11" ht="17.25" customHeight="1" x14ac:dyDescent="0.25">
      <c r="A615" s="604" t="s">
        <v>73</v>
      </c>
      <c r="B615" s="559"/>
      <c r="C615" s="559"/>
      <c r="D615" s="559"/>
      <c r="E615" s="559"/>
      <c r="F615" s="559"/>
      <c r="G615" s="559"/>
      <c r="H615" s="559"/>
      <c r="I615" s="560"/>
      <c r="J615" s="253"/>
      <c r="K615" s="29"/>
    </row>
    <row r="616" spans="1:11" ht="15.75" customHeight="1" x14ac:dyDescent="0.25">
      <c r="A616" s="30" t="s">
        <v>74</v>
      </c>
      <c r="B616" s="605" t="s">
        <v>75</v>
      </c>
      <c r="C616" s="560"/>
      <c r="D616" s="30" t="s">
        <v>76</v>
      </c>
      <c r="E616" s="605" t="s">
        <v>77</v>
      </c>
      <c r="F616" s="560"/>
      <c r="G616" s="30" t="s">
        <v>78</v>
      </c>
      <c r="H616" s="605" t="s">
        <v>71</v>
      </c>
      <c r="I616" s="560"/>
      <c r="J616" s="253"/>
      <c r="K616" s="29"/>
    </row>
    <row r="617" spans="1:11" ht="15.75" customHeight="1" x14ac:dyDescent="0.25">
      <c r="A617" s="46" t="s">
        <v>79</v>
      </c>
      <c r="B617" s="605" t="s">
        <v>241</v>
      </c>
      <c r="C617" s="559"/>
      <c r="D617" s="559"/>
      <c r="E617" s="559"/>
      <c r="F617" s="559"/>
      <c r="G617" s="559"/>
      <c r="H617" s="559"/>
      <c r="I617" s="560"/>
      <c r="J617" s="253"/>
      <c r="K617" s="29"/>
    </row>
    <row r="618" spans="1:11" ht="15.75" customHeight="1" x14ac:dyDescent="0.25">
      <c r="A618" s="30" t="s">
        <v>81</v>
      </c>
      <c r="B618" s="47" t="s">
        <v>82</v>
      </c>
      <c r="C618" s="48" t="s">
        <v>83</v>
      </c>
      <c r="D618" s="37" t="s">
        <v>84</v>
      </c>
      <c r="E618" s="606" t="s">
        <v>85</v>
      </c>
      <c r="F618" s="607"/>
      <c r="G618" s="49" t="s">
        <v>86</v>
      </c>
      <c r="H618" s="48" t="s">
        <v>87</v>
      </c>
      <c r="I618" s="247">
        <v>0.32</v>
      </c>
      <c r="J618" s="253"/>
      <c r="K618" s="29"/>
    </row>
    <row r="619" spans="1:11" ht="19.5" customHeight="1" x14ac:dyDescent="0.25">
      <c r="A619" s="30" t="s">
        <v>88</v>
      </c>
      <c r="B619" s="605" t="s">
        <v>255</v>
      </c>
      <c r="C619" s="559"/>
      <c r="D619" s="559"/>
      <c r="E619" s="559"/>
      <c r="F619" s="559"/>
      <c r="G619" s="559"/>
      <c r="H619" s="559"/>
      <c r="I619" s="560"/>
      <c r="J619" s="253"/>
      <c r="K619" s="29"/>
    </row>
    <row r="620" spans="1:11" ht="25.5" customHeight="1" x14ac:dyDescent="0.25">
      <c r="A620" s="30" t="s">
        <v>90</v>
      </c>
      <c r="B620" s="605" t="s">
        <v>249</v>
      </c>
      <c r="C620" s="559"/>
      <c r="D620" s="560"/>
      <c r="E620" s="604" t="s">
        <v>92</v>
      </c>
      <c r="F620" s="560"/>
      <c r="G620" s="605" t="s">
        <v>93</v>
      </c>
      <c r="H620" s="559"/>
      <c r="I620" s="560"/>
      <c r="J620" s="253"/>
      <c r="K620" s="29"/>
    </row>
    <row r="621" spans="1:11" ht="15.75" customHeight="1" x14ac:dyDescent="0.25">
      <c r="A621" s="604" t="s">
        <v>94</v>
      </c>
      <c r="B621" s="559"/>
      <c r="C621" s="559"/>
      <c r="D621" s="559"/>
      <c r="E621" s="559"/>
      <c r="F621" s="559"/>
      <c r="G621" s="559"/>
      <c r="H621" s="559"/>
      <c r="I621" s="560"/>
      <c r="J621" s="253"/>
      <c r="K621" s="29"/>
    </row>
    <row r="622" spans="1:11" ht="15.75" customHeight="1" x14ac:dyDescent="0.25">
      <c r="A622" s="30" t="s">
        <v>95</v>
      </c>
      <c r="B622" s="605" t="s">
        <v>256</v>
      </c>
      <c r="C622" s="559"/>
      <c r="D622" s="559"/>
      <c r="E622" s="559"/>
      <c r="F622" s="559"/>
      <c r="G622" s="559"/>
      <c r="H622" s="559"/>
      <c r="I622" s="560"/>
      <c r="J622" s="253"/>
      <c r="K622" s="29"/>
    </row>
    <row r="623" spans="1:11" ht="15.75" customHeight="1" x14ac:dyDescent="0.25">
      <c r="A623" s="30" t="s">
        <v>97</v>
      </c>
      <c r="B623" s="604" t="s">
        <v>98</v>
      </c>
      <c r="C623" s="560"/>
      <c r="D623" s="604" t="s">
        <v>99</v>
      </c>
      <c r="E623" s="560"/>
      <c r="F623" s="604" t="s">
        <v>100</v>
      </c>
      <c r="G623" s="560"/>
      <c r="H623" s="604" t="s">
        <v>101</v>
      </c>
      <c r="I623" s="560"/>
      <c r="J623" s="253"/>
      <c r="K623" s="29"/>
    </row>
    <row r="624" spans="1:11" ht="24" customHeight="1" x14ac:dyDescent="0.25">
      <c r="A624" s="30" t="s">
        <v>102</v>
      </c>
      <c r="B624" s="605" t="s">
        <v>251</v>
      </c>
      <c r="C624" s="560"/>
      <c r="D624" s="605" t="s">
        <v>252</v>
      </c>
      <c r="E624" s="560"/>
      <c r="F624" s="605"/>
      <c r="G624" s="560"/>
      <c r="H624" s="605"/>
      <c r="I624" s="560"/>
      <c r="J624" s="253"/>
      <c r="K624" s="29"/>
    </row>
    <row r="625" spans="1:11" ht="15.75" customHeight="1" x14ac:dyDescent="0.25">
      <c r="A625" s="30" t="s">
        <v>105</v>
      </c>
      <c r="B625" s="608" t="s">
        <v>186</v>
      </c>
      <c r="C625" s="560"/>
      <c r="D625" s="611"/>
      <c r="E625" s="560"/>
      <c r="F625" s="605"/>
      <c r="G625" s="560"/>
      <c r="H625" s="605"/>
      <c r="I625" s="560"/>
      <c r="J625" s="253"/>
      <c r="K625" s="29"/>
    </row>
    <row r="626" spans="1:11" ht="15.75" customHeight="1" x14ac:dyDescent="0.25">
      <c r="A626" s="30" t="s">
        <v>107</v>
      </c>
      <c r="B626" s="608" t="s">
        <v>186</v>
      </c>
      <c r="C626" s="560"/>
      <c r="D626" s="608"/>
      <c r="E626" s="560"/>
      <c r="F626" s="605"/>
      <c r="G626" s="560"/>
      <c r="H626" s="605"/>
      <c r="I626" s="560"/>
      <c r="J626" s="253"/>
      <c r="K626" s="29"/>
    </row>
    <row r="627" spans="1:11" ht="15.75" customHeight="1" x14ac:dyDescent="0.25">
      <c r="A627" s="30" t="s">
        <v>108</v>
      </c>
      <c r="B627" s="605" t="s">
        <v>187</v>
      </c>
      <c r="C627" s="560"/>
      <c r="D627" s="605"/>
      <c r="E627" s="560"/>
      <c r="F627" s="605"/>
      <c r="G627" s="560"/>
      <c r="H627" s="605"/>
      <c r="I627" s="560"/>
      <c r="J627" s="253"/>
      <c r="K627" s="29"/>
    </row>
    <row r="628" spans="1:11" ht="24" customHeight="1" x14ac:dyDescent="0.25">
      <c r="A628" s="30" t="s">
        <v>110</v>
      </c>
      <c r="B628" s="605" t="s">
        <v>75</v>
      </c>
      <c r="C628" s="560"/>
      <c r="D628" s="605"/>
      <c r="E628" s="560"/>
      <c r="F628" s="605"/>
      <c r="G628" s="560"/>
      <c r="H628" s="605"/>
      <c r="I628" s="560"/>
      <c r="J628" s="253"/>
      <c r="K628" s="29"/>
    </row>
    <row r="629" spans="1:11" ht="24" customHeight="1" x14ac:dyDescent="0.25">
      <c r="A629" s="30" t="s">
        <v>111</v>
      </c>
      <c r="B629" s="605" t="s">
        <v>75</v>
      </c>
      <c r="C629" s="560"/>
      <c r="D629" s="608"/>
      <c r="E629" s="560"/>
      <c r="F629" s="605"/>
      <c r="G629" s="560"/>
      <c r="H629" s="605"/>
      <c r="I629" s="560"/>
      <c r="J629" s="253"/>
      <c r="K629" s="29"/>
    </row>
    <row r="630" spans="1:11" ht="15.75" customHeight="1" x14ac:dyDescent="0.25">
      <c r="A630" s="604" t="s">
        <v>112</v>
      </c>
      <c r="B630" s="559"/>
      <c r="C630" s="559"/>
      <c r="D630" s="559"/>
      <c r="E630" s="559"/>
      <c r="F630" s="559"/>
      <c r="G630" s="559"/>
      <c r="H630" s="559"/>
      <c r="I630" s="560"/>
      <c r="J630" s="253"/>
      <c r="K630" s="29"/>
    </row>
    <row r="631" spans="1:11" ht="15.75" customHeight="1" x14ac:dyDescent="0.25">
      <c r="A631" s="30" t="s">
        <v>113</v>
      </c>
      <c r="B631" s="602" t="s">
        <v>114</v>
      </c>
      <c r="C631" s="559"/>
      <c r="D631" s="560"/>
      <c r="E631" s="30" t="s">
        <v>115</v>
      </c>
      <c r="F631" s="612" t="s">
        <v>114</v>
      </c>
      <c r="G631" s="559"/>
      <c r="H631" s="559"/>
      <c r="I631" s="560"/>
      <c r="J631" s="253"/>
      <c r="K631" s="29"/>
    </row>
    <row r="632" spans="1:11" ht="15.75" customHeight="1" x14ac:dyDescent="0.25">
      <c r="A632" s="30" t="s">
        <v>116</v>
      </c>
      <c r="B632" s="602" t="s">
        <v>114</v>
      </c>
      <c r="C632" s="559"/>
      <c r="D632" s="559"/>
      <c r="E632" s="559"/>
      <c r="F632" s="559"/>
      <c r="G632" s="559"/>
      <c r="H632" s="559"/>
      <c r="I632" s="560"/>
      <c r="J632" s="253"/>
      <c r="K632" s="29"/>
    </row>
    <row r="633" spans="1:11" ht="15.75" customHeight="1" x14ac:dyDescent="0.25">
      <c r="A633" s="30" t="s">
        <v>117</v>
      </c>
      <c r="B633" s="602" t="s">
        <v>114</v>
      </c>
      <c r="C633" s="559"/>
      <c r="D633" s="559"/>
      <c r="E633" s="559"/>
      <c r="F633" s="559"/>
      <c r="G633" s="559"/>
      <c r="H633" s="559"/>
      <c r="I633" s="560"/>
      <c r="J633" s="253"/>
      <c r="K633" s="29"/>
    </row>
    <row r="634" spans="1:11" ht="15.75" customHeight="1" x14ac:dyDescent="0.25">
      <c r="A634" s="30" t="s">
        <v>118</v>
      </c>
      <c r="B634" s="603" t="s">
        <v>114</v>
      </c>
      <c r="C634" s="559"/>
      <c r="D634" s="560"/>
      <c r="E634" s="30" t="s">
        <v>119</v>
      </c>
      <c r="F634" s="603" t="s">
        <v>114</v>
      </c>
      <c r="G634" s="559"/>
      <c r="H634" s="559"/>
      <c r="I634" s="560"/>
      <c r="J634" s="253"/>
      <c r="K634" s="29"/>
    </row>
    <row r="635" spans="1:11" ht="23.25" customHeight="1" x14ac:dyDescent="0.25">
      <c r="A635" s="613" t="s">
        <v>120</v>
      </c>
      <c r="B635" s="560"/>
      <c r="C635" s="613" t="s">
        <v>121</v>
      </c>
      <c r="D635" s="560"/>
      <c r="E635" s="613" t="s">
        <v>122</v>
      </c>
      <c r="F635" s="559"/>
      <c r="G635" s="560"/>
      <c r="H635" s="613" t="s">
        <v>123</v>
      </c>
      <c r="I635" s="560"/>
      <c r="J635" s="253"/>
      <c r="K635" s="29"/>
    </row>
    <row r="636" spans="1:11" ht="26.25" customHeight="1" x14ac:dyDescent="0.25">
      <c r="A636" s="602" t="s">
        <v>124</v>
      </c>
      <c r="B636" s="560"/>
      <c r="C636" s="614" t="s">
        <v>164</v>
      </c>
      <c r="D636" s="615"/>
      <c r="E636" s="605" t="s">
        <v>126</v>
      </c>
      <c r="F636" s="559"/>
      <c r="G636" s="560"/>
      <c r="H636" s="617" t="s">
        <v>253</v>
      </c>
      <c r="I636" s="560"/>
      <c r="J636" s="253"/>
      <c r="K636" s="29"/>
    </row>
    <row r="637" spans="1:11" ht="15.75" customHeight="1" x14ac:dyDescent="0.25">
      <c r="A637" s="613" t="s">
        <v>127</v>
      </c>
      <c r="B637" s="559"/>
      <c r="C637" s="559"/>
      <c r="D637" s="559"/>
      <c r="E637" s="559"/>
      <c r="F637" s="559"/>
      <c r="G637" s="559"/>
      <c r="H637" s="559"/>
      <c r="I637" s="560"/>
      <c r="J637" s="253"/>
      <c r="K637" s="29"/>
    </row>
    <row r="638" spans="1:11" ht="15.75" customHeight="1" x14ac:dyDescent="0.25">
      <c r="A638" s="30" t="s">
        <v>128</v>
      </c>
      <c r="B638" s="604" t="s">
        <v>129</v>
      </c>
      <c r="C638" s="559"/>
      <c r="D638" s="559"/>
      <c r="E638" s="559"/>
      <c r="F638" s="559"/>
      <c r="G638" s="559"/>
      <c r="H638" s="560"/>
      <c r="I638" s="30" t="s">
        <v>130</v>
      </c>
      <c r="J638" s="253"/>
      <c r="K638" s="29"/>
    </row>
    <row r="639" spans="1:11" s="234" customFormat="1" ht="30" customHeight="1" x14ac:dyDescent="0.25">
      <c r="A639" s="253"/>
      <c r="B639" s="253"/>
      <c r="C639" s="253"/>
      <c r="D639" s="253"/>
      <c r="E639" s="253"/>
      <c r="F639" s="253"/>
      <c r="G639" s="253"/>
      <c r="H639" s="253"/>
      <c r="I639" s="253"/>
      <c r="J639" s="253"/>
      <c r="K639" s="253"/>
    </row>
    <row r="640" spans="1:11" s="234" customFormat="1" ht="15" customHeight="1" x14ac:dyDescent="0.25"/>
  </sheetData>
  <mergeCells count="1246">
    <mergeCell ref="B88:D88"/>
    <mergeCell ref="G91:G92"/>
    <mergeCell ref="H91:H92"/>
    <mergeCell ref="I91:I92"/>
    <mergeCell ref="E93:F93"/>
    <mergeCell ref="E88:F88"/>
    <mergeCell ref="E87:G87"/>
    <mergeCell ref="B113:D113"/>
    <mergeCell ref="F113:I113"/>
    <mergeCell ref="A109:I109"/>
    <mergeCell ref="B70:D70"/>
    <mergeCell ref="F70:I70"/>
    <mergeCell ref="F68:G68"/>
    <mergeCell ref="H75:I75"/>
    <mergeCell ref="B72:I72"/>
    <mergeCell ref="B73:D73"/>
    <mergeCell ref="F73:I73"/>
    <mergeCell ref="H74:I74"/>
    <mergeCell ref="B71:I71"/>
    <mergeCell ref="C87:D87"/>
    <mergeCell ref="G88:I88"/>
    <mergeCell ref="B89:I89"/>
    <mergeCell ref="B90:I90"/>
    <mergeCell ref="B106:C106"/>
    <mergeCell ref="D106:E106"/>
    <mergeCell ref="F106:G106"/>
    <mergeCell ref="H106:I106"/>
    <mergeCell ref="A100:I100"/>
    <mergeCell ref="A94:I94"/>
    <mergeCell ref="C75:D75"/>
    <mergeCell ref="B84:E84"/>
    <mergeCell ref="F84:I84"/>
    <mergeCell ref="B95:C95"/>
    <mergeCell ref="H223:I223"/>
    <mergeCell ref="B224:C224"/>
    <mergeCell ref="D224:E224"/>
    <mergeCell ref="C114:D114"/>
    <mergeCell ref="E114:G114"/>
    <mergeCell ref="H114:I114"/>
    <mergeCell ref="C115:D115"/>
    <mergeCell ref="E115:G115"/>
    <mergeCell ref="H115:I115"/>
    <mergeCell ref="B108:C108"/>
    <mergeCell ref="D108:E108"/>
    <mergeCell ref="F108:G108"/>
    <mergeCell ref="H108:I108"/>
    <mergeCell ref="B110:D110"/>
    <mergeCell ref="F110:I110"/>
    <mergeCell ref="B111:I111"/>
    <mergeCell ref="B112:I112"/>
    <mergeCell ref="E131:F132"/>
    <mergeCell ref="G131:G132"/>
    <mergeCell ref="B142:C142"/>
    <mergeCell ref="D142:E142"/>
    <mergeCell ref="C127:D127"/>
    <mergeCell ref="E127:G127"/>
    <mergeCell ref="B128:D128"/>
    <mergeCell ref="B129:I129"/>
    <mergeCell ref="G128:I128"/>
    <mergeCell ref="C195:D195"/>
    <mergeCell ref="E195:G195"/>
    <mergeCell ref="D188:E188"/>
    <mergeCell ref="D185:E185"/>
    <mergeCell ref="A116:I116"/>
    <mergeCell ref="B58:I58"/>
    <mergeCell ref="B59:D59"/>
    <mergeCell ref="E59:F59"/>
    <mergeCell ref="G59:I59"/>
    <mergeCell ref="B68:C68"/>
    <mergeCell ref="B64:C64"/>
    <mergeCell ref="B65:C65"/>
    <mergeCell ref="B66:C66"/>
    <mergeCell ref="D64:E64"/>
    <mergeCell ref="F64:G64"/>
    <mergeCell ref="D68:E68"/>
    <mergeCell ref="D65:E65"/>
    <mergeCell ref="D66:E66"/>
    <mergeCell ref="F65:G65"/>
    <mergeCell ref="H65:I65"/>
    <mergeCell ref="B62:C62"/>
    <mergeCell ref="D62:E62"/>
    <mergeCell ref="F62:G62"/>
    <mergeCell ref="H62:I62"/>
    <mergeCell ref="E74:G74"/>
    <mergeCell ref="G99:I99"/>
    <mergeCell ref="E97:F97"/>
    <mergeCell ref="E95:F95"/>
    <mergeCell ref="H95:I95"/>
    <mergeCell ref="E91:F92"/>
    <mergeCell ref="B77:H77"/>
    <mergeCell ref="B78:H78"/>
    <mergeCell ref="B96:I96"/>
    <mergeCell ref="B98:I98"/>
    <mergeCell ref="B99:D99"/>
    <mergeCell ref="B101:I101"/>
    <mergeCell ref="H11:H12"/>
    <mergeCell ref="I11:I12"/>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C34:D34"/>
    <mergeCell ref="E34:G34"/>
    <mergeCell ref="A125:I125"/>
    <mergeCell ref="D67:E67"/>
    <mergeCell ref="F67:G67"/>
    <mergeCell ref="A75:B75"/>
    <mergeCell ref="A76:I76"/>
    <mergeCell ref="A81:I81"/>
    <mergeCell ref="A82:I82"/>
    <mergeCell ref="A85:I85"/>
    <mergeCell ref="A86:I86"/>
    <mergeCell ref="A74:B74"/>
    <mergeCell ref="B63:C63"/>
    <mergeCell ref="D63:E63"/>
    <mergeCell ref="F63:G63"/>
    <mergeCell ref="H63:I63"/>
    <mergeCell ref="B67:C67"/>
    <mergeCell ref="A83:I83"/>
    <mergeCell ref="B117:H117"/>
    <mergeCell ref="B118:H118"/>
    <mergeCell ref="A121:I121"/>
    <mergeCell ref="A122:I122"/>
    <mergeCell ref="C74:D74"/>
    <mergeCell ref="E75:G75"/>
    <mergeCell ref="E99:F99"/>
    <mergeCell ref="F102:G102"/>
    <mergeCell ref="H102:I102"/>
    <mergeCell ref="D103:E103"/>
    <mergeCell ref="F103:G103"/>
    <mergeCell ref="H103:I103"/>
    <mergeCell ref="B102:C102"/>
    <mergeCell ref="D102:E102"/>
    <mergeCell ref="F105:G105"/>
    <mergeCell ref="H105:I105"/>
    <mergeCell ref="A134:I134"/>
    <mergeCell ref="A114:B114"/>
    <mergeCell ref="A115:B115"/>
    <mergeCell ref="B107:C107"/>
    <mergeCell ref="D107:E107"/>
    <mergeCell ref="F107:G107"/>
    <mergeCell ref="H107:I107"/>
    <mergeCell ref="F306:G306"/>
    <mergeCell ref="H306:I306"/>
    <mergeCell ref="B304:C304"/>
    <mergeCell ref="B305:C305"/>
    <mergeCell ref="D305:E305"/>
    <mergeCell ref="F305:G305"/>
    <mergeCell ref="H305:I305"/>
    <mergeCell ref="B306:C306"/>
    <mergeCell ref="D306:E306"/>
    <mergeCell ref="F285:I285"/>
    <mergeCell ref="A286:I286"/>
    <mergeCell ref="G294:I294"/>
    <mergeCell ref="A295:I295"/>
    <mergeCell ref="B296:C296"/>
    <mergeCell ref="E296:F296"/>
    <mergeCell ref="B291:I291"/>
    <mergeCell ref="I292:I293"/>
    <mergeCell ref="B300:D300"/>
    <mergeCell ref="E300:F300"/>
    <mergeCell ref="G300:I300"/>
    <mergeCell ref="A301:I301"/>
    <mergeCell ref="D304:E304"/>
    <mergeCell ref="B303:C303"/>
    <mergeCell ref="D303:E303"/>
    <mergeCell ref="F303:G303"/>
    <mergeCell ref="H303:I303"/>
    <mergeCell ref="H296:I296"/>
    <mergeCell ref="B297:I297"/>
    <mergeCell ref="E298:F298"/>
    <mergeCell ref="B299:I299"/>
    <mergeCell ref="F304:G304"/>
    <mergeCell ref="H304:I304"/>
    <mergeCell ref="B302:I302"/>
    <mergeCell ref="A277:I277"/>
    <mergeCell ref="B278:H278"/>
    <mergeCell ref="B279:H279"/>
    <mergeCell ref="A282:I282"/>
    <mergeCell ref="A283:I283"/>
    <mergeCell ref="A284:I284"/>
    <mergeCell ref="B285:E285"/>
    <mergeCell ref="A287:I287"/>
    <mergeCell ref="C288:D288"/>
    <mergeCell ref="E288:G288"/>
    <mergeCell ref="B289:D289"/>
    <mergeCell ref="E289:F289"/>
    <mergeCell ref="G289:I289"/>
    <mergeCell ref="B290:I290"/>
    <mergeCell ref="E294:F294"/>
    <mergeCell ref="E292:F293"/>
    <mergeCell ref="G292:G293"/>
    <mergeCell ref="H292:H293"/>
    <mergeCell ref="B308:C308"/>
    <mergeCell ref="B309:C309"/>
    <mergeCell ref="D309:E309"/>
    <mergeCell ref="F309:G309"/>
    <mergeCell ref="H309:I309"/>
    <mergeCell ref="B307:C307"/>
    <mergeCell ref="D307:E307"/>
    <mergeCell ref="F307:G307"/>
    <mergeCell ref="H307:I307"/>
    <mergeCell ref="D308:E308"/>
    <mergeCell ref="F308:G308"/>
    <mergeCell ref="H308:I308"/>
    <mergeCell ref="G334:I334"/>
    <mergeCell ref="A335:I335"/>
    <mergeCell ref="B330:I330"/>
    <mergeCell ref="B331:I331"/>
    <mergeCell ref="E332:F333"/>
    <mergeCell ref="G332:G333"/>
    <mergeCell ref="H332:H333"/>
    <mergeCell ref="I332:I333"/>
    <mergeCell ref="E334:F334"/>
    <mergeCell ref="A310:I310"/>
    <mergeCell ref="B311:D311"/>
    <mergeCell ref="F311:I311"/>
    <mergeCell ref="B312:I312"/>
    <mergeCell ref="B313:I313"/>
    <mergeCell ref="B314:D314"/>
    <mergeCell ref="F314:I314"/>
    <mergeCell ref="A316:B316"/>
    <mergeCell ref="C316:D316"/>
    <mergeCell ref="E316:G316"/>
    <mergeCell ref="H316:I316"/>
    <mergeCell ref="A317:I317"/>
    <mergeCell ref="B318:H318"/>
    <mergeCell ref="A324:I324"/>
    <mergeCell ref="A322:I322"/>
    <mergeCell ref="A323:I323"/>
    <mergeCell ref="A315:B315"/>
    <mergeCell ref="C315:D315"/>
    <mergeCell ref="E315:G315"/>
    <mergeCell ref="H315:I315"/>
    <mergeCell ref="B325:E325"/>
    <mergeCell ref="F325:I325"/>
    <mergeCell ref="B319:H319"/>
    <mergeCell ref="A326:I326"/>
    <mergeCell ref="A327:I327"/>
    <mergeCell ref="C328:D328"/>
    <mergeCell ref="E328:G328"/>
    <mergeCell ref="B329:D329"/>
    <mergeCell ref="E329:F329"/>
    <mergeCell ref="G329:I329"/>
    <mergeCell ref="B345:C345"/>
    <mergeCell ref="D345:E345"/>
    <mergeCell ref="F345:G345"/>
    <mergeCell ref="H345:I345"/>
    <mergeCell ref="D346:E346"/>
    <mergeCell ref="F346:G346"/>
    <mergeCell ref="H346:I346"/>
    <mergeCell ref="F349:G349"/>
    <mergeCell ref="H349:I349"/>
    <mergeCell ref="B346:C346"/>
    <mergeCell ref="B347:C347"/>
    <mergeCell ref="D347:E347"/>
    <mergeCell ref="F347:G347"/>
    <mergeCell ref="H347:I347"/>
    <mergeCell ref="B351:D351"/>
    <mergeCell ref="F351:I351"/>
    <mergeCell ref="E376:F376"/>
    <mergeCell ref="B352:I352"/>
    <mergeCell ref="B353:I353"/>
    <mergeCell ref="B354:D354"/>
    <mergeCell ref="F354:I354"/>
    <mergeCell ref="A355:B355"/>
    <mergeCell ref="C355:D355"/>
    <mergeCell ref="H355:I355"/>
    <mergeCell ref="A356:B356"/>
    <mergeCell ref="C356:D356"/>
    <mergeCell ref="E356:G356"/>
    <mergeCell ref="H356:I356"/>
    <mergeCell ref="A357:I357"/>
    <mergeCell ref="B358:H358"/>
    <mergeCell ref="A364:I364"/>
    <mergeCell ref="A362:I362"/>
    <mergeCell ref="E378:F378"/>
    <mergeCell ref="B370:I370"/>
    <mergeCell ref="B371:I371"/>
    <mergeCell ref="E372:F373"/>
    <mergeCell ref="G372:G373"/>
    <mergeCell ref="H372:H373"/>
    <mergeCell ref="I372:I373"/>
    <mergeCell ref="E374:F374"/>
    <mergeCell ref="G374:I374"/>
    <mergeCell ref="C368:D368"/>
    <mergeCell ref="B369:D369"/>
    <mergeCell ref="E369:F369"/>
    <mergeCell ref="G369:I369"/>
    <mergeCell ref="B376:C376"/>
    <mergeCell ref="H376:I376"/>
    <mergeCell ref="B377:I377"/>
    <mergeCell ref="F385:G385"/>
    <mergeCell ref="H385:I385"/>
    <mergeCell ref="B379:I379"/>
    <mergeCell ref="B380:D380"/>
    <mergeCell ref="E380:F380"/>
    <mergeCell ref="G380:I380"/>
    <mergeCell ref="A375:I375"/>
    <mergeCell ref="B385:C385"/>
    <mergeCell ref="D385:E385"/>
    <mergeCell ref="A363:I363"/>
    <mergeCell ref="E355:G355"/>
    <mergeCell ref="B365:E365"/>
    <mergeCell ref="F365:I365"/>
    <mergeCell ref="A366:I366"/>
    <mergeCell ref="A367:I367"/>
    <mergeCell ref="E368:G368"/>
    <mergeCell ref="B359:H359"/>
    <mergeCell ref="E340:F340"/>
    <mergeCell ref="G340:I340"/>
    <mergeCell ref="A341:I341"/>
    <mergeCell ref="B342:I342"/>
    <mergeCell ref="B343:C343"/>
    <mergeCell ref="D343:E343"/>
    <mergeCell ref="F343:G343"/>
    <mergeCell ref="H343:I343"/>
    <mergeCell ref="B336:C336"/>
    <mergeCell ref="E336:F336"/>
    <mergeCell ref="H336:I336"/>
    <mergeCell ref="B337:I337"/>
    <mergeCell ref="E338:F338"/>
    <mergeCell ref="B339:I339"/>
    <mergeCell ref="B340:D340"/>
    <mergeCell ref="B344:C344"/>
    <mergeCell ref="D344:E344"/>
    <mergeCell ref="F344:G344"/>
    <mergeCell ref="H344:I344"/>
    <mergeCell ref="B348:C348"/>
    <mergeCell ref="D348:E348"/>
    <mergeCell ref="F348:G348"/>
    <mergeCell ref="H348:I348"/>
    <mergeCell ref="B349:C349"/>
    <mergeCell ref="D349:E349"/>
    <mergeCell ref="A350:I350"/>
    <mergeCell ref="B384:C384"/>
    <mergeCell ref="D384:E384"/>
    <mergeCell ref="F384:G384"/>
    <mergeCell ref="H384:I384"/>
    <mergeCell ref="H386:I386"/>
    <mergeCell ref="A381:I381"/>
    <mergeCell ref="B382:I382"/>
    <mergeCell ref="B383:C383"/>
    <mergeCell ref="D383:E383"/>
    <mergeCell ref="F383:G383"/>
    <mergeCell ref="H383:I383"/>
    <mergeCell ref="C395:D395"/>
    <mergeCell ref="E395:G395"/>
    <mergeCell ref="B388:C388"/>
    <mergeCell ref="D388:E388"/>
    <mergeCell ref="F388:G388"/>
    <mergeCell ref="H388:I388"/>
    <mergeCell ref="B389:C389"/>
    <mergeCell ref="D389:E389"/>
    <mergeCell ref="F389:G389"/>
    <mergeCell ref="H389:I389"/>
    <mergeCell ref="B386:C386"/>
    <mergeCell ref="D386:E386"/>
    <mergeCell ref="F386:G386"/>
    <mergeCell ref="B387:C387"/>
    <mergeCell ref="D387:E387"/>
    <mergeCell ref="F387:G387"/>
    <mergeCell ref="H387:I387"/>
    <mergeCell ref="F391:I391"/>
    <mergeCell ref="A390:I390"/>
    <mergeCell ref="A396:B396"/>
    <mergeCell ref="C396:D396"/>
    <mergeCell ref="E396:G396"/>
    <mergeCell ref="H396:I396"/>
    <mergeCell ref="A397:I397"/>
    <mergeCell ref="B398:H398"/>
    <mergeCell ref="B399:H399"/>
    <mergeCell ref="B391:D391"/>
    <mergeCell ref="B392:I392"/>
    <mergeCell ref="B393:I393"/>
    <mergeCell ref="B394:D394"/>
    <mergeCell ref="F394:I394"/>
    <mergeCell ref="A395:B395"/>
    <mergeCell ref="H395:I395"/>
    <mergeCell ref="A402:I402"/>
    <mergeCell ref="A403:I403"/>
    <mergeCell ref="A404:I404"/>
    <mergeCell ref="A415:I415"/>
    <mergeCell ref="B424:C424"/>
    <mergeCell ref="D424:E424"/>
    <mergeCell ref="B431:D431"/>
    <mergeCell ref="B428:C428"/>
    <mergeCell ref="D428:E428"/>
    <mergeCell ref="B429:C429"/>
    <mergeCell ref="D429:E429"/>
    <mergeCell ref="F428:G428"/>
    <mergeCell ref="H428:I428"/>
    <mergeCell ref="F429:G429"/>
    <mergeCell ref="H429:I429"/>
    <mergeCell ref="F425:G425"/>
    <mergeCell ref="H425:I425"/>
    <mergeCell ref="F431:I431"/>
    <mergeCell ref="B405:E405"/>
    <mergeCell ref="F405:I405"/>
    <mergeCell ref="A406:I406"/>
    <mergeCell ref="A407:I407"/>
    <mergeCell ref="C408:D408"/>
    <mergeCell ref="E408:G408"/>
    <mergeCell ref="B410:I410"/>
    <mergeCell ref="B411:I411"/>
    <mergeCell ref="E412:F413"/>
    <mergeCell ref="G412:G413"/>
    <mergeCell ref="H412:H413"/>
    <mergeCell ref="I412:I413"/>
    <mergeCell ref="E414:F414"/>
    <mergeCell ref="G414:I414"/>
    <mergeCell ref="B409:D409"/>
    <mergeCell ref="E409:F409"/>
    <mergeCell ref="G409:I409"/>
    <mergeCell ref="E420:F420"/>
    <mergeCell ref="G420:I420"/>
    <mergeCell ref="B425:C425"/>
    <mergeCell ref="D425:E425"/>
    <mergeCell ref="H427:I427"/>
    <mergeCell ref="A430:I430"/>
    <mergeCell ref="B426:C426"/>
    <mergeCell ref="D426:E426"/>
    <mergeCell ref="F426:G426"/>
    <mergeCell ref="H426:I426"/>
    <mergeCell ref="B427:C427"/>
    <mergeCell ref="D427:E427"/>
    <mergeCell ref="F427:G427"/>
    <mergeCell ref="B416:C416"/>
    <mergeCell ref="E416:F416"/>
    <mergeCell ref="H416:I416"/>
    <mergeCell ref="B417:I417"/>
    <mergeCell ref="E609:F609"/>
    <mergeCell ref="B598:H598"/>
    <mergeCell ref="A602:I602"/>
    <mergeCell ref="A603:I603"/>
    <mergeCell ref="A604:I604"/>
    <mergeCell ref="B605:E605"/>
    <mergeCell ref="F605:I605"/>
    <mergeCell ref="A606:I606"/>
    <mergeCell ref="A607:I607"/>
    <mergeCell ref="A515:B515"/>
    <mergeCell ref="C515:D515"/>
    <mergeCell ref="E515:G515"/>
    <mergeCell ref="H515:I515"/>
    <mergeCell ref="B525:E525"/>
    <mergeCell ref="F525:I525"/>
    <mergeCell ref="B519:H519"/>
    <mergeCell ref="A526:I526"/>
    <mergeCell ref="A527:I527"/>
    <mergeCell ref="C528:D528"/>
    <mergeCell ref="E528:G528"/>
    <mergeCell ref="B529:D529"/>
    <mergeCell ref="E529:F529"/>
    <mergeCell ref="G529:I529"/>
    <mergeCell ref="A516:B516"/>
    <mergeCell ref="H546:I546"/>
    <mergeCell ref="C516:D516"/>
    <mergeCell ref="E516:G516"/>
    <mergeCell ref="H516:I516"/>
    <mergeCell ref="A517:I517"/>
    <mergeCell ref="B518:H518"/>
    <mergeCell ref="A524:I524"/>
    <mergeCell ref="A522:I522"/>
    <mergeCell ref="E595:G595"/>
    <mergeCell ref="F587:G587"/>
    <mergeCell ref="B588:C588"/>
    <mergeCell ref="D588:E588"/>
    <mergeCell ref="F588:G588"/>
    <mergeCell ref="H588:I588"/>
    <mergeCell ref="B589:C589"/>
    <mergeCell ref="D589:E589"/>
    <mergeCell ref="F589:G589"/>
    <mergeCell ref="H589:I589"/>
    <mergeCell ref="H587:I587"/>
    <mergeCell ref="A596:B596"/>
    <mergeCell ref="H596:I596"/>
    <mergeCell ref="A597:I597"/>
    <mergeCell ref="A595:B595"/>
    <mergeCell ref="H595:I595"/>
    <mergeCell ref="A590:I590"/>
    <mergeCell ref="E614:F614"/>
    <mergeCell ref="G614:I614"/>
    <mergeCell ref="H629:I629"/>
    <mergeCell ref="A630:I630"/>
    <mergeCell ref="B628:C628"/>
    <mergeCell ref="D628:E628"/>
    <mergeCell ref="F628:G628"/>
    <mergeCell ref="H628:I628"/>
    <mergeCell ref="A637:I637"/>
    <mergeCell ref="B638:H638"/>
    <mergeCell ref="B629:C629"/>
    <mergeCell ref="B631:D631"/>
    <mergeCell ref="F631:I631"/>
    <mergeCell ref="B632:I632"/>
    <mergeCell ref="B633:I633"/>
    <mergeCell ref="B634:D634"/>
    <mergeCell ref="F634:I634"/>
    <mergeCell ref="A635:B635"/>
    <mergeCell ref="C635:D635"/>
    <mergeCell ref="E635:G635"/>
    <mergeCell ref="H635:I635"/>
    <mergeCell ref="A636:B636"/>
    <mergeCell ref="C636:D636"/>
    <mergeCell ref="E636:G636"/>
    <mergeCell ref="H636:I636"/>
    <mergeCell ref="B617:I617"/>
    <mergeCell ref="E618:F618"/>
    <mergeCell ref="B619:I619"/>
    <mergeCell ref="F623:G623"/>
    <mergeCell ref="H623:I623"/>
    <mergeCell ref="B620:D620"/>
    <mergeCell ref="E620:F620"/>
    <mergeCell ref="B552:I552"/>
    <mergeCell ref="B553:I553"/>
    <mergeCell ref="B554:D554"/>
    <mergeCell ref="F554:I554"/>
    <mergeCell ref="A555:B555"/>
    <mergeCell ref="C555:D555"/>
    <mergeCell ref="H555:I555"/>
    <mergeCell ref="A541:I541"/>
    <mergeCell ref="B542:I542"/>
    <mergeCell ref="B543:C543"/>
    <mergeCell ref="D543:E543"/>
    <mergeCell ref="F543:G543"/>
    <mergeCell ref="H543:I543"/>
    <mergeCell ref="B544:C544"/>
    <mergeCell ref="D544:E544"/>
    <mergeCell ref="E612:F613"/>
    <mergeCell ref="G612:G613"/>
    <mergeCell ref="H612:H613"/>
    <mergeCell ref="I612:I613"/>
    <mergeCell ref="C608:D608"/>
    <mergeCell ref="E608:G608"/>
    <mergeCell ref="B609:D609"/>
    <mergeCell ref="G609:I609"/>
    <mergeCell ref="B610:I610"/>
    <mergeCell ref="B611:I611"/>
    <mergeCell ref="C596:D596"/>
    <mergeCell ref="B591:D591"/>
    <mergeCell ref="B594:D594"/>
    <mergeCell ref="C595:D595"/>
    <mergeCell ref="B593:I593"/>
    <mergeCell ref="F594:I594"/>
    <mergeCell ref="E596:G596"/>
    <mergeCell ref="C568:D568"/>
    <mergeCell ref="B569:D569"/>
    <mergeCell ref="E569:F569"/>
    <mergeCell ref="G569:I569"/>
    <mergeCell ref="B548:C548"/>
    <mergeCell ref="D548:E548"/>
    <mergeCell ref="F548:G548"/>
    <mergeCell ref="H548:I548"/>
    <mergeCell ref="B549:C549"/>
    <mergeCell ref="D549:E549"/>
    <mergeCell ref="F549:G549"/>
    <mergeCell ref="H549:I549"/>
    <mergeCell ref="A556:B556"/>
    <mergeCell ref="C556:D556"/>
    <mergeCell ref="E556:G556"/>
    <mergeCell ref="A535:I535"/>
    <mergeCell ref="B530:I530"/>
    <mergeCell ref="B531:I531"/>
    <mergeCell ref="E532:F533"/>
    <mergeCell ref="G532:G533"/>
    <mergeCell ref="H532:H533"/>
    <mergeCell ref="I532:I533"/>
    <mergeCell ref="E534:F534"/>
    <mergeCell ref="B546:C546"/>
    <mergeCell ref="B547:C547"/>
    <mergeCell ref="D547:E547"/>
    <mergeCell ref="F547:G547"/>
    <mergeCell ref="H547:I547"/>
    <mergeCell ref="B551:D551"/>
    <mergeCell ref="F551:I551"/>
    <mergeCell ref="A550:I550"/>
    <mergeCell ref="E555:G555"/>
    <mergeCell ref="D584:E584"/>
    <mergeCell ref="F584:G584"/>
    <mergeCell ref="H584:I584"/>
    <mergeCell ref="B579:I579"/>
    <mergeCell ref="B580:D580"/>
    <mergeCell ref="E580:F580"/>
    <mergeCell ref="G580:I580"/>
    <mergeCell ref="D585:E585"/>
    <mergeCell ref="F585:G585"/>
    <mergeCell ref="H585:I585"/>
    <mergeCell ref="B565:E565"/>
    <mergeCell ref="F565:I565"/>
    <mergeCell ref="A566:I566"/>
    <mergeCell ref="A567:I567"/>
    <mergeCell ref="E568:G568"/>
    <mergeCell ref="F544:G544"/>
    <mergeCell ref="H544:I544"/>
    <mergeCell ref="B545:C545"/>
    <mergeCell ref="D545:E545"/>
    <mergeCell ref="F545:G545"/>
    <mergeCell ref="H545:I545"/>
    <mergeCell ref="D546:E546"/>
    <mergeCell ref="F546:G546"/>
    <mergeCell ref="B559:H559"/>
    <mergeCell ref="B570:I570"/>
    <mergeCell ref="B571:I571"/>
    <mergeCell ref="E572:F573"/>
    <mergeCell ref="G572:G573"/>
    <mergeCell ref="H572:H573"/>
    <mergeCell ref="I572:I573"/>
    <mergeCell ref="E574:F574"/>
    <mergeCell ref="G574:I574"/>
    <mergeCell ref="H556:I556"/>
    <mergeCell ref="A557:I557"/>
    <mergeCell ref="B558:H558"/>
    <mergeCell ref="A564:I564"/>
    <mergeCell ref="A562:I562"/>
    <mergeCell ref="A563:I563"/>
    <mergeCell ref="E576:F576"/>
    <mergeCell ref="E578:F578"/>
    <mergeCell ref="A581:I581"/>
    <mergeCell ref="F591:I591"/>
    <mergeCell ref="B592:I592"/>
    <mergeCell ref="A615:I615"/>
    <mergeCell ref="B616:C616"/>
    <mergeCell ref="E616:F616"/>
    <mergeCell ref="H616:I616"/>
    <mergeCell ref="B576:C576"/>
    <mergeCell ref="H576:I576"/>
    <mergeCell ref="B577:I577"/>
    <mergeCell ref="A575:I575"/>
    <mergeCell ref="B585:C585"/>
    <mergeCell ref="B586:C586"/>
    <mergeCell ref="D586:E586"/>
    <mergeCell ref="F586:G586"/>
    <mergeCell ref="H586:I586"/>
    <mergeCell ref="B587:C587"/>
    <mergeCell ref="D587:E587"/>
    <mergeCell ref="B582:I582"/>
    <mergeCell ref="B583:C583"/>
    <mergeCell ref="D583:E583"/>
    <mergeCell ref="F583:G583"/>
    <mergeCell ref="H583:I583"/>
    <mergeCell ref="B584:C584"/>
    <mergeCell ref="G620:I620"/>
    <mergeCell ref="A621:I621"/>
    <mergeCell ref="B622:I622"/>
    <mergeCell ref="B623:C623"/>
    <mergeCell ref="D623:E623"/>
    <mergeCell ref="B624:C624"/>
    <mergeCell ref="D624:E624"/>
    <mergeCell ref="F624:G624"/>
    <mergeCell ref="H624:I624"/>
    <mergeCell ref="D625:E625"/>
    <mergeCell ref="F625:G625"/>
    <mergeCell ref="H625:I625"/>
    <mergeCell ref="F627:G627"/>
    <mergeCell ref="H627:I627"/>
    <mergeCell ref="B625:C625"/>
    <mergeCell ref="B626:C626"/>
    <mergeCell ref="D626:E626"/>
    <mergeCell ref="F626:G626"/>
    <mergeCell ref="H626:I626"/>
    <mergeCell ref="B627:C627"/>
    <mergeCell ref="D627:E627"/>
    <mergeCell ref="D629:E629"/>
    <mergeCell ref="F629:G629"/>
    <mergeCell ref="A60:I60"/>
    <mergeCell ref="B61:I61"/>
    <mergeCell ref="H67:I67"/>
    <mergeCell ref="H66:I66"/>
    <mergeCell ref="B49:I49"/>
    <mergeCell ref="B50:I50"/>
    <mergeCell ref="E51:F52"/>
    <mergeCell ref="G51:G52"/>
    <mergeCell ref="H51:H52"/>
    <mergeCell ref="I51:I52"/>
    <mergeCell ref="E53:F53"/>
    <mergeCell ref="G53:I53"/>
    <mergeCell ref="B48:D48"/>
    <mergeCell ref="E48:F48"/>
    <mergeCell ref="G48:I48"/>
    <mergeCell ref="H68:I68"/>
    <mergeCell ref="A69:I69"/>
    <mergeCell ref="H64:I64"/>
    <mergeCell ref="F66:G66"/>
    <mergeCell ref="E133:F133"/>
    <mergeCell ref="G133:I133"/>
    <mergeCell ref="B135:C135"/>
    <mergeCell ref="H135:I135"/>
    <mergeCell ref="E135:F135"/>
    <mergeCell ref="B136:I136"/>
    <mergeCell ref="E137:F137"/>
    <mergeCell ref="B138:I138"/>
    <mergeCell ref="B139:D139"/>
    <mergeCell ref="G139:I139"/>
    <mergeCell ref="E139:F139"/>
    <mergeCell ref="B31:I31"/>
    <mergeCell ref="B32:I32"/>
    <mergeCell ref="B33:D33"/>
    <mergeCell ref="C35:D35"/>
    <mergeCell ref="E35:G35"/>
    <mergeCell ref="H35:I35"/>
    <mergeCell ref="F33:I33"/>
    <mergeCell ref="H34:I34"/>
    <mergeCell ref="B24:C24"/>
    <mergeCell ref="D24:E24"/>
    <mergeCell ref="B25:C25"/>
    <mergeCell ref="D25:E25"/>
    <mergeCell ref="B26:C26"/>
    <mergeCell ref="D26:E26"/>
    <mergeCell ref="F24:G24"/>
    <mergeCell ref="H24:I24"/>
    <mergeCell ref="H26:I26"/>
    <mergeCell ref="F25:G25"/>
    <mergeCell ref="H25:I25"/>
    <mergeCell ref="B28:C28"/>
    <mergeCell ref="D28:E28"/>
    <mergeCell ref="F28:G28"/>
    <mergeCell ref="H28:I28"/>
    <mergeCell ref="A29:I29"/>
    <mergeCell ref="B30:D30"/>
    <mergeCell ref="F30:I30"/>
    <mergeCell ref="A35:B35"/>
    <mergeCell ref="A34:B34"/>
    <mergeCell ref="E47:G47"/>
    <mergeCell ref="A54:I54"/>
    <mergeCell ref="B55:C55"/>
    <mergeCell ref="E55:F55"/>
    <mergeCell ref="H55:I55"/>
    <mergeCell ref="B56:I56"/>
    <mergeCell ref="E57:F57"/>
    <mergeCell ref="A43:I43"/>
    <mergeCell ref="B44:E44"/>
    <mergeCell ref="F44:I44"/>
    <mergeCell ref="A45:I45"/>
    <mergeCell ref="A46:I46"/>
    <mergeCell ref="C47:D47"/>
    <mergeCell ref="A42:I42"/>
    <mergeCell ref="A41:I41"/>
    <mergeCell ref="A36:I36"/>
    <mergeCell ref="B37:H37"/>
    <mergeCell ref="B38:H38"/>
    <mergeCell ref="B16:I16"/>
    <mergeCell ref="E17:F17"/>
    <mergeCell ref="F23:G23"/>
    <mergeCell ref="H23:I23"/>
    <mergeCell ref="G13:I13"/>
    <mergeCell ref="E13:F13"/>
    <mergeCell ref="B27:C27"/>
    <mergeCell ref="D27:E27"/>
    <mergeCell ref="H27:I27"/>
    <mergeCell ref="G19:I19"/>
    <mergeCell ref="B18:I18"/>
    <mergeCell ref="A20:I20"/>
    <mergeCell ref="B21:I21"/>
    <mergeCell ref="B22:C22"/>
    <mergeCell ref="D22:E22"/>
    <mergeCell ref="F22:G22"/>
    <mergeCell ref="H22:I22"/>
    <mergeCell ref="B23:C23"/>
    <mergeCell ref="D23:E23"/>
    <mergeCell ref="B19:D19"/>
    <mergeCell ref="E19:F19"/>
    <mergeCell ref="A14:I14"/>
    <mergeCell ref="B15:C15"/>
    <mergeCell ref="E15:F15"/>
    <mergeCell ref="H15:I15"/>
    <mergeCell ref="F27:G27"/>
    <mergeCell ref="F26:G26"/>
    <mergeCell ref="B175:C175"/>
    <mergeCell ref="H175:I175"/>
    <mergeCell ref="B176:I176"/>
    <mergeCell ref="E177:F177"/>
    <mergeCell ref="H183:I183"/>
    <mergeCell ref="H184:I184"/>
    <mergeCell ref="E155:G155"/>
    <mergeCell ref="H155:I155"/>
    <mergeCell ref="B169:I169"/>
    <mergeCell ref="B170:I170"/>
    <mergeCell ref="E171:F172"/>
    <mergeCell ref="G171:G172"/>
    <mergeCell ref="H171:H172"/>
    <mergeCell ref="I171:I172"/>
    <mergeCell ref="F150:I150"/>
    <mergeCell ref="B151:I151"/>
    <mergeCell ref="B152:I152"/>
    <mergeCell ref="D184:E184"/>
    <mergeCell ref="F184:G184"/>
    <mergeCell ref="A165:I165"/>
    <mergeCell ref="H146:I146"/>
    <mergeCell ref="B147:C147"/>
    <mergeCell ref="B148:C148"/>
    <mergeCell ref="F148:G148"/>
    <mergeCell ref="H148:I148"/>
    <mergeCell ref="A149:I149"/>
    <mergeCell ref="B150:D150"/>
    <mergeCell ref="F142:G142"/>
    <mergeCell ref="H142:I142"/>
    <mergeCell ref="B143:C143"/>
    <mergeCell ref="D143:E143"/>
    <mergeCell ref="F143:G143"/>
    <mergeCell ref="H143:I143"/>
    <mergeCell ref="B130:I130"/>
    <mergeCell ref="B185:C185"/>
    <mergeCell ref="B197:H197"/>
    <mergeCell ref="B198:H198"/>
    <mergeCell ref="F188:G188"/>
    <mergeCell ref="H188:I188"/>
    <mergeCell ref="F193:I193"/>
    <mergeCell ref="H194:I194"/>
    <mergeCell ref="F190:I190"/>
    <mergeCell ref="B191:I191"/>
    <mergeCell ref="B192:I192"/>
    <mergeCell ref="H195:I195"/>
    <mergeCell ref="H131:H132"/>
    <mergeCell ref="I131:I132"/>
    <mergeCell ref="A140:I140"/>
    <mergeCell ref="B141:I141"/>
    <mergeCell ref="G173:I173"/>
    <mergeCell ref="F183:G183"/>
    <mergeCell ref="B184:C184"/>
    <mergeCell ref="B208:D208"/>
    <mergeCell ref="E208:F208"/>
    <mergeCell ref="B144:C144"/>
    <mergeCell ref="D144:E144"/>
    <mergeCell ref="C207:D207"/>
    <mergeCell ref="E207:G207"/>
    <mergeCell ref="B188:C188"/>
    <mergeCell ref="B190:D190"/>
    <mergeCell ref="F185:G185"/>
    <mergeCell ref="B204:E204"/>
    <mergeCell ref="A206:I206"/>
    <mergeCell ref="B145:C145"/>
    <mergeCell ref="B157:H157"/>
    <mergeCell ref="B158:H158"/>
    <mergeCell ref="B164:E164"/>
    <mergeCell ref="F164:I164"/>
    <mergeCell ref="E154:G154"/>
    <mergeCell ref="C155:D155"/>
    <mergeCell ref="B193:D193"/>
    <mergeCell ref="C194:D194"/>
    <mergeCell ref="E194:G194"/>
    <mergeCell ref="F153:I153"/>
    <mergeCell ref="H154:I154"/>
    <mergeCell ref="B153:D153"/>
    <mergeCell ref="C154:D154"/>
    <mergeCell ref="A189:I189"/>
    <mergeCell ref="A196:I196"/>
    <mergeCell ref="A201:I201"/>
    <mergeCell ref="A202:I202"/>
    <mergeCell ref="A203:I203"/>
    <mergeCell ref="A205:I205"/>
    <mergeCell ref="E173:F173"/>
    <mergeCell ref="B103:C103"/>
    <mergeCell ref="B104:C104"/>
    <mergeCell ref="D104:E104"/>
    <mergeCell ref="F104:G104"/>
    <mergeCell ref="H104:I104"/>
    <mergeCell ref="B105:C105"/>
    <mergeCell ref="D105:E105"/>
    <mergeCell ref="G93:I93"/>
    <mergeCell ref="A123:I123"/>
    <mergeCell ref="B124:E124"/>
    <mergeCell ref="F124:I124"/>
    <mergeCell ref="A126:I126"/>
    <mergeCell ref="E128:F128"/>
    <mergeCell ref="G208:I208"/>
    <mergeCell ref="F204:I204"/>
    <mergeCell ref="B187:C187"/>
    <mergeCell ref="B186:C186"/>
    <mergeCell ref="D186:E186"/>
    <mergeCell ref="F186:G186"/>
    <mergeCell ref="H186:I186"/>
    <mergeCell ref="D187:E187"/>
    <mergeCell ref="F187:G187"/>
    <mergeCell ref="H187:I187"/>
    <mergeCell ref="A180:I180"/>
    <mergeCell ref="D182:E182"/>
    <mergeCell ref="F182:G182"/>
    <mergeCell ref="H182:I182"/>
    <mergeCell ref="B183:C183"/>
    <mergeCell ref="E175:F175"/>
    <mergeCell ref="E168:F168"/>
    <mergeCell ref="A194:B194"/>
    <mergeCell ref="A195:B195"/>
    <mergeCell ref="H185:I185"/>
    <mergeCell ref="A166:I166"/>
    <mergeCell ref="C167:D167"/>
    <mergeCell ref="E167:G167"/>
    <mergeCell ref="B168:D168"/>
    <mergeCell ref="G168:I168"/>
    <mergeCell ref="A174:I174"/>
    <mergeCell ref="F144:G144"/>
    <mergeCell ref="H144:I144"/>
    <mergeCell ref="D183:E183"/>
    <mergeCell ref="D145:E145"/>
    <mergeCell ref="D146:E146"/>
    <mergeCell ref="D148:E148"/>
    <mergeCell ref="D147:E147"/>
    <mergeCell ref="F145:G145"/>
    <mergeCell ref="H145:I145"/>
    <mergeCell ref="B146:C146"/>
    <mergeCell ref="F146:G146"/>
    <mergeCell ref="B178:I178"/>
    <mergeCell ref="B179:D179"/>
    <mergeCell ref="E179:F179"/>
    <mergeCell ref="G179:I179"/>
    <mergeCell ref="B181:I181"/>
    <mergeCell ref="B182:C182"/>
    <mergeCell ref="A154:B154"/>
    <mergeCell ref="A155:B155"/>
    <mergeCell ref="F147:G147"/>
    <mergeCell ref="H147:I147"/>
    <mergeCell ref="A156:I156"/>
    <mergeCell ref="A161:I161"/>
    <mergeCell ref="A162:I162"/>
    <mergeCell ref="A163:I163"/>
    <mergeCell ref="B209:I209"/>
    <mergeCell ref="B210:I210"/>
    <mergeCell ref="E211:F212"/>
    <mergeCell ref="G211:G212"/>
    <mergeCell ref="H211:H212"/>
    <mergeCell ref="I211:I212"/>
    <mergeCell ref="F230:I230"/>
    <mergeCell ref="E213:F213"/>
    <mergeCell ref="G213:I213"/>
    <mergeCell ref="F224:G224"/>
    <mergeCell ref="H224:I224"/>
    <mergeCell ref="B215:C215"/>
    <mergeCell ref="E215:F215"/>
    <mergeCell ref="H215:I215"/>
    <mergeCell ref="B216:I216"/>
    <mergeCell ref="E217:F217"/>
    <mergeCell ref="B218:I218"/>
    <mergeCell ref="B219:D219"/>
    <mergeCell ref="E219:F219"/>
    <mergeCell ref="B226:C226"/>
    <mergeCell ref="D226:E226"/>
    <mergeCell ref="A214:I214"/>
    <mergeCell ref="D222:E222"/>
    <mergeCell ref="B228:C228"/>
    <mergeCell ref="D228:E228"/>
    <mergeCell ref="A220:I220"/>
    <mergeCell ref="B221:I221"/>
    <mergeCell ref="F222:G222"/>
    <mergeCell ref="H222:I222"/>
    <mergeCell ref="B223:C223"/>
    <mergeCell ref="D223:E223"/>
    <mergeCell ref="F223:G223"/>
    <mergeCell ref="H252:H253"/>
    <mergeCell ref="I252:I253"/>
    <mergeCell ref="A255:I255"/>
    <mergeCell ref="E254:F254"/>
    <mergeCell ref="G254:I254"/>
    <mergeCell ref="B222:C222"/>
    <mergeCell ref="A234:B234"/>
    <mergeCell ref="A235:B235"/>
    <mergeCell ref="A236:I236"/>
    <mergeCell ref="A242:I242"/>
    <mergeCell ref="A243:I243"/>
    <mergeCell ref="G219:I219"/>
    <mergeCell ref="B225:C225"/>
    <mergeCell ref="D225:E225"/>
    <mergeCell ref="F225:G225"/>
    <mergeCell ref="H225:I225"/>
    <mergeCell ref="B232:I232"/>
    <mergeCell ref="B231:I231"/>
    <mergeCell ref="G249:I249"/>
    <mergeCell ref="B237:H237"/>
    <mergeCell ref="A244:I244"/>
    <mergeCell ref="E235:G235"/>
    <mergeCell ref="B238:H238"/>
    <mergeCell ref="C234:D234"/>
    <mergeCell ref="B233:D233"/>
    <mergeCell ref="B245:E245"/>
    <mergeCell ref="F245:I245"/>
    <mergeCell ref="E234:G234"/>
    <mergeCell ref="H234:I234"/>
    <mergeCell ref="C235:D235"/>
    <mergeCell ref="H235:I235"/>
    <mergeCell ref="F233:I233"/>
    <mergeCell ref="B259:I259"/>
    <mergeCell ref="E258:F258"/>
    <mergeCell ref="B256:C256"/>
    <mergeCell ref="E256:F256"/>
    <mergeCell ref="H256:I256"/>
    <mergeCell ref="B257:I257"/>
    <mergeCell ref="F226:G226"/>
    <mergeCell ref="H226:I226"/>
    <mergeCell ref="B227:C227"/>
    <mergeCell ref="D227:E227"/>
    <mergeCell ref="F227:G227"/>
    <mergeCell ref="H227:I227"/>
    <mergeCell ref="F228:G228"/>
    <mergeCell ref="H228:I228"/>
    <mergeCell ref="A229:I229"/>
    <mergeCell ref="B230:D230"/>
    <mergeCell ref="D264:E264"/>
    <mergeCell ref="B260:D260"/>
    <mergeCell ref="E260:F260"/>
    <mergeCell ref="G260:I260"/>
    <mergeCell ref="A261:I261"/>
    <mergeCell ref="B262:I262"/>
    <mergeCell ref="A246:I246"/>
    <mergeCell ref="A247:I247"/>
    <mergeCell ref="C248:D248"/>
    <mergeCell ref="E248:G248"/>
    <mergeCell ref="B249:D249"/>
    <mergeCell ref="E249:F249"/>
    <mergeCell ref="B250:I250"/>
    <mergeCell ref="B251:I251"/>
    <mergeCell ref="E252:F253"/>
    <mergeCell ref="G252:G253"/>
    <mergeCell ref="B266:C266"/>
    <mergeCell ref="D266:E266"/>
    <mergeCell ref="B271:D271"/>
    <mergeCell ref="F271:I271"/>
    <mergeCell ref="B267:C267"/>
    <mergeCell ref="D267:E267"/>
    <mergeCell ref="F267:G267"/>
    <mergeCell ref="H267:I267"/>
    <mergeCell ref="B268:C268"/>
    <mergeCell ref="D268:E268"/>
    <mergeCell ref="F268:G268"/>
    <mergeCell ref="H268:I268"/>
    <mergeCell ref="F263:G263"/>
    <mergeCell ref="H263:I263"/>
    <mergeCell ref="B272:I272"/>
    <mergeCell ref="B273:I273"/>
    <mergeCell ref="F264:G264"/>
    <mergeCell ref="H264:I264"/>
    <mergeCell ref="H265:I265"/>
    <mergeCell ref="B263:C263"/>
    <mergeCell ref="D263:E263"/>
    <mergeCell ref="B264:C264"/>
    <mergeCell ref="B265:C265"/>
    <mergeCell ref="D265:E265"/>
    <mergeCell ref="F265:G265"/>
    <mergeCell ref="F266:G266"/>
    <mergeCell ref="H266:I266"/>
    <mergeCell ref="B269:C269"/>
    <mergeCell ref="D269:E269"/>
    <mergeCell ref="B274:D274"/>
    <mergeCell ref="F274:I274"/>
    <mergeCell ref="A275:B275"/>
    <mergeCell ref="C275:D275"/>
    <mergeCell ref="E275:G275"/>
    <mergeCell ref="H275:I275"/>
    <mergeCell ref="F269:G269"/>
    <mergeCell ref="H269:I269"/>
    <mergeCell ref="A270:I270"/>
    <mergeCell ref="A276:B276"/>
    <mergeCell ref="C276:D276"/>
    <mergeCell ref="E276:G276"/>
    <mergeCell ref="H276:I276"/>
    <mergeCell ref="A435:B435"/>
    <mergeCell ref="C435:D435"/>
    <mergeCell ref="E435:G435"/>
    <mergeCell ref="H435:I435"/>
    <mergeCell ref="B432:I432"/>
    <mergeCell ref="B433:I433"/>
    <mergeCell ref="B434:D434"/>
    <mergeCell ref="F434:I434"/>
    <mergeCell ref="A421:I421"/>
    <mergeCell ref="B422:I422"/>
    <mergeCell ref="B423:C423"/>
    <mergeCell ref="D423:E423"/>
    <mergeCell ref="F423:G423"/>
    <mergeCell ref="H423:I423"/>
    <mergeCell ref="F424:G424"/>
    <mergeCell ref="H424:I424"/>
    <mergeCell ref="E418:F418"/>
    <mergeCell ref="B419:I419"/>
    <mergeCell ref="B420:D420"/>
    <mergeCell ref="B445:E445"/>
    <mergeCell ref="F445:I445"/>
    <mergeCell ref="B439:H439"/>
    <mergeCell ref="A446:I446"/>
    <mergeCell ref="A447:I447"/>
    <mergeCell ref="C448:D448"/>
    <mergeCell ref="E448:G448"/>
    <mergeCell ref="B449:D449"/>
    <mergeCell ref="E449:F449"/>
    <mergeCell ref="G449:I449"/>
    <mergeCell ref="A436:B436"/>
    <mergeCell ref="C436:D436"/>
    <mergeCell ref="E436:G436"/>
    <mergeCell ref="H436:I436"/>
    <mergeCell ref="A437:I437"/>
    <mergeCell ref="B438:H438"/>
    <mergeCell ref="A444:I444"/>
    <mergeCell ref="A442:I442"/>
    <mergeCell ref="A443:I443"/>
    <mergeCell ref="G454:I454"/>
    <mergeCell ref="A455:I455"/>
    <mergeCell ref="B450:I450"/>
    <mergeCell ref="B451:I451"/>
    <mergeCell ref="E452:F453"/>
    <mergeCell ref="G452:G453"/>
    <mergeCell ref="H452:H453"/>
    <mergeCell ref="I452:I453"/>
    <mergeCell ref="E454:F454"/>
    <mergeCell ref="A461:I461"/>
    <mergeCell ref="B462:I462"/>
    <mergeCell ref="B463:C463"/>
    <mergeCell ref="D463:E463"/>
    <mergeCell ref="F463:G463"/>
    <mergeCell ref="H463:I463"/>
    <mergeCell ref="B464:C464"/>
    <mergeCell ref="D464:E464"/>
    <mergeCell ref="F464:G464"/>
    <mergeCell ref="H464:I464"/>
    <mergeCell ref="E460:F460"/>
    <mergeCell ref="G460:I460"/>
    <mergeCell ref="B456:C456"/>
    <mergeCell ref="E456:F456"/>
    <mergeCell ref="H456:I456"/>
    <mergeCell ref="B457:I457"/>
    <mergeCell ref="E458:F458"/>
    <mergeCell ref="B459:I459"/>
    <mergeCell ref="B460:D460"/>
    <mergeCell ref="B465:C465"/>
    <mergeCell ref="D465:E465"/>
    <mergeCell ref="F465:G465"/>
    <mergeCell ref="H465:I465"/>
    <mergeCell ref="D466:E466"/>
    <mergeCell ref="F466:G466"/>
    <mergeCell ref="H466:I466"/>
    <mergeCell ref="B468:C468"/>
    <mergeCell ref="D468:E468"/>
    <mergeCell ref="F468:G468"/>
    <mergeCell ref="H468:I468"/>
    <mergeCell ref="B469:C469"/>
    <mergeCell ref="D469:E469"/>
    <mergeCell ref="F469:G469"/>
    <mergeCell ref="H469:I469"/>
    <mergeCell ref="B466:C466"/>
    <mergeCell ref="B467:C467"/>
    <mergeCell ref="D467:E467"/>
    <mergeCell ref="F467:G467"/>
    <mergeCell ref="H467:I467"/>
    <mergeCell ref="B471:D471"/>
    <mergeCell ref="F471:I471"/>
    <mergeCell ref="A470:I470"/>
    <mergeCell ref="E475:G475"/>
    <mergeCell ref="B485:E485"/>
    <mergeCell ref="F485:I485"/>
    <mergeCell ref="A486:I486"/>
    <mergeCell ref="A487:I487"/>
    <mergeCell ref="E488:G488"/>
    <mergeCell ref="B479:H479"/>
    <mergeCell ref="B490:I490"/>
    <mergeCell ref="B491:I491"/>
    <mergeCell ref="E492:F493"/>
    <mergeCell ref="G492:G493"/>
    <mergeCell ref="H492:H493"/>
    <mergeCell ref="I492:I493"/>
    <mergeCell ref="E494:F494"/>
    <mergeCell ref="G494:I494"/>
    <mergeCell ref="C488:D488"/>
    <mergeCell ref="B489:D489"/>
    <mergeCell ref="E489:F489"/>
    <mergeCell ref="G489:I489"/>
    <mergeCell ref="B496:C496"/>
    <mergeCell ref="H496:I496"/>
    <mergeCell ref="B497:I497"/>
    <mergeCell ref="A495:I495"/>
    <mergeCell ref="B472:I472"/>
    <mergeCell ref="B473:I473"/>
    <mergeCell ref="B474:D474"/>
    <mergeCell ref="F474:I474"/>
    <mergeCell ref="A475:B475"/>
    <mergeCell ref="C475:D475"/>
    <mergeCell ref="H475:I475"/>
    <mergeCell ref="A476:B476"/>
    <mergeCell ref="C476:D476"/>
    <mergeCell ref="E476:G476"/>
    <mergeCell ref="H476:I476"/>
    <mergeCell ref="A477:I477"/>
    <mergeCell ref="B478:H478"/>
    <mergeCell ref="A484:I484"/>
    <mergeCell ref="A482:I482"/>
    <mergeCell ref="A483:I483"/>
    <mergeCell ref="E496:F496"/>
    <mergeCell ref="B499:I499"/>
    <mergeCell ref="B500:D500"/>
    <mergeCell ref="E500:F500"/>
    <mergeCell ref="G500:I500"/>
    <mergeCell ref="D505:E505"/>
    <mergeCell ref="F505:G505"/>
    <mergeCell ref="H505:I505"/>
    <mergeCell ref="F508:G508"/>
    <mergeCell ref="H508:I508"/>
    <mergeCell ref="F509:G509"/>
    <mergeCell ref="H509:I509"/>
    <mergeCell ref="F504:G504"/>
    <mergeCell ref="H504:I504"/>
    <mergeCell ref="F511:I511"/>
    <mergeCell ref="E498:F498"/>
    <mergeCell ref="A501:I501"/>
    <mergeCell ref="F507:G507"/>
    <mergeCell ref="H507:I507"/>
    <mergeCell ref="B505:C505"/>
    <mergeCell ref="B506:C506"/>
    <mergeCell ref="D506:E506"/>
    <mergeCell ref="F506:G506"/>
    <mergeCell ref="H506:I506"/>
    <mergeCell ref="B507:C507"/>
    <mergeCell ref="D507:E507"/>
    <mergeCell ref="B502:I502"/>
    <mergeCell ref="B503:C503"/>
    <mergeCell ref="D503:E503"/>
    <mergeCell ref="F503:G503"/>
    <mergeCell ref="H503:I503"/>
    <mergeCell ref="B504:C504"/>
    <mergeCell ref="D504:E504"/>
    <mergeCell ref="B512:I512"/>
    <mergeCell ref="B513:I513"/>
    <mergeCell ref="B514:D514"/>
    <mergeCell ref="F514:I514"/>
    <mergeCell ref="A510:I510"/>
    <mergeCell ref="E540:F540"/>
    <mergeCell ref="G540:I540"/>
    <mergeCell ref="B536:C536"/>
    <mergeCell ref="E536:F536"/>
    <mergeCell ref="H536:I536"/>
    <mergeCell ref="B537:I537"/>
    <mergeCell ref="E538:F538"/>
    <mergeCell ref="B539:I539"/>
    <mergeCell ref="B540:D540"/>
    <mergeCell ref="B511:D511"/>
    <mergeCell ref="B508:C508"/>
    <mergeCell ref="D508:E508"/>
    <mergeCell ref="B509:C509"/>
    <mergeCell ref="D509:E509"/>
    <mergeCell ref="A523:I523"/>
    <mergeCell ref="G534:I534"/>
  </mergeCells>
  <pageMargins left="0.7" right="0.7" top="0.75" bottom="0.75" header="0" footer="0"/>
  <pageSetup paperSize="9" scale="59" fitToHeight="0" orientation="portrait" r:id="rId1"/>
  <rowBreaks count="15" manualBreakCount="15">
    <brk id="38" max="16383" man="1"/>
    <brk id="80" max="16383" man="1"/>
    <brk id="120" max="16383" man="1"/>
    <brk id="160" max="16383" man="1"/>
    <brk id="200" max="16383" man="1"/>
    <brk id="238" max="16383" man="1"/>
    <brk id="281" max="16383" man="1"/>
    <brk id="321" max="16383" man="1"/>
    <brk id="361" max="16383" man="1"/>
    <brk id="399" max="16383" man="1"/>
    <brk id="440" max="16383" man="1"/>
    <brk id="480" max="16383" man="1"/>
    <brk id="520" max="16383" man="1"/>
    <brk id="561" max="16383" man="1"/>
    <brk id="60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08E00"/>
  </sheetPr>
  <dimension ref="A1:AX228"/>
  <sheetViews>
    <sheetView showGridLines="0" topLeftCell="U1" zoomScale="93" zoomScaleNormal="93" workbookViewId="0">
      <selection activeCell="D8" sqref="D8"/>
    </sheetView>
  </sheetViews>
  <sheetFormatPr baseColWidth="10" defaultColWidth="0" defaultRowHeight="15" customHeight="1" zeroHeight="1" x14ac:dyDescent="0.25"/>
  <cols>
    <col min="1" max="1" width="7.140625" style="250" customWidth="1"/>
    <col min="2" max="2" width="24.42578125" style="250" customWidth="1"/>
    <col min="3" max="3" width="8.140625" style="272" customWidth="1"/>
    <col min="4" max="4" width="30.85546875" style="272" customWidth="1"/>
    <col min="5" max="5" width="10.140625" style="250" customWidth="1"/>
    <col min="6" max="6" width="6.42578125" style="250" customWidth="1"/>
    <col min="7" max="7" width="34.42578125" style="250" customWidth="1"/>
    <col min="8" max="8" width="19.5703125" style="279" bestFit="1" customWidth="1"/>
    <col min="9" max="22" width="11.85546875" style="423" customWidth="1"/>
    <col min="23" max="23" width="12.42578125" style="423" bestFit="1" customWidth="1"/>
    <col min="24" max="24" width="13" style="423" bestFit="1" customWidth="1"/>
    <col min="25" max="25" width="11" style="423" bestFit="1" customWidth="1"/>
    <col min="26" max="26" width="13.7109375" style="423" bestFit="1" customWidth="1"/>
    <col min="27" max="27" width="13" style="423" bestFit="1" customWidth="1"/>
    <col min="28" max="28" width="11" style="423" bestFit="1" customWidth="1"/>
    <col min="29" max="29" width="12.42578125" style="423" bestFit="1" customWidth="1"/>
    <col min="30" max="30" width="13" style="423" bestFit="1" customWidth="1"/>
    <col min="31" max="31" width="11.28515625" style="423" bestFit="1" customWidth="1"/>
    <col min="32" max="32" width="16" style="423" bestFit="1" customWidth="1"/>
    <col min="33" max="34" width="5.28515625" style="250" customWidth="1"/>
    <col min="35" max="36" width="12.42578125" style="296" customWidth="1"/>
    <col min="37" max="37" width="11.42578125" style="296" customWidth="1"/>
    <col min="38" max="38" width="12.42578125" style="296" customWidth="1"/>
    <col min="39" max="40" width="13.28515625" style="296" customWidth="1"/>
    <col min="41" max="41" width="11.42578125" style="250" customWidth="1"/>
    <col min="42" max="49" width="11.42578125" style="250" hidden="1" customWidth="1"/>
    <col min="50" max="50" width="16" style="250" hidden="1" customWidth="1"/>
    <col min="51" max="16384" width="14.42578125" style="250" hidden="1"/>
  </cols>
  <sheetData>
    <row r="1" spans="1:50" s="454" customFormat="1" ht="25.5" customHeight="1" x14ac:dyDescent="0.2">
      <c r="E1" s="455"/>
      <c r="F1" s="455"/>
      <c r="G1" s="455"/>
      <c r="H1" s="455"/>
      <c r="J1" s="456"/>
      <c r="K1" s="457"/>
      <c r="L1" s="457"/>
      <c r="M1" s="457"/>
      <c r="N1" s="457"/>
      <c r="O1" s="456"/>
      <c r="P1" s="456"/>
      <c r="Q1" s="457"/>
      <c r="R1" s="457"/>
      <c r="S1" s="457"/>
      <c r="T1" s="457"/>
      <c r="U1" s="456"/>
      <c r="V1" s="456"/>
      <c r="W1" s="457"/>
      <c r="X1" s="457"/>
      <c r="Y1" s="457"/>
      <c r="Z1" s="457"/>
      <c r="AA1" s="456"/>
      <c r="AB1" s="458"/>
      <c r="AC1" s="459"/>
      <c r="AD1" s="459"/>
      <c r="AE1" s="459"/>
      <c r="AF1" s="459"/>
      <c r="AI1" s="698" t="s">
        <v>257</v>
      </c>
      <c r="AJ1" s="698"/>
      <c r="AK1" s="698"/>
      <c r="AL1" s="698"/>
      <c r="AM1" s="698"/>
      <c r="AN1" s="698"/>
      <c r="AR1" s="455"/>
    </row>
    <row r="2" spans="1:50" s="317" customFormat="1" ht="38.25" customHeight="1" x14ac:dyDescent="0.2">
      <c r="C2" s="682" t="s">
        <v>258</v>
      </c>
      <c r="D2" s="683"/>
      <c r="E2" s="684"/>
      <c r="F2" s="685" t="s">
        <v>259</v>
      </c>
      <c r="G2" s="686"/>
      <c r="H2" s="687"/>
      <c r="I2" s="688" t="s">
        <v>260</v>
      </c>
      <c r="J2" s="688"/>
      <c r="K2" s="688"/>
      <c r="L2" s="688"/>
      <c r="M2" s="688"/>
      <c r="N2" s="688"/>
      <c r="O2" s="688" t="s">
        <v>261</v>
      </c>
      <c r="P2" s="688"/>
      <c r="Q2" s="688"/>
      <c r="R2" s="688"/>
      <c r="S2" s="688"/>
      <c r="T2" s="688"/>
      <c r="U2" s="688" t="s">
        <v>262</v>
      </c>
      <c r="V2" s="688"/>
      <c r="W2" s="688"/>
      <c r="X2" s="688"/>
      <c r="Y2" s="688"/>
      <c r="Z2" s="688"/>
      <c r="AA2" s="691" t="s">
        <v>263</v>
      </c>
      <c r="AB2" s="692"/>
      <c r="AC2" s="692"/>
      <c r="AD2" s="692"/>
      <c r="AE2" s="692"/>
      <c r="AF2" s="692"/>
      <c r="AI2" s="693" t="s">
        <v>264</v>
      </c>
      <c r="AJ2" s="694"/>
      <c r="AK2" s="695"/>
      <c r="AL2" s="682" t="s">
        <v>265</v>
      </c>
      <c r="AM2" s="683"/>
      <c r="AN2" s="684"/>
      <c r="AR2" s="460"/>
    </row>
    <row r="3" spans="1:50" s="316" customFormat="1" ht="59.25" customHeight="1" x14ac:dyDescent="0.2">
      <c r="A3" s="461" t="s">
        <v>266</v>
      </c>
      <c r="B3" s="461" t="s">
        <v>267</v>
      </c>
      <c r="C3" s="462" t="s">
        <v>268</v>
      </c>
      <c r="D3" s="462" t="s">
        <v>269</v>
      </c>
      <c r="E3" s="462" t="s">
        <v>270</v>
      </c>
      <c r="F3" s="463" t="s">
        <v>271</v>
      </c>
      <c r="G3" s="463" t="s">
        <v>272</v>
      </c>
      <c r="H3" s="463" t="s">
        <v>273</v>
      </c>
      <c r="I3" s="462" t="str">
        <f>I2&amp;": Programado actividad"</f>
        <v>Ene-Mar: Programado actividad</v>
      </c>
      <c r="J3" s="462" t="str">
        <f>I2&amp;": Ejecutado actividad"</f>
        <v>Ene-Mar: Ejecutado actividad</v>
      </c>
      <c r="K3" s="462" t="s">
        <v>274</v>
      </c>
      <c r="L3" s="463" t="str">
        <f>I2&amp;": % Programado tarea"</f>
        <v>Ene-Mar: % Programado tarea</v>
      </c>
      <c r="M3" s="463" t="str">
        <f>I2&amp;": % Ejecutado tarea"</f>
        <v>Ene-Mar: % Ejecutado tarea</v>
      </c>
      <c r="N3" s="463" t="s">
        <v>275</v>
      </c>
      <c r="O3" s="462" t="str">
        <f>O2&amp;": Programado actividad"</f>
        <v>Abr-Jun: Programado actividad</v>
      </c>
      <c r="P3" s="462" t="str">
        <f>O2&amp;": Ejecutado actividad"</f>
        <v>Abr-Jun: Ejecutado actividad</v>
      </c>
      <c r="Q3" s="462" t="s">
        <v>274</v>
      </c>
      <c r="R3" s="463" t="str">
        <f>O2&amp;": Programado tarea"</f>
        <v>Abr-Jun: Programado tarea</v>
      </c>
      <c r="S3" s="463" t="str">
        <f>O2&amp;": Ejecutado tarea"</f>
        <v>Abr-Jun: Ejecutado tarea</v>
      </c>
      <c r="T3" s="463" t="s">
        <v>275</v>
      </c>
      <c r="U3" s="462" t="str">
        <f>U2&amp;": Programado actividad"</f>
        <v>Jul-Sep: Programado actividad</v>
      </c>
      <c r="V3" s="462" t="str">
        <f>U2&amp;": Ejecutado actividad"</f>
        <v>Jul-Sep: Ejecutado actividad</v>
      </c>
      <c r="W3" s="462" t="s">
        <v>274</v>
      </c>
      <c r="X3" s="463" t="str">
        <f>U2&amp;": % Programado tarea"</f>
        <v>Jul-Sep: % Programado tarea</v>
      </c>
      <c r="Y3" s="463" t="str">
        <f>U2&amp;": % Ejecutado tarea"</f>
        <v>Jul-Sep: % Ejecutado tarea</v>
      </c>
      <c r="Z3" s="463" t="s">
        <v>275</v>
      </c>
      <c r="AA3" s="462" t="str">
        <f>AA2&amp;": Programado actividad"</f>
        <v>Oct-Dic: Programado actividad</v>
      </c>
      <c r="AB3" s="462" t="str">
        <f>AA2&amp;": Ejecutado actividad"</f>
        <v>Oct-Dic: Ejecutado actividad</v>
      </c>
      <c r="AC3" s="462" t="s">
        <v>274</v>
      </c>
      <c r="AD3" s="463" t="str">
        <f>AA2&amp;": % Programado tarea"</f>
        <v>Oct-Dic: % Programado tarea</v>
      </c>
      <c r="AE3" s="463" t="str">
        <f>AA2&amp;": % Ejecutado tarea"</f>
        <v>Oct-Dic: % Ejecutado tarea</v>
      </c>
      <c r="AF3" s="463" t="s">
        <v>276</v>
      </c>
      <c r="AG3" s="317"/>
      <c r="AH3" s="317"/>
      <c r="AI3" s="464" t="s">
        <v>277</v>
      </c>
      <c r="AJ3" s="464" t="s">
        <v>277</v>
      </c>
      <c r="AK3" s="464" t="s">
        <v>278</v>
      </c>
      <c r="AL3" s="465" t="s">
        <v>279</v>
      </c>
      <c r="AM3" s="465" t="s">
        <v>280</v>
      </c>
      <c r="AN3" s="465" t="s">
        <v>281</v>
      </c>
      <c r="AR3" s="466"/>
    </row>
    <row r="4" spans="1:50" s="272" customFormat="1" ht="25.5" customHeight="1" x14ac:dyDescent="0.25">
      <c r="A4" s="668">
        <v>1</v>
      </c>
      <c r="B4" s="668" t="s">
        <v>282</v>
      </c>
      <c r="C4" s="654">
        <v>1.1000000000000001</v>
      </c>
      <c r="D4" s="689" t="s">
        <v>283</v>
      </c>
      <c r="E4" s="658">
        <f>+H4+H5</f>
        <v>0.67421407437178871</v>
      </c>
      <c r="F4" s="273">
        <v>1</v>
      </c>
      <c r="G4" s="32" t="s">
        <v>284</v>
      </c>
      <c r="H4" s="408">
        <f>+L4+R4+X4+AD4</f>
        <v>0.49421407437178866</v>
      </c>
      <c r="I4" s="660">
        <f>L4+L5</f>
        <v>0.34945159886194122</v>
      </c>
      <c r="J4" s="660">
        <f>M4+M5</f>
        <v>0.34945159886194122</v>
      </c>
      <c r="K4" s="660">
        <f>IFERROR(J4/I4,J4)</f>
        <v>1</v>
      </c>
      <c r="L4" s="424">
        <v>0.29945159886194123</v>
      </c>
      <c r="M4" s="424">
        <v>0.29945159886194123</v>
      </c>
      <c r="N4" s="424">
        <f t="shared" ref="N4:N26" si="0">IFERROR(M4/L4,M4)</f>
        <v>1</v>
      </c>
      <c r="O4" s="647">
        <f>R4+R5</f>
        <v>0.23126247550984741</v>
      </c>
      <c r="P4" s="647">
        <f>S4+S5</f>
        <v>0.23126247550984741</v>
      </c>
      <c r="Q4" s="647">
        <f>IFERROR(P4/O4,P4)</f>
        <v>1</v>
      </c>
      <c r="R4" s="424">
        <v>0.18126247550984742</v>
      </c>
      <c r="S4" s="412">
        <v>0.18126247550984742</v>
      </c>
      <c r="T4" s="412">
        <f t="shared" ref="T4:T26" si="1">IFERROR(S4/R4,S4)</f>
        <v>1</v>
      </c>
      <c r="U4" s="660">
        <f>X4+X5</f>
        <v>0.05</v>
      </c>
      <c r="V4" s="647">
        <f>Y4+Y5</f>
        <v>0.05</v>
      </c>
      <c r="W4" s="660">
        <f>IFERROR(V4/U4,V4)</f>
        <v>1</v>
      </c>
      <c r="X4" s="412">
        <v>0.01</v>
      </c>
      <c r="Y4" s="413">
        <v>0.01</v>
      </c>
      <c r="Z4" s="425">
        <f t="shared" ref="Z4:Z26" si="2">IFERROR(Y4/X4,Y4)</f>
        <v>1</v>
      </c>
      <c r="AA4" s="660">
        <f>+AD4+AD5</f>
        <v>4.3500000000000004E-2</v>
      </c>
      <c r="AB4" s="660">
        <f>AE4+AE5</f>
        <v>4.3500000000000004E-2</v>
      </c>
      <c r="AC4" s="660">
        <f>IFERROR(AB4/AA4,AB4)</f>
        <v>1</v>
      </c>
      <c r="AD4" s="412">
        <v>3.5000000000000001E-3</v>
      </c>
      <c r="AE4" s="412">
        <v>3.5000000000000001E-3</v>
      </c>
      <c r="AF4" s="425">
        <f t="shared" ref="AF4:AF26" si="3">IFERROR(AE4/AD4,AE4)</f>
        <v>1</v>
      </c>
      <c r="AG4" s="271"/>
      <c r="AH4" s="271"/>
      <c r="AI4" s="442">
        <f t="shared" ref="AI4:AI26" si="4">L4+R4+X4+AD4</f>
        <v>0.49421407437178866</v>
      </c>
      <c r="AJ4" s="54">
        <f>M4+S4+Y4+AE4</f>
        <v>0.49421407437178866</v>
      </c>
      <c r="AK4" s="54">
        <f t="shared" ref="AK4:AK26" si="5">AJ4/AI4</f>
        <v>1</v>
      </c>
      <c r="AL4" s="696">
        <f>I4+O4+U4+AA4</f>
        <v>0.67421407437178871</v>
      </c>
      <c r="AM4" s="696">
        <f>J4+P4+V4+AB4+AB5</f>
        <v>0.67421407437178871</v>
      </c>
      <c r="AN4" s="696">
        <f>IFERROR(AM4/AL4, 0)</f>
        <v>1</v>
      </c>
      <c r="AO4" s="271"/>
      <c r="AP4" s="271"/>
      <c r="AQ4" s="271"/>
      <c r="AR4" s="271"/>
      <c r="AS4" s="271"/>
      <c r="AT4" s="271"/>
      <c r="AU4" s="271"/>
      <c r="AV4" s="271"/>
      <c r="AW4" s="271"/>
      <c r="AX4" s="271"/>
    </row>
    <row r="5" spans="1:50" s="272" customFormat="1" ht="25.5" customHeight="1" x14ac:dyDescent="0.25">
      <c r="A5" s="669"/>
      <c r="B5" s="669"/>
      <c r="C5" s="655"/>
      <c r="D5" s="690"/>
      <c r="E5" s="659"/>
      <c r="F5" s="273">
        <v>2</v>
      </c>
      <c r="G5" s="32" t="s">
        <v>285</v>
      </c>
      <c r="H5" s="408">
        <f>+L5+R5+X5+AD5</f>
        <v>0.18000000000000002</v>
      </c>
      <c r="I5" s="661"/>
      <c r="J5" s="661"/>
      <c r="K5" s="661"/>
      <c r="L5" s="424">
        <v>0.05</v>
      </c>
      <c r="M5" s="424">
        <v>0.05</v>
      </c>
      <c r="N5" s="424">
        <f t="shared" si="0"/>
        <v>1</v>
      </c>
      <c r="O5" s="648"/>
      <c r="P5" s="648"/>
      <c r="Q5" s="648"/>
      <c r="R5" s="424">
        <v>0.05</v>
      </c>
      <c r="S5" s="412">
        <v>0.05</v>
      </c>
      <c r="T5" s="412">
        <f t="shared" si="1"/>
        <v>1</v>
      </c>
      <c r="U5" s="661"/>
      <c r="V5" s="648"/>
      <c r="W5" s="661"/>
      <c r="X5" s="412">
        <v>0.04</v>
      </c>
      <c r="Y5" s="413">
        <v>0.04</v>
      </c>
      <c r="Z5" s="425">
        <f t="shared" si="2"/>
        <v>1</v>
      </c>
      <c r="AA5" s="661"/>
      <c r="AB5" s="661"/>
      <c r="AC5" s="661"/>
      <c r="AD5" s="412">
        <v>0.04</v>
      </c>
      <c r="AE5" s="412">
        <v>0.04</v>
      </c>
      <c r="AF5" s="425">
        <f t="shared" si="3"/>
        <v>1</v>
      </c>
      <c r="AG5" s="271"/>
      <c r="AH5" s="271"/>
      <c r="AI5" s="442">
        <f t="shared" si="4"/>
        <v>0.18000000000000002</v>
      </c>
      <c r="AJ5" s="54">
        <f t="shared" ref="AJ5:AJ26" si="6">M5+S5+Y5+AE5</f>
        <v>0.18000000000000002</v>
      </c>
      <c r="AK5" s="54">
        <f t="shared" si="5"/>
        <v>1</v>
      </c>
      <c r="AL5" s="697"/>
      <c r="AM5" s="697"/>
      <c r="AN5" s="697"/>
      <c r="AO5" s="271"/>
      <c r="AP5" s="271"/>
      <c r="AQ5" s="271"/>
      <c r="AR5" s="271"/>
      <c r="AS5" s="271"/>
      <c r="AT5" s="271"/>
      <c r="AU5" s="271"/>
      <c r="AV5" s="274"/>
      <c r="AW5" s="275"/>
      <c r="AX5" s="276"/>
    </row>
    <row r="6" spans="1:50" ht="25.5" customHeight="1" x14ac:dyDescent="0.25">
      <c r="A6" s="669"/>
      <c r="B6" s="669"/>
      <c r="C6" s="59">
        <v>1.2</v>
      </c>
      <c r="D6" s="32" t="s">
        <v>286</v>
      </c>
      <c r="E6" s="264">
        <f>+H6</f>
        <v>0.11630623217603858</v>
      </c>
      <c r="F6" s="261">
        <v>3</v>
      </c>
      <c r="G6" s="262" t="s">
        <v>287</v>
      </c>
      <c r="H6" s="408">
        <f>+L6+R6+X6+AD6</f>
        <v>0.11630623217603858</v>
      </c>
      <c r="I6" s="412">
        <f t="shared" ref="I6:J9" si="7">L6</f>
        <v>0</v>
      </c>
      <c r="J6" s="412">
        <f t="shared" si="7"/>
        <v>0</v>
      </c>
      <c r="K6" s="412">
        <f t="shared" ref="K6:K10" si="8">IFERROR(J6/I6,J6)</f>
        <v>0</v>
      </c>
      <c r="L6" s="424">
        <v>0</v>
      </c>
      <c r="M6" s="424">
        <v>0</v>
      </c>
      <c r="N6" s="424">
        <f t="shared" si="0"/>
        <v>0</v>
      </c>
      <c r="O6" s="424">
        <f t="shared" ref="O6:P9" si="9">R6</f>
        <v>1.6206232176038577E-2</v>
      </c>
      <c r="P6" s="424">
        <f t="shared" si="9"/>
        <v>1.6206232176038577E-2</v>
      </c>
      <c r="Q6" s="424">
        <f t="shared" ref="Q6:Q10" si="10">IFERROR(P6/O6,P6)</f>
        <v>1</v>
      </c>
      <c r="R6" s="424">
        <v>1.6206232176038577E-2</v>
      </c>
      <c r="S6" s="424">
        <v>1.6206232176038577E-2</v>
      </c>
      <c r="T6" s="412">
        <f t="shared" si="1"/>
        <v>1</v>
      </c>
      <c r="U6" s="412">
        <f>X6</f>
        <v>8.6900000000000005E-2</v>
      </c>
      <c r="V6" s="412">
        <f>+Y6</f>
        <v>8.6900000000000005E-2</v>
      </c>
      <c r="W6" s="412">
        <f t="shared" ref="W6:W10" si="11">IFERROR(V6/U6,V6)</f>
        <v>1</v>
      </c>
      <c r="X6" s="412">
        <v>8.6900000000000005E-2</v>
      </c>
      <c r="Y6" s="413">
        <v>8.6900000000000005E-2</v>
      </c>
      <c r="Z6" s="425">
        <f t="shared" si="2"/>
        <v>1</v>
      </c>
      <c r="AA6" s="412">
        <f t="shared" ref="AA6:AB9" si="12">AD6</f>
        <v>1.32E-2</v>
      </c>
      <c r="AB6" s="412">
        <f t="shared" si="12"/>
        <v>1.32E-2</v>
      </c>
      <c r="AC6" s="412">
        <f t="shared" ref="AC6:AC10" si="13">IFERROR(AB6/AA6,AB6)</f>
        <v>1</v>
      </c>
      <c r="AD6" s="412">
        <v>1.32E-2</v>
      </c>
      <c r="AE6" s="412">
        <v>1.32E-2</v>
      </c>
      <c r="AF6" s="425">
        <f t="shared" si="3"/>
        <v>1</v>
      </c>
      <c r="AG6" s="258"/>
      <c r="AH6" s="258"/>
      <c r="AI6" s="442">
        <f t="shared" si="4"/>
        <v>0.11630623217603858</v>
      </c>
      <c r="AJ6" s="54">
        <f t="shared" si="6"/>
        <v>0.11630623217603858</v>
      </c>
      <c r="AK6" s="54">
        <f t="shared" si="5"/>
        <v>1</v>
      </c>
      <c r="AL6" s="54">
        <f>I6+O6+U6+AA6</f>
        <v>0.11630623217603858</v>
      </c>
      <c r="AM6" s="54">
        <f>J6+P6+V6+AB6+AB7</f>
        <v>0.11630623217603858</v>
      </c>
      <c r="AN6" s="54">
        <f t="shared" ref="AN6:AN10" si="14">IFERROR(AM6/AL6, 0)</f>
        <v>1</v>
      </c>
      <c r="AO6" s="258"/>
      <c r="AP6" s="258"/>
      <c r="AQ6" s="258"/>
      <c r="AR6" s="258"/>
      <c r="AS6" s="258"/>
      <c r="AT6" s="258"/>
      <c r="AU6" s="258"/>
      <c r="AV6" s="258"/>
      <c r="AW6" s="258"/>
      <c r="AX6" s="258"/>
    </row>
    <row r="7" spans="1:50" ht="25.5" customHeight="1" x14ac:dyDescent="0.25">
      <c r="A7" s="669"/>
      <c r="B7" s="669"/>
      <c r="C7" s="59">
        <v>1.3</v>
      </c>
      <c r="D7" s="53" t="s">
        <v>288</v>
      </c>
      <c r="E7" s="264">
        <f>+H7</f>
        <v>0.1053</v>
      </c>
      <c r="F7" s="261">
        <v>4</v>
      </c>
      <c r="G7" s="262" t="s">
        <v>289</v>
      </c>
      <c r="H7" s="408">
        <f>+L7+R7+X7+AD7</f>
        <v>0.1053</v>
      </c>
      <c r="I7" s="412">
        <f t="shared" si="7"/>
        <v>0</v>
      </c>
      <c r="J7" s="412">
        <f t="shared" si="7"/>
        <v>0</v>
      </c>
      <c r="K7" s="412">
        <f t="shared" si="8"/>
        <v>0</v>
      </c>
      <c r="L7" s="424">
        <v>0</v>
      </c>
      <c r="M7" s="424">
        <v>0</v>
      </c>
      <c r="N7" s="424">
        <f t="shared" si="0"/>
        <v>0</v>
      </c>
      <c r="O7" s="424">
        <f t="shared" si="9"/>
        <v>0</v>
      </c>
      <c r="P7" s="424">
        <f t="shared" si="9"/>
        <v>0</v>
      </c>
      <c r="Q7" s="424">
        <f t="shared" si="10"/>
        <v>0</v>
      </c>
      <c r="R7" s="424">
        <v>0</v>
      </c>
      <c r="S7" s="412">
        <v>0</v>
      </c>
      <c r="T7" s="412">
        <f t="shared" si="1"/>
        <v>0</v>
      </c>
      <c r="U7" s="412">
        <f>X7</f>
        <v>0.1053</v>
      </c>
      <c r="V7" s="412">
        <f>+Y7</f>
        <v>0.1053</v>
      </c>
      <c r="W7" s="412">
        <f t="shared" si="11"/>
        <v>1</v>
      </c>
      <c r="X7" s="412">
        <v>0.1053</v>
      </c>
      <c r="Y7" s="413">
        <v>0.1053</v>
      </c>
      <c r="Z7" s="425">
        <f t="shared" si="2"/>
        <v>1</v>
      </c>
      <c r="AA7" s="412">
        <f t="shared" si="12"/>
        <v>0</v>
      </c>
      <c r="AB7" s="412">
        <f t="shared" si="12"/>
        <v>0</v>
      </c>
      <c r="AC7" s="412">
        <f t="shared" si="13"/>
        <v>0</v>
      </c>
      <c r="AD7" s="412">
        <v>0</v>
      </c>
      <c r="AE7" s="412">
        <v>0</v>
      </c>
      <c r="AF7" s="425">
        <f t="shared" si="3"/>
        <v>0</v>
      </c>
      <c r="AG7" s="258"/>
      <c r="AH7" s="258"/>
      <c r="AI7" s="442">
        <f t="shared" si="4"/>
        <v>0.1053</v>
      </c>
      <c r="AJ7" s="54">
        <f t="shared" si="6"/>
        <v>0.1053</v>
      </c>
      <c r="AK7" s="54">
        <f t="shared" si="5"/>
        <v>1</v>
      </c>
      <c r="AL7" s="54">
        <f>I7+O7+U7+AA7</f>
        <v>0.1053</v>
      </c>
      <c r="AM7" s="54">
        <f>J7+P7+V7+AB7+AB8</f>
        <v>0.1053</v>
      </c>
      <c r="AN7" s="54">
        <f t="shared" si="14"/>
        <v>1</v>
      </c>
      <c r="AO7" s="258"/>
      <c r="AP7" s="258"/>
      <c r="AQ7" s="258"/>
      <c r="AR7" s="258"/>
      <c r="AS7" s="258"/>
      <c r="AT7" s="258"/>
      <c r="AU7" s="258"/>
      <c r="AV7" s="258"/>
      <c r="AW7" s="258"/>
      <c r="AX7" s="258"/>
    </row>
    <row r="8" spans="1:50" ht="25.5" customHeight="1" x14ac:dyDescent="0.25">
      <c r="A8" s="669"/>
      <c r="B8" s="669"/>
      <c r="C8" s="59">
        <v>1.4</v>
      </c>
      <c r="D8" s="32" t="s">
        <v>290</v>
      </c>
      <c r="E8" s="264">
        <f>+H8</f>
        <v>6.9455280754451038E-2</v>
      </c>
      <c r="F8" s="261">
        <v>5</v>
      </c>
      <c r="G8" s="262" t="s">
        <v>291</v>
      </c>
      <c r="H8" s="408">
        <f t="shared" ref="H8:H10" si="15">+L8+R8+X8+AF8</f>
        <v>6.9455280754451038E-2</v>
      </c>
      <c r="I8" s="412">
        <f t="shared" si="7"/>
        <v>6.6136589252319244E-2</v>
      </c>
      <c r="J8" s="412">
        <f t="shared" si="7"/>
        <v>6.6136589252319244E-2</v>
      </c>
      <c r="K8" s="412">
        <f t="shared" si="8"/>
        <v>1</v>
      </c>
      <c r="L8" s="424">
        <v>6.6136589252319244E-2</v>
      </c>
      <c r="M8" s="424">
        <v>6.6136589252319244E-2</v>
      </c>
      <c r="N8" s="424">
        <f t="shared" si="0"/>
        <v>1</v>
      </c>
      <c r="O8" s="424">
        <f t="shared" si="9"/>
        <v>3.3186915021317931E-3</v>
      </c>
      <c r="P8" s="424">
        <f t="shared" si="9"/>
        <v>3.3186915021317931E-3</v>
      </c>
      <c r="Q8" s="424">
        <f t="shared" si="10"/>
        <v>1</v>
      </c>
      <c r="R8" s="424">
        <v>3.3186915021317931E-3</v>
      </c>
      <c r="S8" s="424">
        <v>3.3186915021317931E-3</v>
      </c>
      <c r="T8" s="412">
        <f t="shared" si="1"/>
        <v>1</v>
      </c>
      <c r="U8" s="412">
        <f>X8</f>
        <v>0</v>
      </c>
      <c r="V8" s="412">
        <f>Z8</f>
        <v>0</v>
      </c>
      <c r="W8" s="412">
        <f t="shared" si="11"/>
        <v>0</v>
      </c>
      <c r="X8" s="412">
        <v>0</v>
      </c>
      <c r="Y8" s="413">
        <v>0</v>
      </c>
      <c r="Z8" s="425">
        <f t="shared" si="2"/>
        <v>0</v>
      </c>
      <c r="AA8" s="412">
        <f t="shared" si="12"/>
        <v>0</v>
      </c>
      <c r="AB8" s="412">
        <f t="shared" si="12"/>
        <v>0</v>
      </c>
      <c r="AC8" s="412">
        <f t="shared" si="13"/>
        <v>0</v>
      </c>
      <c r="AD8" s="412">
        <v>0</v>
      </c>
      <c r="AE8" s="412">
        <v>0</v>
      </c>
      <c r="AF8" s="425">
        <f t="shared" si="3"/>
        <v>0</v>
      </c>
      <c r="AG8" s="257"/>
      <c r="AH8" s="257"/>
      <c r="AI8" s="442">
        <f t="shared" si="4"/>
        <v>6.9455280754451038E-2</v>
      </c>
      <c r="AJ8" s="54">
        <f t="shared" si="6"/>
        <v>6.9455280754451038E-2</v>
      </c>
      <c r="AK8" s="54">
        <f t="shared" si="5"/>
        <v>1</v>
      </c>
      <c r="AL8" s="54">
        <f>I8+O8+U8+AA8</f>
        <v>6.9455280754451038E-2</v>
      </c>
      <c r="AM8" s="54">
        <f>J8+P8+V8+AB8+AB9</f>
        <v>6.9455280754451038E-2</v>
      </c>
      <c r="AN8" s="54">
        <f t="shared" si="14"/>
        <v>1</v>
      </c>
      <c r="AO8" s="257"/>
      <c r="AP8" s="257"/>
      <c r="AQ8" s="257"/>
      <c r="AR8" s="257"/>
      <c r="AS8" s="257"/>
      <c r="AT8" s="257"/>
      <c r="AU8" s="257"/>
      <c r="AV8" s="257"/>
      <c r="AW8" s="257"/>
      <c r="AX8" s="257"/>
    </row>
    <row r="9" spans="1:50" ht="25.5" customHeight="1" x14ac:dyDescent="0.25">
      <c r="A9" s="669"/>
      <c r="B9" s="669"/>
      <c r="C9" s="52">
        <v>1.5</v>
      </c>
      <c r="D9" s="53" t="s">
        <v>292</v>
      </c>
      <c r="E9" s="264">
        <f>+H9</f>
        <v>3.4727640377225519E-2</v>
      </c>
      <c r="F9" s="261">
        <v>6</v>
      </c>
      <c r="G9" s="262" t="s">
        <v>293</v>
      </c>
      <c r="H9" s="408">
        <f t="shared" si="15"/>
        <v>3.4727640377225519E-2</v>
      </c>
      <c r="I9" s="421">
        <f t="shared" si="7"/>
        <v>0</v>
      </c>
      <c r="J9" s="421">
        <f t="shared" si="7"/>
        <v>0</v>
      </c>
      <c r="K9" s="421">
        <f t="shared" si="8"/>
        <v>0</v>
      </c>
      <c r="L9" s="424">
        <v>0</v>
      </c>
      <c r="M9" s="424">
        <v>0</v>
      </c>
      <c r="N9" s="424">
        <f t="shared" si="0"/>
        <v>0</v>
      </c>
      <c r="O9" s="419">
        <f t="shared" si="9"/>
        <v>3.4727640377225519E-2</v>
      </c>
      <c r="P9" s="419">
        <f t="shared" si="9"/>
        <v>3.4727640377225519E-2</v>
      </c>
      <c r="Q9" s="419">
        <f t="shared" si="10"/>
        <v>1</v>
      </c>
      <c r="R9" s="424">
        <v>3.4727640377225519E-2</v>
      </c>
      <c r="S9" s="424">
        <v>3.4727640377225519E-2</v>
      </c>
      <c r="T9" s="412">
        <f t="shared" si="1"/>
        <v>1</v>
      </c>
      <c r="U9" s="411">
        <f>X9</f>
        <v>0</v>
      </c>
      <c r="V9" s="411">
        <f>Z9</f>
        <v>0</v>
      </c>
      <c r="W9" s="411">
        <f t="shared" si="11"/>
        <v>0</v>
      </c>
      <c r="X9" s="412">
        <v>0</v>
      </c>
      <c r="Y9" s="413">
        <v>0</v>
      </c>
      <c r="Z9" s="425">
        <f t="shared" si="2"/>
        <v>0</v>
      </c>
      <c r="AA9" s="411">
        <f t="shared" si="12"/>
        <v>0</v>
      </c>
      <c r="AB9" s="411">
        <f t="shared" si="12"/>
        <v>0</v>
      </c>
      <c r="AC9" s="411">
        <f t="shared" si="13"/>
        <v>0</v>
      </c>
      <c r="AD9" s="412">
        <v>0</v>
      </c>
      <c r="AE9" s="412">
        <v>0</v>
      </c>
      <c r="AF9" s="425">
        <f t="shared" si="3"/>
        <v>0</v>
      </c>
      <c r="AG9" s="257"/>
      <c r="AH9" s="257"/>
      <c r="AI9" s="442">
        <f t="shared" si="4"/>
        <v>3.4727640377225519E-2</v>
      </c>
      <c r="AJ9" s="54">
        <f t="shared" si="6"/>
        <v>3.4727640377225519E-2</v>
      </c>
      <c r="AK9" s="54">
        <f t="shared" si="5"/>
        <v>1</v>
      </c>
      <c r="AL9" s="54">
        <f>I9+O9+U9+AA9</f>
        <v>3.4727640377225519E-2</v>
      </c>
      <c r="AM9" s="54">
        <f>J9+P9+V9+AB9</f>
        <v>3.4727640377225519E-2</v>
      </c>
      <c r="AN9" s="54">
        <f t="shared" si="14"/>
        <v>1</v>
      </c>
      <c r="AO9" s="257"/>
      <c r="AP9" s="257"/>
      <c r="AQ9" s="257"/>
      <c r="AR9" s="257"/>
      <c r="AS9" s="257"/>
      <c r="AT9" s="257"/>
      <c r="AU9" s="257"/>
      <c r="AV9" s="257"/>
      <c r="AW9" s="257"/>
      <c r="AX9" s="257"/>
    </row>
    <row r="10" spans="1:50" ht="25.5" customHeight="1" x14ac:dyDescent="0.25">
      <c r="A10" s="674">
        <v>2</v>
      </c>
      <c r="B10" s="674" t="s">
        <v>294</v>
      </c>
      <c r="C10" s="674">
        <v>2.1</v>
      </c>
      <c r="D10" s="679" t="s">
        <v>295</v>
      </c>
      <c r="E10" s="651">
        <f>+H10+H11+H12+H13</f>
        <v>0.99999999999999978</v>
      </c>
      <c r="F10" s="265">
        <v>1</v>
      </c>
      <c r="G10" s="266" t="s">
        <v>296</v>
      </c>
      <c r="H10" s="409">
        <f t="shared" si="15"/>
        <v>0.79999999999999982</v>
      </c>
      <c r="I10" s="651">
        <f>L10+L11+L12+L13</f>
        <v>0.35912026976931577</v>
      </c>
      <c r="J10" s="651">
        <f>M10+M11</f>
        <v>0.35912026976931577</v>
      </c>
      <c r="K10" s="651">
        <f t="shared" si="8"/>
        <v>1</v>
      </c>
      <c r="L10" s="415">
        <v>0.30912026976931578</v>
      </c>
      <c r="M10" s="415">
        <v>0.30912026976931578</v>
      </c>
      <c r="N10" s="415">
        <f t="shared" si="0"/>
        <v>1</v>
      </c>
      <c r="O10" s="651">
        <f>R10+R11</f>
        <v>0.54087973023068403</v>
      </c>
      <c r="P10" s="651">
        <f>S10+S11</f>
        <v>0.54087973023068403</v>
      </c>
      <c r="Q10" s="651">
        <f t="shared" si="10"/>
        <v>1</v>
      </c>
      <c r="R10" s="415">
        <v>0.49087973023068404</v>
      </c>
      <c r="S10" s="415">
        <v>0.49087973023068404</v>
      </c>
      <c r="T10" s="415">
        <f t="shared" si="1"/>
        <v>1</v>
      </c>
      <c r="U10" s="651">
        <f>X10+X11+X12+X13</f>
        <v>0.05</v>
      </c>
      <c r="V10" s="651">
        <f>Y10+Y11+Y12+Y13</f>
        <v>0.05</v>
      </c>
      <c r="W10" s="651">
        <f t="shared" si="11"/>
        <v>1</v>
      </c>
      <c r="X10" s="416">
        <v>0</v>
      </c>
      <c r="Y10" s="417">
        <v>0</v>
      </c>
      <c r="Z10" s="426">
        <f t="shared" si="2"/>
        <v>0</v>
      </c>
      <c r="AA10" s="651">
        <f>AD10+AD11+AD12+AD13</f>
        <v>0.05</v>
      </c>
      <c r="AB10" s="651">
        <f>AE10+AE11+AE12+AE13</f>
        <v>0.05</v>
      </c>
      <c r="AC10" s="651">
        <f t="shared" si="13"/>
        <v>1</v>
      </c>
      <c r="AD10" s="416">
        <v>0</v>
      </c>
      <c r="AE10" s="416">
        <v>0</v>
      </c>
      <c r="AF10" s="426">
        <f t="shared" si="3"/>
        <v>0</v>
      </c>
      <c r="AG10" s="257"/>
      <c r="AH10" s="257"/>
      <c r="AI10" s="443">
        <f t="shared" si="4"/>
        <v>0.79999999999999982</v>
      </c>
      <c r="AJ10" s="453">
        <f t="shared" si="6"/>
        <v>0.79999999999999982</v>
      </c>
      <c r="AK10" s="57">
        <f t="shared" si="5"/>
        <v>1</v>
      </c>
      <c r="AL10" s="701">
        <f>I10+O10+U10+AA10</f>
        <v>0.99999999999999989</v>
      </c>
      <c r="AM10" s="701">
        <f>J10+P10+V10+AB10</f>
        <v>0.99999999999999989</v>
      </c>
      <c r="AN10" s="699">
        <f t="shared" si="14"/>
        <v>1</v>
      </c>
      <c r="AO10" s="257"/>
      <c r="AP10" s="257"/>
      <c r="AQ10" s="257"/>
      <c r="AR10" s="257"/>
      <c r="AS10" s="257"/>
      <c r="AT10" s="257"/>
      <c r="AU10" s="257"/>
      <c r="AV10" s="257"/>
      <c r="AW10" s="257"/>
      <c r="AX10" s="257"/>
    </row>
    <row r="11" spans="1:50" ht="25.5" customHeight="1" x14ac:dyDescent="0.25">
      <c r="A11" s="675"/>
      <c r="B11" s="675"/>
      <c r="C11" s="675"/>
      <c r="D11" s="680"/>
      <c r="E11" s="652"/>
      <c r="F11" s="265">
        <v>2</v>
      </c>
      <c r="G11" s="266" t="s">
        <v>1482</v>
      </c>
      <c r="H11" s="409">
        <v>6.6666666666666666E-2</v>
      </c>
      <c r="I11" s="652"/>
      <c r="J11" s="652"/>
      <c r="K11" s="652"/>
      <c r="L11" s="418">
        <v>0.05</v>
      </c>
      <c r="M11" s="418">
        <v>0.05</v>
      </c>
      <c r="N11" s="418">
        <f t="shared" si="0"/>
        <v>1</v>
      </c>
      <c r="O11" s="652"/>
      <c r="P11" s="652"/>
      <c r="Q11" s="652"/>
      <c r="R11" s="418">
        <v>0.05</v>
      </c>
      <c r="S11" s="418">
        <v>0.05</v>
      </c>
      <c r="T11" s="418">
        <f t="shared" si="1"/>
        <v>1</v>
      </c>
      <c r="U11" s="652"/>
      <c r="V11" s="652"/>
      <c r="W11" s="652"/>
      <c r="X11" s="416">
        <f t="shared" ref="X11:X13" si="16">5%/3</f>
        <v>1.6666666666666666E-2</v>
      </c>
      <c r="Y11" s="417">
        <v>1.6666666666666666E-2</v>
      </c>
      <c r="Z11" s="426">
        <f t="shared" si="2"/>
        <v>1</v>
      </c>
      <c r="AA11" s="652"/>
      <c r="AB11" s="652"/>
      <c r="AC11" s="652"/>
      <c r="AD11" s="416">
        <f t="shared" ref="AD11:AD13" si="17">5%/3</f>
        <v>1.6666666666666666E-2</v>
      </c>
      <c r="AE11" s="416">
        <v>1.6666666666666666E-2</v>
      </c>
      <c r="AF11" s="426">
        <f t="shared" si="3"/>
        <v>1</v>
      </c>
      <c r="AG11" s="257"/>
      <c r="AH11" s="257"/>
      <c r="AI11" s="443">
        <f t="shared" si="4"/>
        <v>0.13333333333333333</v>
      </c>
      <c r="AJ11" s="453">
        <f t="shared" si="6"/>
        <v>0.13333333333333333</v>
      </c>
      <c r="AK11" s="57">
        <f t="shared" si="5"/>
        <v>1</v>
      </c>
      <c r="AL11" s="702"/>
      <c r="AM11" s="702"/>
      <c r="AN11" s="704"/>
      <c r="AO11" s="257"/>
      <c r="AP11" s="257"/>
      <c r="AQ11" s="257"/>
      <c r="AR11" s="257"/>
      <c r="AS11" s="257"/>
      <c r="AT11" s="257"/>
      <c r="AU11" s="257"/>
      <c r="AV11" s="257"/>
      <c r="AW11" s="257"/>
      <c r="AX11" s="257"/>
    </row>
    <row r="12" spans="1:50" ht="25.5" customHeight="1" x14ac:dyDescent="0.25">
      <c r="A12" s="675"/>
      <c r="B12" s="675"/>
      <c r="C12" s="675"/>
      <c r="D12" s="680"/>
      <c r="E12" s="652"/>
      <c r="F12" s="265">
        <v>3</v>
      </c>
      <c r="G12" s="266" t="s">
        <v>1483</v>
      </c>
      <c r="H12" s="409">
        <v>6.6666666666666666E-2</v>
      </c>
      <c r="I12" s="652"/>
      <c r="J12" s="652"/>
      <c r="K12" s="652"/>
      <c r="L12" s="418">
        <v>0</v>
      </c>
      <c r="M12" s="418">
        <v>0</v>
      </c>
      <c r="N12" s="418">
        <f t="shared" si="0"/>
        <v>0</v>
      </c>
      <c r="O12" s="652"/>
      <c r="P12" s="652"/>
      <c r="Q12" s="652"/>
      <c r="R12" s="418">
        <v>0</v>
      </c>
      <c r="S12" s="418">
        <v>0</v>
      </c>
      <c r="T12" s="418">
        <f t="shared" si="1"/>
        <v>0</v>
      </c>
      <c r="U12" s="652"/>
      <c r="V12" s="652"/>
      <c r="W12" s="652"/>
      <c r="X12" s="416">
        <f t="shared" si="16"/>
        <v>1.6666666666666666E-2</v>
      </c>
      <c r="Y12" s="416">
        <v>1.6666666666666666E-2</v>
      </c>
      <c r="Z12" s="426">
        <f t="shared" si="2"/>
        <v>1</v>
      </c>
      <c r="AA12" s="652"/>
      <c r="AB12" s="652"/>
      <c r="AC12" s="652"/>
      <c r="AD12" s="416">
        <f t="shared" si="17"/>
        <v>1.6666666666666666E-2</v>
      </c>
      <c r="AE12" s="416">
        <v>1.6666666666666666E-2</v>
      </c>
      <c r="AF12" s="426">
        <f t="shared" si="3"/>
        <v>1</v>
      </c>
      <c r="AG12" s="525"/>
      <c r="AH12" s="525"/>
      <c r="AI12" s="443">
        <f t="shared" ref="AI12:AI13" si="18">L12+R12+X12+AD12</f>
        <v>3.3333333333333333E-2</v>
      </c>
      <c r="AJ12" s="453">
        <f t="shared" ref="AJ12:AJ13" si="19">M12+S12+Y12+AE12</f>
        <v>3.3333333333333333E-2</v>
      </c>
      <c r="AK12" s="57">
        <f t="shared" si="5"/>
        <v>1</v>
      </c>
      <c r="AL12" s="702"/>
      <c r="AM12" s="702"/>
      <c r="AN12" s="704"/>
      <c r="AO12" s="525"/>
      <c r="AP12" s="525"/>
      <c r="AQ12" s="525"/>
      <c r="AR12" s="525"/>
      <c r="AS12" s="525"/>
      <c r="AT12" s="525"/>
      <c r="AU12" s="525"/>
      <c r="AV12" s="525"/>
      <c r="AW12" s="525"/>
      <c r="AX12" s="525"/>
    </row>
    <row r="13" spans="1:50" ht="25.5" customHeight="1" x14ac:dyDescent="0.25">
      <c r="A13" s="676"/>
      <c r="B13" s="676"/>
      <c r="C13" s="676"/>
      <c r="D13" s="681"/>
      <c r="E13" s="653"/>
      <c r="F13" s="265">
        <v>4</v>
      </c>
      <c r="G13" s="266" t="s">
        <v>1484</v>
      </c>
      <c r="H13" s="409">
        <v>6.6666666666666666E-2</v>
      </c>
      <c r="I13" s="653"/>
      <c r="J13" s="653"/>
      <c r="K13" s="653"/>
      <c r="L13" s="418">
        <v>0</v>
      </c>
      <c r="M13" s="418">
        <v>0</v>
      </c>
      <c r="N13" s="418">
        <f t="shared" si="0"/>
        <v>0</v>
      </c>
      <c r="O13" s="653"/>
      <c r="P13" s="653"/>
      <c r="Q13" s="653"/>
      <c r="R13" s="418">
        <v>0</v>
      </c>
      <c r="S13" s="418">
        <v>0</v>
      </c>
      <c r="T13" s="418">
        <f t="shared" si="1"/>
        <v>0</v>
      </c>
      <c r="U13" s="653"/>
      <c r="V13" s="653"/>
      <c r="W13" s="653"/>
      <c r="X13" s="416">
        <f t="shared" si="16"/>
        <v>1.6666666666666666E-2</v>
      </c>
      <c r="Y13" s="416">
        <v>1.6666666666666666E-2</v>
      </c>
      <c r="Z13" s="426">
        <f t="shared" si="2"/>
        <v>1</v>
      </c>
      <c r="AA13" s="653"/>
      <c r="AB13" s="653"/>
      <c r="AC13" s="653"/>
      <c r="AD13" s="416">
        <f t="shared" si="17"/>
        <v>1.6666666666666666E-2</v>
      </c>
      <c r="AE13" s="416">
        <v>1.6666666666666666E-2</v>
      </c>
      <c r="AF13" s="426">
        <f t="shared" si="3"/>
        <v>1</v>
      </c>
      <c r="AG13" s="525"/>
      <c r="AH13" s="525"/>
      <c r="AI13" s="443">
        <f t="shared" si="18"/>
        <v>3.3333333333333333E-2</v>
      </c>
      <c r="AJ13" s="453">
        <f t="shared" si="19"/>
        <v>3.3333333333333333E-2</v>
      </c>
      <c r="AK13" s="57">
        <f t="shared" si="5"/>
        <v>1</v>
      </c>
      <c r="AL13" s="703"/>
      <c r="AM13" s="703"/>
      <c r="AN13" s="700"/>
      <c r="AO13" s="525"/>
      <c r="AP13" s="525"/>
      <c r="AQ13" s="525"/>
      <c r="AR13" s="525"/>
      <c r="AS13" s="525"/>
      <c r="AT13" s="525"/>
      <c r="AU13" s="525"/>
      <c r="AV13" s="525"/>
      <c r="AW13" s="525"/>
      <c r="AX13" s="525"/>
    </row>
    <row r="14" spans="1:50" ht="25.5" customHeight="1" x14ac:dyDescent="0.25">
      <c r="A14" s="668">
        <v>3</v>
      </c>
      <c r="B14" s="668" t="s">
        <v>297</v>
      </c>
      <c r="C14" s="654">
        <v>3.1</v>
      </c>
      <c r="D14" s="656" t="s">
        <v>298</v>
      </c>
      <c r="E14" s="658">
        <f>+H14+H15</f>
        <v>0.99999278883256093</v>
      </c>
      <c r="F14" s="261">
        <v>1</v>
      </c>
      <c r="G14" s="262" t="s">
        <v>299</v>
      </c>
      <c r="H14" s="408">
        <f>+L14+R14+X14+AF14</f>
        <v>0.32669278883256092</v>
      </c>
      <c r="I14" s="660">
        <f>L14+L15</f>
        <v>0.27466244969906944</v>
      </c>
      <c r="J14" s="660">
        <f>M14+M15</f>
        <v>0.27466244969906944</v>
      </c>
      <c r="K14" s="660">
        <f>IFERROR(J14/I14,J14)</f>
        <v>1</v>
      </c>
      <c r="L14" s="424">
        <v>0.22466244969906946</v>
      </c>
      <c r="M14" s="424">
        <v>0.22466244969906946</v>
      </c>
      <c r="N14" s="424">
        <f t="shared" si="0"/>
        <v>1</v>
      </c>
      <c r="O14" s="647">
        <f>R14+R15</f>
        <v>0.15203033913349145</v>
      </c>
      <c r="P14" s="647">
        <f>S14+S15</f>
        <v>0.15203033913349145</v>
      </c>
      <c r="Q14" s="647">
        <f>IFERROR(P14/O14,P14)</f>
        <v>1</v>
      </c>
      <c r="R14" s="419">
        <v>0.10203033913349145</v>
      </c>
      <c r="S14" s="419">
        <v>0.10203033913349145</v>
      </c>
      <c r="T14" s="647">
        <f t="shared" si="1"/>
        <v>1</v>
      </c>
      <c r="U14" s="647">
        <f>X14+X15</f>
        <v>0.05</v>
      </c>
      <c r="V14" s="647">
        <f>Y14+Y15</f>
        <v>0.05</v>
      </c>
      <c r="W14" s="647">
        <f>IFERROR(V14/U14,V14)</f>
        <v>1</v>
      </c>
      <c r="X14" s="412">
        <v>0</v>
      </c>
      <c r="Y14" s="413">
        <v>0</v>
      </c>
      <c r="Z14" s="425">
        <f t="shared" si="2"/>
        <v>0</v>
      </c>
      <c r="AA14" s="660">
        <f>+AD14+AD15</f>
        <v>0.52329999999999999</v>
      </c>
      <c r="AB14" s="660">
        <f>AE14+AE15</f>
        <v>0.52329999999999999</v>
      </c>
      <c r="AC14" s="660">
        <f>IFERROR(AB14/AA14,AB14)</f>
        <v>1</v>
      </c>
      <c r="AD14" s="412">
        <v>0</v>
      </c>
      <c r="AE14" s="412">
        <v>0</v>
      </c>
      <c r="AF14" s="425">
        <f t="shared" si="3"/>
        <v>0</v>
      </c>
      <c r="AG14" s="257"/>
      <c r="AH14" s="257"/>
      <c r="AI14" s="442">
        <f>L14+R14+X14+AD14</f>
        <v>0.32669278883256092</v>
      </c>
      <c r="AJ14" s="442">
        <f t="shared" si="6"/>
        <v>0.32669278883256092</v>
      </c>
      <c r="AK14" s="54">
        <f t="shared" si="5"/>
        <v>1</v>
      </c>
      <c r="AL14" s="696">
        <f>I14+O14+U14+AA14</f>
        <v>0.99999278883256082</v>
      </c>
      <c r="AM14" s="696">
        <f>J14+P14+V14+AB14+AB15</f>
        <v>0.99999278883256082</v>
      </c>
      <c r="AN14" s="696">
        <f>IFERROR(AM14/AL14, 0)</f>
        <v>1</v>
      </c>
      <c r="AO14" s="257"/>
      <c r="AP14" s="257"/>
      <c r="AQ14" s="257"/>
      <c r="AR14" s="257"/>
      <c r="AS14" s="257"/>
      <c r="AT14" s="257"/>
      <c r="AU14" s="257"/>
      <c r="AV14" s="257"/>
      <c r="AW14" s="257"/>
      <c r="AX14" s="257"/>
    </row>
    <row r="15" spans="1:50" ht="25.5" customHeight="1" x14ac:dyDescent="0.25">
      <c r="A15" s="669"/>
      <c r="B15" s="669"/>
      <c r="C15" s="655"/>
      <c r="D15" s="657"/>
      <c r="E15" s="659"/>
      <c r="F15" s="261">
        <v>2</v>
      </c>
      <c r="G15" s="262" t="s">
        <v>300</v>
      </c>
      <c r="H15" s="408">
        <f>+L15+R15+X15+AD15</f>
        <v>0.67330000000000001</v>
      </c>
      <c r="I15" s="661"/>
      <c r="J15" s="661"/>
      <c r="K15" s="661"/>
      <c r="L15" s="424">
        <v>0.05</v>
      </c>
      <c r="M15" s="424">
        <v>0.05</v>
      </c>
      <c r="N15" s="424">
        <f t="shared" si="0"/>
        <v>1</v>
      </c>
      <c r="O15" s="648"/>
      <c r="P15" s="648"/>
      <c r="Q15" s="648"/>
      <c r="R15" s="420">
        <v>0.05</v>
      </c>
      <c r="S15" s="420">
        <v>0.05</v>
      </c>
      <c r="T15" s="648">
        <f t="shared" si="1"/>
        <v>1</v>
      </c>
      <c r="U15" s="648"/>
      <c r="V15" s="648"/>
      <c r="W15" s="648"/>
      <c r="X15" s="412">
        <v>0.05</v>
      </c>
      <c r="Y15" s="413">
        <v>0.05</v>
      </c>
      <c r="Z15" s="425">
        <f t="shared" si="2"/>
        <v>1</v>
      </c>
      <c r="AA15" s="661"/>
      <c r="AB15" s="661"/>
      <c r="AC15" s="661"/>
      <c r="AD15" s="412">
        <v>0.52329999999999999</v>
      </c>
      <c r="AE15" s="412">
        <v>0.52329999999999999</v>
      </c>
      <c r="AF15" s="425">
        <f t="shared" si="3"/>
        <v>1</v>
      </c>
      <c r="AG15" s="257"/>
      <c r="AH15" s="257"/>
      <c r="AI15" s="442">
        <f t="shared" si="4"/>
        <v>0.67330000000000001</v>
      </c>
      <c r="AJ15" s="442">
        <f t="shared" si="6"/>
        <v>0.67330000000000001</v>
      </c>
      <c r="AK15" s="54">
        <f t="shared" si="5"/>
        <v>1</v>
      </c>
      <c r="AL15" s="697"/>
      <c r="AM15" s="697"/>
      <c r="AN15" s="697"/>
      <c r="AO15" s="257"/>
      <c r="AP15" s="257"/>
      <c r="AQ15" s="257"/>
      <c r="AR15" s="257"/>
      <c r="AS15" s="257"/>
      <c r="AT15" s="257"/>
      <c r="AU15" s="257"/>
      <c r="AV15" s="257"/>
      <c r="AW15" s="257"/>
      <c r="AX15" s="257"/>
    </row>
    <row r="16" spans="1:50" ht="25.5" customHeight="1" x14ac:dyDescent="0.25">
      <c r="A16" s="670">
        <v>4</v>
      </c>
      <c r="B16" s="670" t="s">
        <v>301</v>
      </c>
      <c r="C16" s="662">
        <v>4.0999999999999996</v>
      </c>
      <c r="D16" s="662" t="s">
        <v>302</v>
      </c>
      <c r="E16" s="666">
        <f>+H16+H17</f>
        <v>9.6217730518664751E-2</v>
      </c>
      <c r="F16" s="265">
        <v>1</v>
      </c>
      <c r="G16" s="266" t="s">
        <v>299</v>
      </c>
      <c r="H16" s="409">
        <f>+L16+R16+X16+AD16</f>
        <v>6.1217730518664748E-2</v>
      </c>
      <c r="I16" s="649">
        <f>+L16+L17</f>
        <v>2.6390313646475753E-2</v>
      </c>
      <c r="J16" s="649">
        <f>+M16+M17</f>
        <v>2.6390313646475753E-2</v>
      </c>
      <c r="K16" s="649">
        <f t="shared" ref="K16:K25" si="20">IFERROR(J16/I16,J16)</f>
        <v>1</v>
      </c>
      <c r="L16" s="415">
        <v>2.1390313646475752E-2</v>
      </c>
      <c r="M16" s="415">
        <v>2.1390313646475752E-2</v>
      </c>
      <c r="N16" s="649">
        <f t="shared" si="0"/>
        <v>1</v>
      </c>
      <c r="O16" s="649">
        <f>+R16+R17</f>
        <v>4.0639403066688493E-2</v>
      </c>
      <c r="P16" s="649">
        <f>+S16+S17</f>
        <v>4.0639403066688493E-2</v>
      </c>
      <c r="Q16" s="416">
        <f t="shared" ref="Q16:Q26" si="21">IFERROR(P16/O16,P16)</f>
        <v>1</v>
      </c>
      <c r="R16" s="416">
        <v>3.0639403066688491E-2</v>
      </c>
      <c r="S16" s="416">
        <v>3.0639403066688491E-2</v>
      </c>
      <c r="T16" s="416">
        <f t="shared" si="1"/>
        <v>1</v>
      </c>
      <c r="U16" s="649">
        <f>+X16+X17</f>
        <v>0.01</v>
      </c>
      <c r="V16" s="649">
        <f>+Y16+Y17</f>
        <v>0.01</v>
      </c>
      <c r="W16" s="649">
        <f t="shared" ref="W16:W26" si="22">IFERROR(V16/U16,V16)</f>
        <v>1</v>
      </c>
      <c r="X16" s="416">
        <v>0</v>
      </c>
      <c r="Y16" s="417">
        <v>0</v>
      </c>
      <c r="Z16" s="426">
        <f t="shared" si="2"/>
        <v>0</v>
      </c>
      <c r="AA16" s="649">
        <f>+AD16+AD17</f>
        <v>1.9188013805500507E-2</v>
      </c>
      <c r="AB16" s="649">
        <f>+AE16+AE17</f>
        <v>1.9188013805500507E-2</v>
      </c>
      <c r="AC16" s="649">
        <f t="shared" ref="AC16:AC26" si="23">IFERROR(AB16/AA16,AB16)</f>
        <v>1</v>
      </c>
      <c r="AD16" s="416">
        <v>9.1880138055005067E-3</v>
      </c>
      <c r="AE16" s="416">
        <v>9.1880138055005067E-3</v>
      </c>
      <c r="AF16" s="426">
        <f t="shared" si="3"/>
        <v>1</v>
      </c>
      <c r="AG16" s="268"/>
      <c r="AH16" s="268"/>
      <c r="AI16" s="443">
        <f t="shared" si="4"/>
        <v>6.1217730518664748E-2</v>
      </c>
      <c r="AJ16" s="544">
        <f t="shared" si="6"/>
        <v>6.1217730518664748E-2</v>
      </c>
      <c r="AK16" s="57">
        <f t="shared" si="5"/>
        <v>1</v>
      </c>
      <c r="AL16" s="699">
        <f>I16+O16+U16+AA16</f>
        <v>9.6217730518664737E-2</v>
      </c>
      <c r="AM16" s="699">
        <f>J16+P16+V16+AB16</f>
        <v>9.6217730518664737E-2</v>
      </c>
      <c r="AN16" s="699">
        <f>IFERROR(AM16/AL16, 0)</f>
        <v>1</v>
      </c>
      <c r="AO16" s="268"/>
      <c r="AP16" s="268"/>
      <c r="AQ16" s="268"/>
      <c r="AR16" s="268"/>
      <c r="AS16" s="268"/>
      <c r="AT16" s="268"/>
      <c r="AU16" s="268"/>
      <c r="AV16" s="268"/>
      <c r="AW16" s="268"/>
      <c r="AX16" s="268"/>
    </row>
    <row r="17" spans="1:50" ht="25.5" customHeight="1" x14ac:dyDescent="0.25">
      <c r="A17" s="671"/>
      <c r="B17" s="671"/>
      <c r="C17" s="663"/>
      <c r="D17" s="663"/>
      <c r="E17" s="667"/>
      <c r="F17" s="265">
        <v>2</v>
      </c>
      <c r="G17" s="266" t="s">
        <v>303</v>
      </c>
      <c r="H17" s="409">
        <f>+L17+R17+X17+AD17</f>
        <v>3.5000000000000003E-2</v>
      </c>
      <c r="I17" s="650"/>
      <c r="J17" s="650"/>
      <c r="K17" s="650">
        <f t="shared" si="20"/>
        <v>0</v>
      </c>
      <c r="L17" s="418">
        <v>5.0000000000000001E-3</v>
      </c>
      <c r="M17" s="418">
        <v>5.0000000000000001E-3</v>
      </c>
      <c r="N17" s="650">
        <f t="shared" si="0"/>
        <v>1</v>
      </c>
      <c r="O17" s="650"/>
      <c r="P17" s="650"/>
      <c r="Q17" s="416">
        <f t="shared" si="21"/>
        <v>0</v>
      </c>
      <c r="R17" s="416">
        <v>0.01</v>
      </c>
      <c r="S17" s="416">
        <v>0.01</v>
      </c>
      <c r="T17" s="416">
        <f t="shared" si="1"/>
        <v>1</v>
      </c>
      <c r="U17" s="650"/>
      <c r="V17" s="650"/>
      <c r="W17" s="650">
        <f t="shared" si="22"/>
        <v>0</v>
      </c>
      <c r="X17" s="416">
        <v>0.01</v>
      </c>
      <c r="Y17" s="417">
        <v>0.01</v>
      </c>
      <c r="Z17" s="426">
        <f t="shared" si="2"/>
        <v>1</v>
      </c>
      <c r="AA17" s="650"/>
      <c r="AB17" s="650">
        <f>AE17</f>
        <v>0.01</v>
      </c>
      <c r="AC17" s="650">
        <f t="shared" si="23"/>
        <v>0.01</v>
      </c>
      <c r="AD17" s="416">
        <v>0.01</v>
      </c>
      <c r="AE17" s="416">
        <v>0.01</v>
      </c>
      <c r="AF17" s="426">
        <f t="shared" si="3"/>
        <v>1</v>
      </c>
      <c r="AG17" s="268"/>
      <c r="AH17" s="268"/>
      <c r="AI17" s="443">
        <f t="shared" si="4"/>
        <v>3.5000000000000003E-2</v>
      </c>
      <c r="AJ17" s="453">
        <f t="shared" si="6"/>
        <v>3.5000000000000003E-2</v>
      </c>
      <c r="AK17" s="57">
        <f t="shared" si="5"/>
        <v>1</v>
      </c>
      <c r="AL17" s="700"/>
      <c r="AM17" s="700"/>
      <c r="AN17" s="700"/>
      <c r="AO17" s="268"/>
      <c r="AP17" s="268"/>
      <c r="AQ17" s="268"/>
      <c r="AR17" s="268"/>
      <c r="AS17" s="268"/>
      <c r="AT17" s="268"/>
      <c r="AU17" s="268"/>
      <c r="AV17" s="268"/>
      <c r="AW17" s="268"/>
      <c r="AX17" s="268"/>
    </row>
    <row r="18" spans="1:50" ht="25.5" customHeight="1" x14ac:dyDescent="0.25">
      <c r="A18" s="671"/>
      <c r="B18" s="671"/>
      <c r="C18" s="55">
        <v>4.2</v>
      </c>
      <c r="D18" s="56" t="s">
        <v>304</v>
      </c>
      <c r="E18" s="269">
        <f>+H18</f>
        <v>0.63735844043270695</v>
      </c>
      <c r="F18" s="265">
        <v>3</v>
      </c>
      <c r="G18" s="266" t="s">
        <v>305</v>
      </c>
      <c r="H18" s="409">
        <f>+L18+R18+X18+AF18</f>
        <v>0.63735844043270695</v>
      </c>
      <c r="I18" s="416">
        <f>L18</f>
        <v>0.42497510363834273</v>
      </c>
      <c r="J18" s="416">
        <f>M18</f>
        <v>0.42497510363834273</v>
      </c>
      <c r="K18" s="416">
        <f t="shared" si="20"/>
        <v>1</v>
      </c>
      <c r="L18" s="416">
        <v>0.42497510363834273</v>
      </c>
      <c r="M18" s="416">
        <v>0.42497510363834273</v>
      </c>
      <c r="N18" s="416">
        <f t="shared" si="0"/>
        <v>1</v>
      </c>
      <c r="O18" s="416">
        <f>R18</f>
        <v>0.21238333679436422</v>
      </c>
      <c r="P18" s="649">
        <f>S18</f>
        <v>0.21238333679436422</v>
      </c>
      <c r="Q18" s="416">
        <f t="shared" si="21"/>
        <v>1</v>
      </c>
      <c r="R18" s="416">
        <v>0.21238333679436422</v>
      </c>
      <c r="S18" s="416">
        <v>0.21238333679436422</v>
      </c>
      <c r="T18" s="416">
        <f t="shared" si="1"/>
        <v>1</v>
      </c>
      <c r="U18" s="416">
        <f>X18</f>
        <v>0</v>
      </c>
      <c r="V18" s="649">
        <f>Y18</f>
        <v>0</v>
      </c>
      <c r="W18" s="416">
        <f t="shared" si="22"/>
        <v>0</v>
      </c>
      <c r="X18" s="416">
        <v>0</v>
      </c>
      <c r="Y18" s="417">
        <v>0</v>
      </c>
      <c r="Z18" s="426">
        <f t="shared" si="2"/>
        <v>0</v>
      </c>
      <c r="AA18" s="416">
        <f>AD18</f>
        <v>0</v>
      </c>
      <c r="AB18" s="416">
        <f>AE18</f>
        <v>0</v>
      </c>
      <c r="AC18" s="416">
        <f t="shared" si="23"/>
        <v>0</v>
      </c>
      <c r="AD18" s="416">
        <v>0</v>
      </c>
      <c r="AE18" s="416">
        <v>0</v>
      </c>
      <c r="AF18" s="426">
        <f t="shared" si="3"/>
        <v>0</v>
      </c>
      <c r="AG18" s="268"/>
      <c r="AH18" s="268"/>
      <c r="AI18" s="443">
        <f t="shared" si="4"/>
        <v>0.63735844043270695</v>
      </c>
      <c r="AJ18" s="544">
        <f t="shared" si="6"/>
        <v>0.63735844043270695</v>
      </c>
      <c r="AK18" s="57">
        <f t="shared" si="5"/>
        <v>1</v>
      </c>
      <c r="AL18" s="57">
        <f t="shared" ref="AL18:AM20" si="24">I18+O18+U18+AA18</f>
        <v>0.63735844043270695</v>
      </c>
      <c r="AM18" s="57">
        <f t="shared" si="24"/>
        <v>0.63735844043270695</v>
      </c>
      <c r="AN18" s="57">
        <f>IFERROR(AM18/AL18, 0)</f>
        <v>1</v>
      </c>
      <c r="AO18" s="268"/>
      <c r="AP18" s="268"/>
      <c r="AQ18" s="268"/>
      <c r="AR18" s="268"/>
      <c r="AS18" s="268"/>
      <c r="AT18" s="268"/>
      <c r="AU18" s="268"/>
      <c r="AV18" s="268"/>
      <c r="AW18" s="268"/>
      <c r="AX18" s="268"/>
    </row>
    <row r="19" spans="1:50" ht="25.5" customHeight="1" x14ac:dyDescent="0.25">
      <c r="A19" s="672"/>
      <c r="B19" s="672"/>
      <c r="C19" s="55">
        <v>4.3</v>
      </c>
      <c r="D19" s="56" t="s">
        <v>306</v>
      </c>
      <c r="E19" s="269">
        <f>+H19</f>
        <v>0.26640000000000003</v>
      </c>
      <c r="F19" s="265">
        <v>4</v>
      </c>
      <c r="G19" s="266" t="s">
        <v>1412</v>
      </c>
      <c r="H19" s="409">
        <f>+L19+R19+X19+AD19</f>
        <v>0.26640000000000003</v>
      </c>
      <c r="I19" s="416">
        <f>L19</f>
        <v>0</v>
      </c>
      <c r="J19" s="416">
        <f>M19</f>
        <v>0</v>
      </c>
      <c r="K19" s="416">
        <f t="shared" si="20"/>
        <v>0</v>
      </c>
      <c r="L19" s="416">
        <v>0</v>
      </c>
      <c r="M19" s="416">
        <v>0</v>
      </c>
      <c r="N19" s="416">
        <f t="shared" si="0"/>
        <v>0</v>
      </c>
      <c r="O19" s="416">
        <f>R19</f>
        <v>0</v>
      </c>
      <c r="P19" s="650">
        <f>S19</f>
        <v>0</v>
      </c>
      <c r="Q19" s="416">
        <f t="shared" si="21"/>
        <v>0</v>
      </c>
      <c r="R19" s="416">
        <v>0</v>
      </c>
      <c r="S19" s="416">
        <v>0</v>
      </c>
      <c r="T19" s="416">
        <f t="shared" si="1"/>
        <v>0</v>
      </c>
      <c r="U19" s="416">
        <f>X19</f>
        <v>0</v>
      </c>
      <c r="V19" s="650">
        <f>Y19</f>
        <v>0</v>
      </c>
      <c r="W19" s="416">
        <f t="shared" si="22"/>
        <v>0</v>
      </c>
      <c r="X19" s="416">
        <v>0</v>
      </c>
      <c r="Y19" s="417">
        <v>0</v>
      </c>
      <c r="Z19" s="426">
        <f t="shared" si="2"/>
        <v>0</v>
      </c>
      <c r="AA19" s="416">
        <f>AD19</f>
        <v>0.26640000000000003</v>
      </c>
      <c r="AB19" s="416">
        <f>AE19</f>
        <v>0.26640000000000003</v>
      </c>
      <c r="AC19" s="416">
        <f t="shared" si="23"/>
        <v>1</v>
      </c>
      <c r="AD19" s="416">
        <v>0.26640000000000003</v>
      </c>
      <c r="AE19" s="416">
        <v>0.26640000000000003</v>
      </c>
      <c r="AF19" s="426">
        <f t="shared" si="3"/>
        <v>1</v>
      </c>
      <c r="AG19" s="268"/>
      <c r="AH19" s="268"/>
      <c r="AI19" s="443">
        <f t="shared" si="4"/>
        <v>0.26640000000000003</v>
      </c>
      <c r="AJ19" s="544">
        <f t="shared" si="6"/>
        <v>0.26640000000000003</v>
      </c>
      <c r="AK19" s="57">
        <f t="shared" si="5"/>
        <v>1</v>
      </c>
      <c r="AL19" s="57">
        <f t="shared" si="24"/>
        <v>0.26640000000000003</v>
      </c>
      <c r="AM19" s="57">
        <f t="shared" si="24"/>
        <v>0.26640000000000003</v>
      </c>
      <c r="AN19" s="57">
        <f>IFERROR(AM19/AL19, 0)</f>
        <v>1</v>
      </c>
      <c r="AO19" s="268"/>
      <c r="AP19" s="268"/>
      <c r="AQ19" s="268"/>
      <c r="AR19" s="268"/>
      <c r="AS19" s="268"/>
      <c r="AT19" s="268"/>
      <c r="AU19" s="268"/>
      <c r="AV19" s="268"/>
      <c r="AW19" s="268"/>
      <c r="AX19" s="268"/>
    </row>
    <row r="20" spans="1:50" ht="25.5" customHeight="1" x14ac:dyDescent="0.25">
      <c r="A20" s="668">
        <v>5</v>
      </c>
      <c r="B20" s="668" t="s">
        <v>307</v>
      </c>
      <c r="C20" s="654">
        <v>5.0999999999999996</v>
      </c>
      <c r="D20" s="656" t="s">
        <v>308</v>
      </c>
      <c r="E20" s="658">
        <f>+H20+H21</f>
        <v>0.62327713322491596</v>
      </c>
      <c r="F20" s="261">
        <v>1</v>
      </c>
      <c r="G20" s="262" t="s">
        <v>309</v>
      </c>
      <c r="H20" s="408">
        <f>+L20+R20+X20+AD20</f>
        <v>0.44327713322491596</v>
      </c>
      <c r="I20" s="660">
        <f>L20+L21</f>
        <v>0.26330691293190533</v>
      </c>
      <c r="J20" s="660">
        <f>M20+M21</f>
        <v>0.26330691293190533</v>
      </c>
      <c r="K20" s="660">
        <f t="shared" si="20"/>
        <v>1</v>
      </c>
      <c r="L20" s="424">
        <v>0.23330691293190534</v>
      </c>
      <c r="M20" s="424">
        <v>0.23330691293190534</v>
      </c>
      <c r="N20" s="424">
        <f t="shared" si="0"/>
        <v>1</v>
      </c>
      <c r="O20" s="647">
        <f>R20+R21</f>
        <v>0.25497022029301064</v>
      </c>
      <c r="P20" s="419">
        <f>S20+S21</f>
        <v>0.25497022029301064</v>
      </c>
      <c r="Q20" s="419">
        <f t="shared" si="21"/>
        <v>1</v>
      </c>
      <c r="R20" s="424">
        <v>0.20497022029301062</v>
      </c>
      <c r="S20" s="424">
        <v>0.20497022029301062</v>
      </c>
      <c r="T20" s="412">
        <f t="shared" si="1"/>
        <v>1</v>
      </c>
      <c r="U20" s="421">
        <f>X20+X21</f>
        <v>0.05</v>
      </c>
      <c r="V20" s="647">
        <f>Y20+Y21</f>
        <v>0.05</v>
      </c>
      <c r="W20" s="421">
        <f t="shared" si="22"/>
        <v>1</v>
      </c>
      <c r="X20" s="412">
        <v>0</v>
      </c>
      <c r="Y20" s="413">
        <v>0</v>
      </c>
      <c r="Z20" s="425">
        <f t="shared" si="2"/>
        <v>0</v>
      </c>
      <c r="AA20" s="660">
        <f>AD20+AD21</f>
        <v>5.5E-2</v>
      </c>
      <c r="AB20" s="660">
        <f>AE20+AE21</f>
        <v>5.5E-2</v>
      </c>
      <c r="AC20" s="660">
        <f t="shared" si="23"/>
        <v>1</v>
      </c>
      <c r="AD20" s="412">
        <v>5.0000000000000001E-3</v>
      </c>
      <c r="AE20" s="412">
        <v>5.0000000000000001E-3</v>
      </c>
      <c r="AF20" s="425">
        <f t="shared" si="3"/>
        <v>1</v>
      </c>
      <c r="AG20" s="257"/>
      <c r="AH20" s="257"/>
      <c r="AI20" s="442">
        <f t="shared" si="4"/>
        <v>0.44327713322491596</v>
      </c>
      <c r="AJ20" s="442">
        <f t="shared" si="6"/>
        <v>0.44327713322491596</v>
      </c>
      <c r="AK20" s="54">
        <f t="shared" si="5"/>
        <v>1</v>
      </c>
      <c r="AL20" s="696">
        <f t="shared" si="24"/>
        <v>0.62327713322491607</v>
      </c>
      <c r="AM20" s="696">
        <f t="shared" si="24"/>
        <v>0.62327713322491607</v>
      </c>
      <c r="AN20" s="696">
        <f>IFERROR(AM20/AL20, 0)</f>
        <v>1</v>
      </c>
      <c r="AO20" s="257"/>
      <c r="AP20" s="257"/>
      <c r="AQ20" s="257"/>
      <c r="AR20" s="257"/>
      <c r="AS20" s="257"/>
      <c r="AT20" s="257"/>
      <c r="AU20" s="257"/>
      <c r="AV20" s="257"/>
      <c r="AW20" s="257"/>
      <c r="AX20" s="257"/>
    </row>
    <row r="21" spans="1:50" ht="25.5" customHeight="1" x14ac:dyDescent="0.25">
      <c r="A21" s="669"/>
      <c r="B21" s="669"/>
      <c r="C21" s="655"/>
      <c r="D21" s="657"/>
      <c r="E21" s="659"/>
      <c r="F21" s="261">
        <v>2</v>
      </c>
      <c r="G21" s="262" t="s">
        <v>310</v>
      </c>
      <c r="H21" s="408">
        <f>+L21+R21+X21+AD21</f>
        <v>0.18</v>
      </c>
      <c r="I21" s="661"/>
      <c r="J21" s="661"/>
      <c r="K21" s="661">
        <f t="shared" si="20"/>
        <v>0</v>
      </c>
      <c r="L21" s="424">
        <v>0.03</v>
      </c>
      <c r="M21" s="424">
        <v>0.03</v>
      </c>
      <c r="N21" s="424">
        <f t="shared" si="0"/>
        <v>1</v>
      </c>
      <c r="O21" s="648"/>
      <c r="P21" s="427"/>
      <c r="Q21" s="427">
        <f t="shared" si="21"/>
        <v>0</v>
      </c>
      <c r="R21" s="424">
        <v>0.05</v>
      </c>
      <c r="S21" s="424">
        <v>0.05</v>
      </c>
      <c r="T21" s="412">
        <f t="shared" si="1"/>
        <v>1</v>
      </c>
      <c r="U21" s="414"/>
      <c r="V21" s="648"/>
      <c r="W21" s="414">
        <f t="shared" si="22"/>
        <v>0</v>
      </c>
      <c r="X21" s="412">
        <v>0.05</v>
      </c>
      <c r="Y21" s="413">
        <v>0.05</v>
      </c>
      <c r="Z21" s="425">
        <f t="shared" si="2"/>
        <v>1</v>
      </c>
      <c r="AA21" s="661"/>
      <c r="AB21" s="661">
        <f>AE21</f>
        <v>0.05</v>
      </c>
      <c r="AC21" s="661">
        <f t="shared" si="23"/>
        <v>0.05</v>
      </c>
      <c r="AD21" s="412">
        <v>0.05</v>
      </c>
      <c r="AE21" s="412">
        <v>0.05</v>
      </c>
      <c r="AF21" s="425">
        <f t="shared" si="3"/>
        <v>1</v>
      </c>
      <c r="AG21" s="257"/>
      <c r="AH21" s="257"/>
      <c r="AI21" s="442">
        <f t="shared" si="4"/>
        <v>0.18</v>
      </c>
      <c r="AJ21" s="54">
        <f t="shared" si="6"/>
        <v>0.18</v>
      </c>
      <c r="AK21" s="54">
        <f t="shared" si="5"/>
        <v>1</v>
      </c>
      <c r="AL21" s="697"/>
      <c r="AM21" s="697"/>
      <c r="AN21" s="697"/>
      <c r="AO21" s="257"/>
      <c r="AP21" s="257"/>
      <c r="AQ21" s="257"/>
      <c r="AR21" s="257"/>
      <c r="AS21" s="257"/>
      <c r="AT21" s="257"/>
      <c r="AU21" s="257"/>
      <c r="AV21" s="257"/>
      <c r="AW21" s="257"/>
      <c r="AX21" s="257"/>
    </row>
    <row r="22" spans="1:50" ht="25.5" customHeight="1" x14ac:dyDescent="0.25">
      <c r="A22" s="669"/>
      <c r="B22" s="669"/>
      <c r="C22" s="59">
        <v>5.2</v>
      </c>
      <c r="D22" s="32" t="s">
        <v>311</v>
      </c>
      <c r="E22" s="264">
        <f>+H22</f>
        <v>0.11757727937024209</v>
      </c>
      <c r="F22" s="261">
        <v>3</v>
      </c>
      <c r="G22" s="262" t="s">
        <v>312</v>
      </c>
      <c r="H22" s="408">
        <f>+L22+R22+X22+AD22</f>
        <v>0.11757727937024209</v>
      </c>
      <c r="I22" s="411">
        <f t="shared" ref="I22:J24" si="25">L22</f>
        <v>0</v>
      </c>
      <c r="J22" s="411">
        <f t="shared" si="25"/>
        <v>0</v>
      </c>
      <c r="K22" s="411">
        <f t="shared" si="20"/>
        <v>0</v>
      </c>
      <c r="L22" s="424">
        <v>0</v>
      </c>
      <c r="M22" s="424">
        <v>0</v>
      </c>
      <c r="N22" s="424">
        <f t="shared" si="0"/>
        <v>0</v>
      </c>
      <c r="O22" s="419">
        <f t="shared" ref="O22:P24" si="26">R22</f>
        <v>1.8177279370242098E-2</v>
      </c>
      <c r="P22" s="419">
        <f t="shared" si="26"/>
        <v>1.8177279370242098E-2</v>
      </c>
      <c r="Q22" s="419">
        <f t="shared" si="21"/>
        <v>1</v>
      </c>
      <c r="R22" s="424">
        <v>1.8177279370242098E-2</v>
      </c>
      <c r="S22" s="424">
        <v>1.8177279370242098E-2</v>
      </c>
      <c r="T22" s="412">
        <f t="shared" si="1"/>
        <v>1</v>
      </c>
      <c r="U22" s="411">
        <f>X22</f>
        <v>0.08</v>
      </c>
      <c r="V22" s="419">
        <f t="shared" ref="V22:V24" si="27">Y22</f>
        <v>0.08</v>
      </c>
      <c r="W22" s="411">
        <f t="shared" si="22"/>
        <v>1</v>
      </c>
      <c r="X22" s="412">
        <v>0.08</v>
      </c>
      <c r="Y22" s="413">
        <v>0.08</v>
      </c>
      <c r="Z22" s="425">
        <f t="shared" si="2"/>
        <v>1</v>
      </c>
      <c r="AA22" s="411">
        <f>AD22</f>
        <v>1.9400000000000001E-2</v>
      </c>
      <c r="AB22" s="411">
        <f>AE22</f>
        <v>1.9400000000000001E-2</v>
      </c>
      <c r="AC22" s="411">
        <f t="shared" si="23"/>
        <v>1</v>
      </c>
      <c r="AD22" s="412">
        <v>1.9400000000000001E-2</v>
      </c>
      <c r="AE22" s="412">
        <v>1.9400000000000001E-2</v>
      </c>
      <c r="AF22" s="425">
        <f t="shared" si="3"/>
        <v>1</v>
      </c>
      <c r="AG22" s="257"/>
      <c r="AH22" s="257"/>
      <c r="AI22" s="442">
        <f t="shared" si="4"/>
        <v>0.11757727937024209</v>
      </c>
      <c r="AJ22" s="442">
        <f t="shared" si="6"/>
        <v>0.11757727937024209</v>
      </c>
      <c r="AK22" s="54">
        <f t="shared" si="5"/>
        <v>1</v>
      </c>
      <c r="AL22" s="54">
        <f>I22+O22+U22+AA22</f>
        <v>0.11757727937024209</v>
      </c>
      <c r="AM22" s="54">
        <f>J22+P22+V22+AB22+AB23</f>
        <v>0.11757727937024209</v>
      </c>
      <c r="AN22" s="54">
        <f>IFERROR(AM22/AL22, 0)</f>
        <v>1</v>
      </c>
      <c r="AO22" s="257"/>
      <c r="AP22" s="257"/>
      <c r="AQ22" s="257"/>
      <c r="AR22" s="257"/>
      <c r="AS22" s="257"/>
      <c r="AT22" s="257"/>
      <c r="AU22" s="257"/>
      <c r="AV22" s="257"/>
      <c r="AW22" s="257"/>
      <c r="AX22" s="257"/>
    </row>
    <row r="23" spans="1:50" ht="25.5" customHeight="1" x14ac:dyDescent="0.25">
      <c r="A23" s="669"/>
      <c r="B23" s="669"/>
      <c r="C23" s="59">
        <v>5.3</v>
      </c>
      <c r="D23" s="32" t="s">
        <v>313</v>
      </c>
      <c r="E23" s="264">
        <f>+H23</f>
        <v>0.13800000000000001</v>
      </c>
      <c r="F23" s="261">
        <v>4</v>
      </c>
      <c r="G23" s="262" t="s">
        <v>314</v>
      </c>
      <c r="H23" s="408">
        <f>+L23+R23+X23+AF23</f>
        <v>0.13800000000000001</v>
      </c>
      <c r="I23" s="412">
        <f t="shared" si="25"/>
        <v>0</v>
      </c>
      <c r="J23" s="412">
        <f t="shared" si="25"/>
        <v>0</v>
      </c>
      <c r="K23" s="412">
        <f t="shared" si="20"/>
        <v>0</v>
      </c>
      <c r="L23" s="424">
        <v>0</v>
      </c>
      <c r="M23" s="424">
        <v>0</v>
      </c>
      <c r="N23" s="424">
        <f t="shared" si="0"/>
        <v>0</v>
      </c>
      <c r="O23" s="424">
        <f t="shared" si="26"/>
        <v>0</v>
      </c>
      <c r="P23" s="424">
        <f t="shared" si="26"/>
        <v>0</v>
      </c>
      <c r="Q23" s="424">
        <f t="shared" si="21"/>
        <v>0</v>
      </c>
      <c r="R23" s="424">
        <v>0</v>
      </c>
      <c r="S23" s="412">
        <v>0</v>
      </c>
      <c r="T23" s="412">
        <f t="shared" si="1"/>
        <v>0</v>
      </c>
      <c r="U23" s="412">
        <f>X23</f>
        <v>0.13800000000000001</v>
      </c>
      <c r="V23" s="424">
        <f t="shared" si="27"/>
        <v>0.13800000000000001</v>
      </c>
      <c r="W23" s="412">
        <f t="shared" si="22"/>
        <v>1</v>
      </c>
      <c r="X23" s="412">
        <v>0.13800000000000001</v>
      </c>
      <c r="Y23" s="413">
        <v>0.13800000000000001</v>
      </c>
      <c r="Z23" s="425">
        <f t="shared" si="2"/>
        <v>1</v>
      </c>
      <c r="AA23" s="412">
        <f>AD23</f>
        <v>0</v>
      </c>
      <c r="AB23" s="412">
        <f>AE23</f>
        <v>0</v>
      </c>
      <c r="AC23" s="412">
        <f t="shared" si="23"/>
        <v>0</v>
      </c>
      <c r="AD23" s="412">
        <v>0</v>
      </c>
      <c r="AE23" s="412">
        <v>0</v>
      </c>
      <c r="AF23" s="425">
        <f t="shared" si="3"/>
        <v>0</v>
      </c>
      <c r="AG23" s="257"/>
      <c r="AH23" s="257"/>
      <c r="AI23" s="442">
        <f t="shared" si="4"/>
        <v>0.13800000000000001</v>
      </c>
      <c r="AJ23" s="54">
        <f t="shared" si="6"/>
        <v>0.13800000000000001</v>
      </c>
      <c r="AK23" s="54">
        <f t="shared" si="5"/>
        <v>1</v>
      </c>
      <c r="AL23" s="54">
        <f>I23+O23+U23+AA23</f>
        <v>0.13800000000000001</v>
      </c>
      <c r="AM23" s="54">
        <f>J23+P23+V23+AB23+AB24</f>
        <v>0.13800000000000001</v>
      </c>
      <c r="AN23" s="54">
        <f>IFERROR(AM23/AL23, 0)</f>
        <v>1</v>
      </c>
      <c r="AO23" s="257"/>
      <c r="AP23" s="257"/>
      <c r="AQ23" s="257"/>
      <c r="AR23" s="257"/>
      <c r="AS23" s="257"/>
      <c r="AT23" s="257"/>
      <c r="AU23" s="257"/>
      <c r="AV23" s="257"/>
      <c r="AW23" s="257"/>
      <c r="AX23" s="257"/>
    </row>
    <row r="24" spans="1:50" ht="25.5" customHeight="1" x14ac:dyDescent="0.25">
      <c r="A24" s="673"/>
      <c r="B24" s="673"/>
      <c r="C24" s="59">
        <v>5.4</v>
      </c>
      <c r="D24" s="32" t="s">
        <v>315</v>
      </c>
      <c r="E24" s="264">
        <f>+H24</f>
        <v>0.12118186246828064</v>
      </c>
      <c r="F24" s="261">
        <v>5</v>
      </c>
      <c r="G24" s="262" t="s">
        <v>316</v>
      </c>
      <c r="H24" s="408">
        <f>+L24+R24+X24+AF24</f>
        <v>0.12118186246828064</v>
      </c>
      <c r="I24" s="412">
        <f t="shared" si="25"/>
        <v>4.4091059501546161E-2</v>
      </c>
      <c r="J24" s="412">
        <f t="shared" si="25"/>
        <v>4.4091059501546161E-2</v>
      </c>
      <c r="K24" s="412">
        <f t="shared" si="20"/>
        <v>1</v>
      </c>
      <c r="L24" s="424">
        <v>4.4091059501546161E-2</v>
      </c>
      <c r="M24" s="424">
        <v>4.4091059501546161E-2</v>
      </c>
      <c r="N24" s="424">
        <f t="shared" si="0"/>
        <v>1</v>
      </c>
      <c r="O24" s="424">
        <f t="shared" si="26"/>
        <v>7.7090802966734484E-2</v>
      </c>
      <c r="P24" s="424">
        <f t="shared" si="26"/>
        <v>7.7090802966734484E-2</v>
      </c>
      <c r="Q24" s="424">
        <f t="shared" si="21"/>
        <v>1</v>
      </c>
      <c r="R24" s="424">
        <v>7.7090802966734484E-2</v>
      </c>
      <c r="S24" s="424">
        <v>7.7090802966734484E-2</v>
      </c>
      <c r="T24" s="412">
        <f t="shared" si="1"/>
        <v>1</v>
      </c>
      <c r="U24" s="412">
        <f>X24</f>
        <v>0</v>
      </c>
      <c r="V24" s="424">
        <f t="shared" si="27"/>
        <v>0</v>
      </c>
      <c r="W24" s="412">
        <f t="shared" si="22"/>
        <v>0</v>
      </c>
      <c r="X24" s="412">
        <v>0</v>
      </c>
      <c r="Y24" s="413">
        <v>0</v>
      </c>
      <c r="Z24" s="425">
        <f t="shared" si="2"/>
        <v>0</v>
      </c>
      <c r="AA24" s="412">
        <f>AD24</f>
        <v>0</v>
      </c>
      <c r="AB24" s="412">
        <f>AE24</f>
        <v>0</v>
      </c>
      <c r="AC24" s="412">
        <f t="shared" si="23"/>
        <v>0</v>
      </c>
      <c r="AD24" s="412">
        <v>0</v>
      </c>
      <c r="AE24" s="412">
        <v>0</v>
      </c>
      <c r="AF24" s="425">
        <f t="shared" si="3"/>
        <v>0</v>
      </c>
      <c r="AG24" s="257"/>
      <c r="AH24" s="257"/>
      <c r="AI24" s="442">
        <f t="shared" si="4"/>
        <v>0.12118186246828064</v>
      </c>
      <c r="AJ24" s="54">
        <f t="shared" si="6"/>
        <v>0.12118186246828064</v>
      </c>
      <c r="AK24" s="54">
        <f t="shared" si="5"/>
        <v>1</v>
      </c>
      <c r="AL24" s="54">
        <f>I24+O24+U24+AA24</f>
        <v>0.12118186246828064</v>
      </c>
      <c r="AM24" s="54">
        <f>J24+P24+V24+AB24</f>
        <v>0.12118186246828064</v>
      </c>
      <c r="AN24" s="54">
        <f>IFERROR(AM24/AL24, 0)</f>
        <v>1</v>
      </c>
      <c r="AO24" s="257"/>
      <c r="AP24" s="257"/>
      <c r="AQ24" s="257"/>
      <c r="AR24" s="257"/>
      <c r="AS24" s="257"/>
      <c r="AT24" s="257"/>
      <c r="AU24" s="257"/>
      <c r="AV24" s="257"/>
      <c r="AW24" s="257"/>
      <c r="AX24" s="257"/>
    </row>
    <row r="25" spans="1:50" ht="25.5" customHeight="1" x14ac:dyDescent="0.25">
      <c r="A25" s="677">
        <v>6</v>
      </c>
      <c r="B25" s="677" t="s">
        <v>317</v>
      </c>
      <c r="C25" s="664">
        <v>6.1</v>
      </c>
      <c r="D25" s="662" t="s">
        <v>318</v>
      </c>
      <c r="E25" s="666">
        <f>+H25+H26</f>
        <v>1</v>
      </c>
      <c r="F25" s="266">
        <v>1</v>
      </c>
      <c r="G25" s="266" t="s">
        <v>319</v>
      </c>
      <c r="H25" s="409">
        <f>+L25+R25+X25+AD25</f>
        <v>0.8</v>
      </c>
      <c r="I25" s="649">
        <f>L25+L26</f>
        <v>0.44184291280620108</v>
      </c>
      <c r="J25" s="649">
        <f>M25+M26</f>
        <v>0.44184291280620108</v>
      </c>
      <c r="K25" s="649">
        <f t="shared" si="20"/>
        <v>1</v>
      </c>
      <c r="L25" s="416">
        <v>0.39184291280620109</v>
      </c>
      <c r="M25" s="416">
        <v>0.39184291280620109</v>
      </c>
      <c r="N25" s="416">
        <f t="shared" si="0"/>
        <v>1</v>
      </c>
      <c r="O25" s="649">
        <f>R25+R26</f>
        <v>0.23655253565286427</v>
      </c>
      <c r="P25" s="649">
        <f>S25+S26</f>
        <v>0.23655253565286427</v>
      </c>
      <c r="Q25" s="416">
        <f t="shared" si="21"/>
        <v>1</v>
      </c>
      <c r="R25" s="416">
        <v>0.18655253565286428</v>
      </c>
      <c r="S25" s="416">
        <v>0.18655253565286428</v>
      </c>
      <c r="T25" s="416">
        <f t="shared" si="1"/>
        <v>1</v>
      </c>
      <c r="U25" s="649">
        <f>X25+X26</f>
        <v>0.05</v>
      </c>
      <c r="V25" s="649">
        <f>Y25+Y26</f>
        <v>0.05</v>
      </c>
      <c r="W25" s="415">
        <f t="shared" si="22"/>
        <v>1</v>
      </c>
      <c r="X25" s="415">
        <v>0</v>
      </c>
      <c r="Y25" s="417">
        <v>0</v>
      </c>
      <c r="Z25" s="426">
        <f t="shared" si="2"/>
        <v>0</v>
      </c>
      <c r="AA25" s="649">
        <f>AD25+AD26</f>
        <v>0.27160455154093466</v>
      </c>
      <c r="AB25" s="415">
        <f>AE25+AE26</f>
        <v>0.27160455154093466</v>
      </c>
      <c r="AC25" s="415">
        <f t="shared" si="23"/>
        <v>1</v>
      </c>
      <c r="AD25" s="416">
        <v>0.22160455154093467</v>
      </c>
      <c r="AE25" s="416">
        <v>0.22160455154093467</v>
      </c>
      <c r="AF25" s="426">
        <f t="shared" si="3"/>
        <v>1</v>
      </c>
      <c r="AG25" s="257"/>
      <c r="AH25" s="257"/>
      <c r="AI25" s="443">
        <f t="shared" si="4"/>
        <v>0.8</v>
      </c>
      <c r="AJ25" s="453">
        <f t="shared" si="6"/>
        <v>0.8</v>
      </c>
      <c r="AK25" s="57">
        <f t="shared" si="5"/>
        <v>1</v>
      </c>
      <c r="AL25" s="251">
        <f>I25+O25+U25+AA25+AA26</f>
        <v>1</v>
      </c>
      <c r="AM25" s="699">
        <f>J25+P25+V25+AB25</f>
        <v>1</v>
      </c>
      <c r="AN25" s="699">
        <f>IFERROR(AM25/AL25, 0)</f>
        <v>1</v>
      </c>
      <c r="AO25" s="257"/>
      <c r="AP25" s="257"/>
      <c r="AQ25" s="257"/>
      <c r="AR25" s="257"/>
      <c r="AS25" s="257"/>
      <c r="AT25" s="257"/>
      <c r="AU25" s="257"/>
      <c r="AV25" s="257"/>
      <c r="AW25" s="257"/>
      <c r="AX25" s="257"/>
    </row>
    <row r="26" spans="1:50" ht="25.5" customHeight="1" x14ac:dyDescent="0.25">
      <c r="A26" s="678"/>
      <c r="B26" s="678"/>
      <c r="C26" s="665"/>
      <c r="D26" s="663"/>
      <c r="E26" s="667"/>
      <c r="F26" s="266">
        <v>2</v>
      </c>
      <c r="G26" s="266" t="s">
        <v>320</v>
      </c>
      <c r="H26" s="409">
        <f>+L26+R26+X26+AD26</f>
        <v>0.2</v>
      </c>
      <c r="I26" s="650"/>
      <c r="J26" s="650"/>
      <c r="K26" s="650"/>
      <c r="L26" s="416">
        <v>0.05</v>
      </c>
      <c r="M26" s="416">
        <v>0.05</v>
      </c>
      <c r="N26" s="416">
        <f t="shared" si="0"/>
        <v>1</v>
      </c>
      <c r="O26" s="650"/>
      <c r="P26" s="650"/>
      <c r="Q26" s="416">
        <f t="shared" si="21"/>
        <v>0</v>
      </c>
      <c r="R26" s="416">
        <v>0.05</v>
      </c>
      <c r="S26" s="416">
        <v>0.05</v>
      </c>
      <c r="T26" s="416">
        <f t="shared" si="1"/>
        <v>1</v>
      </c>
      <c r="U26" s="650"/>
      <c r="V26" s="650"/>
      <c r="W26" s="422">
        <f t="shared" si="22"/>
        <v>0</v>
      </c>
      <c r="X26" s="422">
        <v>0.05</v>
      </c>
      <c r="Y26" s="417">
        <v>0.05</v>
      </c>
      <c r="Z26" s="426">
        <f t="shared" si="2"/>
        <v>1</v>
      </c>
      <c r="AA26" s="650"/>
      <c r="AB26" s="415">
        <f>AE26</f>
        <v>0.05</v>
      </c>
      <c r="AC26" s="415">
        <f t="shared" si="23"/>
        <v>0.05</v>
      </c>
      <c r="AD26" s="416">
        <v>0.05</v>
      </c>
      <c r="AE26" s="416">
        <v>0.05</v>
      </c>
      <c r="AF26" s="426">
        <f t="shared" si="3"/>
        <v>1</v>
      </c>
      <c r="AG26" s="257"/>
      <c r="AH26" s="257"/>
      <c r="AI26" s="443">
        <f t="shared" si="4"/>
        <v>0.2</v>
      </c>
      <c r="AJ26" s="453">
        <f t="shared" si="6"/>
        <v>0.2</v>
      </c>
      <c r="AK26" s="57">
        <f t="shared" si="5"/>
        <v>1</v>
      </c>
      <c r="AL26" s="58"/>
      <c r="AM26" s="700"/>
      <c r="AN26" s="700"/>
      <c r="AO26" s="257"/>
      <c r="AP26" s="257"/>
      <c r="AQ26" s="257"/>
      <c r="AR26" s="257"/>
      <c r="AS26" s="257"/>
      <c r="AT26" s="257"/>
      <c r="AU26" s="257"/>
      <c r="AV26" s="257"/>
      <c r="AW26" s="257"/>
      <c r="AX26" s="257"/>
    </row>
    <row r="27" spans="1:50" ht="12.75" customHeight="1" x14ac:dyDescent="0.25">
      <c r="A27" s="258"/>
      <c r="B27" s="258"/>
      <c r="C27" s="271"/>
      <c r="D27" s="271"/>
      <c r="E27" s="270"/>
      <c r="F27" s="258"/>
      <c r="G27" s="258"/>
      <c r="H27" s="278"/>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258"/>
      <c r="AH27" s="258"/>
      <c r="AI27" s="60"/>
      <c r="AJ27" s="60"/>
      <c r="AK27" s="60"/>
      <c r="AL27" s="60"/>
      <c r="AM27" s="60"/>
      <c r="AN27" s="60"/>
      <c r="AO27" s="249"/>
      <c r="AP27" s="249"/>
      <c r="AQ27" s="249"/>
      <c r="AR27" s="257"/>
      <c r="AS27" s="249"/>
      <c r="AT27" s="249"/>
      <c r="AU27" s="249"/>
      <c r="AV27" s="249"/>
      <c r="AW27" s="249"/>
      <c r="AX27" s="249"/>
    </row>
    <row r="28" spans="1:50" ht="12.75" customHeight="1" x14ac:dyDescent="0.25">
      <c r="A28" s="258"/>
      <c r="B28" s="258"/>
      <c r="C28" s="271"/>
      <c r="D28" s="271"/>
      <c r="E28" s="270"/>
      <c r="F28" s="258"/>
      <c r="G28" s="258"/>
      <c r="H28" s="278"/>
      <c r="I28" s="410"/>
      <c r="J28" s="410"/>
      <c r="K28" s="410"/>
      <c r="L28" s="428"/>
      <c r="M28" s="428"/>
      <c r="N28" s="428"/>
      <c r="O28" s="410"/>
      <c r="P28" s="410"/>
      <c r="Q28" s="410"/>
      <c r="R28" s="410"/>
      <c r="S28" s="410"/>
      <c r="T28" s="410"/>
      <c r="U28" s="410"/>
      <c r="V28" s="410"/>
      <c r="W28" s="410"/>
      <c r="X28" s="410"/>
      <c r="Y28" s="410"/>
      <c r="Z28" s="410"/>
      <c r="AA28" s="410"/>
      <c r="AB28" s="410"/>
      <c r="AC28" s="410"/>
      <c r="AD28" s="410"/>
      <c r="AE28" s="410"/>
      <c r="AF28" s="410"/>
      <c r="AG28" s="258"/>
      <c r="AH28" s="258"/>
      <c r="AI28" s="60"/>
      <c r="AJ28" s="60"/>
      <c r="AK28" s="60"/>
      <c r="AL28" s="60"/>
      <c r="AM28" s="60"/>
      <c r="AN28" s="60"/>
      <c r="AO28" s="249"/>
      <c r="AP28" s="249"/>
      <c r="AQ28" s="249"/>
      <c r="AR28" s="257"/>
      <c r="AS28" s="249"/>
      <c r="AT28" s="249"/>
      <c r="AU28" s="249"/>
      <c r="AV28" s="249"/>
      <c r="AW28" s="249"/>
      <c r="AX28" s="249"/>
    </row>
    <row r="29" spans="1:50" ht="12.75" hidden="1" customHeight="1" x14ac:dyDescent="0.25">
      <c r="A29" s="258"/>
      <c r="B29" s="258"/>
      <c r="C29" s="271"/>
      <c r="D29" s="271"/>
      <c r="E29" s="270"/>
      <c r="F29" s="258"/>
      <c r="G29" s="258"/>
      <c r="H29" s="278"/>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258"/>
      <c r="AH29" s="258"/>
      <c r="AI29" s="300">
        <v>600</v>
      </c>
      <c r="AJ29" s="300">
        <v>100</v>
      </c>
      <c r="AK29" s="60"/>
      <c r="AL29" s="60"/>
      <c r="AM29" s="60"/>
      <c r="AN29" s="60"/>
      <c r="AO29" s="249"/>
      <c r="AP29" s="249"/>
      <c r="AQ29" s="249"/>
      <c r="AR29" s="257"/>
      <c r="AS29" s="249"/>
      <c r="AT29" s="249"/>
      <c r="AU29" s="249"/>
      <c r="AV29" s="249"/>
      <c r="AW29" s="249"/>
      <c r="AX29" s="249"/>
    </row>
    <row r="30" spans="1:50" ht="12.75" hidden="1" customHeight="1" x14ac:dyDescent="0.25">
      <c r="A30" s="258"/>
      <c r="B30" s="258"/>
      <c r="C30" s="271"/>
      <c r="D30" s="271"/>
      <c r="E30" s="270"/>
      <c r="F30" s="258"/>
      <c r="G30" s="258"/>
      <c r="H30" s="278"/>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258"/>
      <c r="AH30" s="258"/>
      <c r="AI30" s="300">
        <v>225.5</v>
      </c>
      <c r="AJ30" s="301">
        <f>+AI30*AJ29/AI29</f>
        <v>37.583333333333336</v>
      </c>
      <c r="AK30" s="60"/>
      <c r="AL30" s="60"/>
      <c r="AM30" s="60"/>
      <c r="AN30" s="60"/>
      <c r="AO30" s="249"/>
      <c r="AP30" s="249"/>
      <c r="AQ30" s="249"/>
      <c r="AR30" s="257"/>
      <c r="AS30" s="249"/>
      <c r="AT30" s="249"/>
      <c r="AU30" s="249"/>
      <c r="AV30" s="249"/>
      <c r="AW30" s="249"/>
      <c r="AX30" s="249"/>
    </row>
    <row r="31" spans="1:50" ht="12.75" hidden="1" customHeight="1" x14ac:dyDescent="0.25">
      <c r="A31" s="258"/>
      <c r="B31" s="258"/>
      <c r="C31" s="271"/>
      <c r="D31" s="271"/>
      <c r="E31" s="270"/>
      <c r="F31" s="258"/>
      <c r="G31" s="258"/>
      <c r="H31" s="278"/>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258"/>
      <c r="AH31" s="258"/>
      <c r="AI31" s="60"/>
      <c r="AJ31" s="60"/>
      <c r="AK31" s="60"/>
      <c r="AL31" s="60"/>
      <c r="AM31" s="60"/>
      <c r="AN31" s="60"/>
      <c r="AO31" s="249"/>
      <c r="AP31" s="249"/>
      <c r="AQ31" s="249"/>
      <c r="AR31" s="257"/>
      <c r="AS31" s="249"/>
      <c r="AT31" s="249"/>
      <c r="AU31" s="249"/>
      <c r="AV31" s="249"/>
      <c r="AW31" s="249"/>
      <c r="AX31" s="249"/>
    </row>
    <row r="32" spans="1:50" ht="12.75" hidden="1" customHeight="1" x14ac:dyDescent="0.25">
      <c r="A32" s="258"/>
      <c r="B32" s="258"/>
      <c r="C32" s="271"/>
      <c r="D32" s="271"/>
      <c r="E32" s="270"/>
      <c r="F32" s="258"/>
      <c r="G32" s="258"/>
      <c r="H32" s="278"/>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258"/>
      <c r="AH32" s="258"/>
      <c r="AI32" s="60"/>
      <c r="AJ32" s="60"/>
      <c r="AK32" s="60"/>
      <c r="AL32" s="60"/>
      <c r="AM32" s="60"/>
      <c r="AN32" s="60"/>
      <c r="AO32" s="249"/>
      <c r="AP32" s="249"/>
      <c r="AQ32" s="249"/>
      <c r="AR32" s="257"/>
      <c r="AS32" s="249"/>
      <c r="AT32" s="249"/>
      <c r="AU32" s="249"/>
      <c r="AV32" s="249"/>
      <c r="AW32" s="249"/>
      <c r="AX32" s="249"/>
    </row>
    <row r="33" spans="1:50" ht="12.75" hidden="1" customHeight="1" x14ac:dyDescent="0.25">
      <c r="A33" s="258"/>
      <c r="B33" s="258"/>
      <c r="C33" s="271"/>
      <c r="D33" s="271"/>
      <c r="E33" s="270"/>
      <c r="F33" s="258"/>
      <c r="G33" s="258"/>
      <c r="H33" s="278"/>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258"/>
      <c r="AH33" s="258"/>
      <c r="AI33" s="60"/>
      <c r="AJ33" s="60"/>
      <c r="AK33" s="60"/>
      <c r="AL33" s="60"/>
      <c r="AM33" s="60"/>
      <c r="AN33" s="60"/>
      <c r="AO33" s="249"/>
      <c r="AP33" s="249"/>
      <c r="AQ33" s="249"/>
      <c r="AR33" s="257"/>
      <c r="AS33" s="249"/>
      <c r="AT33" s="249"/>
      <c r="AU33" s="249"/>
      <c r="AV33" s="249"/>
      <c r="AW33" s="249"/>
      <c r="AX33" s="249"/>
    </row>
    <row r="34" spans="1:50" ht="12.75" hidden="1" customHeight="1" x14ac:dyDescent="0.25">
      <c r="A34" s="258"/>
      <c r="B34" s="258"/>
      <c r="C34" s="271"/>
      <c r="D34" s="271"/>
      <c r="E34" s="270"/>
      <c r="F34" s="258"/>
      <c r="G34" s="258"/>
      <c r="H34" s="278"/>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258"/>
      <c r="AH34" s="258"/>
      <c r="AI34" s="60"/>
      <c r="AJ34" s="60"/>
      <c r="AK34" s="60"/>
      <c r="AL34" s="60"/>
      <c r="AM34" s="60"/>
      <c r="AN34" s="60"/>
      <c r="AO34" s="249"/>
      <c r="AP34" s="249"/>
      <c r="AQ34" s="249"/>
      <c r="AR34" s="257"/>
      <c r="AS34" s="249"/>
      <c r="AT34" s="249"/>
      <c r="AU34" s="249"/>
      <c r="AV34" s="249"/>
      <c r="AW34" s="249"/>
      <c r="AX34" s="249"/>
    </row>
    <row r="35" spans="1:50" ht="12.75" hidden="1" customHeight="1" x14ac:dyDescent="0.25">
      <c r="A35" s="258"/>
      <c r="B35" s="258"/>
      <c r="C35" s="271"/>
      <c r="D35" s="271"/>
      <c r="E35" s="270"/>
      <c r="F35" s="258"/>
      <c r="G35" s="258"/>
      <c r="H35" s="278"/>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258"/>
      <c r="AH35" s="258"/>
      <c r="AI35" s="60"/>
      <c r="AJ35" s="60"/>
      <c r="AK35" s="60"/>
      <c r="AL35" s="60"/>
      <c r="AM35" s="60"/>
      <c r="AN35" s="60"/>
      <c r="AO35" s="249"/>
      <c r="AP35" s="249"/>
      <c r="AQ35" s="249"/>
      <c r="AR35" s="257"/>
      <c r="AS35" s="249"/>
      <c r="AT35" s="249"/>
      <c r="AU35" s="249"/>
      <c r="AV35" s="249"/>
      <c r="AW35" s="249"/>
      <c r="AX35" s="249"/>
    </row>
    <row r="36" spans="1:50" ht="12.75" hidden="1" customHeight="1" x14ac:dyDescent="0.25">
      <c r="A36" s="258"/>
      <c r="B36" s="258"/>
      <c r="C36" s="271"/>
      <c r="D36" s="271"/>
      <c r="E36" s="270"/>
      <c r="F36" s="258"/>
      <c r="G36" s="258"/>
      <c r="H36" s="278"/>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258"/>
      <c r="AH36" s="258"/>
      <c r="AI36" s="60"/>
      <c r="AJ36" s="60"/>
      <c r="AK36" s="60"/>
      <c r="AL36" s="60"/>
      <c r="AM36" s="60"/>
      <c r="AN36" s="60"/>
      <c r="AO36" s="249"/>
      <c r="AP36" s="249"/>
      <c r="AQ36" s="249"/>
      <c r="AR36" s="257"/>
      <c r="AS36" s="249"/>
      <c r="AT36" s="249"/>
      <c r="AU36" s="249"/>
      <c r="AV36" s="249"/>
      <c r="AW36" s="249"/>
      <c r="AX36" s="249"/>
    </row>
    <row r="37" spans="1:50" ht="12.75" hidden="1" customHeight="1" x14ac:dyDescent="0.25">
      <c r="A37" s="258"/>
      <c r="B37" s="258"/>
      <c r="C37" s="271"/>
      <c r="D37" s="271"/>
      <c r="E37" s="270"/>
      <c r="F37" s="258"/>
      <c r="G37" s="258"/>
      <c r="H37" s="278"/>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258"/>
      <c r="AH37" s="258"/>
      <c r="AI37" s="60"/>
      <c r="AJ37" s="60"/>
      <c r="AK37" s="60"/>
      <c r="AL37" s="60"/>
      <c r="AM37" s="60"/>
      <c r="AN37" s="60"/>
      <c r="AO37" s="249"/>
      <c r="AP37" s="249"/>
      <c r="AQ37" s="249"/>
      <c r="AR37" s="257"/>
      <c r="AS37" s="249"/>
      <c r="AT37" s="249"/>
      <c r="AU37" s="249"/>
      <c r="AV37" s="249"/>
      <c r="AW37" s="249"/>
      <c r="AX37" s="249"/>
    </row>
    <row r="38" spans="1:50" ht="12.75" hidden="1" customHeight="1" x14ac:dyDescent="0.25">
      <c r="A38" s="258"/>
      <c r="B38" s="258"/>
      <c r="C38" s="271"/>
      <c r="D38" s="271"/>
      <c r="E38" s="270"/>
      <c r="F38" s="258"/>
      <c r="G38" s="258"/>
      <c r="H38" s="278"/>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258"/>
      <c r="AH38" s="258"/>
      <c r="AI38" s="60"/>
      <c r="AJ38" s="60"/>
      <c r="AK38" s="60"/>
      <c r="AL38" s="60"/>
      <c r="AM38" s="60"/>
      <c r="AN38" s="60"/>
      <c r="AO38" s="249"/>
      <c r="AP38" s="249"/>
      <c r="AQ38" s="249"/>
      <c r="AR38" s="257"/>
      <c r="AS38" s="249"/>
      <c r="AT38" s="249"/>
      <c r="AU38" s="249"/>
      <c r="AV38" s="249"/>
      <c r="AW38" s="249"/>
      <c r="AX38" s="249"/>
    </row>
    <row r="39" spans="1:50" ht="12.75" hidden="1" customHeight="1" x14ac:dyDescent="0.25">
      <c r="A39" s="258"/>
      <c r="B39" s="258"/>
      <c r="C39" s="271"/>
      <c r="D39" s="271"/>
      <c r="E39" s="270"/>
      <c r="F39" s="258"/>
      <c r="G39" s="258"/>
      <c r="H39" s="278"/>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258"/>
      <c r="AH39" s="258"/>
      <c r="AI39" s="60"/>
      <c r="AJ39" s="60"/>
      <c r="AK39" s="60"/>
      <c r="AL39" s="60"/>
      <c r="AM39" s="60"/>
      <c r="AN39" s="60"/>
      <c r="AO39" s="249"/>
      <c r="AP39" s="249"/>
      <c r="AQ39" s="249"/>
      <c r="AR39" s="257"/>
      <c r="AS39" s="249"/>
      <c r="AT39" s="249"/>
      <c r="AU39" s="249"/>
      <c r="AV39" s="249"/>
      <c r="AW39" s="249"/>
      <c r="AX39" s="249"/>
    </row>
    <row r="40" spans="1:50" ht="12.75" hidden="1" customHeight="1" x14ac:dyDescent="0.25">
      <c r="A40" s="258"/>
      <c r="B40" s="258"/>
      <c r="C40" s="271"/>
      <c r="D40" s="271"/>
      <c r="E40" s="270"/>
      <c r="F40" s="258"/>
      <c r="G40" s="258"/>
      <c r="H40" s="278"/>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258"/>
      <c r="AH40" s="258"/>
      <c r="AI40" s="60"/>
      <c r="AJ40" s="60"/>
      <c r="AK40" s="60"/>
      <c r="AL40" s="60"/>
      <c r="AM40" s="60"/>
      <c r="AN40" s="60"/>
      <c r="AO40" s="249"/>
      <c r="AP40" s="249"/>
      <c r="AQ40" s="249"/>
      <c r="AR40" s="257"/>
      <c r="AS40" s="249"/>
      <c r="AT40" s="249"/>
      <c r="AU40" s="249"/>
      <c r="AV40" s="249"/>
      <c r="AW40" s="249"/>
      <c r="AX40" s="249"/>
    </row>
    <row r="41" spans="1:50" ht="12.75" hidden="1" customHeight="1" x14ac:dyDescent="0.25">
      <c r="A41" s="258"/>
      <c r="B41" s="258"/>
      <c r="C41" s="271"/>
      <c r="D41" s="271"/>
      <c r="E41" s="270"/>
      <c r="F41" s="258"/>
      <c r="G41" s="258"/>
      <c r="H41" s="278"/>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258"/>
      <c r="AH41" s="258"/>
      <c r="AI41" s="60"/>
      <c r="AJ41" s="60"/>
      <c r="AK41" s="60"/>
      <c r="AL41" s="60"/>
      <c r="AM41" s="60"/>
      <c r="AN41" s="60"/>
      <c r="AO41" s="249"/>
      <c r="AP41" s="249"/>
      <c r="AQ41" s="249"/>
      <c r="AR41" s="257"/>
      <c r="AS41" s="249"/>
      <c r="AT41" s="249"/>
      <c r="AU41" s="249"/>
      <c r="AV41" s="249"/>
      <c r="AW41" s="249"/>
      <c r="AX41" s="249"/>
    </row>
    <row r="42" spans="1:50" ht="12.75" hidden="1" customHeight="1" x14ac:dyDescent="0.25">
      <c r="A42" s="258"/>
      <c r="B42" s="258"/>
      <c r="C42" s="271"/>
      <c r="D42" s="271"/>
      <c r="E42" s="270"/>
      <c r="F42" s="258"/>
      <c r="G42" s="258"/>
      <c r="H42" s="278"/>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258"/>
      <c r="AH42" s="258"/>
      <c r="AI42" s="60"/>
      <c r="AJ42" s="60"/>
      <c r="AK42" s="60"/>
      <c r="AL42" s="60"/>
      <c r="AM42" s="60"/>
      <c r="AN42" s="60"/>
      <c r="AO42" s="249"/>
      <c r="AP42" s="249"/>
      <c r="AQ42" s="249"/>
      <c r="AR42" s="257"/>
      <c r="AS42" s="249"/>
      <c r="AT42" s="249"/>
      <c r="AU42" s="249"/>
      <c r="AV42" s="249"/>
      <c r="AW42" s="249"/>
      <c r="AX42" s="249"/>
    </row>
    <row r="43" spans="1:50" ht="12.75" hidden="1" customHeight="1" x14ac:dyDescent="0.25">
      <c r="A43" s="258"/>
      <c r="B43" s="258"/>
      <c r="C43" s="271"/>
      <c r="D43" s="271"/>
      <c r="E43" s="270"/>
      <c r="F43" s="258"/>
      <c r="G43" s="258"/>
      <c r="H43" s="278"/>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258"/>
      <c r="AH43" s="258"/>
      <c r="AI43" s="60"/>
      <c r="AJ43" s="60"/>
      <c r="AK43" s="60"/>
      <c r="AL43" s="60"/>
      <c r="AM43" s="60"/>
      <c r="AN43" s="60"/>
      <c r="AO43" s="249"/>
      <c r="AP43" s="249"/>
      <c r="AQ43" s="249"/>
      <c r="AR43" s="257"/>
      <c r="AS43" s="249"/>
      <c r="AT43" s="249"/>
      <c r="AU43" s="249"/>
      <c r="AV43" s="249"/>
      <c r="AW43" s="249"/>
      <c r="AX43" s="249"/>
    </row>
    <row r="44" spans="1:50" ht="12.75" hidden="1" customHeight="1" x14ac:dyDescent="0.25">
      <c r="A44" s="258"/>
      <c r="B44" s="258"/>
      <c r="C44" s="271"/>
      <c r="D44" s="271"/>
      <c r="E44" s="270"/>
      <c r="F44" s="258"/>
      <c r="G44" s="258"/>
      <c r="H44" s="278"/>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258"/>
      <c r="AH44" s="258"/>
      <c r="AI44" s="60"/>
      <c r="AJ44" s="60"/>
      <c r="AK44" s="60"/>
      <c r="AL44" s="60"/>
      <c r="AM44" s="60"/>
      <c r="AN44" s="60"/>
      <c r="AO44" s="249"/>
      <c r="AP44" s="249"/>
      <c r="AQ44" s="249"/>
      <c r="AR44" s="257"/>
      <c r="AS44" s="249"/>
      <c r="AT44" s="249"/>
      <c r="AU44" s="249"/>
      <c r="AV44" s="249"/>
      <c r="AW44" s="249"/>
      <c r="AX44" s="249"/>
    </row>
    <row r="45" spans="1:50" ht="12.75" hidden="1" customHeight="1" x14ac:dyDescent="0.25">
      <c r="A45" s="258"/>
      <c r="B45" s="258"/>
      <c r="C45" s="271"/>
      <c r="D45" s="271"/>
      <c r="E45" s="270"/>
      <c r="F45" s="258"/>
      <c r="G45" s="258"/>
      <c r="H45" s="278"/>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258"/>
      <c r="AH45" s="258"/>
      <c r="AI45" s="60"/>
      <c r="AJ45" s="60"/>
      <c r="AK45" s="60"/>
      <c r="AL45" s="60"/>
      <c r="AM45" s="60"/>
      <c r="AN45" s="60"/>
      <c r="AO45" s="249"/>
      <c r="AP45" s="249"/>
      <c r="AQ45" s="249"/>
      <c r="AR45" s="257"/>
      <c r="AS45" s="249"/>
      <c r="AT45" s="249"/>
      <c r="AU45" s="249"/>
      <c r="AV45" s="249"/>
      <c r="AW45" s="249"/>
      <c r="AX45" s="249"/>
    </row>
    <row r="46" spans="1:50" ht="12.75" hidden="1" customHeight="1" x14ac:dyDescent="0.25">
      <c r="A46" s="258"/>
      <c r="B46" s="258"/>
      <c r="C46" s="271"/>
      <c r="D46" s="271"/>
      <c r="E46" s="270"/>
      <c r="F46" s="258"/>
      <c r="G46" s="258"/>
      <c r="H46" s="278"/>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258"/>
      <c r="AH46" s="258"/>
      <c r="AI46" s="60"/>
      <c r="AJ46" s="60"/>
      <c r="AK46" s="60"/>
      <c r="AL46" s="60"/>
      <c r="AM46" s="60"/>
      <c r="AN46" s="60"/>
      <c r="AO46" s="249"/>
      <c r="AP46" s="249"/>
      <c r="AQ46" s="249"/>
      <c r="AR46" s="257"/>
      <c r="AS46" s="249"/>
      <c r="AT46" s="249"/>
      <c r="AU46" s="249"/>
      <c r="AV46" s="249"/>
      <c r="AW46" s="249"/>
      <c r="AX46" s="249"/>
    </row>
    <row r="47" spans="1:50" ht="12.75" hidden="1" customHeight="1" x14ac:dyDescent="0.25">
      <c r="A47" s="258"/>
      <c r="B47" s="258"/>
      <c r="C47" s="271"/>
      <c r="D47" s="271"/>
      <c r="E47" s="270"/>
      <c r="F47" s="258"/>
      <c r="G47" s="258"/>
      <c r="H47" s="278"/>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258"/>
      <c r="AH47" s="258"/>
      <c r="AI47" s="60"/>
      <c r="AJ47" s="60"/>
      <c r="AK47" s="60"/>
      <c r="AL47" s="60"/>
      <c r="AM47" s="60"/>
      <c r="AN47" s="60"/>
      <c r="AO47" s="249"/>
      <c r="AP47" s="249"/>
      <c r="AQ47" s="249"/>
      <c r="AR47" s="257"/>
      <c r="AS47" s="249"/>
      <c r="AT47" s="249"/>
      <c r="AU47" s="249"/>
      <c r="AV47" s="249"/>
      <c r="AW47" s="249"/>
      <c r="AX47" s="249"/>
    </row>
    <row r="48" spans="1:50" ht="12.75" hidden="1" customHeight="1" x14ac:dyDescent="0.25">
      <c r="A48" s="258"/>
      <c r="B48" s="258"/>
      <c r="C48" s="271"/>
      <c r="D48" s="271"/>
      <c r="E48" s="270"/>
      <c r="F48" s="258"/>
      <c r="G48" s="258"/>
      <c r="H48" s="278"/>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258"/>
      <c r="AH48" s="258"/>
      <c r="AI48" s="60"/>
      <c r="AJ48" s="60"/>
      <c r="AK48" s="60"/>
      <c r="AL48" s="60"/>
      <c r="AM48" s="60"/>
      <c r="AN48" s="60"/>
      <c r="AO48" s="249"/>
      <c r="AP48" s="249"/>
      <c r="AQ48" s="249"/>
      <c r="AR48" s="257"/>
      <c r="AS48" s="249"/>
      <c r="AT48" s="249"/>
      <c r="AU48" s="249"/>
      <c r="AV48" s="249"/>
      <c r="AW48" s="249"/>
      <c r="AX48" s="249"/>
    </row>
    <row r="49" spans="1:50" ht="12.75" hidden="1" customHeight="1" x14ac:dyDescent="0.25">
      <c r="A49" s="258"/>
      <c r="B49" s="258"/>
      <c r="C49" s="271"/>
      <c r="D49" s="271"/>
      <c r="E49" s="270"/>
      <c r="F49" s="258"/>
      <c r="G49" s="258"/>
      <c r="H49" s="278"/>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258"/>
      <c r="AH49" s="258"/>
      <c r="AI49" s="60"/>
      <c r="AJ49" s="60"/>
      <c r="AK49" s="60"/>
      <c r="AL49" s="60"/>
      <c r="AM49" s="60"/>
      <c r="AN49" s="60"/>
      <c r="AO49" s="249"/>
      <c r="AP49" s="249"/>
      <c r="AQ49" s="249"/>
      <c r="AR49" s="257"/>
      <c r="AS49" s="249"/>
      <c r="AT49" s="249"/>
      <c r="AU49" s="249"/>
      <c r="AV49" s="249"/>
      <c r="AW49" s="249"/>
      <c r="AX49" s="249"/>
    </row>
    <row r="50" spans="1:50" ht="12.75" hidden="1" customHeight="1" x14ac:dyDescent="0.25">
      <c r="A50" s="258"/>
      <c r="B50" s="258"/>
      <c r="C50" s="271"/>
      <c r="D50" s="271"/>
      <c r="E50" s="270"/>
      <c r="F50" s="258"/>
      <c r="G50" s="258"/>
      <c r="H50" s="278"/>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258"/>
      <c r="AH50" s="258"/>
      <c r="AI50" s="60"/>
      <c r="AJ50" s="60"/>
      <c r="AK50" s="60"/>
      <c r="AL50" s="60"/>
      <c r="AM50" s="60"/>
      <c r="AN50" s="60"/>
      <c r="AO50" s="249"/>
      <c r="AP50" s="249"/>
      <c r="AQ50" s="249"/>
      <c r="AR50" s="257"/>
      <c r="AS50" s="249"/>
      <c r="AT50" s="249"/>
      <c r="AU50" s="249"/>
      <c r="AV50" s="249"/>
      <c r="AW50" s="249"/>
      <c r="AX50" s="249"/>
    </row>
    <row r="51" spans="1:50" ht="12.75" hidden="1" customHeight="1" x14ac:dyDescent="0.25">
      <c r="A51" s="258"/>
      <c r="B51" s="258"/>
      <c r="C51" s="271"/>
      <c r="D51" s="271"/>
      <c r="E51" s="270"/>
      <c r="F51" s="258"/>
      <c r="G51" s="258"/>
      <c r="H51" s="278"/>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258"/>
      <c r="AH51" s="258"/>
      <c r="AI51" s="60"/>
      <c r="AJ51" s="60"/>
      <c r="AK51" s="60"/>
      <c r="AL51" s="60"/>
      <c r="AM51" s="60"/>
      <c r="AN51" s="60"/>
      <c r="AO51" s="249"/>
      <c r="AP51" s="249"/>
      <c r="AQ51" s="249"/>
      <c r="AR51" s="257"/>
      <c r="AS51" s="249"/>
      <c r="AT51" s="249"/>
      <c r="AU51" s="249"/>
      <c r="AV51" s="249"/>
      <c r="AW51" s="249"/>
      <c r="AX51" s="249"/>
    </row>
    <row r="52" spans="1:50" ht="12.75" hidden="1" customHeight="1" x14ac:dyDescent="0.25">
      <c r="A52" s="258"/>
      <c r="B52" s="258"/>
      <c r="C52" s="271"/>
      <c r="D52" s="271"/>
      <c r="E52" s="270"/>
      <c r="F52" s="258"/>
      <c r="G52" s="258"/>
      <c r="H52" s="278"/>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258"/>
      <c r="AH52" s="258"/>
      <c r="AI52" s="60"/>
      <c r="AJ52" s="60"/>
      <c r="AK52" s="60"/>
      <c r="AL52" s="60"/>
      <c r="AM52" s="60"/>
      <c r="AN52" s="60"/>
      <c r="AO52" s="249"/>
      <c r="AP52" s="249"/>
      <c r="AQ52" s="249"/>
      <c r="AR52" s="257"/>
      <c r="AS52" s="249"/>
      <c r="AT52" s="249"/>
      <c r="AU52" s="249"/>
      <c r="AV52" s="249"/>
      <c r="AW52" s="249"/>
      <c r="AX52" s="249"/>
    </row>
    <row r="53" spans="1:50" ht="12.75" hidden="1" customHeight="1" x14ac:dyDescent="0.25">
      <c r="A53" s="258"/>
      <c r="B53" s="258"/>
      <c r="C53" s="271"/>
      <c r="D53" s="271"/>
      <c r="E53" s="270"/>
      <c r="F53" s="258"/>
      <c r="G53" s="258"/>
      <c r="H53" s="278"/>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258"/>
      <c r="AH53" s="258"/>
      <c r="AI53" s="60"/>
      <c r="AJ53" s="60"/>
      <c r="AK53" s="60"/>
      <c r="AL53" s="60"/>
      <c r="AM53" s="60"/>
      <c r="AN53" s="60"/>
      <c r="AO53" s="249"/>
      <c r="AP53" s="249"/>
      <c r="AQ53" s="249"/>
      <c r="AR53" s="257"/>
      <c r="AS53" s="249"/>
      <c r="AT53" s="249"/>
      <c r="AU53" s="249"/>
      <c r="AV53" s="249"/>
      <c r="AW53" s="249"/>
      <c r="AX53" s="249"/>
    </row>
    <row r="54" spans="1:50" ht="12.75" hidden="1" customHeight="1" x14ac:dyDescent="0.25">
      <c r="A54" s="258"/>
      <c r="B54" s="258"/>
      <c r="C54" s="271"/>
      <c r="D54" s="271"/>
      <c r="E54" s="270"/>
      <c r="F54" s="258"/>
      <c r="G54" s="258"/>
      <c r="H54" s="278"/>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258"/>
      <c r="AH54" s="258"/>
      <c r="AI54" s="60"/>
      <c r="AJ54" s="60"/>
      <c r="AK54" s="60"/>
      <c r="AL54" s="60"/>
      <c r="AM54" s="60"/>
      <c r="AN54" s="60"/>
      <c r="AO54" s="249"/>
      <c r="AP54" s="249"/>
      <c r="AQ54" s="249"/>
      <c r="AR54" s="257"/>
      <c r="AS54" s="249"/>
      <c r="AT54" s="249"/>
      <c r="AU54" s="249"/>
      <c r="AV54" s="249"/>
      <c r="AW54" s="249"/>
      <c r="AX54" s="249"/>
    </row>
    <row r="55" spans="1:50" ht="12.75" hidden="1" customHeight="1" x14ac:dyDescent="0.25">
      <c r="A55" s="258"/>
      <c r="B55" s="258"/>
      <c r="C55" s="271"/>
      <c r="D55" s="271"/>
      <c r="E55" s="270"/>
      <c r="F55" s="258"/>
      <c r="G55" s="258"/>
      <c r="H55" s="278"/>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258"/>
      <c r="AH55" s="258"/>
      <c r="AI55" s="60"/>
      <c r="AJ55" s="60"/>
      <c r="AK55" s="60"/>
      <c r="AL55" s="60"/>
      <c r="AM55" s="60"/>
      <c r="AN55" s="60"/>
      <c r="AO55" s="249"/>
      <c r="AP55" s="249"/>
      <c r="AQ55" s="249"/>
      <c r="AR55" s="257"/>
      <c r="AS55" s="249"/>
      <c r="AT55" s="249"/>
      <c r="AU55" s="249"/>
      <c r="AV55" s="249"/>
      <c r="AW55" s="249"/>
      <c r="AX55" s="249"/>
    </row>
    <row r="56" spans="1:50" ht="12.75" hidden="1" customHeight="1" x14ac:dyDescent="0.25">
      <c r="A56" s="258"/>
      <c r="B56" s="258"/>
      <c r="C56" s="271"/>
      <c r="D56" s="271"/>
      <c r="E56" s="270"/>
      <c r="F56" s="258"/>
      <c r="G56" s="258"/>
      <c r="H56" s="278"/>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258"/>
      <c r="AH56" s="258"/>
      <c r="AI56" s="60"/>
      <c r="AJ56" s="60"/>
      <c r="AK56" s="60"/>
      <c r="AL56" s="60"/>
      <c r="AM56" s="60"/>
      <c r="AN56" s="60"/>
      <c r="AO56" s="249"/>
      <c r="AP56" s="249"/>
      <c r="AQ56" s="249"/>
      <c r="AR56" s="257"/>
      <c r="AS56" s="249"/>
      <c r="AT56" s="249"/>
      <c r="AU56" s="249"/>
      <c r="AV56" s="249"/>
      <c r="AW56" s="249"/>
      <c r="AX56" s="249"/>
    </row>
    <row r="57" spans="1:50" ht="12.75" hidden="1" customHeight="1" x14ac:dyDescent="0.25">
      <c r="A57" s="258"/>
      <c r="B57" s="258"/>
      <c r="C57" s="271"/>
      <c r="D57" s="271"/>
      <c r="E57" s="270"/>
      <c r="F57" s="258"/>
      <c r="G57" s="258"/>
      <c r="H57" s="278"/>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258"/>
      <c r="AH57" s="258"/>
      <c r="AI57" s="60"/>
      <c r="AJ57" s="60"/>
      <c r="AK57" s="60"/>
      <c r="AL57" s="60"/>
      <c r="AM57" s="60"/>
      <c r="AN57" s="60"/>
      <c r="AO57" s="249"/>
      <c r="AP57" s="249"/>
      <c r="AQ57" s="249"/>
      <c r="AR57" s="257"/>
      <c r="AS57" s="249"/>
      <c r="AT57" s="249"/>
      <c r="AU57" s="249"/>
      <c r="AV57" s="249"/>
      <c r="AW57" s="249"/>
      <c r="AX57" s="249"/>
    </row>
    <row r="58" spans="1:50" ht="12.75" hidden="1" customHeight="1" x14ac:dyDescent="0.25">
      <c r="A58" s="258"/>
      <c r="B58" s="258"/>
      <c r="C58" s="271"/>
      <c r="D58" s="271"/>
      <c r="E58" s="270"/>
      <c r="F58" s="258"/>
      <c r="G58" s="258"/>
      <c r="H58" s="278"/>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258"/>
      <c r="AH58" s="258"/>
      <c r="AI58" s="60"/>
      <c r="AJ58" s="60"/>
      <c r="AK58" s="60"/>
      <c r="AL58" s="60"/>
      <c r="AM58" s="60"/>
      <c r="AN58" s="60"/>
      <c r="AO58" s="249"/>
      <c r="AP58" s="249"/>
      <c r="AQ58" s="249"/>
      <c r="AR58" s="257"/>
      <c r="AS58" s="249"/>
      <c r="AT58" s="249"/>
      <c r="AU58" s="249"/>
      <c r="AV58" s="249"/>
      <c r="AW58" s="249"/>
      <c r="AX58" s="249"/>
    </row>
    <row r="59" spans="1:50" ht="12.75" hidden="1" customHeight="1" x14ac:dyDescent="0.25">
      <c r="A59" s="258"/>
      <c r="B59" s="258"/>
      <c r="C59" s="271"/>
      <c r="D59" s="271"/>
      <c r="E59" s="270"/>
      <c r="F59" s="258"/>
      <c r="G59" s="258"/>
      <c r="H59" s="278"/>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258"/>
      <c r="AH59" s="258"/>
      <c r="AI59" s="60"/>
      <c r="AJ59" s="60"/>
      <c r="AK59" s="60"/>
      <c r="AL59" s="60"/>
      <c r="AM59" s="60"/>
      <c r="AN59" s="60"/>
      <c r="AO59" s="249"/>
      <c r="AP59" s="249"/>
      <c r="AQ59" s="249"/>
      <c r="AR59" s="257"/>
      <c r="AS59" s="249"/>
      <c r="AT59" s="249"/>
      <c r="AU59" s="249"/>
      <c r="AV59" s="249"/>
      <c r="AW59" s="249"/>
      <c r="AX59" s="249"/>
    </row>
    <row r="60" spans="1:50" ht="12.75" hidden="1" customHeight="1" x14ac:dyDescent="0.25">
      <c r="A60" s="258"/>
      <c r="B60" s="258"/>
      <c r="C60" s="271"/>
      <c r="D60" s="271"/>
      <c r="E60" s="270"/>
      <c r="F60" s="258"/>
      <c r="G60" s="258"/>
      <c r="H60" s="278"/>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258"/>
      <c r="AH60" s="258"/>
      <c r="AI60" s="60"/>
      <c r="AJ60" s="60"/>
      <c r="AK60" s="60"/>
      <c r="AL60" s="60"/>
      <c r="AM60" s="60"/>
      <c r="AN60" s="60"/>
      <c r="AO60" s="249"/>
      <c r="AP60" s="249"/>
      <c r="AQ60" s="249"/>
      <c r="AR60" s="257"/>
      <c r="AS60" s="249"/>
      <c r="AT60" s="249"/>
      <c r="AU60" s="249"/>
      <c r="AV60" s="249"/>
      <c r="AW60" s="249"/>
      <c r="AX60" s="249"/>
    </row>
    <row r="61" spans="1:50" ht="12.75" hidden="1" customHeight="1" x14ac:dyDescent="0.25">
      <c r="A61" s="258"/>
      <c r="B61" s="258"/>
      <c r="C61" s="271"/>
      <c r="D61" s="271"/>
      <c r="E61" s="270"/>
      <c r="F61" s="258"/>
      <c r="G61" s="258"/>
      <c r="H61" s="278"/>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258"/>
      <c r="AH61" s="258"/>
      <c r="AI61" s="60"/>
      <c r="AJ61" s="60"/>
      <c r="AK61" s="60"/>
      <c r="AL61" s="60"/>
      <c r="AM61" s="60"/>
      <c r="AN61" s="60"/>
      <c r="AO61" s="249"/>
      <c r="AP61" s="249"/>
      <c r="AQ61" s="249"/>
      <c r="AR61" s="257"/>
      <c r="AS61" s="249"/>
      <c r="AT61" s="249"/>
      <c r="AU61" s="249"/>
      <c r="AV61" s="249"/>
      <c r="AW61" s="249"/>
      <c r="AX61" s="249"/>
    </row>
    <row r="62" spans="1:50" ht="12.75" hidden="1" customHeight="1" x14ac:dyDescent="0.25">
      <c r="A62" s="258"/>
      <c r="B62" s="258"/>
      <c r="C62" s="271"/>
      <c r="D62" s="271"/>
      <c r="E62" s="270"/>
      <c r="F62" s="258"/>
      <c r="G62" s="258"/>
      <c r="H62" s="278"/>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258"/>
      <c r="AH62" s="258"/>
      <c r="AI62" s="60"/>
      <c r="AJ62" s="60"/>
      <c r="AK62" s="60"/>
      <c r="AL62" s="60"/>
      <c r="AM62" s="60"/>
      <c r="AN62" s="60"/>
      <c r="AO62" s="249"/>
      <c r="AP62" s="249"/>
      <c r="AQ62" s="249"/>
      <c r="AR62" s="257"/>
      <c r="AS62" s="249"/>
      <c r="AT62" s="249"/>
      <c r="AU62" s="249"/>
      <c r="AV62" s="249"/>
      <c r="AW62" s="249"/>
      <c r="AX62" s="249"/>
    </row>
    <row r="63" spans="1:50" ht="12.75" hidden="1" customHeight="1" x14ac:dyDescent="0.25">
      <c r="A63" s="258"/>
      <c r="B63" s="258"/>
      <c r="C63" s="271"/>
      <c r="D63" s="271"/>
      <c r="E63" s="270"/>
      <c r="F63" s="258"/>
      <c r="G63" s="258"/>
      <c r="H63" s="278"/>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258"/>
      <c r="AH63" s="258"/>
      <c r="AI63" s="60"/>
      <c r="AJ63" s="60"/>
      <c r="AK63" s="60"/>
      <c r="AL63" s="60"/>
      <c r="AM63" s="60"/>
      <c r="AN63" s="60"/>
      <c r="AO63" s="249"/>
      <c r="AP63" s="249"/>
      <c r="AQ63" s="249"/>
      <c r="AR63" s="257"/>
      <c r="AS63" s="249"/>
      <c r="AT63" s="249"/>
      <c r="AU63" s="249"/>
      <c r="AV63" s="249"/>
      <c r="AW63" s="249"/>
      <c r="AX63" s="249"/>
    </row>
    <row r="64" spans="1:50" ht="12.75" hidden="1" customHeight="1" x14ac:dyDescent="0.25">
      <c r="A64" s="258"/>
      <c r="B64" s="258"/>
      <c r="C64" s="271"/>
      <c r="D64" s="271"/>
      <c r="E64" s="270"/>
      <c r="F64" s="258"/>
      <c r="G64" s="258"/>
      <c r="H64" s="278"/>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258"/>
      <c r="AH64" s="258"/>
      <c r="AI64" s="60"/>
      <c r="AJ64" s="60"/>
      <c r="AK64" s="60"/>
      <c r="AL64" s="60"/>
      <c r="AM64" s="60"/>
      <c r="AN64" s="60"/>
      <c r="AO64" s="249"/>
      <c r="AP64" s="249"/>
      <c r="AQ64" s="249"/>
      <c r="AR64" s="257"/>
      <c r="AS64" s="249"/>
      <c r="AT64" s="249"/>
      <c r="AU64" s="249"/>
      <c r="AV64" s="249"/>
      <c r="AW64" s="249"/>
      <c r="AX64" s="249"/>
    </row>
    <row r="65" spans="1:50" ht="12.75" hidden="1" customHeight="1" x14ac:dyDescent="0.25">
      <c r="A65" s="258"/>
      <c r="B65" s="258"/>
      <c r="C65" s="271"/>
      <c r="D65" s="271"/>
      <c r="E65" s="270"/>
      <c r="F65" s="258"/>
      <c r="G65" s="258"/>
      <c r="H65" s="278"/>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258"/>
      <c r="AH65" s="258"/>
      <c r="AI65" s="60"/>
      <c r="AJ65" s="60"/>
      <c r="AK65" s="60"/>
      <c r="AL65" s="60"/>
      <c r="AM65" s="60"/>
      <c r="AN65" s="60"/>
      <c r="AO65" s="249"/>
      <c r="AP65" s="249"/>
      <c r="AQ65" s="249"/>
      <c r="AR65" s="257"/>
      <c r="AS65" s="249"/>
      <c r="AT65" s="249"/>
      <c r="AU65" s="249"/>
      <c r="AV65" s="249"/>
      <c r="AW65" s="249"/>
      <c r="AX65" s="249"/>
    </row>
    <row r="66" spans="1:50" ht="12.75" hidden="1" customHeight="1" x14ac:dyDescent="0.25">
      <c r="A66" s="258"/>
      <c r="B66" s="258"/>
      <c r="C66" s="271"/>
      <c r="D66" s="271"/>
      <c r="E66" s="270"/>
      <c r="F66" s="258"/>
      <c r="G66" s="258"/>
      <c r="H66" s="278"/>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258"/>
      <c r="AH66" s="258"/>
      <c r="AI66" s="60"/>
      <c r="AJ66" s="60"/>
      <c r="AK66" s="60"/>
      <c r="AL66" s="60"/>
      <c r="AM66" s="60"/>
      <c r="AN66" s="60"/>
      <c r="AO66" s="249"/>
      <c r="AP66" s="249"/>
      <c r="AQ66" s="249"/>
      <c r="AR66" s="257"/>
      <c r="AS66" s="249"/>
      <c r="AT66" s="249"/>
      <c r="AU66" s="249"/>
      <c r="AV66" s="249"/>
      <c r="AW66" s="249"/>
      <c r="AX66" s="249"/>
    </row>
    <row r="67" spans="1:50" ht="12.75" hidden="1" customHeight="1" x14ac:dyDescent="0.25">
      <c r="A67" s="258"/>
      <c r="B67" s="258"/>
      <c r="C67" s="271"/>
      <c r="D67" s="271"/>
      <c r="E67" s="270"/>
      <c r="F67" s="258"/>
      <c r="G67" s="258"/>
      <c r="H67" s="278"/>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258"/>
      <c r="AH67" s="258"/>
      <c r="AI67" s="60"/>
      <c r="AJ67" s="60"/>
      <c r="AK67" s="60"/>
      <c r="AL67" s="60"/>
      <c r="AM67" s="60"/>
      <c r="AN67" s="60"/>
      <c r="AO67" s="249"/>
      <c r="AP67" s="249"/>
      <c r="AQ67" s="249"/>
      <c r="AR67" s="257"/>
      <c r="AS67" s="249"/>
      <c r="AT67" s="249"/>
      <c r="AU67" s="249"/>
      <c r="AV67" s="249"/>
      <c r="AW67" s="249"/>
      <c r="AX67" s="249"/>
    </row>
    <row r="68" spans="1:50" ht="12.75" hidden="1" customHeight="1" x14ac:dyDescent="0.25">
      <c r="A68" s="258"/>
      <c r="B68" s="258"/>
      <c r="C68" s="271"/>
      <c r="D68" s="271"/>
      <c r="E68" s="270"/>
      <c r="F68" s="258"/>
      <c r="G68" s="258"/>
      <c r="H68" s="278"/>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258"/>
      <c r="AH68" s="258"/>
      <c r="AI68" s="60"/>
      <c r="AJ68" s="60"/>
      <c r="AK68" s="60"/>
      <c r="AL68" s="60"/>
      <c r="AM68" s="60"/>
      <c r="AN68" s="60"/>
      <c r="AO68" s="249"/>
      <c r="AP68" s="249"/>
      <c r="AQ68" s="249"/>
      <c r="AR68" s="257"/>
      <c r="AS68" s="249"/>
      <c r="AT68" s="249"/>
      <c r="AU68" s="249"/>
      <c r="AV68" s="249"/>
      <c r="AW68" s="249"/>
      <c r="AX68" s="249"/>
    </row>
    <row r="69" spans="1:50" ht="12.75" hidden="1" customHeight="1" x14ac:dyDescent="0.25">
      <c r="A69" s="258"/>
      <c r="B69" s="258"/>
      <c r="C69" s="271"/>
      <c r="D69" s="271"/>
      <c r="E69" s="270"/>
      <c r="F69" s="258"/>
      <c r="G69" s="258"/>
      <c r="H69" s="278"/>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258"/>
      <c r="AH69" s="258"/>
      <c r="AI69" s="60"/>
      <c r="AJ69" s="60"/>
      <c r="AK69" s="60"/>
      <c r="AL69" s="60"/>
      <c r="AM69" s="60"/>
      <c r="AN69" s="60"/>
      <c r="AO69" s="249"/>
      <c r="AP69" s="249"/>
      <c r="AQ69" s="249"/>
      <c r="AR69" s="257"/>
      <c r="AS69" s="249"/>
      <c r="AT69" s="249"/>
      <c r="AU69" s="249"/>
      <c r="AV69" s="249"/>
      <c r="AW69" s="249"/>
      <c r="AX69" s="249"/>
    </row>
    <row r="70" spans="1:50" ht="12.75" hidden="1" customHeight="1" x14ac:dyDescent="0.25">
      <c r="A70" s="258"/>
      <c r="B70" s="258"/>
      <c r="C70" s="271"/>
      <c r="D70" s="271"/>
      <c r="E70" s="270"/>
      <c r="F70" s="258"/>
      <c r="G70" s="258"/>
      <c r="H70" s="278"/>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258"/>
      <c r="AH70" s="258"/>
      <c r="AI70" s="60"/>
      <c r="AJ70" s="60"/>
      <c r="AK70" s="60"/>
      <c r="AL70" s="60"/>
      <c r="AM70" s="60"/>
      <c r="AN70" s="60"/>
      <c r="AO70" s="249"/>
      <c r="AP70" s="249"/>
      <c r="AQ70" s="249"/>
      <c r="AR70" s="257"/>
      <c r="AS70" s="249"/>
      <c r="AT70" s="249"/>
      <c r="AU70" s="249"/>
      <c r="AV70" s="249"/>
      <c r="AW70" s="249"/>
      <c r="AX70" s="249"/>
    </row>
    <row r="71" spans="1:50" ht="12.75" hidden="1" customHeight="1" x14ac:dyDescent="0.25">
      <c r="A71" s="258"/>
      <c r="B71" s="258"/>
      <c r="C71" s="271"/>
      <c r="D71" s="271"/>
      <c r="E71" s="270"/>
      <c r="F71" s="258"/>
      <c r="G71" s="258"/>
      <c r="H71" s="278"/>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258"/>
      <c r="AH71" s="258"/>
      <c r="AI71" s="60"/>
      <c r="AJ71" s="60"/>
      <c r="AK71" s="60"/>
      <c r="AL71" s="60"/>
      <c r="AM71" s="60"/>
      <c r="AN71" s="60"/>
      <c r="AO71" s="249"/>
      <c r="AP71" s="249"/>
      <c r="AQ71" s="249"/>
      <c r="AR71" s="257"/>
      <c r="AS71" s="249"/>
      <c r="AT71" s="249"/>
      <c r="AU71" s="249"/>
      <c r="AV71" s="249"/>
      <c r="AW71" s="249"/>
      <c r="AX71" s="249"/>
    </row>
    <row r="72" spans="1:50" ht="12.75" hidden="1" customHeight="1" x14ac:dyDescent="0.25">
      <c r="A72" s="258"/>
      <c r="B72" s="258"/>
      <c r="C72" s="271"/>
      <c r="D72" s="271"/>
      <c r="E72" s="270"/>
      <c r="F72" s="258"/>
      <c r="G72" s="258"/>
      <c r="H72" s="278"/>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258"/>
      <c r="AH72" s="258"/>
      <c r="AI72" s="60"/>
      <c r="AJ72" s="60"/>
      <c r="AK72" s="60"/>
      <c r="AL72" s="60"/>
      <c r="AM72" s="60"/>
      <c r="AN72" s="60"/>
      <c r="AO72" s="249"/>
      <c r="AP72" s="249"/>
      <c r="AQ72" s="249"/>
      <c r="AR72" s="257"/>
      <c r="AS72" s="249"/>
      <c r="AT72" s="249"/>
      <c r="AU72" s="249"/>
      <c r="AV72" s="249"/>
      <c r="AW72" s="249"/>
      <c r="AX72" s="249"/>
    </row>
    <row r="73" spans="1:50" ht="12.75" hidden="1" customHeight="1" x14ac:dyDescent="0.25">
      <c r="A73" s="258"/>
      <c r="B73" s="258"/>
      <c r="C73" s="271"/>
      <c r="D73" s="271"/>
      <c r="E73" s="270"/>
      <c r="F73" s="258"/>
      <c r="G73" s="258"/>
      <c r="H73" s="278"/>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258"/>
      <c r="AH73" s="258"/>
      <c r="AI73" s="60"/>
      <c r="AJ73" s="60"/>
      <c r="AK73" s="60"/>
      <c r="AL73" s="60"/>
      <c r="AM73" s="60"/>
      <c r="AN73" s="60"/>
      <c r="AO73" s="249"/>
      <c r="AP73" s="249"/>
      <c r="AQ73" s="249"/>
      <c r="AR73" s="257"/>
      <c r="AS73" s="249"/>
      <c r="AT73" s="249"/>
      <c r="AU73" s="249"/>
      <c r="AV73" s="249"/>
      <c r="AW73" s="249"/>
      <c r="AX73" s="249"/>
    </row>
    <row r="74" spans="1:50" ht="12.75" hidden="1" customHeight="1" x14ac:dyDescent="0.25">
      <c r="A74" s="258"/>
      <c r="B74" s="258"/>
      <c r="C74" s="271"/>
      <c r="D74" s="271"/>
      <c r="E74" s="270"/>
      <c r="F74" s="258"/>
      <c r="G74" s="258"/>
      <c r="H74" s="278"/>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258"/>
      <c r="AH74" s="258"/>
      <c r="AI74" s="60"/>
      <c r="AJ74" s="60"/>
      <c r="AK74" s="60"/>
      <c r="AL74" s="60"/>
      <c r="AM74" s="60"/>
      <c r="AN74" s="60"/>
      <c r="AO74" s="249"/>
      <c r="AP74" s="249"/>
      <c r="AQ74" s="249"/>
      <c r="AR74" s="257"/>
      <c r="AS74" s="249"/>
      <c r="AT74" s="249"/>
      <c r="AU74" s="249"/>
      <c r="AV74" s="249"/>
      <c r="AW74" s="249"/>
      <c r="AX74" s="249"/>
    </row>
    <row r="75" spans="1:50" ht="12.75" hidden="1" customHeight="1" x14ac:dyDescent="0.25">
      <c r="A75" s="258"/>
      <c r="B75" s="258"/>
      <c r="C75" s="271"/>
      <c r="D75" s="271"/>
      <c r="E75" s="270"/>
      <c r="F75" s="258"/>
      <c r="G75" s="258"/>
      <c r="H75" s="278"/>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258"/>
      <c r="AH75" s="258"/>
      <c r="AI75" s="60"/>
      <c r="AJ75" s="60"/>
      <c r="AK75" s="60"/>
      <c r="AL75" s="60"/>
      <c r="AM75" s="60"/>
      <c r="AN75" s="60"/>
      <c r="AO75" s="249"/>
      <c r="AP75" s="249"/>
      <c r="AQ75" s="249"/>
      <c r="AR75" s="257"/>
      <c r="AS75" s="249"/>
      <c r="AT75" s="249"/>
      <c r="AU75" s="249"/>
      <c r="AV75" s="249"/>
      <c r="AW75" s="249"/>
      <c r="AX75" s="249"/>
    </row>
    <row r="76" spans="1:50" ht="12.75" hidden="1" customHeight="1" x14ac:dyDescent="0.25">
      <c r="A76" s="258"/>
      <c r="B76" s="258"/>
      <c r="C76" s="271"/>
      <c r="D76" s="271"/>
      <c r="E76" s="270"/>
      <c r="F76" s="258"/>
      <c r="G76" s="258"/>
      <c r="H76" s="278"/>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258"/>
      <c r="AH76" s="258"/>
      <c r="AI76" s="60"/>
      <c r="AJ76" s="60"/>
      <c r="AK76" s="60"/>
      <c r="AL76" s="60"/>
      <c r="AM76" s="60"/>
      <c r="AN76" s="60"/>
      <c r="AO76" s="249"/>
      <c r="AP76" s="249"/>
      <c r="AQ76" s="249"/>
      <c r="AR76" s="257"/>
      <c r="AS76" s="249"/>
      <c r="AT76" s="249"/>
      <c r="AU76" s="249"/>
      <c r="AV76" s="249"/>
      <c r="AW76" s="249"/>
      <c r="AX76" s="249"/>
    </row>
    <row r="77" spans="1:50" ht="12.75" hidden="1" customHeight="1" x14ac:dyDescent="0.25">
      <c r="A77" s="258"/>
      <c r="B77" s="258"/>
      <c r="C77" s="271"/>
      <c r="D77" s="271"/>
      <c r="E77" s="270"/>
      <c r="F77" s="258"/>
      <c r="G77" s="258"/>
      <c r="H77" s="278"/>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258"/>
      <c r="AH77" s="258"/>
      <c r="AI77" s="60"/>
      <c r="AJ77" s="60"/>
      <c r="AK77" s="60"/>
      <c r="AL77" s="60"/>
      <c r="AM77" s="60"/>
      <c r="AN77" s="60"/>
      <c r="AO77" s="249"/>
      <c r="AP77" s="249"/>
      <c r="AQ77" s="249"/>
      <c r="AR77" s="257"/>
      <c r="AS77" s="249"/>
      <c r="AT77" s="249"/>
      <c r="AU77" s="249"/>
      <c r="AV77" s="249"/>
      <c r="AW77" s="249"/>
      <c r="AX77" s="249"/>
    </row>
    <row r="78" spans="1:50" ht="12.75" hidden="1" customHeight="1" x14ac:dyDescent="0.25">
      <c r="A78" s="258"/>
      <c r="B78" s="258"/>
      <c r="C78" s="271"/>
      <c r="D78" s="271"/>
      <c r="E78" s="270"/>
      <c r="F78" s="258"/>
      <c r="G78" s="258"/>
      <c r="H78" s="278"/>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258"/>
      <c r="AH78" s="258"/>
      <c r="AI78" s="60"/>
      <c r="AJ78" s="60"/>
      <c r="AK78" s="60"/>
      <c r="AL78" s="60"/>
      <c r="AM78" s="60"/>
      <c r="AN78" s="60"/>
      <c r="AO78" s="249"/>
      <c r="AP78" s="249"/>
      <c r="AQ78" s="249"/>
      <c r="AR78" s="257"/>
      <c r="AS78" s="249"/>
      <c r="AT78" s="249"/>
      <c r="AU78" s="249"/>
      <c r="AV78" s="249"/>
      <c r="AW78" s="249"/>
      <c r="AX78" s="249"/>
    </row>
    <row r="79" spans="1:50" ht="12.75" hidden="1" customHeight="1" x14ac:dyDescent="0.25">
      <c r="A79" s="258"/>
      <c r="B79" s="258"/>
      <c r="C79" s="271"/>
      <c r="D79" s="271"/>
      <c r="E79" s="270"/>
      <c r="F79" s="258"/>
      <c r="G79" s="258"/>
      <c r="H79" s="278"/>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258"/>
      <c r="AH79" s="258"/>
      <c r="AI79" s="60"/>
      <c r="AJ79" s="60"/>
      <c r="AK79" s="60"/>
      <c r="AL79" s="60"/>
      <c r="AM79" s="60"/>
      <c r="AN79" s="60"/>
      <c r="AO79" s="249"/>
      <c r="AP79" s="249"/>
      <c r="AQ79" s="249"/>
      <c r="AR79" s="257"/>
      <c r="AS79" s="249"/>
      <c r="AT79" s="249"/>
      <c r="AU79" s="249"/>
      <c r="AV79" s="249"/>
      <c r="AW79" s="249"/>
      <c r="AX79" s="249"/>
    </row>
    <row r="80" spans="1:50" ht="12.75" hidden="1" customHeight="1" x14ac:dyDescent="0.25">
      <c r="A80" s="258"/>
      <c r="B80" s="258"/>
      <c r="C80" s="271"/>
      <c r="D80" s="271"/>
      <c r="E80" s="270"/>
      <c r="F80" s="258"/>
      <c r="G80" s="258"/>
      <c r="H80" s="278"/>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258"/>
      <c r="AH80" s="258"/>
      <c r="AI80" s="60"/>
      <c r="AJ80" s="60"/>
      <c r="AK80" s="60"/>
      <c r="AL80" s="60"/>
      <c r="AM80" s="60"/>
      <c r="AN80" s="60"/>
      <c r="AO80" s="249"/>
      <c r="AP80" s="249"/>
      <c r="AQ80" s="249"/>
      <c r="AR80" s="257"/>
      <c r="AS80" s="249"/>
      <c r="AT80" s="249"/>
      <c r="AU80" s="249"/>
      <c r="AV80" s="249"/>
      <c r="AW80" s="249"/>
      <c r="AX80" s="249"/>
    </row>
    <row r="81" spans="1:50" ht="12.75" hidden="1" customHeight="1" x14ac:dyDescent="0.25">
      <c r="A81" s="258"/>
      <c r="B81" s="258"/>
      <c r="C81" s="271"/>
      <c r="D81" s="271"/>
      <c r="E81" s="270"/>
      <c r="F81" s="258"/>
      <c r="G81" s="258"/>
      <c r="H81" s="278"/>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258"/>
      <c r="AH81" s="258"/>
      <c r="AI81" s="60"/>
      <c r="AJ81" s="60"/>
      <c r="AK81" s="60"/>
      <c r="AL81" s="60"/>
      <c r="AM81" s="60"/>
      <c r="AN81" s="60"/>
      <c r="AO81" s="249"/>
      <c r="AP81" s="249"/>
      <c r="AQ81" s="249"/>
      <c r="AR81" s="257"/>
      <c r="AS81" s="249"/>
      <c r="AT81" s="249"/>
      <c r="AU81" s="249"/>
      <c r="AV81" s="249"/>
      <c r="AW81" s="249"/>
      <c r="AX81" s="249"/>
    </row>
    <row r="82" spans="1:50" ht="12.75" hidden="1" customHeight="1" x14ac:dyDescent="0.25">
      <c r="A82" s="258"/>
      <c r="B82" s="258"/>
      <c r="C82" s="271"/>
      <c r="D82" s="271"/>
      <c r="E82" s="270"/>
      <c r="F82" s="258"/>
      <c r="G82" s="258"/>
      <c r="H82" s="278"/>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258"/>
      <c r="AH82" s="258"/>
      <c r="AI82" s="60"/>
      <c r="AJ82" s="60"/>
      <c r="AK82" s="60"/>
      <c r="AL82" s="60"/>
      <c r="AM82" s="60"/>
      <c r="AN82" s="60"/>
      <c r="AO82" s="249"/>
      <c r="AP82" s="249"/>
      <c r="AQ82" s="249"/>
      <c r="AR82" s="257"/>
      <c r="AS82" s="249"/>
      <c r="AT82" s="249"/>
      <c r="AU82" s="249"/>
      <c r="AV82" s="249"/>
      <c r="AW82" s="249"/>
      <c r="AX82" s="249"/>
    </row>
    <row r="83" spans="1:50" ht="12.75" hidden="1" customHeight="1" x14ac:dyDescent="0.25">
      <c r="A83" s="258"/>
      <c r="B83" s="258"/>
      <c r="C83" s="271"/>
      <c r="D83" s="271"/>
      <c r="E83" s="270"/>
      <c r="F83" s="258"/>
      <c r="G83" s="258"/>
      <c r="H83" s="278"/>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258"/>
      <c r="AH83" s="258"/>
      <c r="AI83" s="60"/>
      <c r="AJ83" s="60"/>
      <c r="AK83" s="60"/>
      <c r="AL83" s="60"/>
      <c r="AM83" s="60"/>
      <c r="AN83" s="60"/>
      <c r="AO83" s="249"/>
      <c r="AP83" s="249"/>
      <c r="AQ83" s="249"/>
      <c r="AR83" s="257"/>
      <c r="AS83" s="249"/>
      <c r="AT83" s="249"/>
      <c r="AU83" s="249"/>
      <c r="AV83" s="249"/>
      <c r="AW83" s="249"/>
      <c r="AX83" s="249"/>
    </row>
    <row r="84" spans="1:50" ht="12.75" hidden="1" customHeight="1" x14ac:dyDescent="0.25">
      <c r="A84" s="258"/>
      <c r="B84" s="258"/>
      <c r="C84" s="271"/>
      <c r="D84" s="271"/>
      <c r="E84" s="270"/>
      <c r="F84" s="258"/>
      <c r="G84" s="258"/>
      <c r="H84" s="278"/>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258"/>
      <c r="AH84" s="258"/>
      <c r="AI84" s="60"/>
      <c r="AJ84" s="60"/>
      <c r="AK84" s="60"/>
      <c r="AL84" s="60"/>
      <c r="AM84" s="60"/>
      <c r="AN84" s="60"/>
      <c r="AO84" s="249"/>
      <c r="AP84" s="249"/>
      <c r="AQ84" s="249"/>
      <c r="AR84" s="257"/>
      <c r="AS84" s="249"/>
      <c r="AT84" s="249"/>
      <c r="AU84" s="249"/>
      <c r="AV84" s="249"/>
      <c r="AW84" s="249"/>
      <c r="AX84" s="249"/>
    </row>
    <row r="85" spans="1:50" ht="12.75" hidden="1" customHeight="1" x14ac:dyDescent="0.25">
      <c r="A85" s="258"/>
      <c r="B85" s="258"/>
      <c r="C85" s="271"/>
      <c r="D85" s="271"/>
      <c r="E85" s="270"/>
      <c r="F85" s="258"/>
      <c r="G85" s="258"/>
      <c r="H85" s="278"/>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258"/>
      <c r="AH85" s="258"/>
      <c r="AI85" s="60"/>
      <c r="AJ85" s="60"/>
      <c r="AK85" s="60"/>
      <c r="AL85" s="60"/>
      <c r="AM85" s="60"/>
      <c r="AN85" s="60"/>
      <c r="AO85" s="249"/>
      <c r="AP85" s="249"/>
      <c r="AQ85" s="249"/>
      <c r="AR85" s="257"/>
      <c r="AS85" s="249"/>
      <c r="AT85" s="249"/>
      <c r="AU85" s="249"/>
      <c r="AV85" s="249"/>
      <c r="AW85" s="249"/>
      <c r="AX85" s="249"/>
    </row>
    <row r="86" spans="1:50" ht="12.75" hidden="1" customHeight="1" x14ac:dyDescent="0.25">
      <c r="A86" s="258"/>
      <c r="B86" s="258"/>
      <c r="C86" s="271"/>
      <c r="D86" s="271"/>
      <c r="E86" s="270"/>
      <c r="F86" s="258"/>
      <c r="G86" s="258"/>
      <c r="H86" s="278"/>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258"/>
      <c r="AH86" s="258"/>
      <c r="AI86" s="60"/>
      <c r="AJ86" s="60"/>
      <c r="AK86" s="60"/>
      <c r="AL86" s="60"/>
      <c r="AM86" s="60"/>
      <c r="AN86" s="60"/>
      <c r="AO86" s="249"/>
      <c r="AP86" s="249"/>
      <c r="AQ86" s="249"/>
      <c r="AR86" s="257"/>
      <c r="AS86" s="249"/>
      <c r="AT86" s="249"/>
      <c r="AU86" s="249"/>
      <c r="AV86" s="249"/>
      <c r="AW86" s="249"/>
      <c r="AX86" s="249"/>
    </row>
    <row r="87" spans="1:50" ht="12.75" hidden="1" customHeight="1" x14ac:dyDescent="0.25">
      <c r="A87" s="258"/>
      <c r="B87" s="258"/>
      <c r="C87" s="271"/>
      <c r="D87" s="271"/>
      <c r="E87" s="270"/>
      <c r="F87" s="258"/>
      <c r="G87" s="258"/>
      <c r="H87" s="278"/>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258"/>
      <c r="AH87" s="258"/>
      <c r="AI87" s="60"/>
      <c r="AJ87" s="60"/>
      <c r="AK87" s="60"/>
      <c r="AL87" s="60"/>
      <c r="AM87" s="60"/>
      <c r="AN87" s="60"/>
      <c r="AO87" s="249"/>
      <c r="AP87" s="249"/>
      <c r="AQ87" s="249"/>
      <c r="AR87" s="257"/>
      <c r="AS87" s="249"/>
      <c r="AT87" s="249"/>
      <c r="AU87" s="249"/>
      <c r="AV87" s="249"/>
      <c r="AW87" s="249"/>
      <c r="AX87" s="249"/>
    </row>
    <row r="88" spans="1:50" ht="12.75" hidden="1" customHeight="1" x14ac:dyDescent="0.25">
      <c r="A88" s="258"/>
      <c r="B88" s="258"/>
      <c r="C88" s="271"/>
      <c r="D88" s="271"/>
      <c r="E88" s="270"/>
      <c r="F88" s="258"/>
      <c r="G88" s="258"/>
      <c r="H88" s="278"/>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258"/>
      <c r="AH88" s="258"/>
      <c r="AI88" s="60"/>
      <c r="AJ88" s="60"/>
      <c r="AK88" s="60"/>
      <c r="AL88" s="60"/>
      <c r="AM88" s="60"/>
      <c r="AN88" s="60"/>
      <c r="AO88" s="249"/>
      <c r="AP88" s="249"/>
      <c r="AQ88" s="249"/>
      <c r="AR88" s="257"/>
      <c r="AS88" s="249"/>
      <c r="AT88" s="249"/>
      <c r="AU88" s="249"/>
      <c r="AV88" s="249"/>
      <c r="AW88" s="249"/>
      <c r="AX88" s="249"/>
    </row>
    <row r="89" spans="1:50" ht="12.75" hidden="1" customHeight="1" x14ac:dyDescent="0.25">
      <c r="A89" s="258"/>
      <c r="B89" s="258"/>
      <c r="C89" s="271"/>
      <c r="D89" s="271"/>
      <c r="E89" s="270"/>
      <c r="F89" s="258"/>
      <c r="G89" s="258"/>
      <c r="H89" s="278"/>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258"/>
      <c r="AH89" s="258"/>
      <c r="AI89" s="60"/>
      <c r="AJ89" s="60"/>
      <c r="AK89" s="60"/>
      <c r="AL89" s="60"/>
      <c r="AM89" s="60"/>
      <c r="AN89" s="60"/>
      <c r="AO89" s="249"/>
      <c r="AP89" s="249"/>
      <c r="AQ89" s="249"/>
      <c r="AR89" s="257"/>
      <c r="AS89" s="249"/>
      <c r="AT89" s="249"/>
      <c r="AU89" s="249"/>
      <c r="AV89" s="249"/>
      <c r="AW89" s="249"/>
      <c r="AX89" s="249"/>
    </row>
    <row r="90" spans="1:50" ht="12.75" hidden="1" customHeight="1" x14ac:dyDescent="0.25">
      <c r="A90" s="258"/>
      <c r="B90" s="258"/>
      <c r="C90" s="271"/>
      <c r="D90" s="271"/>
      <c r="E90" s="270"/>
      <c r="F90" s="258"/>
      <c r="G90" s="258"/>
      <c r="H90" s="278"/>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258"/>
      <c r="AH90" s="258"/>
      <c r="AI90" s="60"/>
      <c r="AJ90" s="60"/>
      <c r="AK90" s="60"/>
      <c r="AL90" s="60"/>
      <c r="AM90" s="60"/>
      <c r="AN90" s="60"/>
      <c r="AO90" s="249"/>
      <c r="AP90" s="249"/>
      <c r="AQ90" s="249"/>
      <c r="AR90" s="257"/>
      <c r="AS90" s="249"/>
      <c r="AT90" s="249"/>
      <c r="AU90" s="249"/>
      <c r="AV90" s="249"/>
      <c r="AW90" s="249"/>
      <c r="AX90" s="249"/>
    </row>
    <row r="91" spans="1:50" ht="12.75" hidden="1" customHeight="1" x14ac:dyDescent="0.25">
      <c r="A91" s="258"/>
      <c r="B91" s="258"/>
      <c r="C91" s="271"/>
      <c r="D91" s="271"/>
      <c r="E91" s="270"/>
      <c r="F91" s="258"/>
      <c r="G91" s="258"/>
      <c r="H91" s="278"/>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258"/>
      <c r="AH91" s="258"/>
      <c r="AI91" s="60"/>
      <c r="AJ91" s="60"/>
      <c r="AK91" s="60"/>
      <c r="AL91" s="60"/>
      <c r="AM91" s="60"/>
      <c r="AN91" s="60"/>
      <c r="AO91" s="249"/>
      <c r="AP91" s="249"/>
      <c r="AQ91" s="249"/>
      <c r="AR91" s="257"/>
      <c r="AS91" s="249"/>
      <c r="AT91" s="249"/>
      <c r="AU91" s="249"/>
      <c r="AV91" s="249"/>
      <c r="AW91" s="249"/>
      <c r="AX91" s="249"/>
    </row>
    <row r="92" spans="1:50" ht="12.75" hidden="1" customHeight="1" x14ac:dyDescent="0.25">
      <c r="A92" s="258"/>
      <c r="B92" s="258"/>
      <c r="C92" s="271"/>
      <c r="D92" s="271"/>
      <c r="E92" s="270"/>
      <c r="F92" s="258"/>
      <c r="G92" s="258"/>
      <c r="H92" s="278"/>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258"/>
      <c r="AH92" s="258"/>
      <c r="AI92" s="60"/>
      <c r="AJ92" s="60"/>
      <c r="AK92" s="60"/>
      <c r="AL92" s="60"/>
      <c r="AM92" s="60"/>
      <c r="AN92" s="60"/>
      <c r="AO92" s="249"/>
      <c r="AP92" s="249"/>
      <c r="AQ92" s="249"/>
      <c r="AR92" s="257"/>
      <c r="AS92" s="249"/>
      <c r="AT92" s="249"/>
      <c r="AU92" s="249"/>
      <c r="AV92" s="249"/>
      <c r="AW92" s="249"/>
      <c r="AX92" s="249"/>
    </row>
    <row r="93" spans="1:50" ht="12.75" hidden="1" customHeight="1" x14ac:dyDescent="0.25">
      <c r="A93" s="258"/>
      <c r="B93" s="258"/>
      <c r="C93" s="271"/>
      <c r="D93" s="271"/>
      <c r="E93" s="270"/>
      <c r="F93" s="258"/>
      <c r="G93" s="258"/>
      <c r="H93" s="278"/>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258"/>
      <c r="AH93" s="258"/>
      <c r="AI93" s="60"/>
      <c r="AJ93" s="60"/>
      <c r="AK93" s="60"/>
      <c r="AL93" s="60"/>
      <c r="AM93" s="60"/>
      <c r="AN93" s="60"/>
      <c r="AO93" s="249"/>
      <c r="AP93" s="249"/>
      <c r="AQ93" s="249"/>
      <c r="AR93" s="257"/>
      <c r="AS93" s="249"/>
      <c r="AT93" s="249"/>
      <c r="AU93" s="249"/>
      <c r="AV93" s="249"/>
      <c r="AW93" s="249"/>
      <c r="AX93" s="249"/>
    </row>
    <row r="94" spans="1:50" ht="12.75" hidden="1" customHeight="1" x14ac:dyDescent="0.25">
      <c r="A94" s="258"/>
      <c r="B94" s="258"/>
      <c r="C94" s="271"/>
      <c r="D94" s="271"/>
      <c r="E94" s="270"/>
      <c r="F94" s="258"/>
      <c r="G94" s="258"/>
      <c r="H94" s="278"/>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258"/>
      <c r="AH94" s="258"/>
      <c r="AI94" s="60"/>
      <c r="AJ94" s="60"/>
      <c r="AK94" s="60"/>
      <c r="AL94" s="60"/>
      <c r="AM94" s="60"/>
      <c r="AN94" s="60"/>
      <c r="AO94" s="249"/>
      <c r="AP94" s="249"/>
      <c r="AQ94" s="249"/>
      <c r="AR94" s="257"/>
      <c r="AS94" s="249"/>
      <c r="AT94" s="249"/>
      <c r="AU94" s="249"/>
      <c r="AV94" s="249"/>
      <c r="AW94" s="249"/>
      <c r="AX94" s="249"/>
    </row>
    <row r="95" spans="1:50" ht="12.75" hidden="1" customHeight="1" x14ac:dyDescent="0.25">
      <c r="A95" s="258"/>
      <c r="B95" s="258"/>
      <c r="C95" s="271"/>
      <c r="D95" s="271"/>
      <c r="E95" s="270"/>
      <c r="F95" s="258"/>
      <c r="G95" s="258"/>
      <c r="H95" s="278"/>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258"/>
      <c r="AH95" s="258"/>
      <c r="AI95" s="60"/>
      <c r="AJ95" s="60"/>
      <c r="AK95" s="60"/>
      <c r="AL95" s="60"/>
      <c r="AM95" s="60"/>
      <c r="AN95" s="60"/>
      <c r="AO95" s="249"/>
      <c r="AP95" s="249"/>
      <c r="AQ95" s="249"/>
      <c r="AR95" s="257"/>
      <c r="AS95" s="249"/>
      <c r="AT95" s="249"/>
      <c r="AU95" s="249"/>
      <c r="AV95" s="249"/>
      <c r="AW95" s="249"/>
      <c r="AX95" s="249"/>
    </row>
    <row r="96" spans="1:50" ht="12.75" hidden="1" customHeight="1" x14ac:dyDescent="0.25">
      <c r="A96" s="258"/>
      <c r="B96" s="258"/>
      <c r="C96" s="271"/>
      <c r="D96" s="271"/>
      <c r="E96" s="270"/>
      <c r="F96" s="258"/>
      <c r="G96" s="258"/>
      <c r="H96" s="278"/>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258"/>
      <c r="AH96" s="258"/>
      <c r="AI96" s="60"/>
      <c r="AJ96" s="60"/>
      <c r="AK96" s="60"/>
      <c r="AL96" s="60"/>
      <c r="AM96" s="60"/>
      <c r="AN96" s="60"/>
      <c r="AO96" s="249"/>
      <c r="AP96" s="249"/>
      <c r="AQ96" s="249"/>
      <c r="AR96" s="257"/>
      <c r="AS96" s="249"/>
      <c r="AT96" s="249"/>
      <c r="AU96" s="249"/>
      <c r="AV96" s="249"/>
      <c r="AW96" s="249"/>
      <c r="AX96" s="249"/>
    </row>
    <row r="97" spans="1:50" ht="12.75" hidden="1" customHeight="1" x14ac:dyDescent="0.25">
      <c r="A97" s="258"/>
      <c r="B97" s="258"/>
      <c r="C97" s="271"/>
      <c r="D97" s="271"/>
      <c r="E97" s="270"/>
      <c r="F97" s="258"/>
      <c r="G97" s="258"/>
      <c r="H97" s="278"/>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258"/>
      <c r="AH97" s="258"/>
      <c r="AI97" s="60"/>
      <c r="AJ97" s="60"/>
      <c r="AK97" s="60"/>
      <c r="AL97" s="60"/>
      <c r="AM97" s="60"/>
      <c r="AN97" s="60"/>
      <c r="AO97" s="249"/>
      <c r="AP97" s="249"/>
      <c r="AQ97" s="249"/>
      <c r="AR97" s="257"/>
      <c r="AS97" s="249"/>
      <c r="AT97" s="249"/>
      <c r="AU97" s="249"/>
      <c r="AV97" s="249"/>
      <c r="AW97" s="249"/>
      <c r="AX97" s="249"/>
    </row>
    <row r="98" spans="1:50" ht="12.75" hidden="1" customHeight="1" x14ac:dyDescent="0.25">
      <c r="A98" s="258"/>
      <c r="B98" s="258"/>
      <c r="C98" s="271"/>
      <c r="D98" s="271"/>
      <c r="E98" s="270"/>
      <c r="F98" s="258"/>
      <c r="G98" s="258"/>
      <c r="H98" s="278"/>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258"/>
      <c r="AH98" s="258"/>
      <c r="AI98" s="60"/>
      <c r="AJ98" s="60"/>
      <c r="AK98" s="60"/>
      <c r="AL98" s="60"/>
      <c r="AM98" s="60"/>
      <c r="AN98" s="60"/>
      <c r="AO98" s="249"/>
      <c r="AP98" s="249"/>
      <c r="AQ98" s="249"/>
      <c r="AR98" s="257"/>
      <c r="AS98" s="249"/>
      <c r="AT98" s="249"/>
      <c r="AU98" s="249"/>
      <c r="AV98" s="249"/>
      <c r="AW98" s="249"/>
      <c r="AX98" s="249"/>
    </row>
    <row r="99" spans="1:50" ht="12.75" hidden="1" customHeight="1" x14ac:dyDescent="0.25">
      <c r="A99" s="258"/>
      <c r="B99" s="258"/>
      <c r="C99" s="271"/>
      <c r="D99" s="271"/>
      <c r="E99" s="270"/>
      <c r="F99" s="258"/>
      <c r="G99" s="258"/>
      <c r="H99" s="278"/>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258"/>
      <c r="AH99" s="258"/>
      <c r="AI99" s="60"/>
      <c r="AJ99" s="60"/>
      <c r="AK99" s="60"/>
      <c r="AL99" s="60"/>
      <c r="AM99" s="60"/>
      <c r="AN99" s="60"/>
      <c r="AO99" s="249"/>
      <c r="AP99" s="249"/>
      <c r="AQ99" s="249"/>
      <c r="AR99" s="257"/>
      <c r="AS99" s="249"/>
      <c r="AT99" s="249"/>
      <c r="AU99" s="249"/>
      <c r="AV99" s="249"/>
      <c r="AW99" s="249"/>
      <c r="AX99" s="249"/>
    </row>
    <row r="100" spans="1:50" ht="12.75" hidden="1" customHeight="1" x14ac:dyDescent="0.25">
      <c r="A100" s="258"/>
      <c r="B100" s="258"/>
      <c r="C100" s="271"/>
      <c r="D100" s="271"/>
      <c r="E100" s="270"/>
      <c r="F100" s="258"/>
      <c r="G100" s="258"/>
      <c r="H100" s="278"/>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258"/>
      <c r="AH100" s="258"/>
      <c r="AI100" s="60"/>
      <c r="AJ100" s="60"/>
      <c r="AK100" s="60"/>
      <c r="AL100" s="60"/>
      <c r="AM100" s="60"/>
      <c r="AN100" s="60"/>
      <c r="AO100" s="249"/>
      <c r="AP100" s="249"/>
      <c r="AQ100" s="249"/>
      <c r="AR100" s="257"/>
      <c r="AS100" s="249"/>
      <c r="AT100" s="249"/>
      <c r="AU100" s="249"/>
      <c r="AV100" s="249"/>
      <c r="AW100" s="249"/>
      <c r="AX100" s="249"/>
    </row>
    <row r="101" spans="1:50" ht="12.75" hidden="1" customHeight="1" x14ac:dyDescent="0.25">
      <c r="A101" s="258"/>
      <c r="B101" s="258"/>
      <c r="C101" s="271"/>
      <c r="D101" s="271"/>
      <c r="E101" s="270"/>
      <c r="F101" s="258"/>
      <c r="G101" s="258"/>
      <c r="H101" s="278"/>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258"/>
      <c r="AH101" s="258"/>
      <c r="AI101" s="60"/>
      <c r="AJ101" s="60"/>
      <c r="AK101" s="60"/>
      <c r="AL101" s="60"/>
      <c r="AM101" s="60"/>
      <c r="AN101" s="60"/>
      <c r="AO101" s="249"/>
      <c r="AP101" s="249"/>
      <c r="AQ101" s="249"/>
      <c r="AR101" s="257"/>
      <c r="AS101" s="249"/>
      <c r="AT101" s="249"/>
      <c r="AU101" s="249"/>
      <c r="AV101" s="249"/>
      <c r="AW101" s="249"/>
      <c r="AX101" s="249"/>
    </row>
    <row r="102" spans="1:50" ht="12.75" hidden="1" customHeight="1" x14ac:dyDescent="0.25">
      <c r="A102" s="258"/>
      <c r="B102" s="258"/>
      <c r="C102" s="271"/>
      <c r="D102" s="271"/>
      <c r="E102" s="270"/>
      <c r="F102" s="258"/>
      <c r="G102" s="258"/>
      <c r="H102" s="278"/>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258"/>
      <c r="AH102" s="258"/>
      <c r="AI102" s="60"/>
      <c r="AJ102" s="60"/>
      <c r="AK102" s="60"/>
      <c r="AL102" s="60"/>
      <c r="AM102" s="60"/>
      <c r="AN102" s="60"/>
      <c r="AO102" s="249"/>
      <c r="AP102" s="249"/>
      <c r="AQ102" s="249"/>
      <c r="AR102" s="257"/>
      <c r="AS102" s="249"/>
      <c r="AT102" s="249"/>
      <c r="AU102" s="249"/>
      <c r="AV102" s="249"/>
      <c r="AW102" s="249"/>
      <c r="AX102" s="249"/>
    </row>
    <row r="103" spans="1:50" ht="12.75" hidden="1" customHeight="1" x14ac:dyDescent="0.25">
      <c r="A103" s="258"/>
      <c r="B103" s="258"/>
      <c r="C103" s="271"/>
      <c r="D103" s="271"/>
      <c r="E103" s="270"/>
      <c r="F103" s="258"/>
      <c r="G103" s="258"/>
      <c r="H103" s="278"/>
      <c r="I103" s="410"/>
      <c r="J103" s="410"/>
      <c r="K103" s="410"/>
      <c r="L103" s="410"/>
      <c r="M103" s="410"/>
      <c r="N103" s="410"/>
      <c r="O103" s="410"/>
      <c r="P103" s="410"/>
      <c r="Q103" s="410"/>
      <c r="R103" s="410"/>
      <c r="S103" s="410"/>
      <c r="T103" s="410"/>
      <c r="U103" s="410"/>
      <c r="V103" s="410"/>
      <c r="W103" s="410"/>
      <c r="X103" s="410"/>
      <c r="Y103" s="410"/>
      <c r="Z103" s="410"/>
      <c r="AA103" s="410"/>
      <c r="AB103" s="410"/>
      <c r="AC103" s="410"/>
      <c r="AD103" s="410"/>
      <c r="AE103" s="410"/>
      <c r="AF103" s="410"/>
      <c r="AG103" s="258"/>
      <c r="AH103" s="258"/>
      <c r="AI103" s="60"/>
      <c r="AJ103" s="60"/>
      <c r="AK103" s="60"/>
      <c r="AL103" s="60"/>
      <c r="AM103" s="60"/>
      <c r="AN103" s="60"/>
      <c r="AO103" s="249"/>
      <c r="AP103" s="249"/>
      <c r="AQ103" s="249"/>
      <c r="AR103" s="257"/>
      <c r="AS103" s="249"/>
      <c r="AT103" s="249"/>
      <c r="AU103" s="249"/>
      <c r="AV103" s="249"/>
      <c r="AW103" s="249"/>
      <c r="AX103" s="249"/>
    </row>
    <row r="104" spans="1:50" ht="12.75" hidden="1" customHeight="1" x14ac:dyDescent="0.25">
      <c r="A104" s="258"/>
      <c r="B104" s="258"/>
      <c r="C104" s="271"/>
      <c r="D104" s="271"/>
      <c r="E104" s="270"/>
      <c r="F104" s="258"/>
      <c r="G104" s="258"/>
      <c r="H104" s="278"/>
      <c r="I104" s="410"/>
      <c r="J104" s="410"/>
      <c r="K104" s="410"/>
      <c r="L104" s="410"/>
      <c r="M104" s="410"/>
      <c r="N104" s="410"/>
      <c r="O104" s="410"/>
      <c r="P104" s="410"/>
      <c r="Q104" s="410"/>
      <c r="R104" s="410"/>
      <c r="S104" s="410"/>
      <c r="T104" s="410"/>
      <c r="U104" s="410"/>
      <c r="V104" s="410"/>
      <c r="W104" s="410"/>
      <c r="X104" s="410"/>
      <c r="Y104" s="410"/>
      <c r="Z104" s="410"/>
      <c r="AA104" s="410"/>
      <c r="AB104" s="410"/>
      <c r="AC104" s="410"/>
      <c r="AD104" s="410"/>
      <c r="AE104" s="410"/>
      <c r="AF104" s="410"/>
      <c r="AG104" s="258"/>
      <c r="AH104" s="258"/>
      <c r="AI104" s="60"/>
      <c r="AJ104" s="60"/>
      <c r="AK104" s="60"/>
      <c r="AL104" s="60"/>
      <c r="AM104" s="60"/>
      <c r="AN104" s="60"/>
      <c r="AO104" s="249"/>
      <c r="AP104" s="249"/>
      <c r="AQ104" s="249"/>
      <c r="AR104" s="257"/>
      <c r="AS104" s="249"/>
      <c r="AT104" s="249"/>
      <c r="AU104" s="249"/>
      <c r="AV104" s="249"/>
      <c r="AW104" s="249"/>
      <c r="AX104" s="249"/>
    </row>
    <row r="105" spans="1:50" ht="12.75" hidden="1" customHeight="1" x14ac:dyDescent="0.25">
      <c r="A105" s="258"/>
      <c r="B105" s="258"/>
      <c r="C105" s="271"/>
      <c r="D105" s="271"/>
      <c r="E105" s="270"/>
      <c r="F105" s="258"/>
      <c r="G105" s="258"/>
      <c r="H105" s="278"/>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258"/>
      <c r="AH105" s="258"/>
      <c r="AI105" s="60"/>
      <c r="AJ105" s="60"/>
      <c r="AK105" s="60"/>
      <c r="AL105" s="60"/>
      <c r="AM105" s="60"/>
      <c r="AN105" s="60"/>
      <c r="AO105" s="249"/>
      <c r="AP105" s="249"/>
      <c r="AQ105" s="249"/>
      <c r="AR105" s="257"/>
      <c r="AS105" s="249"/>
      <c r="AT105" s="249"/>
      <c r="AU105" s="249"/>
      <c r="AV105" s="249"/>
      <c r="AW105" s="249"/>
      <c r="AX105" s="249"/>
    </row>
    <row r="106" spans="1:50" ht="12.75" hidden="1" customHeight="1" x14ac:dyDescent="0.25">
      <c r="A106" s="258"/>
      <c r="B106" s="258"/>
      <c r="C106" s="271"/>
      <c r="D106" s="271"/>
      <c r="E106" s="270"/>
      <c r="F106" s="258"/>
      <c r="G106" s="258"/>
      <c r="H106" s="278"/>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258"/>
      <c r="AH106" s="258"/>
      <c r="AI106" s="60"/>
      <c r="AJ106" s="60"/>
      <c r="AK106" s="60"/>
      <c r="AL106" s="60"/>
      <c r="AM106" s="60"/>
      <c r="AN106" s="60"/>
      <c r="AO106" s="249"/>
      <c r="AP106" s="249"/>
      <c r="AQ106" s="249"/>
      <c r="AR106" s="257"/>
      <c r="AS106" s="249"/>
      <c r="AT106" s="249"/>
      <c r="AU106" s="249"/>
      <c r="AV106" s="249"/>
      <c r="AW106" s="249"/>
      <c r="AX106" s="249"/>
    </row>
    <row r="107" spans="1:50" ht="12.75" hidden="1" customHeight="1" x14ac:dyDescent="0.25">
      <c r="A107" s="258"/>
      <c r="B107" s="258"/>
      <c r="C107" s="271"/>
      <c r="D107" s="271"/>
      <c r="E107" s="270"/>
      <c r="F107" s="258"/>
      <c r="G107" s="258"/>
      <c r="H107" s="278"/>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258"/>
      <c r="AH107" s="258"/>
      <c r="AI107" s="60"/>
      <c r="AJ107" s="60"/>
      <c r="AK107" s="60"/>
      <c r="AL107" s="60"/>
      <c r="AM107" s="60"/>
      <c r="AN107" s="60"/>
      <c r="AO107" s="249"/>
      <c r="AP107" s="249"/>
      <c r="AQ107" s="249"/>
      <c r="AR107" s="257"/>
      <c r="AS107" s="249"/>
      <c r="AT107" s="249"/>
      <c r="AU107" s="249"/>
      <c r="AV107" s="249"/>
      <c r="AW107" s="249"/>
      <c r="AX107" s="249"/>
    </row>
    <row r="108" spans="1:50" ht="12.75" hidden="1" customHeight="1" x14ac:dyDescent="0.25">
      <c r="A108" s="258"/>
      <c r="B108" s="258"/>
      <c r="C108" s="271"/>
      <c r="D108" s="271"/>
      <c r="E108" s="270"/>
      <c r="F108" s="258"/>
      <c r="G108" s="258"/>
      <c r="H108" s="278"/>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258"/>
      <c r="AH108" s="258"/>
      <c r="AI108" s="60"/>
      <c r="AJ108" s="60"/>
      <c r="AK108" s="60"/>
      <c r="AL108" s="60"/>
      <c r="AM108" s="60"/>
      <c r="AN108" s="60"/>
      <c r="AO108" s="249"/>
      <c r="AP108" s="249"/>
      <c r="AQ108" s="249"/>
      <c r="AR108" s="257"/>
      <c r="AS108" s="249"/>
      <c r="AT108" s="249"/>
      <c r="AU108" s="249"/>
      <c r="AV108" s="249"/>
      <c r="AW108" s="249"/>
      <c r="AX108" s="249"/>
    </row>
    <row r="109" spans="1:50" ht="12.75" hidden="1" customHeight="1" x14ac:dyDescent="0.25">
      <c r="A109" s="258"/>
      <c r="B109" s="258"/>
      <c r="C109" s="271"/>
      <c r="D109" s="271"/>
      <c r="E109" s="270"/>
      <c r="F109" s="258"/>
      <c r="G109" s="258"/>
      <c r="H109" s="278"/>
      <c r="I109" s="410"/>
      <c r="J109" s="410"/>
      <c r="K109" s="410"/>
      <c r="L109" s="410"/>
      <c r="M109" s="410"/>
      <c r="N109" s="410"/>
      <c r="O109" s="410"/>
      <c r="P109" s="410"/>
      <c r="Q109" s="410"/>
      <c r="R109" s="410"/>
      <c r="S109" s="410"/>
      <c r="T109" s="410"/>
      <c r="U109" s="410"/>
      <c r="V109" s="410"/>
      <c r="W109" s="410"/>
      <c r="X109" s="410"/>
      <c r="Y109" s="410"/>
      <c r="Z109" s="410"/>
      <c r="AA109" s="410"/>
      <c r="AB109" s="410"/>
      <c r="AC109" s="410"/>
      <c r="AD109" s="410"/>
      <c r="AE109" s="410"/>
      <c r="AF109" s="410"/>
      <c r="AG109" s="258"/>
      <c r="AH109" s="258"/>
      <c r="AI109" s="60"/>
      <c r="AJ109" s="60"/>
      <c r="AK109" s="60"/>
      <c r="AL109" s="60"/>
      <c r="AM109" s="60"/>
      <c r="AN109" s="60"/>
      <c r="AO109" s="249"/>
      <c r="AP109" s="249"/>
      <c r="AQ109" s="249"/>
      <c r="AR109" s="257"/>
      <c r="AS109" s="249"/>
      <c r="AT109" s="249"/>
      <c r="AU109" s="249"/>
      <c r="AV109" s="249"/>
      <c r="AW109" s="249"/>
      <c r="AX109" s="249"/>
    </row>
    <row r="110" spans="1:50" ht="12.75" hidden="1" customHeight="1" x14ac:dyDescent="0.25">
      <c r="A110" s="258"/>
      <c r="B110" s="258"/>
      <c r="C110" s="271"/>
      <c r="D110" s="271"/>
      <c r="E110" s="270"/>
      <c r="F110" s="258"/>
      <c r="G110" s="258"/>
      <c r="H110" s="278"/>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258"/>
      <c r="AH110" s="258"/>
      <c r="AI110" s="60"/>
      <c r="AJ110" s="60"/>
      <c r="AK110" s="60"/>
      <c r="AL110" s="60"/>
      <c r="AM110" s="60"/>
      <c r="AN110" s="60"/>
      <c r="AO110" s="249"/>
      <c r="AP110" s="249"/>
      <c r="AQ110" s="249"/>
      <c r="AR110" s="257"/>
      <c r="AS110" s="249"/>
      <c r="AT110" s="249"/>
      <c r="AU110" s="249"/>
      <c r="AV110" s="249"/>
      <c r="AW110" s="249"/>
      <c r="AX110" s="249"/>
    </row>
    <row r="111" spans="1:50" ht="12.75" hidden="1" customHeight="1" x14ac:dyDescent="0.25">
      <c r="A111" s="258"/>
      <c r="B111" s="258"/>
      <c r="C111" s="271"/>
      <c r="D111" s="271"/>
      <c r="E111" s="270"/>
      <c r="F111" s="258"/>
      <c r="G111" s="258"/>
      <c r="H111" s="278"/>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410"/>
      <c r="AF111" s="410"/>
      <c r="AG111" s="258"/>
      <c r="AH111" s="258"/>
      <c r="AI111" s="60"/>
      <c r="AJ111" s="60"/>
      <c r="AK111" s="60"/>
      <c r="AL111" s="60"/>
      <c r="AM111" s="60"/>
      <c r="AN111" s="60"/>
      <c r="AO111" s="249"/>
      <c r="AP111" s="249"/>
      <c r="AQ111" s="249"/>
      <c r="AR111" s="257"/>
      <c r="AS111" s="249"/>
      <c r="AT111" s="249"/>
      <c r="AU111" s="249"/>
      <c r="AV111" s="249"/>
      <c r="AW111" s="249"/>
      <c r="AX111" s="249"/>
    </row>
    <row r="112" spans="1:50" ht="12.75" hidden="1" customHeight="1" x14ac:dyDescent="0.25">
      <c r="A112" s="258"/>
      <c r="B112" s="258"/>
      <c r="C112" s="271"/>
      <c r="D112" s="271"/>
      <c r="E112" s="270"/>
      <c r="F112" s="258"/>
      <c r="G112" s="258"/>
      <c r="H112" s="278"/>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258"/>
      <c r="AH112" s="258"/>
      <c r="AI112" s="60"/>
      <c r="AJ112" s="60"/>
      <c r="AK112" s="60"/>
      <c r="AL112" s="60"/>
      <c r="AM112" s="60"/>
      <c r="AN112" s="60"/>
      <c r="AO112" s="249"/>
      <c r="AP112" s="249"/>
      <c r="AQ112" s="249"/>
      <c r="AR112" s="257"/>
      <c r="AS112" s="249"/>
      <c r="AT112" s="249"/>
      <c r="AU112" s="249"/>
      <c r="AV112" s="249"/>
      <c r="AW112" s="249"/>
      <c r="AX112" s="249"/>
    </row>
    <row r="113" spans="1:50" ht="12.75" hidden="1" customHeight="1" x14ac:dyDescent="0.25">
      <c r="A113" s="258"/>
      <c r="B113" s="258"/>
      <c r="C113" s="271"/>
      <c r="D113" s="271"/>
      <c r="E113" s="270"/>
      <c r="F113" s="258"/>
      <c r="G113" s="258"/>
      <c r="H113" s="278"/>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258"/>
      <c r="AH113" s="258"/>
      <c r="AI113" s="60"/>
      <c r="AJ113" s="60"/>
      <c r="AK113" s="60"/>
      <c r="AL113" s="60"/>
      <c r="AM113" s="60"/>
      <c r="AN113" s="60"/>
      <c r="AO113" s="249"/>
      <c r="AP113" s="249"/>
      <c r="AQ113" s="249"/>
      <c r="AR113" s="257"/>
      <c r="AS113" s="249"/>
      <c r="AT113" s="249"/>
      <c r="AU113" s="249"/>
      <c r="AV113" s="249"/>
      <c r="AW113" s="249"/>
      <c r="AX113" s="249"/>
    </row>
    <row r="114" spans="1:50" ht="12.75" hidden="1" customHeight="1" x14ac:dyDescent="0.25">
      <c r="A114" s="258"/>
      <c r="B114" s="258"/>
      <c r="C114" s="271"/>
      <c r="D114" s="271"/>
      <c r="E114" s="270"/>
      <c r="F114" s="258"/>
      <c r="G114" s="258"/>
      <c r="H114" s="278"/>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258"/>
      <c r="AH114" s="258"/>
      <c r="AI114" s="60"/>
      <c r="AJ114" s="60"/>
      <c r="AK114" s="60"/>
      <c r="AL114" s="60"/>
      <c r="AM114" s="60"/>
      <c r="AN114" s="60"/>
      <c r="AO114" s="249"/>
      <c r="AP114" s="249"/>
      <c r="AQ114" s="249"/>
      <c r="AR114" s="257"/>
      <c r="AS114" s="249"/>
      <c r="AT114" s="249"/>
      <c r="AU114" s="249"/>
      <c r="AV114" s="249"/>
      <c r="AW114" s="249"/>
      <c r="AX114" s="249"/>
    </row>
    <row r="115" spans="1:50" ht="12.75" hidden="1" customHeight="1" x14ac:dyDescent="0.25">
      <c r="A115" s="258"/>
      <c r="B115" s="258"/>
      <c r="C115" s="271"/>
      <c r="D115" s="271"/>
      <c r="E115" s="270"/>
      <c r="F115" s="258"/>
      <c r="G115" s="258"/>
      <c r="H115" s="278"/>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10"/>
      <c r="AG115" s="258"/>
      <c r="AH115" s="258"/>
      <c r="AI115" s="60"/>
      <c r="AJ115" s="60"/>
      <c r="AK115" s="60"/>
      <c r="AL115" s="60"/>
      <c r="AM115" s="60"/>
      <c r="AN115" s="60"/>
      <c r="AO115" s="249"/>
      <c r="AP115" s="249"/>
      <c r="AQ115" s="249"/>
      <c r="AR115" s="257"/>
      <c r="AS115" s="249"/>
      <c r="AT115" s="249"/>
      <c r="AU115" s="249"/>
      <c r="AV115" s="249"/>
      <c r="AW115" s="249"/>
      <c r="AX115" s="249"/>
    </row>
    <row r="116" spans="1:50" ht="12.75" hidden="1" customHeight="1" x14ac:dyDescent="0.25">
      <c r="A116" s="258"/>
      <c r="B116" s="258"/>
      <c r="C116" s="271"/>
      <c r="D116" s="271"/>
      <c r="E116" s="270"/>
      <c r="F116" s="258"/>
      <c r="G116" s="258"/>
      <c r="H116" s="278"/>
      <c r="I116" s="410"/>
      <c r="J116" s="410"/>
      <c r="K116" s="410"/>
      <c r="L116" s="410"/>
      <c r="M116" s="410"/>
      <c r="N116" s="410"/>
      <c r="O116" s="410"/>
      <c r="P116" s="410"/>
      <c r="Q116" s="410"/>
      <c r="R116" s="410"/>
      <c r="S116" s="410"/>
      <c r="T116" s="410"/>
      <c r="U116" s="410"/>
      <c r="V116" s="410"/>
      <c r="W116" s="410"/>
      <c r="X116" s="410"/>
      <c r="Y116" s="410"/>
      <c r="Z116" s="410"/>
      <c r="AA116" s="410"/>
      <c r="AB116" s="410"/>
      <c r="AC116" s="410"/>
      <c r="AD116" s="410"/>
      <c r="AE116" s="410"/>
      <c r="AF116" s="410"/>
      <c r="AG116" s="258"/>
      <c r="AH116" s="258"/>
      <c r="AI116" s="60"/>
      <c r="AJ116" s="60"/>
      <c r="AK116" s="60"/>
      <c r="AL116" s="60"/>
      <c r="AM116" s="60"/>
      <c r="AN116" s="60"/>
      <c r="AO116" s="249"/>
      <c r="AP116" s="249"/>
      <c r="AQ116" s="249"/>
      <c r="AR116" s="257"/>
      <c r="AS116" s="249"/>
      <c r="AT116" s="249"/>
      <c r="AU116" s="249"/>
      <c r="AV116" s="249"/>
      <c r="AW116" s="249"/>
      <c r="AX116" s="249"/>
    </row>
    <row r="117" spans="1:50" ht="12.75" hidden="1" customHeight="1" x14ac:dyDescent="0.25">
      <c r="A117" s="258"/>
      <c r="B117" s="258"/>
      <c r="C117" s="271"/>
      <c r="D117" s="271"/>
      <c r="E117" s="270"/>
      <c r="F117" s="258"/>
      <c r="G117" s="258"/>
      <c r="H117" s="278"/>
      <c r="I117" s="410"/>
      <c r="J117" s="410"/>
      <c r="K117" s="410"/>
      <c r="L117" s="410"/>
      <c r="M117" s="410"/>
      <c r="N117" s="410"/>
      <c r="O117" s="410"/>
      <c r="P117" s="410"/>
      <c r="Q117" s="410"/>
      <c r="R117" s="410"/>
      <c r="S117" s="410"/>
      <c r="T117" s="410"/>
      <c r="U117" s="410"/>
      <c r="V117" s="410"/>
      <c r="W117" s="410"/>
      <c r="X117" s="410"/>
      <c r="Y117" s="410"/>
      <c r="Z117" s="410"/>
      <c r="AA117" s="410"/>
      <c r="AB117" s="410"/>
      <c r="AC117" s="410"/>
      <c r="AD117" s="410"/>
      <c r="AE117" s="410"/>
      <c r="AF117" s="410"/>
      <c r="AG117" s="258"/>
      <c r="AH117" s="258"/>
      <c r="AI117" s="60"/>
      <c r="AJ117" s="60"/>
      <c r="AK117" s="60"/>
      <c r="AL117" s="60"/>
      <c r="AM117" s="60"/>
      <c r="AN117" s="60"/>
      <c r="AO117" s="249"/>
      <c r="AP117" s="249"/>
      <c r="AQ117" s="249"/>
      <c r="AR117" s="257"/>
      <c r="AS117" s="249"/>
      <c r="AT117" s="249"/>
      <c r="AU117" s="249"/>
      <c r="AV117" s="249"/>
      <c r="AW117" s="249"/>
      <c r="AX117" s="249"/>
    </row>
    <row r="118" spans="1:50" ht="12.75" hidden="1" customHeight="1" x14ac:dyDescent="0.25">
      <c r="A118" s="258"/>
      <c r="B118" s="258"/>
      <c r="C118" s="271"/>
      <c r="D118" s="271"/>
      <c r="E118" s="270"/>
      <c r="F118" s="258"/>
      <c r="G118" s="258"/>
      <c r="H118" s="278"/>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258"/>
      <c r="AH118" s="258"/>
      <c r="AI118" s="60"/>
      <c r="AJ118" s="60"/>
      <c r="AK118" s="60"/>
      <c r="AL118" s="60"/>
      <c r="AM118" s="60"/>
      <c r="AN118" s="60"/>
      <c r="AO118" s="249"/>
      <c r="AP118" s="249"/>
      <c r="AQ118" s="249"/>
      <c r="AR118" s="257"/>
      <c r="AS118" s="249"/>
      <c r="AT118" s="249"/>
      <c r="AU118" s="249"/>
      <c r="AV118" s="249"/>
      <c r="AW118" s="249"/>
      <c r="AX118" s="249"/>
    </row>
    <row r="119" spans="1:50" ht="12.75" hidden="1" customHeight="1" x14ac:dyDescent="0.25">
      <c r="A119" s="258"/>
      <c r="B119" s="258"/>
      <c r="C119" s="271"/>
      <c r="D119" s="271"/>
      <c r="E119" s="270"/>
      <c r="F119" s="258"/>
      <c r="G119" s="258"/>
      <c r="H119" s="278"/>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258"/>
      <c r="AH119" s="258"/>
      <c r="AI119" s="60"/>
      <c r="AJ119" s="60"/>
      <c r="AK119" s="60"/>
      <c r="AL119" s="60"/>
      <c r="AM119" s="60"/>
      <c r="AN119" s="60"/>
      <c r="AO119" s="249"/>
      <c r="AP119" s="249"/>
      <c r="AQ119" s="249"/>
      <c r="AR119" s="257"/>
      <c r="AS119" s="249"/>
      <c r="AT119" s="249"/>
      <c r="AU119" s="249"/>
      <c r="AV119" s="249"/>
      <c r="AW119" s="249"/>
      <c r="AX119" s="249"/>
    </row>
    <row r="120" spans="1:50" ht="12.75" hidden="1" customHeight="1" x14ac:dyDescent="0.25">
      <c r="A120" s="258"/>
      <c r="B120" s="258"/>
      <c r="C120" s="271"/>
      <c r="D120" s="271"/>
      <c r="E120" s="270"/>
      <c r="F120" s="258"/>
      <c r="G120" s="258"/>
      <c r="H120" s="278"/>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258"/>
      <c r="AH120" s="258"/>
      <c r="AI120" s="60"/>
      <c r="AJ120" s="60"/>
      <c r="AK120" s="60"/>
      <c r="AL120" s="60"/>
      <c r="AM120" s="60"/>
      <c r="AN120" s="60"/>
      <c r="AO120" s="249"/>
      <c r="AP120" s="249"/>
      <c r="AQ120" s="249"/>
      <c r="AR120" s="257"/>
      <c r="AS120" s="249"/>
      <c r="AT120" s="249"/>
      <c r="AU120" s="249"/>
      <c r="AV120" s="249"/>
      <c r="AW120" s="249"/>
      <c r="AX120" s="249"/>
    </row>
    <row r="121" spans="1:50" ht="12.75" hidden="1" customHeight="1" x14ac:dyDescent="0.25">
      <c r="A121" s="258"/>
      <c r="B121" s="258"/>
      <c r="C121" s="271"/>
      <c r="D121" s="271"/>
      <c r="E121" s="270"/>
      <c r="F121" s="258"/>
      <c r="G121" s="258"/>
      <c r="H121" s="278"/>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10"/>
      <c r="AE121" s="410"/>
      <c r="AF121" s="410"/>
      <c r="AG121" s="258"/>
      <c r="AH121" s="258"/>
      <c r="AI121" s="60"/>
      <c r="AJ121" s="60"/>
      <c r="AK121" s="60"/>
      <c r="AL121" s="60"/>
      <c r="AM121" s="60"/>
      <c r="AN121" s="60"/>
      <c r="AO121" s="249"/>
      <c r="AP121" s="249"/>
      <c r="AQ121" s="249"/>
      <c r="AR121" s="257"/>
      <c r="AS121" s="249"/>
      <c r="AT121" s="249"/>
      <c r="AU121" s="249"/>
      <c r="AV121" s="249"/>
      <c r="AW121" s="249"/>
      <c r="AX121" s="249"/>
    </row>
    <row r="122" spans="1:50" ht="12.75" hidden="1" customHeight="1" x14ac:dyDescent="0.25">
      <c r="A122" s="258"/>
      <c r="B122" s="258"/>
      <c r="C122" s="271"/>
      <c r="D122" s="271"/>
      <c r="E122" s="270"/>
      <c r="F122" s="258"/>
      <c r="G122" s="258"/>
      <c r="H122" s="278"/>
      <c r="I122" s="410"/>
      <c r="J122" s="410"/>
      <c r="K122" s="410"/>
      <c r="L122" s="410"/>
      <c r="M122" s="410"/>
      <c r="N122" s="410"/>
      <c r="O122" s="410"/>
      <c r="P122" s="410"/>
      <c r="Q122" s="410"/>
      <c r="R122" s="410"/>
      <c r="S122" s="410"/>
      <c r="T122" s="410"/>
      <c r="U122" s="410"/>
      <c r="V122" s="410"/>
      <c r="W122" s="410"/>
      <c r="X122" s="410"/>
      <c r="Y122" s="410"/>
      <c r="Z122" s="410"/>
      <c r="AA122" s="410"/>
      <c r="AB122" s="410"/>
      <c r="AC122" s="410"/>
      <c r="AD122" s="410"/>
      <c r="AE122" s="410"/>
      <c r="AF122" s="410"/>
      <c r="AG122" s="258"/>
      <c r="AH122" s="258"/>
      <c r="AI122" s="60"/>
      <c r="AJ122" s="60"/>
      <c r="AK122" s="60"/>
      <c r="AL122" s="60"/>
      <c r="AM122" s="60"/>
      <c r="AN122" s="60"/>
      <c r="AO122" s="249"/>
      <c r="AP122" s="249"/>
      <c r="AQ122" s="249"/>
      <c r="AR122" s="257"/>
      <c r="AS122" s="249"/>
      <c r="AT122" s="249"/>
      <c r="AU122" s="249"/>
      <c r="AV122" s="249"/>
      <c r="AW122" s="249"/>
      <c r="AX122" s="249"/>
    </row>
    <row r="123" spans="1:50" ht="12.75" hidden="1" customHeight="1" x14ac:dyDescent="0.25">
      <c r="A123" s="258"/>
      <c r="B123" s="258"/>
      <c r="C123" s="271"/>
      <c r="D123" s="271"/>
      <c r="E123" s="270"/>
      <c r="F123" s="258"/>
      <c r="G123" s="258"/>
      <c r="H123" s="278"/>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258"/>
      <c r="AH123" s="258"/>
      <c r="AI123" s="60"/>
      <c r="AJ123" s="60"/>
      <c r="AK123" s="60"/>
      <c r="AL123" s="60"/>
      <c r="AM123" s="60"/>
      <c r="AN123" s="60"/>
      <c r="AO123" s="249"/>
      <c r="AP123" s="249"/>
      <c r="AQ123" s="249"/>
      <c r="AR123" s="257"/>
      <c r="AS123" s="249"/>
      <c r="AT123" s="249"/>
      <c r="AU123" s="249"/>
      <c r="AV123" s="249"/>
      <c r="AW123" s="249"/>
      <c r="AX123" s="249"/>
    </row>
    <row r="124" spans="1:50" ht="12.75" hidden="1" customHeight="1" x14ac:dyDescent="0.25">
      <c r="A124" s="258"/>
      <c r="B124" s="258"/>
      <c r="C124" s="271"/>
      <c r="D124" s="271"/>
      <c r="E124" s="270"/>
      <c r="F124" s="258"/>
      <c r="G124" s="258"/>
      <c r="H124" s="278"/>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258"/>
      <c r="AH124" s="258"/>
      <c r="AI124" s="60"/>
      <c r="AJ124" s="60"/>
      <c r="AK124" s="60"/>
      <c r="AL124" s="60"/>
      <c r="AM124" s="60"/>
      <c r="AN124" s="60"/>
      <c r="AO124" s="249"/>
      <c r="AP124" s="249"/>
      <c r="AQ124" s="249"/>
      <c r="AR124" s="257"/>
      <c r="AS124" s="249"/>
      <c r="AT124" s="249"/>
      <c r="AU124" s="249"/>
      <c r="AV124" s="249"/>
      <c r="AW124" s="249"/>
      <c r="AX124" s="249"/>
    </row>
    <row r="125" spans="1:50" ht="12.75" hidden="1" customHeight="1" x14ac:dyDescent="0.25">
      <c r="A125" s="258"/>
      <c r="B125" s="258"/>
      <c r="C125" s="271"/>
      <c r="D125" s="271"/>
      <c r="E125" s="270"/>
      <c r="F125" s="258"/>
      <c r="G125" s="258"/>
      <c r="H125" s="278"/>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258"/>
      <c r="AH125" s="258"/>
      <c r="AI125" s="60"/>
      <c r="AJ125" s="60"/>
      <c r="AK125" s="60"/>
      <c r="AL125" s="60"/>
      <c r="AM125" s="60"/>
      <c r="AN125" s="60"/>
      <c r="AO125" s="249"/>
      <c r="AP125" s="249"/>
      <c r="AQ125" s="249"/>
      <c r="AR125" s="257"/>
      <c r="AS125" s="249"/>
      <c r="AT125" s="249"/>
      <c r="AU125" s="249"/>
      <c r="AV125" s="249"/>
      <c r="AW125" s="249"/>
      <c r="AX125" s="249"/>
    </row>
    <row r="126" spans="1:50" ht="12.75" hidden="1" customHeight="1" x14ac:dyDescent="0.25">
      <c r="A126" s="258"/>
      <c r="B126" s="258"/>
      <c r="C126" s="271"/>
      <c r="D126" s="271"/>
      <c r="E126" s="270"/>
      <c r="F126" s="258"/>
      <c r="G126" s="258"/>
      <c r="H126" s="278"/>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258"/>
      <c r="AH126" s="258"/>
      <c r="AI126" s="60"/>
      <c r="AJ126" s="60"/>
      <c r="AK126" s="60"/>
      <c r="AL126" s="60"/>
      <c r="AM126" s="60"/>
      <c r="AN126" s="60"/>
      <c r="AO126" s="249"/>
      <c r="AP126" s="249"/>
      <c r="AQ126" s="249"/>
      <c r="AR126" s="257"/>
      <c r="AS126" s="249"/>
      <c r="AT126" s="249"/>
      <c r="AU126" s="249"/>
      <c r="AV126" s="249"/>
      <c r="AW126" s="249"/>
      <c r="AX126" s="249"/>
    </row>
    <row r="127" spans="1:50" ht="12.75" hidden="1" customHeight="1" x14ac:dyDescent="0.25">
      <c r="A127" s="258"/>
      <c r="B127" s="258"/>
      <c r="C127" s="271"/>
      <c r="D127" s="271"/>
      <c r="E127" s="270"/>
      <c r="F127" s="258"/>
      <c r="G127" s="258"/>
      <c r="H127" s="278"/>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258"/>
      <c r="AH127" s="258"/>
      <c r="AI127" s="60"/>
      <c r="AJ127" s="60"/>
      <c r="AK127" s="60"/>
      <c r="AL127" s="60"/>
      <c r="AM127" s="60"/>
      <c r="AN127" s="60"/>
      <c r="AO127" s="249"/>
      <c r="AP127" s="249"/>
      <c r="AQ127" s="249"/>
      <c r="AR127" s="257"/>
      <c r="AS127" s="249"/>
      <c r="AT127" s="249"/>
      <c r="AU127" s="249"/>
      <c r="AV127" s="249"/>
      <c r="AW127" s="249"/>
      <c r="AX127" s="249"/>
    </row>
    <row r="128" spans="1:50" ht="12.75" hidden="1" customHeight="1" x14ac:dyDescent="0.25">
      <c r="A128" s="258"/>
      <c r="B128" s="258"/>
      <c r="C128" s="271"/>
      <c r="D128" s="271"/>
      <c r="E128" s="270"/>
      <c r="F128" s="258"/>
      <c r="G128" s="258"/>
      <c r="H128" s="278"/>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F128" s="410"/>
      <c r="AG128" s="258"/>
      <c r="AH128" s="258"/>
      <c r="AI128" s="60"/>
      <c r="AJ128" s="60"/>
      <c r="AK128" s="60"/>
      <c r="AL128" s="60"/>
      <c r="AM128" s="60"/>
      <c r="AN128" s="60"/>
      <c r="AO128" s="249"/>
      <c r="AP128" s="249"/>
      <c r="AQ128" s="249"/>
      <c r="AR128" s="257"/>
      <c r="AS128" s="249"/>
      <c r="AT128" s="249"/>
      <c r="AU128" s="249"/>
      <c r="AV128" s="249"/>
      <c r="AW128" s="249"/>
      <c r="AX128" s="249"/>
    </row>
    <row r="129" spans="1:50" ht="12.75" hidden="1" customHeight="1" x14ac:dyDescent="0.25">
      <c r="A129" s="258"/>
      <c r="B129" s="258"/>
      <c r="C129" s="271"/>
      <c r="D129" s="271"/>
      <c r="E129" s="270"/>
      <c r="F129" s="258"/>
      <c r="G129" s="258"/>
      <c r="H129" s="278"/>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258"/>
      <c r="AH129" s="258"/>
      <c r="AI129" s="60"/>
      <c r="AJ129" s="60"/>
      <c r="AK129" s="60"/>
      <c r="AL129" s="60"/>
      <c r="AM129" s="60"/>
      <c r="AN129" s="60"/>
      <c r="AO129" s="249"/>
      <c r="AP129" s="249"/>
      <c r="AQ129" s="249"/>
      <c r="AR129" s="257"/>
      <c r="AS129" s="249"/>
      <c r="AT129" s="249"/>
      <c r="AU129" s="249"/>
      <c r="AV129" s="249"/>
      <c r="AW129" s="249"/>
      <c r="AX129" s="249"/>
    </row>
    <row r="130" spans="1:50" ht="12.75" hidden="1" customHeight="1" x14ac:dyDescent="0.25">
      <c r="A130" s="258"/>
      <c r="B130" s="258"/>
      <c r="C130" s="271"/>
      <c r="D130" s="271"/>
      <c r="E130" s="270"/>
      <c r="F130" s="258"/>
      <c r="G130" s="258"/>
      <c r="H130" s="278"/>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258"/>
      <c r="AH130" s="258"/>
      <c r="AI130" s="60"/>
      <c r="AJ130" s="60"/>
      <c r="AK130" s="60"/>
      <c r="AL130" s="60"/>
      <c r="AM130" s="60"/>
      <c r="AN130" s="60"/>
      <c r="AO130" s="249"/>
      <c r="AP130" s="249"/>
      <c r="AQ130" s="249"/>
      <c r="AR130" s="257"/>
      <c r="AS130" s="249"/>
      <c r="AT130" s="249"/>
      <c r="AU130" s="249"/>
      <c r="AV130" s="249"/>
      <c r="AW130" s="249"/>
      <c r="AX130" s="249"/>
    </row>
    <row r="131" spans="1:50" ht="12.75" hidden="1" customHeight="1" x14ac:dyDescent="0.25">
      <c r="A131" s="258"/>
      <c r="B131" s="258"/>
      <c r="C131" s="271"/>
      <c r="D131" s="271"/>
      <c r="E131" s="270"/>
      <c r="F131" s="258"/>
      <c r="G131" s="258"/>
      <c r="H131" s="278"/>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258"/>
      <c r="AH131" s="258"/>
      <c r="AI131" s="60"/>
      <c r="AJ131" s="60"/>
      <c r="AK131" s="60"/>
      <c r="AL131" s="60"/>
      <c r="AM131" s="60"/>
      <c r="AN131" s="60"/>
      <c r="AO131" s="249"/>
      <c r="AP131" s="249"/>
      <c r="AQ131" s="249"/>
      <c r="AR131" s="257"/>
      <c r="AS131" s="249"/>
      <c r="AT131" s="249"/>
      <c r="AU131" s="249"/>
      <c r="AV131" s="249"/>
      <c r="AW131" s="249"/>
      <c r="AX131" s="249"/>
    </row>
    <row r="132" spans="1:50" ht="12.75" hidden="1" customHeight="1" x14ac:dyDescent="0.25">
      <c r="A132" s="258"/>
      <c r="B132" s="258"/>
      <c r="C132" s="271"/>
      <c r="D132" s="271"/>
      <c r="E132" s="270"/>
      <c r="F132" s="258"/>
      <c r="G132" s="258"/>
      <c r="H132" s="278"/>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258"/>
      <c r="AH132" s="258"/>
      <c r="AI132" s="60"/>
      <c r="AJ132" s="60"/>
      <c r="AK132" s="60"/>
      <c r="AL132" s="60"/>
      <c r="AM132" s="60"/>
      <c r="AN132" s="60"/>
      <c r="AO132" s="249"/>
      <c r="AP132" s="249"/>
      <c r="AQ132" s="249"/>
      <c r="AR132" s="257"/>
      <c r="AS132" s="249"/>
      <c r="AT132" s="249"/>
      <c r="AU132" s="249"/>
      <c r="AV132" s="249"/>
      <c r="AW132" s="249"/>
      <c r="AX132" s="249"/>
    </row>
    <row r="133" spans="1:50" ht="12.75" hidden="1" customHeight="1" x14ac:dyDescent="0.25">
      <c r="A133" s="258"/>
      <c r="B133" s="258"/>
      <c r="C133" s="271"/>
      <c r="D133" s="271"/>
      <c r="E133" s="270"/>
      <c r="F133" s="258"/>
      <c r="G133" s="258"/>
      <c r="H133" s="278"/>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258"/>
      <c r="AH133" s="258"/>
      <c r="AI133" s="60"/>
      <c r="AJ133" s="60"/>
      <c r="AK133" s="60"/>
      <c r="AL133" s="60"/>
      <c r="AM133" s="60"/>
      <c r="AN133" s="60"/>
      <c r="AO133" s="249"/>
      <c r="AP133" s="249"/>
      <c r="AQ133" s="249"/>
      <c r="AR133" s="257"/>
      <c r="AS133" s="249"/>
      <c r="AT133" s="249"/>
      <c r="AU133" s="249"/>
      <c r="AV133" s="249"/>
      <c r="AW133" s="249"/>
      <c r="AX133" s="249"/>
    </row>
    <row r="134" spans="1:50" ht="12.75" hidden="1" customHeight="1" x14ac:dyDescent="0.25">
      <c r="A134" s="258"/>
      <c r="B134" s="258"/>
      <c r="C134" s="271"/>
      <c r="D134" s="271"/>
      <c r="E134" s="270"/>
      <c r="F134" s="258"/>
      <c r="G134" s="258"/>
      <c r="H134" s="278"/>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258"/>
      <c r="AH134" s="258"/>
      <c r="AI134" s="60"/>
      <c r="AJ134" s="60"/>
      <c r="AK134" s="60"/>
      <c r="AL134" s="60"/>
      <c r="AM134" s="60"/>
      <c r="AN134" s="60"/>
      <c r="AO134" s="249"/>
      <c r="AP134" s="249"/>
      <c r="AQ134" s="249"/>
      <c r="AR134" s="257"/>
      <c r="AS134" s="249"/>
      <c r="AT134" s="249"/>
      <c r="AU134" s="249"/>
      <c r="AV134" s="249"/>
      <c r="AW134" s="249"/>
      <c r="AX134" s="249"/>
    </row>
    <row r="135" spans="1:50" ht="12.75" hidden="1" customHeight="1" x14ac:dyDescent="0.25">
      <c r="A135" s="258"/>
      <c r="B135" s="258"/>
      <c r="C135" s="271"/>
      <c r="D135" s="271"/>
      <c r="E135" s="270"/>
      <c r="F135" s="258"/>
      <c r="G135" s="258"/>
      <c r="H135" s="278"/>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258"/>
      <c r="AH135" s="258"/>
      <c r="AI135" s="60"/>
      <c r="AJ135" s="60"/>
      <c r="AK135" s="60"/>
      <c r="AL135" s="60"/>
      <c r="AM135" s="60"/>
      <c r="AN135" s="60"/>
      <c r="AO135" s="249"/>
      <c r="AP135" s="249"/>
      <c r="AQ135" s="249"/>
      <c r="AR135" s="257"/>
      <c r="AS135" s="249"/>
      <c r="AT135" s="249"/>
      <c r="AU135" s="249"/>
      <c r="AV135" s="249"/>
      <c r="AW135" s="249"/>
      <c r="AX135" s="249"/>
    </row>
    <row r="136" spans="1:50" ht="12.75" hidden="1" customHeight="1" x14ac:dyDescent="0.25">
      <c r="A136" s="258"/>
      <c r="B136" s="258"/>
      <c r="C136" s="271"/>
      <c r="D136" s="271"/>
      <c r="E136" s="270"/>
      <c r="F136" s="258"/>
      <c r="G136" s="258"/>
      <c r="H136" s="278"/>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258"/>
      <c r="AH136" s="258"/>
      <c r="AI136" s="60"/>
      <c r="AJ136" s="60"/>
      <c r="AK136" s="60"/>
      <c r="AL136" s="60"/>
      <c r="AM136" s="60"/>
      <c r="AN136" s="60"/>
      <c r="AO136" s="249"/>
      <c r="AP136" s="249"/>
      <c r="AQ136" s="249"/>
      <c r="AR136" s="257"/>
      <c r="AS136" s="249"/>
      <c r="AT136" s="249"/>
      <c r="AU136" s="249"/>
      <c r="AV136" s="249"/>
      <c r="AW136" s="249"/>
      <c r="AX136" s="249"/>
    </row>
    <row r="137" spans="1:50" ht="12.75" hidden="1" customHeight="1" x14ac:dyDescent="0.25">
      <c r="A137" s="258"/>
      <c r="B137" s="258"/>
      <c r="C137" s="271"/>
      <c r="D137" s="271"/>
      <c r="E137" s="270"/>
      <c r="F137" s="258"/>
      <c r="G137" s="258"/>
      <c r="H137" s="278"/>
      <c r="I137" s="410"/>
      <c r="J137" s="410"/>
      <c r="K137" s="410"/>
      <c r="L137" s="410"/>
      <c r="M137" s="410"/>
      <c r="N137" s="410"/>
      <c r="O137" s="410"/>
      <c r="P137" s="410"/>
      <c r="Q137" s="410"/>
      <c r="R137" s="410"/>
      <c r="S137" s="410"/>
      <c r="T137" s="410"/>
      <c r="U137" s="410"/>
      <c r="V137" s="410"/>
      <c r="W137" s="410"/>
      <c r="X137" s="410"/>
      <c r="Y137" s="410"/>
      <c r="Z137" s="410"/>
      <c r="AA137" s="410"/>
      <c r="AB137" s="410"/>
      <c r="AC137" s="410"/>
      <c r="AD137" s="410"/>
      <c r="AE137" s="410"/>
      <c r="AF137" s="410"/>
      <c r="AG137" s="258"/>
      <c r="AH137" s="258"/>
      <c r="AI137" s="60"/>
      <c r="AJ137" s="60"/>
      <c r="AK137" s="60"/>
      <c r="AL137" s="60"/>
      <c r="AM137" s="60"/>
      <c r="AN137" s="60"/>
      <c r="AO137" s="249"/>
      <c r="AP137" s="249"/>
      <c r="AQ137" s="249"/>
      <c r="AR137" s="257"/>
      <c r="AS137" s="249"/>
      <c r="AT137" s="249"/>
      <c r="AU137" s="249"/>
      <c r="AV137" s="249"/>
      <c r="AW137" s="249"/>
      <c r="AX137" s="249"/>
    </row>
    <row r="138" spans="1:50" ht="12.75" hidden="1" customHeight="1" x14ac:dyDescent="0.25">
      <c r="A138" s="258"/>
      <c r="B138" s="258"/>
      <c r="C138" s="271"/>
      <c r="D138" s="271"/>
      <c r="E138" s="270"/>
      <c r="F138" s="258"/>
      <c r="G138" s="258"/>
      <c r="H138" s="278"/>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258"/>
      <c r="AH138" s="258"/>
      <c r="AI138" s="60"/>
      <c r="AJ138" s="60"/>
      <c r="AK138" s="60"/>
      <c r="AL138" s="60"/>
      <c r="AM138" s="60"/>
      <c r="AN138" s="60"/>
      <c r="AO138" s="249"/>
      <c r="AP138" s="249"/>
      <c r="AQ138" s="249"/>
      <c r="AR138" s="257"/>
      <c r="AS138" s="249"/>
      <c r="AT138" s="249"/>
      <c r="AU138" s="249"/>
      <c r="AV138" s="249"/>
      <c r="AW138" s="249"/>
      <c r="AX138" s="249"/>
    </row>
    <row r="139" spans="1:50" ht="12.75" hidden="1" customHeight="1" x14ac:dyDescent="0.25">
      <c r="A139" s="258"/>
      <c r="B139" s="258"/>
      <c r="C139" s="271"/>
      <c r="D139" s="271"/>
      <c r="E139" s="270"/>
      <c r="F139" s="258"/>
      <c r="G139" s="258"/>
      <c r="H139" s="278"/>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258"/>
      <c r="AH139" s="258"/>
      <c r="AI139" s="60"/>
      <c r="AJ139" s="60"/>
      <c r="AK139" s="60"/>
      <c r="AL139" s="60"/>
      <c r="AM139" s="60"/>
      <c r="AN139" s="60"/>
      <c r="AO139" s="249"/>
      <c r="AP139" s="249"/>
      <c r="AQ139" s="249"/>
      <c r="AR139" s="257"/>
      <c r="AS139" s="249"/>
      <c r="AT139" s="249"/>
      <c r="AU139" s="249"/>
      <c r="AV139" s="249"/>
      <c r="AW139" s="249"/>
      <c r="AX139" s="249"/>
    </row>
    <row r="140" spans="1:50" ht="12.75" hidden="1" customHeight="1" x14ac:dyDescent="0.25">
      <c r="A140" s="258"/>
      <c r="B140" s="258"/>
      <c r="C140" s="271"/>
      <c r="D140" s="271"/>
      <c r="E140" s="270"/>
      <c r="F140" s="258"/>
      <c r="G140" s="258"/>
      <c r="H140" s="278"/>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258"/>
      <c r="AH140" s="258"/>
      <c r="AI140" s="60"/>
      <c r="AJ140" s="60"/>
      <c r="AK140" s="60"/>
      <c r="AL140" s="60"/>
      <c r="AM140" s="60"/>
      <c r="AN140" s="60"/>
      <c r="AO140" s="249"/>
      <c r="AP140" s="249"/>
      <c r="AQ140" s="249"/>
      <c r="AR140" s="257"/>
      <c r="AS140" s="249"/>
      <c r="AT140" s="249"/>
      <c r="AU140" s="249"/>
      <c r="AV140" s="249"/>
      <c r="AW140" s="249"/>
      <c r="AX140" s="249"/>
    </row>
    <row r="141" spans="1:50" ht="12.75" hidden="1" customHeight="1" x14ac:dyDescent="0.25">
      <c r="A141" s="258"/>
      <c r="B141" s="258"/>
      <c r="C141" s="271"/>
      <c r="D141" s="271"/>
      <c r="E141" s="270"/>
      <c r="F141" s="258"/>
      <c r="G141" s="258"/>
      <c r="H141" s="278"/>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258"/>
      <c r="AH141" s="258"/>
      <c r="AI141" s="60"/>
      <c r="AJ141" s="60"/>
      <c r="AK141" s="60"/>
      <c r="AL141" s="60"/>
      <c r="AM141" s="60"/>
      <c r="AN141" s="60"/>
      <c r="AO141" s="249"/>
      <c r="AP141" s="249"/>
      <c r="AQ141" s="249"/>
      <c r="AR141" s="257"/>
      <c r="AS141" s="249"/>
      <c r="AT141" s="249"/>
      <c r="AU141" s="249"/>
      <c r="AV141" s="249"/>
      <c r="AW141" s="249"/>
      <c r="AX141" s="249"/>
    </row>
    <row r="142" spans="1:50" ht="12.75" hidden="1" customHeight="1" x14ac:dyDescent="0.25">
      <c r="A142" s="258"/>
      <c r="B142" s="258"/>
      <c r="C142" s="271"/>
      <c r="D142" s="271"/>
      <c r="E142" s="270"/>
      <c r="F142" s="258"/>
      <c r="G142" s="258"/>
      <c r="H142" s="278"/>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258"/>
      <c r="AH142" s="258"/>
      <c r="AI142" s="60"/>
      <c r="AJ142" s="60"/>
      <c r="AK142" s="60"/>
      <c r="AL142" s="60"/>
      <c r="AM142" s="60"/>
      <c r="AN142" s="60"/>
      <c r="AO142" s="249"/>
      <c r="AP142" s="249"/>
      <c r="AQ142" s="249"/>
      <c r="AR142" s="257"/>
      <c r="AS142" s="249"/>
      <c r="AT142" s="249"/>
      <c r="AU142" s="249"/>
      <c r="AV142" s="249"/>
      <c r="AW142" s="249"/>
      <c r="AX142" s="249"/>
    </row>
    <row r="143" spans="1:50" ht="12.75" hidden="1" customHeight="1" x14ac:dyDescent="0.25">
      <c r="A143" s="258"/>
      <c r="B143" s="258"/>
      <c r="C143" s="271"/>
      <c r="D143" s="271"/>
      <c r="E143" s="270"/>
      <c r="F143" s="258"/>
      <c r="G143" s="258"/>
      <c r="H143" s="278"/>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258"/>
      <c r="AH143" s="258"/>
      <c r="AI143" s="60"/>
      <c r="AJ143" s="60"/>
      <c r="AK143" s="60"/>
      <c r="AL143" s="60"/>
      <c r="AM143" s="60"/>
      <c r="AN143" s="60"/>
      <c r="AO143" s="249"/>
      <c r="AP143" s="249"/>
      <c r="AQ143" s="249"/>
      <c r="AR143" s="257"/>
      <c r="AS143" s="249"/>
      <c r="AT143" s="249"/>
      <c r="AU143" s="249"/>
      <c r="AV143" s="249"/>
      <c r="AW143" s="249"/>
      <c r="AX143" s="249"/>
    </row>
    <row r="144" spans="1:50" ht="12.75" hidden="1" customHeight="1" x14ac:dyDescent="0.25">
      <c r="A144" s="258"/>
      <c r="B144" s="258"/>
      <c r="C144" s="271"/>
      <c r="D144" s="271"/>
      <c r="E144" s="270"/>
      <c r="F144" s="258"/>
      <c r="G144" s="258"/>
      <c r="H144" s="278"/>
      <c r="I144" s="410"/>
      <c r="J144" s="410"/>
      <c r="K144" s="410"/>
      <c r="L144" s="410"/>
      <c r="M144" s="410"/>
      <c r="N144" s="410"/>
      <c r="O144" s="410"/>
      <c r="P144" s="410"/>
      <c r="Q144" s="410"/>
      <c r="R144" s="410"/>
      <c r="S144" s="410"/>
      <c r="T144" s="410"/>
      <c r="U144" s="410"/>
      <c r="V144" s="410"/>
      <c r="W144" s="410"/>
      <c r="X144" s="410"/>
      <c r="Y144" s="410"/>
      <c r="Z144" s="410"/>
      <c r="AA144" s="410"/>
      <c r="AB144" s="410"/>
      <c r="AC144" s="410"/>
      <c r="AD144" s="410"/>
      <c r="AE144" s="410"/>
      <c r="AF144" s="410"/>
      <c r="AG144" s="258"/>
      <c r="AH144" s="258"/>
      <c r="AI144" s="60"/>
      <c r="AJ144" s="60"/>
      <c r="AK144" s="60"/>
      <c r="AL144" s="60"/>
      <c r="AM144" s="60"/>
      <c r="AN144" s="60"/>
      <c r="AO144" s="249"/>
      <c r="AP144" s="249"/>
      <c r="AQ144" s="249"/>
      <c r="AR144" s="257"/>
      <c r="AS144" s="249"/>
      <c r="AT144" s="249"/>
      <c r="AU144" s="249"/>
      <c r="AV144" s="249"/>
      <c r="AW144" s="249"/>
      <c r="AX144" s="249"/>
    </row>
    <row r="145" spans="1:50" ht="12.75" hidden="1" customHeight="1" x14ac:dyDescent="0.25">
      <c r="A145" s="258"/>
      <c r="B145" s="258"/>
      <c r="C145" s="271"/>
      <c r="D145" s="271"/>
      <c r="E145" s="270"/>
      <c r="F145" s="258"/>
      <c r="G145" s="258"/>
      <c r="H145" s="278"/>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410"/>
      <c r="AF145" s="410"/>
      <c r="AG145" s="258"/>
      <c r="AH145" s="258"/>
      <c r="AI145" s="60"/>
      <c r="AJ145" s="60"/>
      <c r="AK145" s="60"/>
      <c r="AL145" s="60"/>
      <c r="AM145" s="60"/>
      <c r="AN145" s="60"/>
      <c r="AO145" s="249"/>
      <c r="AP145" s="249"/>
      <c r="AQ145" s="249"/>
      <c r="AR145" s="257"/>
      <c r="AS145" s="249"/>
      <c r="AT145" s="249"/>
      <c r="AU145" s="249"/>
      <c r="AV145" s="249"/>
      <c r="AW145" s="249"/>
      <c r="AX145" s="249"/>
    </row>
    <row r="146" spans="1:50" ht="12.75" hidden="1" customHeight="1" x14ac:dyDescent="0.25">
      <c r="A146" s="258"/>
      <c r="B146" s="258"/>
      <c r="C146" s="271"/>
      <c r="D146" s="271"/>
      <c r="E146" s="270"/>
      <c r="F146" s="258"/>
      <c r="G146" s="258"/>
      <c r="H146" s="278"/>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258"/>
      <c r="AH146" s="258"/>
      <c r="AI146" s="60"/>
      <c r="AJ146" s="60"/>
      <c r="AK146" s="60"/>
      <c r="AL146" s="60"/>
      <c r="AM146" s="60"/>
      <c r="AN146" s="60"/>
      <c r="AO146" s="249"/>
      <c r="AP146" s="249"/>
      <c r="AQ146" s="249"/>
      <c r="AR146" s="257"/>
      <c r="AS146" s="249"/>
      <c r="AT146" s="249"/>
      <c r="AU146" s="249"/>
      <c r="AV146" s="249"/>
      <c r="AW146" s="249"/>
      <c r="AX146" s="249"/>
    </row>
    <row r="147" spans="1:50" ht="12.75" hidden="1" customHeight="1" x14ac:dyDescent="0.25">
      <c r="A147" s="258"/>
      <c r="B147" s="258"/>
      <c r="C147" s="271"/>
      <c r="D147" s="271"/>
      <c r="E147" s="270"/>
      <c r="F147" s="258"/>
      <c r="G147" s="258"/>
      <c r="H147" s="278"/>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258"/>
      <c r="AH147" s="258"/>
      <c r="AI147" s="60"/>
      <c r="AJ147" s="60"/>
      <c r="AK147" s="60"/>
      <c r="AL147" s="60"/>
      <c r="AM147" s="60"/>
      <c r="AN147" s="60"/>
      <c r="AO147" s="249"/>
      <c r="AP147" s="249"/>
      <c r="AQ147" s="249"/>
      <c r="AR147" s="257"/>
      <c r="AS147" s="249"/>
      <c r="AT147" s="249"/>
      <c r="AU147" s="249"/>
      <c r="AV147" s="249"/>
      <c r="AW147" s="249"/>
      <c r="AX147" s="249"/>
    </row>
    <row r="148" spans="1:50" ht="12.75" hidden="1" customHeight="1" x14ac:dyDescent="0.25">
      <c r="A148" s="258"/>
      <c r="B148" s="258"/>
      <c r="C148" s="271"/>
      <c r="D148" s="271"/>
      <c r="E148" s="270"/>
      <c r="F148" s="258"/>
      <c r="G148" s="258"/>
      <c r="H148" s="278"/>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258"/>
      <c r="AH148" s="258"/>
      <c r="AI148" s="60"/>
      <c r="AJ148" s="60"/>
      <c r="AK148" s="60"/>
      <c r="AL148" s="60"/>
      <c r="AM148" s="60"/>
      <c r="AN148" s="60"/>
      <c r="AO148" s="249"/>
      <c r="AP148" s="249"/>
      <c r="AQ148" s="249"/>
      <c r="AR148" s="257"/>
      <c r="AS148" s="249"/>
      <c r="AT148" s="249"/>
      <c r="AU148" s="249"/>
      <c r="AV148" s="249"/>
      <c r="AW148" s="249"/>
      <c r="AX148" s="249"/>
    </row>
    <row r="149" spans="1:50" ht="12.75" hidden="1" customHeight="1" x14ac:dyDescent="0.25">
      <c r="A149" s="258"/>
      <c r="B149" s="258"/>
      <c r="C149" s="271"/>
      <c r="D149" s="271"/>
      <c r="E149" s="270"/>
      <c r="F149" s="258"/>
      <c r="G149" s="258"/>
      <c r="H149" s="278"/>
      <c r="I149" s="410"/>
      <c r="J149" s="410"/>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258"/>
      <c r="AH149" s="258"/>
      <c r="AI149" s="60"/>
      <c r="AJ149" s="60"/>
      <c r="AK149" s="60"/>
      <c r="AL149" s="60"/>
      <c r="AM149" s="60"/>
      <c r="AN149" s="60"/>
      <c r="AO149" s="249"/>
      <c r="AP149" s="249"/>
      <c r="AQ149" s="249"/>
      <c r="AR149" s="257"/>
      <c r="AS149" s="249"/>
      <c r="AT149" s="249"/>
      <c r="AU149" s="249"/>
      <c r="AV149" s="249"/>
      <c r="AW149" s="249"/>
      <c r="AX149" s="249"/>
    </row>
    <row r="150" spans="1:50" ht="12.75" hidden="1" customHeight="1" x14ac:dyDescent="0.25">
      <c r="A150" s="258"/>
      <c r="B150" s="258"/>
      <c r="C150" s="271"/>
      <c r="D150" s="271"/>
      <c r="E150" s="270"/>
      <c r="F150" s="258"/>
      <c r="G150" s="258"/>
      <c r="H150" s="278"/>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258"/>
      <c r="AH150" s="258"/>
      <c r="AI150" s="60"/>
      <c r="AJ150" s="60"/>
      <c r="AK150" s="60"/>
      <c r="AL150" s="60"/>
      <c r="AM150" s="60"/>
      <c r="AN150" s="60"/>
      <c r="AO150" s="249"/>
      <c r="AP150" s="249"/>
      <c r="AQ150" s="249"/>
      <c r="AR150" s="257"/>
      <c r="AS150" s="249"/>
      <c r="AT150" s="249"/>
      <c r="AU150" s="249"/>
      <c r="AV150" s="249"/>
      <c r="AW150" s="249"/>
      <c r="AX150" s="249"/>
    </row>
    <row r="151" spans="1:50" ht="12.75" hidden="1" customHeight="1" x14ac:dyDescent="0.25">
      <c r="A151" s="258"/>
      <c r="B151" s="258"/>
      <c r="C151" s="271"/>
      <c r="D151" s="271"/>
      <c r="E151" s="270"/>
      <c r="F151" s="258"/>
      <c r="G151" s="258"/>
      <c r="H151" s="278"/>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258"/>
      <c r="AH151" s="258"/>
      <c r="AI151" s="60"/>
      <c r="AJ151" s="60"/>
      <c r="AK151" s="60"/>
      <c r="AL151" s="60"/>
      <c r="AM151" s="60"/>
      <c r="AN151" s="60"/>
      <c r="AO151" s="249"/>
      <c r="AP151" s="249"/>
      <c r="AQ151" s="249"/>
      <c r="AR151" s="257"/>
      <c r="AS151" s="249"/>
      <c r="AT151" s="249"/>
      <c r="AU151" s="249"/>
      <c r="AV151" s="249"/>
      <c r="AW151" s="249"/>
      <c r="AX151" s="249"/>
    </row>
    <row r="152" spans="1:50" ht="12.75" hidden="1" customHeight="1" x14ac:dyDescent="0.25">
      <c r="A152" s="258"/>
      <c r="B152" s="258"/>
      <c r="C152" s="271"/>
      <c r="D152" s="271"/>
      <c r="E152" s="270"/>
      <c r="F152" s="258"/>
      <c r="G152" s="258"/>
      <c r="H152" s="278"/>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258"/>
      <c r="AH152" s="258"/>
      <c r="AI152" s="60"/>
      <c r="AJ152" s="60"/>
      <c r="AK152" s="60"/>
      <c r="AL152" s="60"/>
      <c r="AM152" s="60"/>
      <c r="AN152" s="60"/>
      <c r="AO152" s="249"/>
      <c r="AP152" s="249"/>
      <c r="AQ152" s="249"/>
      <c r="AR152" s="257"/>
      <c r="AS152" s="249"/>
      <c r="AT152" s="249"/>
      <c r="AU152" s="249"/>
      <c r="AV152" s="249"/>
      <c r="AW152" s="249"/>
      <c r="AX152" s="249"/>
    </row>
    <row r="153" spans="1:50" ht="12.75" hidden="1" customHeight="1" x14ac:dyDescent="0.25">
      <c r="A153" s="258"/>
      <c r="B153" s="258"/>
      <c r="C153" s="271"/>
      <c r="D153" s="271"/>
      <c r="E153" s="270"/>
      <c r="F153" s="258"/>
      <c r="G153" s="258"/>
      <c r="H153" s="278"/>
      <c r="I153" s="410"/>
      <c r="J153" s="410"/>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258"/>
      <c r="AH153" s="258"/>
      <c r="AI153" s="60"/>
      <c r="AJ153" s="60"/>
      <c r="AK153" s="60"/>
      <c r="AL153" s="60"/>
      <c r="AM153" s="60"/>
      <c r="AN153" s="60"/>
      <c r="AO153" s="249"/>
      <c r="AP153" s="249"/>
      <c r="AQ153" s="249"/>
      <c r="AR153" s="257"/>
      <c r="AS153" s="249"/>
      <c r="AT153" s="249"/>
      <c r="AU153" s="249"/>
      <c r="AV153" s="249"/>
      <c r="AW153" s="249"/>
      <c r="AX153" s="249"/>
    </row>
    <row r="154" spans="1:50" ht="12.75" hidden="1" customHeight="1" x14ac:dyDescent="0.25">
      <c r="A154" s="258"/>
      <c r="B154" s="258"/>
      <c r="C154" s="271"/>
      <c r="D154" s="271"/>
      <c r="E154" s="270"/>
      <c r="F154" s="258"/>
      <c r="G154" s="258"/>
      <c r="H154" s="278"/>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258"/>
      <c r="AH154" s="258"/>
      <c r="AI154" s="60"/>
      <c r="AJ154" s="60"/>
      <c r="AK154" s="60"/>
      <c r="AL154" s="60"/>
      <c r="AM154" s="60"/>
      <c r="AN154" s="60"/>
      <c r="AO154" s="249"/>
      <c r="AP154" s="249"/>
      <c r="AQ154" s="249"/>
      <c r="AR154" s="257"/>
      <c r="AS154" s="249"/>
      <c r="AT154" s="249"/>
      <c r="AU154" s="249"/>
      <c r="AV154" s="249"/>
      <c r="AW154" s="249"/>
      <c r="AX154" s="249"/>
    </row>
    <row r="155" spans="1:50" ht="12.75" hidden="1" customHeight="1" x14ac:dyDescent="0.25">
      <c r="A155" s="258"/>
      <c r="B155" s="258"/>
      <c r="C155" s="271"/>
      <c r="D155" s="271"/>
      <c r="E155" s="270"/>
      <c r="F155" s="258"/>
      <c r="G155" s="258"/>
      <c r="H155" s="278"/>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258"/>
      <c r="AH155" s="258"/>
      <c r="AI155" s="60"/>
      <c r="AJ155" s="60"/>
      <c r="AK155" s="60"/>
      <c r="AL155" s="60"/>
      <c r="AM155" s="60"/>
      <c r="AN155" s="60"/>
      <c r="AO155" s="249"/>
      <c r="AP155" s="249"/>
      <c r="AQ155" s="249"/>
      <c r="AR155" s="257"/>
      <c r="AS155" s="249"/>
      <c r="AT155" s="249"/>
      <c r="AU155" s="249"/>
      <c r="AV155" s="249"/>
      <c r="AW155" s="249"/>
      <c r="AX155" s="249"/>
    </row>
    <row r="156" spans="1:50" ht="12.75" hidden="1" customHeight="1" x14ac:dyDescent="0.25">
      <c r="A156" s="258"/>
      <c r="B156" s="258"/>
      <c r="C156" s="271"/>
      <c r="D156" s="271"/>
      <c r="E156" s="270"/>
      <c r="F156" s="258"/>
      <c r="G156" s="258"/>
      <c r="H156" s="278"/>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258"/>
      <c r="AH156" s="258"/>
      <c r="AI156" s="60"/>
      <c r="AJ156" s="60"/>
      <c r="AK156" s="60"/>
      <c r="AL156" s="60"/>
      <c r="AM156" s="60"/>
      <c r="AN156" s="60"/>
      <c r="AO156" s="249"/>
      <c r="AP156" s="249"/>
      <c r="AQ156" s="249"/>
      <c r="AR156" s="257"/>
      <c r="AS156" s="249"/>
      <c r="AT156" s="249"/>
      <c r="AU156" s="249"/>
      <c r="AV156" s="249"/>
      <c r="AW156" s="249"/>
      <c r="AX156" s="249"/>
    </row>
    <row r="157" spans="1:50" ht="12.75" hidden="1" customHeight="1" x14ac:dyDescent="0.25">
      <c r="A157" s="258"/>
      <c r="B157" s="258"/>
      <c r="C157" s="271"/>
      <c r="D157" s="271"/>
      <c r="E157" s="270"/>
      <c r="F157" s="258"/>
      <c r="G157" s="258"/>
      <c r="H157" s="278"/>
      <c r="I157" s="410"/>
      <c r="J157" s="410"/>
      <c r="K157" s="410"/>
      <c r="L157" s="410"/>
      <c r="M157" s="410"/>
      <c r="N157" s="410"/>
      <c r="O157" s="410"/>
      <c r="P157" s="410"/>
      <c r="Q157" s="410"/>
      <c r="R157" s="410"/>
      <c r="S157" s="410"/>
      <c r="T157" s="410"/>
      <c r="U157" s="410"/>
      <c r="V157" s="410"/>
      <c r="W157" s="410"/>
      <c r="X157" s="410"/>
      <c r="Y157" s="410"/>
      <c r="Z157" s="410"/>
      <c r="AA157" s="410"/>
      <c r="AB157" s="410"/>
      <c r="AC157" s="410"/>
      <c r="AD157" s="410"/>
      <c r="AE157" s="410"/>
      <c r="AF157" s="410"/>
      <c r="AG157" s="258"/>
      <c r="AH157" s="258"/>
      <c r="AI157" s="60"/>
      <c r="AJ157" s="60"/>
      <c r="AK157" s="60"/>
      <c r="AL157" s="60"/>
      <c r="AM157" s="60"/>
      <c r="AN157" s="60"/>
      <c r="AO157" s="249"/>
      <c r="AP157" s="249"/>
      <c r="AQ157" s="249"/>
      <c r="AR157" s="257"/>
      <c r="AS157" s="249"/>
      <c r="AT157" s="249"/>
      <c r="AU157" s="249"/>
      <c r="AV157" s="249"/>
      <c r="AW157" s="249"/>
      <c r="AX157" s="249"/>
    </row>
    <row r="158" spans="1:50" ht="12.75" hidden="1" customHeight="1" x14ac:dyDescent="0.25">
      <c r="A158" s="258"/>
      <c r="B158" s="258"/>
      <c r="C158" s="271"/>
      <c r="D158" s="271"/>
      <c r="E158" s="270"/>
      <c r="F158" s="258"/>
      <c r="G158" s="258"/>
      <c r="H158" s="278"/>
      <c r="I158" s="410"/>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258"/>
      <c r="AH158" s="258"/>
      <c r="AI158" s="60"/>
      <c r="AJ158" s="60"/>
      <c r="AK158" s="60"/>
      <c r="AL158" s="60"/>
      <c r="AM158" s="60"/>
      <c r="AN158" s="60"/>
      <c r="AO158" s="249"/>
      <c r="AP158" s="249"/>
      <c r="AQ158" s="249"/>
      <c r="AR158" s="257"/>
      <c r="AS158" s="249"/>
      <c r="AT158" s="249"/>
      <c r="AU158" s="249"/>
      <c r="AV158" s="249"/>
      <c r="AW158" s="249"/>
      <c r="AX158" s="249"/>
    </row>
    <row r="159" spans="1:50" ht="12.75" hidden="1" customHeight="1" x14ac:dyDescent="0.25">
      <c r="A159" s="258"/>
      <c r="B159" s="258"/>
      <c r="C159" s="271"/>
      <c r="D159" s="271"/>
      <c r="E159" s="270"/>
      <c r="F159" s="258"/>
      <c r="G159" s="258"/>
      <c r="H159" s="278"/>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258"/>
      <c r="AH159" s="258"/>
      <c r="AI159" s="60"/>
      <c r="AJ159" s="60"/>
      <c r="AK159" s="60"/>
      <c r="AL159" s="60"/>
      <c r="AM159" s="60"/>
      <c r="AN159" s="60"/>
      <c r="AO159" s="249"/>
      <c r="AP159" s="249"/>
      <c r="AQ159" s="249"/>
      <c r="AR159" s="257"/>
      <c r="AS159" s="249"/>
      <c r="AT159" s="249"/>
      <c r="AU159" s="249"/>
      <c r="AV159" s="249"/>
      <c r="AW159" s="249"/>
      <c r="AX159" s="249"/>
    </row>
    <row r="160" spans="1:50" ht="12.75" hidden="1" customHeight="1" x14ac:dyDescent="0.25">
      <c r="A160" s="258"/>
      <c r="B160" s="258"/>
      <c r="C160" s="271"/>
      <c r="D160" s="271"/>
      <c r="E160" s="270"/>
      <c r="F160" s="258"/>
      <c r="G160" s="258"/>
      <c r="H160" s="278"/>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258"/>
      <c r="AH160" s="258"/>
      <c r="AI160" s="60"/>
      <c r="AJ160" s="60"/>
      <c r="AK160" s="60"/>
      <c r="AL160" s="60"/>
      <c r="AM160" s="60"/>
      <c r="AN160" s="60"/>
      <c r="AO160" s="249"/>
      <c r="AP160" s="249"/>
      <c r="AQ160" s="249"/>
      <c r="AR160" s="257"/>
      <c r="AS160" s="249"/>
      <c r="AT160" s="249"/>
      <c r="AU160" s="249"/>
      <c r="AV160" s="249"/>
      <c r="AW160" s="249"/>
      <c r="AX160" s="249"/>
    </row>
    <row r="161" spans="1:50" ht="12.75" hidden="1" customHeight="1" x14ac:dyDescent="0.25">
      <c r="A161" s="258"/>
      <c r="B161" s="258"/>
      <c r="C161" s="271"/>
      <c r="D161" s="271"/>
      <c r="E161" s="270"/>
      <c r="F161" s="258"/>
      <c r="G161" s="258"/>
      <c r="H161" s="278"/>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258"/>
      <c r="AH161" s="258"/>
      <c r="AI161" s="60"/>
      <c r="AJ161" s="60"/>
      <c r="AK161" s="60"/>
      <c r="AL161" s="60"/>
      <c r="AM161" s="60"/>
      <c r="AN161" s="60"/>
      <c r="AO161" s="249"/>
      <c r="AP161" s="249"/>
      <c r="AQ161" s="249"/>
      <c r="AR161" s="257"/>
      <c r="AS161" s="249"/>
      <c r="AT161" s="249"/>
      <c r="AU161" s="249"/>
      <c r="AV161" s="249"/>
      <c r="AW161" s="249"/>
      <c r="AX161" s="249"/>
    </row>
    <row r="162" spans="1:50" ht="12.75" hidden="1" customHeight="1" x14ac:dyDescent="0.25">
      <c r="A162" s="258"/>
      <c r="B162" s="258"/>
      <c r="C162" s="271"/>
      <c r="D162" s="271"/>
      <c r="E162" s="270"/>
      <c r="F162" s="258"/>
      <c r="G162" s="258"/>
      <c r="H162" s="278"/>
      <c r="I162" s="410"/>
      <c r="J162" s="410"/>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258"/>
      <c r="AH162" s="258"/>
      <c r="AI162" s="60"/>
      <c r="AJ162" s="60"/>
      <c r="AK162" s="60"/>
      <c r="AL162" s="60"/>
      <c r="AM162" s="60"/>
      <c r="AN162" s="60"/>
      <c r="AO162" s="249"/>
      <c r="AP162" s="249"/>
      <c r="AQ162" s="249"/>
      <c r="AR162" s="257"/>
      <c r="AS162" s="249"/>
      <c r="AT162" s="249"/>
      <c r="AU162" s="249"/>
      <c r="AV162" s="249"/>
      <c r="AW162" s="249"/>
      <c r="AX162" s="249"/>
    </row>
    <row r="163" spans="1:50" ht="12.75" hidden="1" customHeight="1" x14ac:dyDescent="0.25">
      <c r="A163" s="258"/>
      <c r="B163" s="258"/>
      <c r="C163" s="271"/>
      <c r="D163" s="271"/>
      <c r="E163" s="270"/>
      <c r="F163" s="258"/>
      <c r="G163" s="258"/>
      <c r="H163" s="278"/>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258"/>
      <c r="AH163" s="258"/>
      <c r="AI163" s="60"/>
      <c r="AJ163" s="60"/>
      <c r="AK163" s="60"/>
      <c r="AL163" s="60"/>
      <c r="AM163" s="60"/>
      <c r="AN163" s="60"/>
      <c r="AO163" s="249"/>
      <c r="AP163" s="249"/>
      <c r="AQ163" s="249"/>
      <c r="AR163" s="257"/>
      <c r="AS163" s="249"/>
      <c r="AT163" s="249"/>
      <c r="AU163" s="249"/>
      <c r="AV163" s="249"/>
      <c r="AW163" s="249"/>
      <c r="AX163" s="249"/>
    </row>
    <row r="164" spans="1:50" ht="12.75" hidden="1" customHeight="1" x14ac:dyDescent="0.25">
      <c r="A164" s="258"/>
      <c r="B164" s="258"/>
      <c r="C164" s="271"/>
      <c r="D164" s="271"/>
      <c r="E164" s="270"/>
      <c r="F164" s="258"/>
      <c r="G164" s="258"/>
      <c r="H164" s="278"/>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258"/>
      <c r="AH164" s="258"/>
      <c r="AI164" s="60"/>
      <c r="AJ164" s="60"/>
      <c r="AK164" s="60"/>
      <c r="AL164" s="60"/>
      <c r="AM164" s="60"/>
      <c r="AN164" s="60"/>
      <c r="AO164" s="249"/>
      <c r="AP164" s="249"/>
      <c r="AQ164" s="249"/>
      <c r="AR164" s="257"/>
      <c r="AS164" s="249"/>
      <c r="AT164" s="249"/>
      <c r="AU164" s="249"/>
      <c r="AV164" s="249"/>
      <c r="AW164" s="249"/>
      <c r="AX164" s="249"/>
    </row>
    <row r="165" spans="1:50" ht="12.75" hidden="1" customHeight="1" x14ac:dyDescent="0.25">
      <c r="A165" s="258"/>
      <c r="B165" s="258"/>
      <c r="C165" s="271"/>
      <c r="D165" s="271"/>
      <c r="E165" s="270"/>
      <c r="F165" s="258"/>
      <c r="G165" s="258"/>
      <c r="H165" s="278"/>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258"/>
      <c r="AH165" s="258"/>
      <c r="AI165" s="60"/>
      <c r="AJ165" s="60"/>
      <c r="AK165" s="60"/>
      <c r="AL165" s="60"/>
      <c r="AM165" s="60"/>
      <c r="AN165" s="60"/>
      <c r="AO165" s="249"/>
      <c r="AP165" s="249"/>
      <c r="AQ165" s="249"/>
      <c r="AR165" s="257"/>
      <c r="AS165" s="249"/>
      <c r="AT165" s="249"/>
      <c r="AU165" s="249"/>
      <c r="AV165" s="249"/>
      <c r="AW165" s="249"/>
      <c r="AX165" s="249"/>
    </row>
    <row r="166" spans="1:50" ht="12.75" hidden="1" customHeight="1" x14ac:dyDescent="0.25">
      <c r="A166" s="258"/>
      <c r="B166" s="258"/>
      <c r="C166" s="271"/>
      <c r="D166" s="271"/>
      <c r="E166" s="270"/>
      <c r="F166" s="258"/>
      <c r="G166" s="258"/>
      <c r="H166" s="278"/>
      <c r="I166" s="410"/>
      <c r="J166" s="410"/>
      <c r="K166" s="410"/>
      <c r="L166" s="410"/>
      <c r="M166" s="410"/>
      <c r="N166" s="410"/>
      <c r="O166" s="410"/>
      <c r="P166" s="410"/>
      <c r="Q166" s="410"/>
      <c r="R166" s="410"/>
      <c r="S166" s="410"/>
      <c r="T166" s="410"/>
      <c r="U166" s="410"/>
      <c r="V166" s="410"/>
      <c r="W166" s="410"/>
      <c r="X166" s="410"/>
      <c r="Y166" s="410"/>
      <c r="Z166" s="410"/>
      <c r="AA166" s="410"/>
      <c r="AB166" s="410"/>
      <c r="AC166" s="410"/>
      <c r="AD166" s="410"/>
      <c r="AE166" s="410"/>
      <c r="AF166" s="410"/>
      <c r="AG166" s="258"/>
      <c r="AH166" s="258"/>
      <c r="AI166" s="60"/>
      <c r="AJ166" s="60"/>
      <c r="AK166" s="60"/>
      <c r="AL166" s="60"/>
      <c r="AM166" s="60"/>
      <c r="AN166" s="60"/>
      <c r="AO166" s="249"/>
      <c r="AP166" s="249"/>
      <c r="AQ166" s="249"/>
      <c r="AR166" s="257"/>
      <c r="AS166" s="249"/>
      <c r="AT166" s="249"/>
      <c r="AU166" s="249"/>
      <c r="AV166" s="249"/>
      <c r="AW166" s="249"/>
      <c r="AX166" s="249"/>
    </row>
    <row r="167" spans="1:50" ht="12.75" hidden="1" customHeight="1" x14ac:dyDescent="0.25">
      <c r="A167" s="258"/>
      <c r="B167" s="258"/>
      <c r="C167" s="271"/>
      <c r="D167" s="271"/>
      <c r="E167" s="270"/>
      <c r="F167" s="258"/>
      <c r="G167" s="258"/>
      <c r="H167" s="278"/>
      <c r="I167" s="410"/>
      <c r="J167" s="410"/>
      <c r="K167" s="410"/>
      <c r="L167" s="410"/>
      <c r="M167" s="410"/>
      <c r="N167" s="410"/>
      <c r="O167" s="410"/>
      <c r="P167" s="410"/>
      <c r="Q167" s="410"/>
      <c r="R167" s="410"/>
      <c r="S167" s="410"/>
      <c r="T167" s="410"/>
      <c r="U167" s="410"/>
      <c r="V167" s="410"/>
      <c r="W167" s="410"/>
      <c r="X167" s="410"/>
      <c r="Y167" s="410"/>
      <c r="Z167" s="410"/>
      <c r="AA167" s="410"/>
      <c r="AB167" s="410"/>
      <c r="AC167" s="410"/>
      <c r="AD167" s="410"/>
      <c r="AE167" s="410"/>
      <c r="AF167" s="410"/>
      <c r="AG167" s="258"/>
      <c r="AH167" s="258"/>
      <c r="AI167" s="60"/>
      <c r="AJ167" s="60"/>
      <c r="AK167" s="60"/>
      <c r="AL167" s="60"/>
      <c r="AM167" s="60"/>
      <c r="AN167" s="60"/>
      <c r="AO167" s="249"/>
      <c r="AP167" s="249"/>
      <c r="AQ167" s="249"/>
      <c r="AR167" s="257"/>
      <c r="AS167" s="249"/>
      <c r="AT167" s="249"/>
      <c r="AU167" s="249"/>
      <c r="AV167" s="249"/>
      <c r="AW167" s="249"/>
      <c r="AX167" s="249"/>
    </row>
    <row r="168" spans="1:50" ht="12.75" hidden="1" customHeight="1" x14ac:dyDescent="0.25">
      <c r="A168" s="258"/>
      <c r="B168" s="258"/>
      <c r="C168" s="271"/>
      <c r="D168" s="271"/>
      <c r="E168" s="270"/>
      <c r="F168" s="258"/>
      <c r="G168" s="258"/>
      <c r="H168" s="278"/>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258"/>
      <c r="AH168" s="258"/>
      <c r="AI168" s="60"/>
      <c r="AJ168" s="60"/>
      <c r="AK168" s="60"/>
      <c r="AL168" s="60"/>
      <c r="AM168" s="60"/>
      <c r="AN168" s="60"/>
      <c r="AO168" s="249"/>
      <c r="AP168" s="249"/>
      <c r="AQ168" s="249"/>
      <c r="AR168" s="257"/>
      <c r="AS168" s="249"/>
      <c r="AT168" s="249"/>
      <c r="AU168" s="249"/>
      <c r="AV168" s="249"/>
      <c r="AW168" s="249"/>
      <c r="AX168" s="249"/>
    </row>
    <row r="169" spans="1:50" ht="12.75" hidden="1" customHeight="1" x14ac:dyDescent="0.25">
      <c r="A169" s="258"/>
      <c r="B169" s="258"/>
      <c r="C169" s="271"/>
      <c r="D169" s="271"/>
      <c r="E169" s="270"/>
      <c r="F169" s="258"/>
      <c r="G169" s="258"/>
      <c r="H169" s="278"/>
      <c r="I169" s="410"/>
      <c r="J169" s="410"/>
      <c r="K169" s="410"/>
      <c r="L169" s="410"/>
      <c r="M169" s="410"/>
      <c r="N169" s="410"/>
      <c r="O169" s="410"/>
      <c r="P169" s="410"/>
      <c r="Q169" s="410"/>
      <c r="R169" s="410"/>
      <c r="S169" s="410"/>
      <c r="T169" s="410"/>
      <c r="U169" s="410"/>
      <c r="V169" s="410"/>
      <c r="W169" s="410"/>
      <c r="X169" s="410"/>
      <c r="Y169" s="410"/>
      <c r="Z169" s="410"/>
      <c r="AA169" s="410"/>
      <c r="AB169" s="410"/>
      <c r="AC169" s="410"/>
      <c r="AD169" s="410"/>
      <c r="AE169" s="410"/>
      <c r="AF169" s="410"/>
      <c r="AG169" s="258"/>
      <c r="AH169" s="258"/>
      <c r="AI169" s="60"/>
      <c r="AJ169" s="60"/>
      <c r="AK169" s="60"/>
      <c r="AL169" s="60"/>
      <c r="AM169" s="60"/>
      <c r="AN169" s="60"/>
      <c r="AO169" s="249"/>
      <c r="AP169" s="249"/>
      <c r="AQ169" s="249"/>
      <c r="AR169" s="257"/>
      <c r="AS169" s="249"/>
      <c r="AT169" s="249"/>
      <c r="AU169" s="249"/>
      <c r="AV169" s="249"/>
      <c r="AW169" s="249"/>
      <c r="AX169" s="249"/>
    </row>
    <row r="170" spans="1:50" ht="12.75" hidden="1" customHeight="1" x14ac:dyDescent="0.25">
      <c r="A170" s="258"/>
      <c r="B170" s="258"/>
      <c r="C170" s="271"/>
      <c r="D170" s="271"/>
      <c r="E170" s="270"/>
      <c r="F170" s="258"/>
      <c r="G170" s="258"/>
      <c r="H170" s="278"/>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258"/>
      <c r="AH170" s="258"/>
      <c r="AI170" s="60"/>
      <c r="AJ170" s="60"/>
      <c r="AK170" s="60"/>
      <c r="AL170" s="60"/>
      <c r="AM170" s="60"/>
      <c r="AN170" s="60"/>
      <c r="AO170" s="249"/>
      <c r="AP170" s="249"/>
      <c r="AQ170" s="249"/>
      <c r="AR170" s="257"/>
      <c r="AS170" s="249"/>
      <c r="AT170" s="249"/>
      <c r="AU170" s="249"/>
      <c r="AV170" s="249"/>
      <c r="AW170" s="249"/>
      <c r="AX170" s="249"/>
    </row>
    <row r="171" spans="1:50" ht="12.75" hidden="1" customHeight="1" x14ac:dyDescent="0.25">
      <c r="A171" s="258"/>
      <c r="B171" s="258"/>
      <c r="C171" s="271"/>
      <c r="D171" s="271"/>
      <c r="E171" s="270"/>
      <c r="F171" s="258"/>
      <c r="G171" s="258"/>
      <c r="H171" s="278"/>
      <c r="I171" s="410"/>
      <c r="J171" s="410"/>
      <c r="K171" s="410"/>
      <c r="L171" s="410"/>
      <c r="M171" s="410"/>
      <c r="N171" s="410"/>
      <c r="O171" s="410"/>
      <c r="P171" s="410"/>
      <c r="Q171" s="410"/>
      <c r="R171" s="410"/>
      <c r="S171" s="410"/>
      <c r="T171" s="410"/>
      <c r="U171" s="410"/>
      <c r="V171" s="410"/>
      <c r="W171" s="410"/>
      <c r="X171" s="410"/>
      <c r="Y171" s="410"/>
      <c r="Z171" s="410"/>
      <c r="AA171" s="410"/>
      <c r="AB171" s="410"/>
      <c r="AC171" s="410"/>
      <c r="AD171" s="410"/>
      <c r="AE171" s="410"/>
      <c r="AF171" s="410"/>
      <c r="AG171" s="258"/>
      <c r="AH171" s="258"/>
      <c r="AI171" s="60"/>
      <c r="AJ171" s="60"/>
      <c r="AK171" s="60"/>
      <c r="AL171" s="60"/>
      <c r="AM171" s="60"/>
      <c r="AN171" s="60"/>
      <c r="AO171" s="249"/>
      <c r="AP171" s="249"/>
      <c r="AQ171" s="249"/>
      <c r="AR171" s="257"/>
      <c r="AS171" s="249"/>
      <c r="AT171" s="249"/>
      <c r="AU171" s="249"/>
      <c r="AV171" s="249"/>
      <c r="AW171" s="249"/>
      <c r="AX171" s="249"/>
    </row>
    <row r="172" spans="1:50" ht="12.75" hidden="1" customHeight="1" x14ac:dyDescent="0.25">
      <c r="A172" s="258"/>
      <c r="B172" s="258"/>
      <c r="C172" s="271"/>
      <c r="D172" s="271"/>
      <c r="E172" s="270"/>
      <c r="F172" s="258"/>
      <c r="G172" s="258"/>
      <c r="H172" s="278"/>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258"/>
      <c r="AH172" s="258"/>
      <c r="AI172" s="60"/>
      <c r="AJ172" s="60"/>
      <c r="AK172" s="60"/>
      <c r="AL172" s="60"/>
      <c r="AM172" s="60"/>
      <c r="AN172" s="60"/>
      <c r="AO172" s="249"/>
      <c r="AP172" s="249"/>
      <c r="AQ172" s="249"/>
      <c r="AR172" s="257"/>
      <c r="AS172" s="249"/>
      <c r="AT172" s="249"/>
      <c r="AU172" s="249"/>
      <c r="AV172" s="249"/>
      <c r="AW172" s="249"/>
      <c r="AX172" s="249"/>
    </row>
    <row r="173" spans="1:50" ht="12.75" hidden="1" customHeight="1" x14ac:dyDescent="0.25">
      <c r="A173" s="258"/>
      <c r="B173" s="258"/>
      <c r="C173" s="271"/>
      <c r="D173" s="271"/>
      <c r="E173" s="270"/>
      <c r="F173" s="258"/>
      <c r="G173" s="258"/>
      <c r="H173" s="278"/>
      <c r="I173" s="410"/>
      <c r="J173" s="410"/>
      <c r="K173" s="410"/>
      <c r="L173" s="410"/>
      <c r="M173" s="410"/>
      <c r="N173" s="410"/>
      <c r="O173" s="410"/>
      <c r="P173" s="410"/>
      <c r="Q173" s="410"/>
      <c r="R173" s="410"/>
      <c r="S173" s="410"/>
      <c r="T173" s="410"/>
      <c r="U173" s="410"/>
      <c r="V173" s="410"/>
      <c r="W173" s="410"/>
      <c r="X173" s="410"/>
      <c r="Y173" s="410"/>
      <c r="Z173" s="410"/>
      <c r="AA173" s="410"/>
      <c r="AB173" s="410"/>
      <c r="AC173" s="410"/>
      <c r="AD173" s="410"/>
      <c r="AE173" s="410"/>
      <c r="AF173" s="410"/>
      <c r="AG173" s="258"/>
      <c r="AH173" s="258"/>
      <c r="AI173" s="60"/>
      <c r="AJ173" s="60"/>
      <c r="AK173" s="60"/>
      <c r="AL173" s="60"/>
      <c r="AM173" s="60"/>
      <c r="AN173" s="60"/>
      <c r="AO173" s="249"/>
      <c r="AP173" s="249"/>
      <c r="AQ173" s="249"/>
      <c r="AR173" s="257"/>
      <c r="AS173" s="249"/>
      <c r="AT173" s="249"/>
      <c r="AU173" s="249"/>
      <c r="AV173" s="249"/>
      <c r="AW173" s="249"/>
      <c r="AX173" s="249"/>
    </row>
    <row r="174" spans="1:50" ht="12.75" hidden="1" customHeight="1" x14ac:dyDescent="0.25">
      <c r="A174" s="258"/>
      <c r="B174" s="258"/>
      <c r="C174" s="271"/>
      <c r="D174" s="271"/>
      <c r="E174" s="270"/>
      <c r="F174" s="258"/>
      <c r="G174" s="258"/>
      <c r="H174" s="278"/>
      <c r="I174" s="410"/>
      <c r="J174" s="410"/>
      <c r="K174" s="410"/>
      <c r="L174" s="410"/>
      <c r="M174" s="410"/>
      <c r="N174" s="410"/>
      <c r="O174" s="410"/>
      <c r="P174" s="410"/>
      <c r="Q174" s="410"/>
      <c r="R174" s="410"/>
      <c r="S174" s="410"/>
      <c r="T174" s="410"/>
      <c r="U174" s="410"/>
      <c r="V174" s="410"/>
      <c r="W174" s="410"/>
      <c r="X174" s="410"/>
      <c r="Y174" s="410"/>
      <c r="Z174" s="410"/>
      <c r="AA174" s="410"/>
      <c r="AB174" s="410"/>
      <c r="AC174" s="410"/>
      <c r="AD174" s="410"/>
      <c r="AE174" s="410"/>
      <c r="AF174" s="410"/>
      <c r="AG174" s="258"/>
      <c r="AH174" s="258"/>
      <c r="AI174" s="60"/>
      <c r="AJ174" s="60"/>
      <c r="AK174" s="60"/>
      <c r="AL174" s="60"/>
      <c r="AM174" s="60"/>
      <c r="AN174" s="60"/>
      <c r="AO174" s="249"/>
      <c r="AP174" s="249"/>
      <c r="AQ174" s="249"/>
      <c r="AR174" s="257"/>
      <c r="AS174" s="249"/>
      <c r="AT174" s="249"/>
      <c r="AU174" s="249"/>
      <c r="AV174" s="249"/>
      <c r="AW174" s="249"/>
      <c r="AX174" s="249"/>
    </row>
    <row r="175" spans="1:50" ht="12.75" hidden="1" customHeight="1" x14ac:dyDescent="0.25">
      <c r="A175" s="258"/>
      <c r="B175" s="258"/>
      <c r="C175" s="271"/>
      <c r="D175" s="271"/>
      <c r="E175" s="270"/>
      <c r="F175" s="258"/>
      <c r="G175" s="258"/>
      <c r="H175" s="278"/>
      <c r="I175" s="410"/>
      <c r="J175" s="410"/>
      <c r="K175" s="410"/>
      <c r="L175" s="410"/>
      <c r="M175" s="410"/>
      <c r="N175" s="410"/>
      <c r="O175" s="410"/>
      <c r="P175" s="410"/>
      <c r="Q175" s="410"/>
      <c r="R175" s="410"/>
      <c r="S175" s="410"/>
      <c r="T175" s="410"/>
      <c r="U175" s="410"/>
      <c r="V175" s="410"/>
      <c r="W175" s="410"/>
      <c r="X175" s="410"/>
      <c r="Y175" s="410"/>
      <c r="Z175" s="410"/>
      <c r="AA175" s="410"/>
      <c r="AB175" s="410"/>
      <c r="AC175" s="410"/>
      <c r="AD175" s="410"/>
      <c r="AE175" s="410"/>
      <c r="AF175" s="410"/>
      <c r="AG175" s="258"/>
      <c r="AH175" s="258"/>
      <c r="AI175" s="60"/>
      <c r="AJ175" s="60"/>
      <c r="AK175" s="60"/>
      <c r="AL175" s="60"/>
      <c r="AM175" s="60"/>
      <c r="AN175" s="60"/>
      <c r="AO175" s="249"/>
      <c r="AP175" s="249"/>
      <c r="AQ175" s="249"/>
      <c r="AR175" s="257"/>
      <c r="AS175" s="249"/>
      <c r="AT175" s="249"/>
      <c r="AU175" s="249"/>
      <c r="AV175" s="249"/>
      <c r="AW175" s="249"/>
      <c r="AX175" s="249"/>
    </row>
    <row r="176" spans="1:50" ht="12.75" hidden="1" customHeight="1" x14ac:dyDescent="0.25">
      <c r="A176" s="258"/>
      <c r="B176" s="258"/>
      <c r="C176" s="271"/>
      <c r="D176" s="271"/>
      <c r="E176" s="270"/>
      <c r="F176" s="258"/>
      <c r="G176" s="258"/>
      <c r="H176" s="278"/>
      <c r="I176" s="410"/>
      <c r="J176" s="410"/>
      <c r="K176" s="410"/>
      <c r="L176" s="410"/>
      <c r="M176" s="410"/>
      <c r="N176" s="410"/>
      <c r="O176" s="410"/>
      <c r="P176" s="410"/>
      <c r="Q176" s="410"/>
      <c r="R176" s="410"/>
      <c r="S176" s="410"/>
      <c r="T176" s="410"/>
      <c r="U176" s="410"/>
      <c r="V176" s="410"/>
      <c r="W176" s="410"/>
      <c r="X176" s="410"/>
      <c r="Y176" s="410"/>
      <c r="Z176" s="410"/>
      <c r="AA176" s="410"/>
      <c r="AB176" s="410"/>
      <c r="AC176" s="410"/>
      <c r="AD176" s="410"/>
      <c r="AE176" s="410"/>
      <c r="AF176" s="410"/>
      <c r="AG176" s="258"/>
      <c r="AH176" s="258"/>
      <c r="AI176" s="60"/>
      <c r="AJ176" s="60"/>
      <c r="AK176" s="60"/>
      <c r="AL176" s="60"/>
      <c r="AM176" s="60"/>
      <c r="AN176" s="60"/>
      <c r="AO176" s="249"/>
      <c r="AP176" s="249"/>
      <c r="AQ176" s="249"/>
      <c r="AR176" s="257"/>
      <c r="AS176" s="249"/>
      <c r="AT176" s="249"/>
      <c r="AU176" s="249"/>
      <c r="AV176" s="249"/>
      <c r="AW176" s="249"/>
      <c r="AX176" s="249"/>
    </row>
    <row r="177" spans="1:50" ht="12.75" hidden="1" customHeight="1" x14ac:dyDescent="0.25">
      <c r="A177" s="258"/>
      <c r="B177" s="258"/>
      <c r="C177" s="271"/>
      <c r="D177" s="271"/>
      <c r="E177" s="270"/>
      <c r="F177" s="258"/>
      <c r="G177" s="258"/>
      <c r="H177" s="278"/>
      <c r="I177" s="410"/>
      <c r="J177" s="410"/>
      <c r="K177" s="410"/>
      <c r="L177" s="410"/>
      <c r="M177" s="410"/>
      <c r="N177" s="410"/>
      <c r="O177" s="410"/>
      <c r="P177" s="410"/>
      <c r="Q177" s="410"/>
      <c r="R177" s="410"/>
      <c r="S177" s="410"/>
      <c r="T177" s="410"/>
      <c r="U177" s="410"/>
      <c r="V177" s="410"/>
      <c r="W177" s="410"/>
      <c r="X177" s="410"/>
      <c r="Y177" s="410"/>
      <c r="Z177" s="410"/>
      <c r="AA177" s="410"/>
      <c r="AB177" s="410"/>
      <c r="AC177" s="410"/>
      <c r="AD177" s="410"/>
      <c r="AE177" s="410"/>
      <c r="AF177" s="410"/>
      <c r="AG177" s="258"/>
      <c r="AH177" s="258"/>
      <c r="AI177" s="60"/>
      <c r="AJ177" s="60"/>
      <c r="AK177" s="60"/>
      <c r="AL177" s="60"/>
      <c r="AM177" s="60"/>
      <c r="AN177" s="60"/>
      <c r="AO177" s="249"/>
      <c r="AP177" s="249"/>
      <c r="AQ177" s="249"/>
      <c r="AR177" s="257"/>
      <c r="AS177" s="249"/>
      <c r="AT177" s="249"/>
      <c r="AU177" s="249"/>
      <c r="AV177" s="249"/>
      <c r="AW177" s="249"/>
      <c r="AX177" s="249"/>
    </row>
    <row r="178" spans="1:50" ht="12.75" hidden="1" customHeight="1" x14ac:dyDescent="0.25">
      <c r="A178" s="258"/>
      <c r="B178" s="258"/>
      <c r="C178" s="271"/>
      <c r="D178" s="271"/>
      <c r="E178" s="270"/>
      <c r="F178" s="258"/>
      <c r="G178" s="258"/>
      <c r="H178" s="278"/>
      <c r="I178" s="410"/>
      <c r="J178" s="410"/>
      <c r="K178" s="410"/>
      <c r="L178" s="410"/>
      <c r="M178" s="410"/>
      <c r="N178" s="410"/>
      <c r="O178" s="410"/>
      <c r="P178" s="410"/>
      <c r="Q178" s="410"/>
      <c r="R178" s="410"/>
      <c r="S178" s="410"/>
      <c r="T178" s="410"/>
      <c r="U178" s="410"/>
      <c r="V178" s="410"/>
      <c r="W178" s="410"/>
      <c r="X178" s="410"/>
      <c r="Y178" s="410"/>
      <c r="Z178" s="410"/>
      <c r="AA178" s="410"/>
      <c r="AB178" s="410"/>
      <c r="AC178" s="410"/>
      <c r="AD178" s="410"/>
      <c r="AE178" s="410"/>
      <c r="AF178" s="410"/>
      <c r="AG178" s="258"/>
      <c r="AH178" s="258"/>
      <c r="AI178" s="60"/>
      <c r="AJ178" s="60"/>
      <c r="AK178" s="60"/>
      <c r="AL178" s="60"/>
      <c r="AM178" s="60"/>
      <c r="AN178" s="60"/>
      <c r="AO178" s="249"/>
      <c r="AP178" s="249"/>
      <c r="AQ178" s="249"/>
      <c r="AR178" s="257"/>
      <c r="AS178" s="249"/>
      <c r="AT178" s="249"/>
      <c r="AU178" s="249"/>
      <c r="AV178" s="249"/>
      <c r="AW178" s="249"/>
      <c r="AX178" s="249"/>
    </row>
    <row r="179" spans="1:50" ht="12.75" hidden="1" customHeight="1" x14ac:dyDescent="0.25">
      <c r="A179" s="258"/>
      <c r="B179" s="258"/>
      <c r="C179" s="271"/>
      <c r="D179" s="271"/>
      <c r="E179" s="270"/>
      <c r="F179" s="258"/>
      <c r="G179" s="258"/>
      <c r="H179" s="278"/>
      <c r="I179" s="410"/>
      <c r="J179" s="410"/>
      <c r="K179" s="410"/>
      <c r="L179" s="410"/>
      <c r="M179" s="410"/>
      <c r="N179" s="410"/>
      <c r="O179" s="410"/>
      <c r="P179" s="410"/>
      <c r="Q179" s="410"/>
      <c r="R179" s="410"/>
      <c r="S179" s="410"/>
      <c r="T179" s="410"/>
      <c r="U179" s="410"/>
      <c r="V179" s="410"/>
      <c r="W179" s="410"/>
      <c r="X179" s="410"/>
      <c r="Y179" s="410"/>
      <c r="Z179" s="410"/>
      <c r="AA179" s="410"/>
      <c r="AB179" s="410"/>
      <c r="AC179" s="410"/>
      <c r="AD179" s="410"/>
      <c r="AE179" s="410"/>
      <c r="AF179" s="410"/>
      <c r="AG179" s="258"/>
      <c r="AH179" s="258"/>
      <c r="AI179" s="60"/>
      <c r="AJ179" s="60"/>
      <c r="AK179" s="60"/>
      <c r="AL179" s="60"/>
      <c r="AM179" s="60"/>
      <c r="AN179" s="60"/>
      <c r="AO179" s="249"/>
      <c r="AP179" s="249"/>
      <c r="AQ179" s="249"/>
      <c r="AR179" s="257"/>
      <c r="AS179" s="249"/>
      <c r="AT179" s="249"/>
      <c r="AU179" s="249"/>
      <c r="AV179" s="249"/>
      <c r="AW179" s="249"/>
      <c r="AX179" s="249"/>
    </row>
    <row r="180" spans="1:50" ht="12.75" hidden="1" customHeight="1" x14ac:dyDescent="0.25">
      <c r="A180" s="258"/>
      <c r="B180" s="258"/>
      <c r="C180" s="271"/>
      <c r="D180" s="271"/>
      <c r="E180" s="270"/>
      <c r="F180" s="258"/>
      <c r="G180" s="258"/>
      <c r="H180" s="278"/>
      <c r="I180" s="410"/>
      <c r="J180" s="410"/>
      <c r="K180" s="410"/>
      <c r="L180" s="410"/>
      <c r="M180" s="410"/>
      <c r="N180" s="410"/>
      <c r="O180" s="410"/>
      <c r="P180" s="410"/>
      <c r="Q180" s="410"/>
      <c r="R180" s="410"/>
      <c r="S180" s="410"/>
      <c r="T180" s="410"/>
      <c r="U180" s="410"/>
      <c r="V180" s="410"/>
      <c r="W180" s="410"/>
      <c r="X180" s="410"/>
      <c r="Y180" s="410"/>
      <c r="Z180" s="410"/>
      <c r="AA180" s="410"/>
      <c r="AB180" s="410"/>
      <c r="AC180" s="410"/>
      <c r="AD180" s="410"/>
      <c r="AE180" s="410"/>
      <c r="AF180" s="410"/>
      <c r="AG180" s="258"/>
      <c r="AH180" s="258"/>
      <c r="AI180" s="60"/>
      <c r="AJ180" s="60"/>
      <c r="AK180" s="60"/>
      <c r="AL180" s="60"/>
      <c r="AM180" s="60"/>
      <c r="AN180" s="60"/>
      <c r="AO180" s="249"/>
      <c r="AP180" s="249"/>
      <c r="AQ180" s="249"/>
      <c r="AR180" s="257"/>
      <c r="AS180" s="249"/>
      <c r="AT180" s="249"/>
      <c r="AU180" s="249"/>
      <c r="AV180" s="249"/>
      <c r="AW180" s="249"/>
      <c r="AX180" s="249"/>
    </row>
    <row r="181" spans="1:50" ht="12.75" hidden="1" customHeight="1" x14ac:dyDescent="0.25">
      <c r="A181" s="258"/>
      <c r="B181" s="258"/>
      <c r="C181" s="271"/>
      <c r="D181" s="271"/>
      <c r="E181" s="270"/>
      <c r="F181" s="258"/>
      <c r="G181" s="258"/>
      <c r="H181" s="278"/>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410"/>
      <c r="AF181" s="410"/>
      <c r="AG181" s="258"/>
      <c r="AH181" s="258"/>
      <c r="AI181" s="60"/>
      <c r="AJ181" s="60"/>
      <c r="AK181" s="60"/>
      <c r="AL181" s="60"/>
      <c r="AM181" s="60"/>
      <c r="AN181" s="60"/>
      <c r="AO181" s="249"/>
      <c r="AP181" s="249"/>
      <c r="AQ181" s="249"/>
      <c r="AR181" s="257"/>
      <c r="AS181" s="249"/>
      <c r="AT181" s="249"/>
      <c r="AU181" s="249"/>
      <c r="AV181" s="249"/>
      <c r="AW181" s="249"/>
      <c r="AX181" s="249"/>
    </row>
    <row r="182" spans="1:50" ht="12.75" hidden="1" customHeight="1" x14ac:dyDescent="0.25">
      <c r="A182" s="258"/>
      <c r="B182" s="258"/>
      <c r="C182" s="271"/>
      <c r="D182" s="271"/>
      <c r="E182" s="270"/>
      <c r="F182" s="258"/>
      <c r="G182" s="258"/>
      <c r="H182" s="278"/>
      <c r="I182" s="410"/>
      <c r="J182" s="410"/>
      <c r="K182" s="410"/>
      <c r="L182" s="410"/>
      <c r="M182" s="410"/>
      <c r="N182" s="410"/>
      <c r="O182" s="410"/>
      <c r="P182" s="410"/>
      <c r="Q182" s="410"/>
      <c r="R182" s="410"/>
      <c r="S182" s="410"/>
      <c r="T182" s="410"/>
      <c r="U182" s="410"/>
      <c r="V182" s="410"/>
      <c r="W182" s="410"/>
      <c r="X182" s="410"/>
      <c r="Y182" s="410"/>
      <c r="Z182" s="410"/>
      <c r="AA182" s="410"/>
      <c r="AB182" s="410"/>
      <c r="AC182" s="410"/>
      <c r="AD182" s="410"/>
      <c r="AE182" s="410"/>
      <c r="AF182" s="410"/>
      <c r="AG182" s="258"/>
      <c r="AH182" s="258"/>
      <c r="AI182" s="60"/>
      <c r="AJ182" s="60"/>
      <c r="AK182" s="60"/>
      <c r="AL182" s="60"/>
      <c r="AM182" s="60"/>
      <c r="AN182" s="60"/>
      <c r="AO182" s="249"/>
      <c r="AP182" s="249"/>
      <c r="AQ182" s="249"/>
      <c r="AR182" s="257"/>
      <c r="AS182" s="249"/>
      <c r="AT182" s="249"/>
      <c r="AU182" s="249"/>
      <c r="AV182" s="249"/>
      <c r="AW182" s="249"/>
      <c r="AX182" s="249"/>
    </row>
    <row r="183" spans="1:50" ht="12.75" hidden="1" customHeight="1" x14ac:dyDescent="0.25">
      <c r="A183" s="258"/>
      <c r="B183" s="258"/>
      <c r="C183" s="271"/>
      <c r="D183" s="271"/>
      <c r="E183" s="270"/>
      <c r="F183" s="258"/>
      <c r="G183" s="258"/>
      <c r="H183" s="278"/>
      <c r="I183" s="410"/>
      <c r="J183" s="410"/>
      <c r="K183" s="410"/>
      <c r="L183" s="410"/>
      <c r="M183" s="410"/>
      <c r="N183" s="410"/>
      <c r="O183" s="410"/>
      <c r="P183" s="410"/>
      <c r="Q183" s="410"/>
      <c r="R183" s="410"/>
      <c r="S183" s="410"/>
      <c r="T183" s="410"/>
      <c r="U183" s="410"/>
      <c r="V183" s="410"/>
      <c r="W183" s="410"/>
      <c r="X183" s="410"/>
      <c r="Y183" s="410"/>
      <c r="Z183" s="410"/>
      <c r="AA183" s="410"/>
      <c r="AB183" s="410"/>
      <c r="AC183" s="410"/>
      <c r="AD183" s="410"/>
      <c r="AE183" s="410"/>
      <c r="AF183" s="410"/>
      <c r="AG183" s="258"/>
      <c r="AH183" s="258"/>
      <c r="AI183" s="60"/>
      <c r="AJ183" s="60"/>
      <c r="AK183" s="60"/>
      <c r="AL183" s="60"/>
      <c r="AM183" s="60"/>
      <c r="AN183" s="60"/>
      <c r="AO183" s="249"/>
      <c r="AP183" s="249"/>
      <c r="AQ183" s="249"/>
      <c r="AR183" s="257"/>
      <c r="AS183" s="249"/>
      <c r="AT183" s="249"/>
      <c r="AU183" s="249"/>
      <c r="AV183" s="249"/>
      <c r="AW183" s="249"/>
      <c r="AX183" s="249"/>
    </row>
    <row r="184" spans="1:50" ht="12.75" hidden="1" customHeight="1" x14ac:dyDescent="0.25">
      <c r="A184" s="258"/>
      <c r="B184" s="258"/>
      <c r="C184" s="271"/>
      <c r="D184" s="271"/>
      <c r="E184" s="270"/>
      <c r="F184" s="258"/>
      <c r="G184" s="258"/>
      <c r="H184" s="278"/>
      <c r="I184" s="410"/>
      <c r="J184" s="410"/>
      <c r="K184" s="410"/>
      <c r="L184" s="410"/>
      <c r="M184" s="410"/>
      <c r="N184" s="410"/>
      <c r="O184" s="410"/>
      <c r="P184" s="410"/>
      <c r="Q184" s="410"/>
      <c r="R184" s="410"/>
      <c r="S184" s="410"/>
      <c r="T184" s="410"/>
      <c r="U184" s="410"/>
      <c r="V184" s="410"/>
      <c r="W184" s="410"/>
      <c r="X184" s="410"/>
      <c r="Y184" s="410"/>
      <c r="Z184" s="410"/>
      <c r="AA184" s="410"/>
      <c r="AB184" s="410"/>
      <c r="AC184" s="410"/>
      <c r="AD184" s="410"/>
      <c r="AE184" s="410"/>
      <c r="AF184" s="410"/>
      <c r="AG184" s="258"/>
      <c r="AH184" s="258"/>
      <c r="AI184" s="60"/>
      <c r="AJ184" s="60"/>
      <c r="AK184" s="60"/>
      <c r="AL184" s="60"/>
      <c r="AM184" s="60"/>
      <c r="AN184" s="60"/>
      <c r="AO184" s="249"/>
      <c r="AP184" s="249"/>
      <c r="AQ184" s="249"/>
      <c r="AR184" s="257"/>
      <c r="AS184" s="249"/>
      <c r="AT184" s="249"/>
      <c r="AU184" s="249"/>
      <c r="AV184" s="249"/>
      <c r="AW184" s="249"/>
      <c r="AX184" s="249"/>
    </row>
    <row r="185" spans="1:50" ht="12.75" hidden="1" customHeight="1" x14ac:dyDescent="0.25">
      <c r="A185" s="258"/>
      <c r="B185" s="258"/>
      <c r="C185" s="271"/>
      <c r="D185" s="271"/>
      <c r="E185" s="270"/>
      <c r="F185" s="258"/>
      <c r="G185" s="258"/>
      <c r="H185" s="278"/>
      <c r="I185" s="410"/>
      <c r="J185" s="410"/>
      <c r="K185" s="410"/>
      <c r="L185" s="410"/>
      <c r="M185" s="410"/>
      <c r="N185" s="410"/>
      <c r="O185" s="410"/>
      <c r="P185" s="410"/>
      <c r="Q185" s="410"/>
      <c r="R185" s="410"/>
      <c r="S185" s="410"/>
      <c r="T185" s="410"/>
      <c r="U185" s="410"/>
      <c r="V185" s="410"/>
      <c r="W185" s="410"/>
      <c r="X185" s="410"/>
      <c r="Y185" s="410"/>
      <c r="Z185" s="410"/>
      <c r="AA185" s="410"/>
      <c r="AB185" s="410"/>
      <c r="AC185" s="410"/>
      <c r="AD185" s="410"/>
      <c r="AE185" s="410"/>
      <c r="AF185" s="410"/>
      <c r="AG185" s="258"/>
      <c r="AH185" s="258"/>
      <c r="AI185" s="60"/>
      <c r="AJ185" s="60"/>
      <c r="AK185" s="60"/>
      <c r="AL185" s="60"/>
      <c r="AM185" s="60"/>
      <c r="AN185" s="60"/>
      <c r="AO185" s="249"/>
      <c r="AP185" s="249"/>
      <c r="AQ185" s="249"/>
      <c r="AR185" s="257"/>
      <c r="AS185" s="249"/>
      <c r="AT185" s="249"/>
      <c r="AU185" s="249"/>
      <c r="AV185" s="249"/>
      <c r="AW185" s="249"/>
      <c r="AX185" s="249"/>
    </row>
    <row r="186" spans="1:50" ht="12.75" hidden="1" customHeight="1" x14ac:dyDescent="0.25">
      <c r="A186" s="258"/>
      <c r="B186" s="258"/>
      <c r="C186" s="271"/>
      <c r="D186" s="271"/>
      <c r="E186" s="270"/>
      <c r="F186" s="258"/>
      <c r="G186" s="258"/>
      <c r="H186" s="278"/>
      <c r="I186" s="410"/>
      <c r="J186" s="410"/>
      <c r="K186" s="410"/>
      <c r="L186" s="410"/>
      <c r="M186" s="410"/>
      <c r="N186" s="410"/>
      <c r="O186" s="410"/>
      <c r="P186" s="410"/>
      <c r="Q186" s="410"/>
      <c r="R186" s="410"/>
      <c r="S186" s="410"/>
      <c r="T186" s="410"/>
      <c r="U186" s="410"/>
      <c r="V186" s="410"/>
      <c r="W186" s="410"/>
      <c r="X186" s="410"/>
      <c r="Y186" s="410"/>
      <c r="Z186" s="410"/>
      <c r="AA186" s="410"/>
      <c r="AB186" s="410"/>
      <c r="AC186" s="410"/>
      <c r="AD186" s="410"/>
      <c r="AE186" s="410"/>
      <c r="AF186" s="410"/>
      <c r="AG186" s="258"/>
      <c r="AH186" s="258"/>
      <c r="AI186" s="60"/>
      <c r="AJ186" s="60"/>
      <c r="AK186" s="60"/>
      <c r="AL186" s="60"/>
      <c r="AM186" s="60"/>
      <c r="AN186" s="60"/>
      <c r="AO186" s="249"/>
      <c r="AP186" s="249"/>
      <c r="AQ186" s="249"/>
      <c r="AR186" s="257"/>
      <c r="AS186" s="249"/>
      <c r="AT186" s="249"/>
      <c r="AU186" s="249"/>
      <c r="AV186" s="249"/>
      <c r="AW186" s="249"/>
      <c r="AX186" s="249"/>
    </row>
    <row r="187" spans="1:50" ht="12.75" hidden="1" customHeight="1" x14ac:dyDescent="0.25">
      <c r="A187" s="258"/>
      <c r="B187" s="258"/>
      <c r="C187" s="271"/>
      <c r="D187" s="271"/>
      <c r="E187" s="270"/>
      <c r="F187" s="258"/>
      <c r="G187" s="258"/>
      <c r="H187" s="278"/>
      <c r="I187" s="410"/>
      <c r="J187" s="410"/>
      <c r="K187" s="410"/>
      <c r="L187" s="410"/>
      <c r="M187" s="410"/>
      <c r="N187" s="410"/>
      <c r="O187" s="410"/>
      <c r="P187" s="410"/>
      <c r="Q187" s="410"/>
      <c r="R187" s="410"/>
      <c r="S187" s="410"/>
      <c r="T187" s="410"/>
      <c r="U187" s="410"/>
      <c r="V187" s="410"/>
      <c r="W187" s="410"/>
      <c r="X187" s="410"/>
      <c r="Y187" s="410"/>
      <c r="Z187" s="410"/>
      <c r="AA187" s="410"/>
      <c r="AB187" s="410"/>
      <c r="AC187" s="410"/>
      <c r="AD187" s="410"/>
      <c r="AE187" s="410"/>
      <c r="AF187" s="410"/>
      <c r="AG187" s="258"/>
      <c r="AH187" s="258"/>
      <c r="AI187" s="60"/>
      <c r="AJ187" s="60"/>
      <c r="AK187" s="60"/>
      <c r="AL187" s="60"/>
      <c r="AM187" s="60"/>
      <c r="AN187" s="60"/>
      <c r="AO187" s="249"/>
      <c r="AP187" s="249"/>
      <c r="AQ187" s="249"/>
      <c r="AR187" s="257"/>
      <c r="AS187" s="249"/>
      <c r="AT187" s="249"/>
      <c r="AU187" s="249"/>
      <c r="AV187" s="249"/>
      <c r="AW187" s="249"/>
      <c r="AX187" s="249"/>
    </row>
    <row r="188" spans="1:50" ht="12.75" hidden="1" customHeight="1" x14ac:dyDescent="0.25">
      <c r="A188" s="258"/>
      <c r="B188" s="258"/>
      <c r="C188" s="271"/>
      <c r="D188" s="271"/>
      <c r="E188" s="270"/>
      <c r="F188" s="258"/>
      <c r="G188" s="258"/>
      <c r="H188" s="278"/>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258"/>
      <c r="AH188" s="258"/>
      <c r="AI188" s="60"/>
      <c r="AJ188" s="60"/>
      <c r="AK188" s="60"/>
      <c r="AL188" s="60"/>
      <c r="AM188" s="60"/>
      <c r="AN188" s="60"/>
      <c r="AO188" s="249"/>
      <c r="AP188" s="249"/>
      <c r="AQ188" s="249"/>
      <c r="AR188" s="257"/>
      <c r="AS188" s="249"/>
      <c r="AT188" s="249"/>
      <c r="AU188" s="249"/>
      <c r="AV188" s="249"/>
      <c r="AW188" s="249"/>
      <c r="AX188" s="249"/>
    </row>
    <row r="189" spans="1:50" ht="12.75" hidden="1" customHeight="1" x14ac:dyDescent="0.25">
      <c r="A189" s="258"/>
      <c r="B189" s="258"/>
      <c r="C189" s="271"/>
      <c r="D189" s="271"/>
      <c r="E189" s="270"/>
      <c r="F189" s="258"/>
      <c r="G189" s="258"/>
      <c r="H189" s="278"/>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258"/>
      <c r="AH189" s="258"/>
      <c r="AI189" s="60"/>
      <c r="AJ189" s="60"/>
      <c r="AK189" s="60"/>
      <c r="AL189" s="60"/>
      <c r="AM189" s="60"/>
      <c r="AN189" s="60"/>
      <c r="AO189" s="249"/>
      <c r="AP189" s="249"/>
      <c r="AQ189" s="249"/>
      <c r="AR189" s="257"/>
      <c r="AS189" s="249"/>
      <c r="AT189" s="249"/>
      <c r="AU189" s="249"/>
      <c r="AV189" s="249"/>
      <c r="AW189" s="249"/>
      <c r="AX189" s="249"/>
    </row>
    <row r="190" spans="1:50" ht="12.75" hidden="1" customHeight="1" x14ac:dyDescent="0.25">
      <c r="A190" s="258"/>
      <c r="B190" s="258"/>
      <c r="C190" s="271"/>
      <c r="D190" s="271"/>
      <c r="E190" s="270"/>
      <c r="F190" s="258"/>
      <c r="G190" s="258"/>
      <c r="H190" s="278"/>
      <c r="I190" s="410"/>
      <c r="J190" s="410"/>
      <c r="K190" s="410"/>
      <c r="L190" s="410"/>
      <c r="M190" s="410"/>
      <c r="N190" s="410"/>
      <c r="O190" s="410"/>
      <c r="P190" s="410"/>
      <c r="Q190" s="410"/>
      <c r="R190" s="410"/>
      <c r="S190" s="410"/>
      <c r="T190" s="410"/>
      <c r="U190" s="410"/>
      <c r="V190" s="410"/>
      <c r="W190" s="410"/>
      <c r="X190" s="410"/>
      <c r="Y190" s="410"/>
      <c r="Z190" s="410"/>
      <c r="AA190" s="410"/>
      <c r="AB190" s="410"/>
      <c r="AC190" s="410"/>
      <c r="AD190" s="410"/>
      <c r="AE190" s="410"/>
      <c r="AF190" s="410"/>
      <c r="AG190" s="258"/>
      <c r="AH190" s="258"/>
      <c r="AI190" s="60"/>
      <c r="AJ190" s="60"/>
      <c r="AK190" s="60"/>
      <c r="AL190" s="60"/>
      <c r="AM190" s="60"/>
      <c r="AN190" s="60"/>
      <c r="AO190" s="249"/>
      <c r="AP190" s="249"/>
      <c r="AQ190" s="249"/>
      <c r="AR190" s="257"/>
      <c r="AS190" s="249"/>
      <c r="AT190" s="249"/>
      <c r="AU190" s="249"/>
      <c r="AV190" s="249"/>
      <c r="AW190" s="249"/>
      <c r="AX190" s="249"/>
    </row>
    <row r="191" spans="1:50" ht="12.75" hidden="1" customHeight="1" x14ac:dyDescent="0.25">
      <c r="A191" s="258"/>
      <c r="B191" s="258"/>
      <c r="C191" s="271"/>
      <c r="D191" s="271"/>
      <c r="E191" s="270"/>
      <c r="F191" s="258"/>
      <c r="G191" s="258"/>
      <c r="H191" s="278"/>
      <c r="I191" s="410"/>
      <c r="J191" s="410"/>
      <c r="K191" s="410"/>
      <c r="L191" s="410"/>
      <c r="M191" s="410"/>
      <c r="N191" s="410"/>
      <c r="O191" s="410"/>
      <c r="P191" s="410"/>
      <c r="Q191" s="410"/>
      <c r="R191" s="410"/>
      <c r="S191" s="410"/>
      <c r="T191" s="410"/>
      <c r="U191" s="410"/>
      <c r="V191" s="410"/>
      <c r="W191" s="410"/>
      <c r="X191" s="410"/>
      <c r="Y191" s="410"/>
      <c r="Z191" s="410"/>
      <c r="AA191" s="410"/>
      <c r="AB191" s="410"/>
      <c r="AC191" s="410"/>
      <c r="AD191" s="410"/>
      <c r="AE191" s="410"/>
      <c r="AF191" s="410"/>
      <c r="AG191" s="258"/>
      <c r="AH191" s="258"/>
      <c r="AI191" s="60"/>
      <c r="AJ191" s="60"/>
      <c r="AK191" s="60"/>
      <c r="AL191" s="60"/>
      <c r="AM191" s="60"/>
      <c r="AN191" s="60"/>
      <c r="AO191" s="249"/>
      <c r="AP191" s="249"/>
      <c r="AQ191" s="249"/>
      <c r="AR191" s="257"/>
      <c r="AS191" s="249"/>
      <c r="AT191" s="249"/>
      <c r="AU191" s="249"/>
      <c r="AV191" s="249"/>
      <c r="AW191" s="249"/>
      <c r="AX191" s="249"/>
    </row>
    <row r="192" spans="1:50" ht="12.75" hidden="1" customHeight="1" x14ac:dyDescent="0.25">
      <c r="A192" s="258"/>
      <c r="B192" s="258"/>
      <c r="C192" s="271"/>
      <c r="D192" s="271"/>
      <c r="E192" s="270"/>
      <c r="F192" s="258"/>
      <c r="G192" s="258"/>
      <c r="H192" s="278"/>
      <c r="I192" s="410"/>
      <c r="J192" s="410"/>
      <c r="K192" s="410"/>
      <c r="L192" s="410"/>
      <c r="M192" s="410"/>
      <c r="N192" s="410"/>
      <c r="O192" s="410"/>
      <c r="P192" s="410"/>
      <c r="Q192" s="410"/>
      <c r="R192" s="410"/>
      <c r="S192" s="410"/>
      <c r="T192" s="410"/>
      <c r="U192" s="410"/>
      <c r="V192" s="410"/>
      <c r="W192" s="410"/>
      <c r="X192" s="410"/>
      <c r="Y192" s="410"/>
      <c r="Z192" s="410"/>
      <c r="AA192" s="410"/>
      <c r="AB192" s="410"/>
      <c r="AC192" s="410"/>
      <c r="AD192" s="410"/>
      <c r="AE192" s="410"/>
      <c r="AF192" s="410"/>
      <c r="AG192" s="258"/>
      <c r="AH192" s="258"/>
      <c r="AI192" s="60"/>
      <c r="AJ192" s="60"/>
      <c r="AK192" s="60"/>
      <c r="AL192" s="60"/>
      <c r="AM192" s="60"/>
      <c r="AN192" s="60"/>
      <c r="AO192" s="249"/>
      <c r="AP192" s="249"/>
      <c r="AQ192" s="249"/>
      <c r="AR192" s="257"/>
      <c r="AS192" s="249"/>
      <c r="AT192" s="249"/>
      <c r="AU192" s="249"/>
      <c r="AV192" s="249"/>
      <c r="AW192" s="249"/>
      <c r="AX192" s="249"/>
    </row>
    <row r="193" spans="1:50" ht="12.75" hidden="1" customHeight="1" x14ac:dyDescent="0.25">
      <c r="A193" s="258"/>
      <c r="B193" s="258"/>
      <c r="C193" s="271"/>
      <c r="D193" s="271"/>
      <c r="E193" s="270"/>
      <c r="F193" s="258"/>
      <c r="G193" s="258"/>
      <c r="H193" s="278"/>
      <c r="I193" s="410"/>
      <c r="J193" s="410"/>
      <c r="K193" s="410"/>
      <c r="L193" s="410"/>
      <c r="M193" s="410"/>
      <c r="N193" s="410"/>
      <c r="O193" s="410"/>
      <c r="P193" s="410"/>
      <c r="Q193" s="410"/>
      <c r="R193" s="410"/>
      <c r="S193" s="410"/>
      <c r="T193" s="410"/>
      <c r="U193" s="410"/>
      <c r="V193" s="410"/>
      <c r="W193" s="410"/>
      <c r="X193" s="410"/>
      <c r="Y193" s="410"/>
      <c r="Z193" s="410"/>
      <c r="AA193" s="410"/>
      <c r="AB193" s="410"/>
      <c r="AC193" s="410"/>
      <c r="AD193" s="410"/>
      <c r="AE193" s="410"/>
      <c r="AF193" s="410"/>
      <c r="AG193" s="258"/>
      <c r="AH193" s="258"/>
      <c r="AI193" s="60"/>
      <c r="AJ193" s="60"/>
      <c r="AK193" s="60"/>
      <c r="AL193" s="60"/>
      <c r="AM193" s="60"/>
      <c r="AN193" s="60"/>
      <c r="AO193" s="249"/>
      <c r="AP193" s="249"/>
      <c r="AQ193" s="249"/>
      <c r="AR193" s="257"/>
      <c r="AS193" s="249"/>
      <c r="AT193" s="249"/>
      <c r="AU193" s="249"/>
      <c r="AV193" s="249"/>
      <c r="AW193" s="249"/>
      <c r="AX193" s="249"/>
    </row>
    <row r="194" spans="1:50" ht="12.75" hidden="1" customHeight="1" x14ac:dyDescent="0.25">
      <c r="A194" s="258"/>
      <c r="B194" s="258"/>
      <c r="C194" s="271"/>
      <c r="D194" s="271"/>
      <c r="E194" s="270"/>
      <c r="F194" s="258"/>
      <c r="G194" s="258"/>
      <c r="H194" s="278"/>
      <c r="I194" s="410"/>
      <c r="J194" s="410"/>
      <c r="K194" s="410"/>
      <c r="L194" s="410"/>
      <c r="M194" s="410"/>
      <c r="N194" s="410"/>
      <c r="O194" s="410"/>
      <c r="P194" s="410"/>
      <c r="Q194" s="410"/>
      <c r="R194" s="410"/>
      <c r="S194" s="410"/>
      <c r="T194" s="410"/>
      <c r="U194" s="410"/>
      <c r="V194" s="410"/>
      <c r="W194" s="410"/>
      <c r="X194" s="410"/>
      <c r="Y194" s="410"/>
      <c r="Z194" s="410"/>
      <c r="AA194" s="410"/>
      <c r="AB194" s="410"/>
      <c r="AC194" s="410"/>
      <c r="AD194" s="410"/>
      <c r="AE194" s="410"/>
      <c r="AF194" s="410"/>
      <c r="AG194" s="258"/>
      <c r="AH194" s="258"/>
      <c r="AI194" s="60"/>
      <c r="AJ194" s="60"/>
      <c r="AK194" s="60"/>
      <c r="AL194" s="60"/>
      <c r="AM194" s="60"/>
      <c r="AN194" s="60"/>
      <c r="AO194" s="249"/>
      <c r="AP194" s="249"/>
      <c r="AQ194" s="249"/>
      <c r="AR194" s="257"/>
      <c r="AS194" s="249"/>
      <c r="AT194" s="249"/>
      <c r="AU194" s="249"/>
      <c r="AV194" s="249"/>
      <c r="AW194" s="249"/>
      <c r="AX194" s="249"/>
    </row>
    <row r="195" spans="1:50" ht="12.75" hidden="1" customHeight="1" x14ac:dyDescent="0.25">
      <c r="A195" s="258"/>
      <c r="B195" s="258"/>
      <c r="C195" s="271"/>
      <c r="D195" s="271"/>
      <c r="E195" s="270"/>
      <c r="F195" s="258"/>
      <c r="G195" s="258"/>
      <c r="H195" s="278"/>
      <c r="I195" s="410"/>
      <c r="J195" s="410"/>
      <c r="K195" s="410"/>
      <c r="L195" s="410"/>
      <c r="M195" s="410"/>
      <c r="N195" s="410"/>
      <c r="O195" s="410"/>
      <c r="P195" s="410"/>
      <c r="Q195" s="410"/>
      <c r="R195" s="410"/>
      <c r="S195" s="410"/>
      <c r="T195" s="410"/>
      <c r="U195" s="410"/>
      <c r="V195" s="410"/>
      <c r="W195" s="410"/>
      <c r="X195" s="410"/>
      <c r="Y195" s="410"/>
      <c r="Z195" s="410"/>
      <c r="AA195" s="410"/>
      <c r="AB195" s="410"/>
      <c r="AC195" s="410"/>
      <c r="AD195" s="410"/>
      <c r="AE195" s="410"/>
      <c r="AF195" s="410"/>
      <c r="AG195" s="258"/>
      <c r="AH195" s="258"/>
      <c r="AI195" s="60"/>
      <c r="AJ195" s="60"/>
      <c r="AK195" s="60"/>
      <c r="AL195" s="60"/>
      <c r="AM195" s="60"/>
      <c r="AN195" s="60"/>
      <c r="AO195" s="249"/>
      <c r="AP195" s="249"/>
      <c r="AQ195" s="249"/>
      <c r="AR195" s="257"/>
      <c r="AS195" s="249"/>
      <c r="AT195" s="249"/>
      <c r="AU195" s="249"/>
      <c r="AV195" s="249"/>
      <c r="AW195" s="249"/>
      <c r="AX195" s="249"/>
    </row>
    <row r="196" spans="1:50" ht="12.75" hidden="1" customHeight="1" x14ac:dyDescent="0.25">
      <c r="A196" s="258"/>
      <c r="B196" s="258"/>
      <c r="C196" s="271"/>
      <c r="D196" s="271"/>
      <c r="E196" s="270"/>
      <c r="F196" s="258"/>
      <c r="G196" s="258"/>
      <c r="H196" s="278"/>
      <c r="I196" s="410"/>
      <c r="J196" s="410"/>
      <c r="K196" s="410"/>
      <c r="L196" s="410"/>
      <c r="M196" s="410"/>
      <c r="N196" s="410"/>
      <c r="O196" s="410"/>
      <c r="P196" s="410"/>
      <c r="Q196" s="410"/>
      <c r="R196" s="410"/>
      <c r="S196" s="410"/>
      <c r="T196" s="410"/>
      <c r="U196" s="410"/>
      <c r="V196" s="410"/>
      <c r="W196" s="410"/>
      <c r="X196" s="410"/>
      <c r="Y196" s="410"/>
      <c r="Z196" s="410"/>
      <c r="AA196" s="410"/>
      <c r="AB196" s="410"/>
      <c r="AC196" s="410"/>
      <c r="AD196" s="410"/>
      <c r="AE196" s="410"/>
      <c r="AF196" s="410"/>
      <c r="AG196" s="258"/>
      <c r="AH196" s="258"/>
      <c r="AI196" s="60"/>
      <c r="AJ196" s="60"/>
      <c r="AK196" s="60"/>
      <c r="AL196" s="60"/>
      <c r="AM196" s="60"/>
      <c r="AN196" s="60"/>
      <c r="AO196" s="249"/>
      <c r="AP196" s="249"/>
      <c r="AQ196" s="249"/>
      <c r="AR196" s="257"/>
      <c r="AS196" s="249"/>
      <c r="AT196" s="249"/>
      <c r="AU196" s="249"/>
      <c r="AV196" s="249"/>
      <c r="AW196" s="249"/>
      <c r="AX196" s="249"/>
    </row>
    <row r="197" spans="1:50" ht="12.75" hidden="1" customHeight="1" x14ac:dyDescent="0.25">
      <c r="A197" s="258"/>
      <c r="B197" s="258"/>
      <c r="C197" s="271"/>
      <c r="D197" s="271"/>
      <c r="E197" s="270"/>
      <c r="F197" s="258"/>
      <c r="G197" s="258"/>
      <c r="H197" s="278"/>
      <c r="I197" s="410"/>
      <c r="J197" s="410"/>
      <c r="K197" s="410"/>
      <c r="L197" s="410"/>
      <c r="M197" s="410"/>
      <c r="N197" s="410"/>
      <c r="O197" s="410"/>
      <c r="P197" s="410"/>
      <c r="Q197" s="410"/>
      <c r="R197" s="410"/>
      <c r="S197" s="410"/>
      <c r="T197" s="410"/>
      <c r="U197" s="410"/>
      <c r="V197" s="410"/>
      <c r="W197" s="410"/>
      <c r="X197" s="410"/>
      <c r="Y197" s="410"/>
      <c r="Z197" s="410"/>
      <c r="AA197" s="410"/>
      <c r="AB197" s="410"/>
      <c r="AC197" s="410"/>
      <c r="AD197" s="410"/>
      <c r="AE197" s="410"/>
      <c r="AF197" s="410"/>
      <c r="AG197" s="258"/>
      <c r="AH197" s="258"/>
      <c r="AI197" s="60"/>
      <c r="AJ197" s="60"/>
      <c r="AK197" s="60"/>
      <c r="AL197" s="60"/>
      <c r="AM197" s="60"/>
      <c r="AN197" s="60"/>
      <c r="AO197" s="249"/>
      <c r="AP197" s="249"/>
      <c r="AQ197" s="249"/>
      <c r="AR197" s="257"/>
      <c r="AS197" s="249"/>
      <c r="AT197" s="249"/>
      <c r="AU197" s="249"/>
      <c r="AV197" s="249"/>
      <c r="AW197" s="249"/>
      <c r="AX197" s="249"/>
    </row>
    <row r="198" spans="1:50" ht="12.75" hidden="1" customHeight="1" x14ac:dyDescent="0.25">
      <c r="A198" s="258"/>
      <c r="B198" s="258"/>
      <c r="C198" s="271"/>
      <c r="D198" s="271"/>
      <c r="E198" s="270"/>
      <c r="F198" s="258"/>
      <c r="G198" s="258"/>
      <c r="H198" s="278"/>
      <c r="I198" s="410"/>
      <c r="J198" s="410"/>
      <c r="K198" s="410"/>
      <c r="L198" s="410"/>
      <c r="M198" s="410"/>
      <c r="N198" s="410"/>
      <c r="O198" s="410"/>
      <c r="P198" s="410"/>
      <c r="Q198" s="410"/>
      <c r="R198" s="410"/>
      <c r="S198" s="410"/>
      <c r="T198" s="410"/>
      <c r="U198" s="410"/>
      <c r="V198" s="410"/>
      <c r="W198" s="410"/>
      <c r="X198" s="410"/>
      <c r="Y198" s="410"/>
      <c r="Z198" s="410"/>
      <c r="AA198" s="410"/>
      <c r="AB198" s="410"/>
      <c r="AC198" s="410"/>
      <c r="AD198" s="410"/>
      <c r="AE198" s="410"/>
      <c r="AF198" s="410"/>
      <c r="AG198" s="258"/>
      <c r="AH198" s="258"/>
      <c r="AI198" s="60"/>
      <c r="AJ198" s="60"/>
      <c r="AK198" s="60"/>
      <c r="AL198" s="60"/>
      <c r="AM198" s="60"/>
      <c r="AN198" s="60"/>
      <c r="AO198" s="249"/>
      <c r="AP198" s="249"/>
      <c r="AQ198" s="249"/>
      <c r="AR198" s="257"/>
      <c r="AS198" s="249"/>
      <c r="AT198" s="249"/>
      <c r="AU198" s="249"/>
      <c r="AV198" s="249"/>
      <c r="AW198" s="249"/>
      <c r="AX198" s="249"/>
    </row>
    <row r="199" spans="1:50" ht="12.75" hidden="1" customHeight="1" x14ac:dyDescent="0.25">
      <c r="A199" s="258"/>
      <c r="B199" s="258"/>
      <c r="C199" s="271"/>
      <c r="D199" s="271"/>
      <c r="E199" s="270"/>
      <c r="F199" s="258"/>
      <c r="G199" s="258"/>
      <c r="H199" s="278"/>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258"/>
      <c r="AH199" s="258"/>
      <c r="AI199" s="60"/>
      <c r="AJ199" s="60"/>
      <c r="AK199" s="60"/>
      <c r="AL199" s="60"/>
      <c r="AM199" s="60"/>
      <c r="AN199" s="60"/>
      <c r="AO199" s="249"/>
      <c r="AP199" s="249"/>
      <c r="AQ199" s="249"/>
      <c r="AR199" s="257"/>
      <c r="AS199" s="249"/>
      <c r="AT199" s="249"/>
      <c r="AU199" s="249"/>
      <c r="AV199" s="249"/>
      <c r="AW199" s="249"/>
      <c r="AX199" s="249"/>
    </row>
    <row r="200" spans="1:50" ht="12.75" hidden="1" customHeight="1" x14ac:dyDescent="0.25">
      <c r="A200" s="258"/>
      <c r="B200" s="258"/>
      <c r="C200" s="271"/>
      <c r="D200" s="271"/>
      <c r="E200" s="270"/>
      <c r="F200" s="258"/>
      <c r="G200" s="258"/>
      <c r="H200" s="278"/>
      <c r="I200" s="410"/>
      <c r="J200" s="410"/>
      <c r="K200" s="410"/>
      <c r="L200" s="410"/>
      <c r="M200" s="410"/>
      <c r="N200" s="410"/>
      <c r="O200" s="410"/>
      <c r="P200" s="410"/>
      <c r="Q200" s="410"/>
      <c r="R200" s="410"/>
      <c r="S200" s="410"/>
      <c r="T200" s="410"/>
      <c r="U200" s="410"/>
      <c r="V200" s="410"/>
      <c r="W200" s="410"/>
      <c r="X200" s="410"/>
      <c r="Y200" s="410"/>
      <c r="Z200" s="410"/>
      <c r="AA200" s="410"/>
      <c r="AB200" s="410"/>
      <c r="AC200" s="410"/>
      <c r="AD200" s="410"/>
      <c r="AE200" s="410"/>
      <c r="AF200" s="410"/>
      <c r="AG200" s="258"/>
      <c r="AH200" s="258"/>
      <c r="AI200" s="60"/>
      <c r="AJ200" s="60"/>
      <c r="AK200" s="60"/>
      <c r="AL200" s="60"/>
      <c r="AM200" s="60"/>
      <c r="AN200" s="60"/>
      <c r="AO200" s="249"/>
      <c r="AP200" s="249"/>
      <c r="AQ200" s="249"/>
      <c r="AR200" s="257"/>
      <c r="AS200" s="249"/>
      <c r="AT200" s="249"/>
      <c r="AU200" s="249"/>
      <c r="AV200" s="249"/>
      <c r="AW200" s="249"/>
      <c r="AX200" s="249"/>
    </row>
    <row r="201" spans="1:50" ht="12.75" hidden="1" customHeight="1" x14ac:dyDescent="0.25">
      <c r="A201" s="258"/>
      <c r="B201" s="258"/>
      <c r="C201" s="271"/>
      <c r="D201" s="271"/>
      <c r="E201" s="270"/>
      <c r="F201" s="258"/>
      <c r="G201" s="258"/>
      <c r="H201" s="278"/>
      <c r="I201" s="410"/>
      <c r="J201" s="410"/>
      <c r="K201" s="410"/>
      <c r="L201" s="410"/>
      <c r="M201" s="410"/>
      <c r="N201" s="410"/>
      <c r="O201" s="410"/>
      <c r="P201" s="410"/>
      <c r="Q201" s="410"/>
      <c r="R201" s="410"/>
      <c r="S201" s="410"/>
      <c r="T201" s="410"/>
      <c r="U201" s="410"/>
      <c r="V201" s="410"/>
      <c r="W201" s="410"/>
      <c r="X201" s="410"/>
      <c r="Y201" s="410"/>
      <c r="Z201" s="410"/>
      <c r="AA201" s="410"/>
      <c r="AB201" s="410"/>
      <c r="AC201" s="410"/>
      <c r="AD201" s="410"/>
      <c r="AE201" s="410"/>
      <c r="AF201" s="410"/>
      <c r="AG201" s="258"/>
      <c r="AH201" s="258"/>
      <c r="AI201" s="60"/>
      <c r="AJ201" s="60"/>
      <c r="AK201" s="60"/>
      <c r="AL201" s="60"/>
      <c r="AM201" s="60"/>
      <c r="AN201" s="60"/>
      <c r="AO201" s="249"/>
      <c r="AP201" s="249"/>
      <c r="AQ201" s="249"/>
      <c r="AR201" s="257"/>
      <c r="AS201" s="249"/>
      <c r="AT201" s="249"/>
      <c r="AU201" s="249"/>
      <c r="AV201" s="249"/>
      <c r="AW201" s="249"/>
      <c r="AX201" s="249"/>
    </row>
    <row r="202" spans="1:50" ht="12.75" hidden="1" customHeight="1" x14ac:dyDescent="0.25">
      <c r="A202" s="258"/>
      <c r="B202" s="258"/>
      <c r="C202" s="271"/>
      <c r="D202" s="271"/>
      <c r="E202" s="270"/>
      <c r="F202" s="258"/>
      <c r="G202" s="258"/>
      <c r="H202" s="278"/>
      <c r="I202" s="410"/>
      <c r="J202" s="410"/>
      <c r="K202" s="410"/>
      <c r="L202" s="410"/>
      <c r="M202" s="410"/>
      <c r="N202" s="410"/>
      <c r="O202" s="410"/>
      <c r="P202" s="410"/>
      <c r="Q202" s="410"/>
      <c r="R202" s="410"/>
      <c r="S202" s="410"/>
      <c r="T202" s="410"/>
      <c r="U202" s="410"/>
      <c r="V202" s="410"/>
      <c r="W202" s="410"/>
      <c r="X202" s="410"/>
      <c r="Y202" s="410"/>
      <c r="Z202" s="410"/>
      <c r="AA202" s="410"/>
      <c r="AB202" s="410"/>
      <c r="AC202" s="410"/>
      <c r="AD202" s="410"/>
      <c r="AE202" s="410"/>
      <c r="AF202" s="410"/>
      <c r="AG202" s="258"/>
      <c r="AH202" s="258"/>
      <c r="AI202" s="60"/>
      <c r="AJ202" s="60"/>
      <c r="AK202" s="60"/>
      <c r="AL202" s="60"/>
      <c r="AM202" s="60"/>
      <c r="AN202" s="60"/>
      <c r="AO202" s="249"/>
      <c r="AP202" s="249"/>
      <c r="AQ202" s="249"/>
      <c r="AR202" s="257"/>
      <c r="AS202" s="249"/>
      <c r="AT202" s="249"/>
      <c r="AU202" s="249"/>
      <c r="AV202" s="249"/>
      <c r="AW202" s="249"/>
      <c r="AX202" s="249"/>
    </row>
    <row r="203" spans="1:50" ht="12.75" hidden="1" customHeight="1" x14ac:dyDescent="0.25">
      <c r="A203" s="258"/>
      <c r="B203" s="258"/>
      <c r="C203" s="271"/>
      <c r="D203" s="271"/>
      <c r="E203" s="270"/>
      <c r="F203" s="258"/>
      <c r="G203" s="258"/>
      <c r="H203" s="278"/>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258"/>
      <c r="AH203" s="258"/>
      <c r="AI203" s="60"/>
      <c r="AJ203" s="60"/>
      <c r="AK203" s="60"/>
      <c r="AL203" s="60"/>
      <c r="AM203" s="60"/>
      <c r="AN203" s="60"/>
      <c r="AO203" s="249"/>
      <c r="AP203" s="249"/>
      <c r="AQ203" s="249"/>
      <c r="AR203" s="257"/>
      <c r="AS203" s="249"/>
      <c r="AT203" s="249"/>
      <c r="AU203" s="249"/>
      <c r="AV203" s="249"/>
      <c r="AW203" s="249"/>
      <c r="AX203" s="249"/>
    </row>
    <row r="204" spans="1:50" ht="12.75" hidden="1" customHeight="1" x14ac:dyDescent="0.25">
      <c r="A204" s="258"/>
      <c r="B204" s="258"/>
      <c r="C204" s="271"/>
      <c r="D204" s="271"/>
      <c r="E204" s="270"/>
      <c r="F204" s="258"/>
      <c r="G204" s="258"/>
      <c r="H204" s="278"/>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258"/>
      <c r="AH204" s="258"/>
      <c r="AI204" s="60"/>
      <c r="AJ204" s="60"/>
      <c r="AK204" s="60"/>
      <c r="AL204" s="60"/>
      <c r="AM204" s="60"/>
      <c r="AN204" s="60"/>
      <c r="AO204" s="249"/>
      <c r="AP204" s="249"/>
      <c r="AQ204" s="249"/>
      <c r="AR204" s="257"/>
      <c r="AS204" s="249"/>
      <c r="AT204" s="249"/>
      <c r="AU204" s="249"/>
      <c r="AV204" s="249"/>
      <c r="AW204" s="249"/>
      <c r="AX204" s="249"/>
    </row>
    <row r="205" spans="1:50" ht="12.75" hidden="1" customHeight="1" x14ac:dyDescent="0.25">
      <c r="A205" s="258"/>
      <c r="B205" s="258"/>
      <c r="C205" s="271"/>
      <c r="D205" s="271"/>
      <c r="E205" s="270"/>
      <c r="F205" s="258"/>
      <c r="G205" s="258"/>
      <c r="H205" s="278"/>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258"/>
      <c r="AH205" s="258"/>
      <c r="AI205" s="60"/>
      <c r="AJ205" s="60"/>
      <c r="AK205" s="60"/>
      <c r="AL205" s="60"/>
      <c r="AM205" s="60"/>
      <c r="AN205" s="60"/>
      <c r="AO205" s="249"/>
      <c r="AP205" s="249"/>
      <c r="AQ205" s="249"/>
      <c r="AR205" s="257"/>
      <c r="AS205" s="249"/>
      <c r="AT205" s="249"/>
      <c r="AU205" s="249"/>
      <c r="AV205" s="249"/>
      <c r="AW205" s="249"/>
      <c r="AX205" s="249"/>
    </row>
    <row r="206" spans="1:50" ht="12.75" hidden="1" customHeight="1" x14ac:dyDescent="0.25">
      <c r="A206" s="258"/>
      <c r="B206" s="258"/>
      <c r="C206" s="271"/>
      <c r="D206" s="271"/>
      <c r="E206" s="270"/>
      <c r="F206" s="258"/>
      <c r="G206" s="258"/>
      <c r="H206" s="278"/>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258"/>
      <c r="AH206" s="258"/>
      <c r="AI206" s="60"/>
      <c r="AJ206" s="60"/>
      <c r="AK206" s="60"/>
      <c r="AL206" s="60"/>
      <c r="AM206" s="60"/>
      <c r="AN206" s="60"/>
      <c r="AO206" s="249"/>
      <c r="AP206" s="249"/>
      <c r="AQ206" s="249"/>
      <c r="AR206" s="257"/>
      <c r="AS206" s="249"/>
      <c r="AT206" s="249"/>
      <c r="AU206" s="249"/>
      <c r="AV206" s="249"/>
      <c r="AW206" s="249"/>
      <c r="AX206" s="249"/>
    </row>
    <row r="207" spans="1:50" ht="12.75" hidden="1" customHeight="1" x14ac:dyDescent="0.25">
      <c r="A207" s="258"/>
      <c r="B207" s="258"/>
      <c r="C207" s="271"/>
      <c r="D207" s="271"/>
      <c r="E207" s="270"/>
      <c r="F207" s="258"/>
      <c r="G207" s="258"/>
      <c r="H207" s="278"/>
      <c r="I207" s="410"/>
      <c r="J207" s="410"/>
      <c r="K207" s="410"/>
      <c r="L207" s="410"/>
      <c r="M207" s="410"/>
      <c r="N207" s="410"/>
      <c r="O207" s="410"/>
      <c r="P207" s="410"/>
      <c r="Q207" s="410"/>
      <c r="R207" s="410"/>
      <c r="S207" s="410"/>
      <c r="T207" s="410"/>
      <c r="U207" s="410"/>
      <c r="V207" s="410"/>
      <c r="W207" s="410"/>
      <c r="X207" s="410"/>
      <c r="Y207" s="410"/>
      <c r="Z207" s="410"/>
      <c r="AA207" s="410"/>
      <c r="AB207" s="410"/>
      <c r="AC207" s="410"/>
      <c r="AD207" s="410"/>
      <c r="AE207" s="410"/>
      <c r="AF207" s="410"/>
      <c r="AG207" s="258"/>
      <c r="AH207" s="258"/>
      <c r="AI207" s="60"/>
      <c r="AJ207" s="60"/>
      <c r="AK207" s="60"/>
      <c r="AL207" s="60"/>
      <c r="AM207" s="60"/>
      <c r="AN207" s="60"/>
      <c r="AO207" s="249"/>
      <c r="AP207" s="249"/>
      <c r="AQ207" s="249"/>
      <c r="AR207" s="257"/>
      <c r="AS207" s="249"/>
      <c r="AT207" s="249"/>
      <c r="AU207" s="249"/>
      <c r="AV207" s="249"/>
      <c r="AW207" s="249"/>
      <c r="AX207" s="249"/>
    </row>
    <row r="208" spans="1:50" ht="12.75" hidden="1" customHeight="1" x14ac:dyDescent="0.25">
      <c r="A208" s="258"/>
      <c r="B208" s="258"/>
      <c r="C208" s="271"/>
      <c r="D208" s="271"/>
      <c r="E208" s="270"/>
      <c r="F208" s="258"/>
      <c r="G208" s="258"/>
      <c r="H208" s="278"/>
      <c r="I208" s="410"/>
      <c r="J208" s="410"/>
      <c r="K208" s="410"/>
      <c r="L208" s="410"/>
      <c r="M208" s="410"/>
      <c r="N208" s="410"/>
      <c r="O208" s="410"/>
      <c r="P208" s="410"/>
      <c r="Q208" s="410"/>
      <c r="R208" s="410"/>
      <c r="S208" s="410"/>
      <c r="T208" s="410"/>
      <c r="U208" s="410"/>
      <c r="V208" s="410"/>
      <c r="W208" s="410"/>
      <c r="X208" s="410"/>
      <c r="Y208" s="410"/>
      <c r="Z208" s="410"/>
      <c r="AA208" s="410"/>
      <c r="AB208" s="410"/>
      <c r="AC208" s="410"/>
      <c r="AD208" s="410"/>
      <c r="AE208" s="410"/>
      <c r="AF208" s="410"/>
      <c r="AG208" s="258"/>
      <c r="AH208" s="258"/>
      <c r="AI208" s="60"/>
      <c r="AJ208" s="60"/>
      <c r="AK208" s="60"/>
      <c r="AL208" s="60"/>
      <c r="AM208" s="60"/>
      <c r="AN208" s="60"/>
      <c r="AO208" s="249"/>
      <c r="AP208" s="249"/>
      <c r="AQ208" s="249"/>
      <c r="AR208" s="257"/>
      <c r="AS208" s="249"/>
      <c r="AT208" s="249"/>
      <c r="AU208" s="249"/>
      <c r="AV208" s="249"/>
      <c r="AW208" s="249"/>
      <c r="AX208" s="249"/>
    </row>
    <row r="209" spans="1:50" ht="12.75" hidden="1" customHeight="1" x14ac:dyDescent="0.25">
      <c r="A209" s="258"/>
      <c r="B209" s="258"/>
      <c r="C209" s="271"/>
      <c r="D209" s="271"/>
      <c r="E209" s="270"/>
      <c r="F209" s="258"/>
      <c r="G209" s="258"/>
      <c r="H209" s="278"/>
      <c r="I209" s="410"/>
      <c r="J209" s="410"/>
      <c r="K209" s="410"/>
      <c r="L209" s="410"/>
      <c r="M209" s="410"/>
      <c r="N209" s="410"/>
      <c r="O209" s="410"/>
      <c r="P209" s="410"/>
      <c r="Q209" s="410"/>
      <c r="R209" s="410"/>
      <c r="S209" s="410"/>
      <c r="T209" s="410"/>
      <c r="U209" s="410"/>
      <c r="V209" s="410"/>
      <c r="W209" s="410"/>
      <c r="X209" s="410"/>
      <c r="Y209" s="410"/>
      <c r="Z209" s="410"/>
      <c r="AA209" s="410"/>
      <c r="AB209" s="410"/>
      <c r="AC209" s="410"/>
      <c r="AD209" s="410"/>
      <c r="AE209" s="410"/>
      <c r="AF209" s="410"/>
      <c r="AG209" s="258"/>
      <c r="AH209" s="258"/>
      <c r="AI209" s="60"/>
      <c r="AJ209" s="60"/>
      <c r="AK209" s="60"/>
      <c r="AL209" s="60"/>
      <c r="AM209" s="60"/>
      <c r="AN209" s="60"/>
      <c r="AO209" s="249"/>
      <c r="AP209" s="249"/>
      <c r="AQ209" s="249"/>
      <c r="AR209" s="257"/>
      <c r="AS209" s="249"/>
      <c r="AT209" s="249"/>
      <c r="AU209" s="249"/>
      <c r="AV209" s="249"/>
      <c r="AW209" s="249"/>
      <c r="AX209" s="249"/>
    </row>
    <row r="210" spans="1:50" ht="12.75" hidden="1" customHeight="1" x14ac:dyDescent="0.25">
      <c r="A210" s="258"/>
      <c r="B210" s="258"/>
      <c r="C210" s="271"/>
      <c r="D210" s="271"/>
      <c r="E210" s="270"/>
      <c r="F210" s="258"/>
      <c r="G210" s="258"/>
      <c r="H210" s="278"/>
      <c r="I210" s="410"/>
      <c r="J210" s="410"/>
      <c r="K210" s="410"/>
      <c r="L210" s="410"/>
      <c r="M210" s="410"/>
      <c r="N210" s="410"/>
      <c r="O210" s="410"/>
      <c r="P210" s="410"/>
      <c r="Q210" s="410"/>
      <c r="R210" s="410"/>
      <c r="S210" s="410"/>
      <c r="T210" s="410"/>
      <c r="U210" s="410"/>
      <c r="V210" s="410"/>
      <c r="W210" s="410"/>
      <c r="X210" s="410"/>
      <c r="Y210" s="410"/>
      <c r="Z210" s="410"/>
      <c r="AA210" s="410"/>
      <c r="AB210" s="410"/>
      <c r="AC210" s="410"/>
      <c r="AD210" s="410"/>
      <c r="AE210" s="410"/>
      <c r="AF210" s="410"/>
      <c r="AG210" s="258"/>
      <c r="AH210" s="258"/>
      <c r="AI210" s="60"/>
      <c r="AJ210" s="60"/>
      <c r="AK210" s="60"/>
      <c r="AL210" s="60"/>
      <c r="AM210" s="60"/>
      <c r="AN210" s="60"/>
      <c r="AO210" s="249"/>
      <c r="AP210" s="249"/>
      <c r="AQ210" s="249"/>
      <c r="AR210" s="257"/>
      <c r="AS210" s="249"/>
      <c r="AT210" s="249"/>
      <c r="AU210" s="249"/>
      <c r="AV210" s="249"/>
      <c r="AW210" s="249"/>
      <c r="AX210" s="249"/>
    </row>
    <row r="211" spans="1:50" ht="12.75" hidden="1" customHeight="1" x14ac:dyDescent="0.25">
      <c r="A211" s="258"/>
      <c r="B211" s="258"/>
      <c r="C211" s="271"/>
      <c r="D211" s="271"/>
      <c r="E211" s="270"/>
      <c r="F211" s="258"/>
      <c r="G211" s="258"/>
      <c r="H211" s="278"/>
      <c r="I211" s="410"/>
      <c r="J211" s="410"/>
      <c r="K211" s="410"/>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258"/>
      <c r="AH211" s="258"/>
      <c r="AI211" s="60"/>
      <c r="AJ211" s="60"/>
      <c r="AK211" s="60"/>
      <c r="AL211" s="60"/>
      <c r="AM211" s="60"/>
      <c r="AN211" s="60"/>
      <c r="AO211" s="249"/>
      <c r="AP211" s="249"/>
      <c r="AQ211" s="249"/>
      <c r="AR211" s="257"/>
      <c r="AS211" s="249"/>
      <c r="AT211" s="249"/>
      <c r="AU211" s="249"/>
      <c r="AV211" s="249"/>
      <c r="AW211" s="249"/>
      <c r="AX211" s="249"/>
    </row>
    <row r="212" spans="1:50" ht="12.75" hidden="1" customHeight="1" x14ac:dyDescent="0.25">
      <c r="A212" s="258"/>
      <c r="B212" s="258"/>
      <c r="C212" s="271"/>
      <c r="D212" s="271"/>
      <c r="E212" s="270"/>
      <c r="F212" s="258"/>
      <c r="G212" s="258"/>
      <c r="H212" s="278"/>
      <c r="I212" s="410"/>
      <c r="J212" s="410"/>
      <c r="K212" s="410"/>
      <c r="L212" s="410"/>
      <c r="M212" s="410"/>
      <c r="N212" s="410"/>
      <c r="O212" s="410"/>
      <c r="P212" s="410"/>
      <c r="Q212" s="410"/>
      <c r="R212" s="410"/>
      <c r="S212" s="410"/>
      <c r="T212" s="410"/>
      <c r="U212" s="410"/>
      <c r="V212" s="410"/>
      <c r="W212" s="410"/>
      <c r="X212" s="410"/>
      <c r="Y212" s="410"/>
      <c r="Z212" s="410"/>
      <c r="AA212" s="410"/>
      <c r="AB212" s="410"/>
      <c r="AC212" s="410"/>
      <c r="AD212" s="410"/>
      <c r="AE212" s="410"/>
      <c r="AF212" s="410"/>
      <c r="AG212" s="258"/>
      <c r="AH212" s="258"/>
      <c r="AI212" s="60"/>
      <c r="AJ212" s="60"/>
      <c r="AK212" s="60"/>
      <c r="AL212" s="60"/>
      <c r="AM212" s="60"/>
      <c r="AN212" s="60"/>
      <c r="AO212" s="249"/>
      <c r="AP212" s="249"/>
      <c r="AQ212" s="249"/>
      <c r="AR212" s="257"/>
      <c r="AS212" s="249"/>
      <c r="AT212" s="249"/>
      <c r="AU212" s="249"/>
      <c r="AV212" s="249"/>
      <c r="AW212" s="249"/>
      <c r="AX212" s="249"/>
    </row>
    <row r="213" spans="1:50" ht="12.75" hidden="1" customHeight="1" x14ac:dyDescent="0.25">
      <c r="A213" s="258"/>
      <c r="B213" s="258"/>
      <c r="C213" s="271"/>
      <c r="D213" s="271"/>
      <c r="E213" s="270"/>
      <c r="F213" s="258"/>
      <c r="G213" s="258"/>
      <c r="H213" s="278"/>
      <c r="I213" s="410"/>
      <c r="J213" s="410"/>
      <c r="K213" s="410"/>
      <c r="L213" s="410"/>
      <c r="M213" s="410"/>
      <c r="N213" s="410"/>
      <c r="O213" s="410"/>
      <c r="P213" s="410"/>
      <c r="Q213" s="410"/>
      <c r="R213" s="410"/>
      <c r="S213" s="410"/>
      <c r="T213" s="410"/>
      <c r="U213" s="410"/>
      <c r="V213" s="410"/>
      <c r="W213" s="410"/>
      <c r="X213" s="410"/>
      <c r="Y213" s="410"/>
      <c r="Z213" s="410"/>
      <c r="AA213" s="410"/>
      <c r="AB213" s="410"/>
      <c r="AC213" s="410"/>
      <c r="AD213" s="410"/>
      <c r="AE213" s="410"/>
      <c r="AF213" s="410"/>
      <c r="AG213" s="258"/>
      <c r="AH213" s="258"/>
      <c r="AI213" s="60"/>
      <c r="AJ213" s="60"/>
      <c r="AK213" s="60"/>
      <c r="AL213" s="60"/>
      <c r="AM213" s="60"/>
      <c r="AN213" s="60"/>
      <c r="AO213" s="249"/>
      <c r="AP213" s="249"/>
      <c r="AQ213" s="249"/>
      <c r="AR213" s="257"/>
      <c r="AS213" s="249"/>
      <c r="AT213" s="249"/>
      <c r="AU213" s="249"/>
      <c r="AV213" s="249"/>
      <c r="AW213" s="249"/>
      <c r="AX213" s="249"/>
    </row>
    <row r="214" spans="1:50" ht="12.75" hidden="1" customHeight="1" x14ac:dyDescent="0.25">
      <c r="A214" s="258"/>
      <c r="B214" s="258"/>
      <c r="C214" s="271"/>
      <c r="D214" s="271"/>
      <c r="E214" s="270"/>
      <c r="F214" s="258"/>
      <c r="G214" s="258"/>
      <c r="H214" s="278"/>
      <c r="I214" s="410"/>
      <c r="J214" s="410"/>
      <c r="K214" s="410"/>
      <c r="L214" s="410"/>
      <c r="M214" s="410"/>
      <c r="N214" s="410"/>
      <c r="O214" s="410"/>
      <c r="P214" s="410"/>
      <c r="Q214" s="410"/>
      <c r="R214" s="410"/>
      <c r="S214" s="410"/>
      <c r="T214" s="410"/>
      <c r="U214" s="410"/>
      <c r="V214" s="410"/>
      <c r="W214" s="410"/>
      <c r="X214" s="410"/>
      <c r="Y214" s="410"/>
      <c r="Z214" s="410"/>
      <c r="AA214" s="410"/>
      <c r="AB214" s="410"/>
      <c r="AC214" s="410"/>
      <c r="AD214" s="410"/>
      <c r="AE214" s="410"/>
      <c r="AF214" s="410"/>
      <c r="AG214" s="258"/>
      <c r="AH214" s="258"/>
      <c r="AI214" s="60"/>
      <c r="AJ214" s="60"/>
      <c r="AK214" s="60"/>
      <c r="AL214" s="60"/>
      <c r="AM214" s="60"/>
      <c r="AN214" s="60"/>
      <c r="AO214" s="249"/>
      <c r="AP214" s="249"/>
      <c r="AQ214" s="249"/>
      <c r="AR214" s="257"/>
      <c r="AS214" s="249"/>
      <c r="AT214" s="249"/>
      <c r="AU214" s="249"/>
      <c r="AV214" s="249"/>
      <c r="AW214" s="249"/>
      <c r="AX214" s="249"/>
    </row>
    <row r="215" spans="1:50" ht="12.75" hidden="1" customHeight="1" x14ac:dyDescent="0.25">
      <c r="A215" s="258"/>
      <c r="B215" s="258"/>
      <c r="C215" s="271"/>
      <c r="D215" s="271"/>
      <c r="E215" s="270"/>
      <c r="F215" s="258"/>
      <c r="G215" s="258"/>
      <c r="H215" s="278"/>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258"/>
      <c r="AH215" s="258"/>
      <c r="AI215" s="60"/>
      <c r="AJ215" s="60"/>
      <c r="AK215" s="60"/>
      <c r="AL215" s="60"/>
      <c r="AM215" s="60"/>
      <c r="AN215" s="60"/>
      <c r="AO215" s="249"/>
      <c r="AP215" s="249"/>
      <c r="AQ215" s="249"/>
      <c r="AR215" s="257"/>
      <c r="AS215" s="249"/>
      <c r="AT215" s="249"/>
      <c r="AU215" s="249"/>
      <c r="AV215" s="249"/>
      <c r="AW215" s="249"/>
      <c r="AX215" s="249"/>
    </row>
    <row r="216" spans="1:50" ht="12.75" hidden="1" customHeight="1" x14ac:dyDescent="0.25">
      <c r="A216" s="258"/>
      <c r="B216" s="258"/>
      <c r="C216" s="271"/>
      <c r="D216" s="271"/>
      <c r="E216" s="270"/>
      <c r="F216" s="258"/>
      <c r="G216" s="258"/>
      <c r="H216" s="278"/>
      <c r="I216" s="410"/>
      <c r="J216" s="410"/>
      <c r="K216" s="410"/>
      <c r="L216" s="410"/>
      <c r="M216" s="410"/>
      <c r="N216" s="410"/>
      <c r="O216" s="410"/>
      <c r="P216" s="410"/>
      <c r="Q216" s="410"/>
      <c r="R216" s="410"/>
      <c r="S216" s="410"/>
      <c r="T216" s="410"/>
      <c r="U216" s="410"/>
      <c r="V216" s="410"/>
      <c r="W216" s="410"/>
      <c r="X216" s="410"/>
      <c r="Y216" s="410"/>
      <c r="Z216" s="410"/>
      <c r="AA216" s="410"/>
      <c r="AB216" s="410"/>
      <c r="AC216" s="410"/>
      <c r="AD216" s="410"/>
      <c r="AE216" s="410"/>
      <c r="AF216" s="410"/>
      <c r="AG216" s="258"/>
      <c r="AH216" s="258"/>
      <c r="AI216" s="60"/>
      <c r="AJ216" s="60"/>
      <c r="AK216" s="60"/>
      <c r="AL216" s="60"/>
      <c r="AM216" s="60"/>
      <c r="AN216" s="60"/>
      <c r="AO216" s="249"/>
      <c r="AP216" s="249"/>
      <c r="AQ216" s="249"/>
      <c r="AR216" s="257"/>
      <c r="AS216" s="249"/>
      <c r="AT216" s="249"/>
      <c r="AU216" s="249"/>
      <c r="AV216" s="249"/>
      <c r="AW216" s="249"/>
      <c r="AX216" s="249"/>
    </row>
    <row r="217" spans="1:50" ht="12.75" hidden="1" customHeight="1" x14ac:dyDescent="0.25">
      <c r="A217" s="258"/>
      <c r="B217" s="258"/>
      <c r="C217" s="271"/>
      <c r="D217" s="271"/>
      <c r="E217" s="270"/>
      <c r="F217" s="258"/>
      <c r="G217" s="258"/>
      <c r="H217" s="278"/>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258"/>
      <c r="AH217" s="258"/>
      <c r="AI217" s="60"/>
      <c r="AJ217" s="60"/>
      <c r="AK217" s="60"/>
      <c r="AL217" s="60"/>
      <c r="AM217" s="60"/>
      <c r="AN217" s="60"/>
      <c r="AO217" s="249"/>
      <c r="AP217" s="249"/>
      <c r="AQ217" s="249"/>
      <c r="AR217" s="257"/>
      <c r="AS217" s="249"/>
      <c r="AT217" s="249"/>
      <c r="AU217" s="249"/>
      <c r="AV217" s="249"/>
      <c r="AW217" s="249"/>
      <c r="AX217" s="249"/>
    </row>
    <row r="218" spans="1:50" ht="12.75" hidden="1" customHeight="1" x14ac:dyDescent="0.25">
      <c r="A218" s="258"/>
      <c r="B218" s="258"/>
      <c r="C218" s="271"/>
      <c r="D218" s="271"/>
      <c r="E218" s="270"/>
      <c r="F218" s="258"/>
      <c r="G218" s="258"/>
      <c r="H218" s="278"/>
      <c r="I218" s="410"/>
      <c r="J218" s="410"/>
      <c r="K218" s="410"/>
      <c r="L218" s="410"/>
      <c r="M218" s="410"/>
      <c r="N218" s="410"/>
      <c r="O218" s="410"/>
      <c r="P218" s="410"/>
      <c r="Q218" s="410"/>
      <c r="R218" s="410"/>
      <c r="S218" s="410"/>
      <c r="T218" s="410"/>
      <c r="U218" s="410"/>
      <c r="V218" s="410"/>
      <c r="W218" s="410"/>
      <c r="X218" s="410"/>
      <c r="Y218" s="410"/>
      <c r="Z218" s="410"/>
      <c r="AA218" s="410"/>
      <c r="AB218" s="410"/>
      <c r="AC218" s="410"/>
      <c r="AD218" s="410"/>
      <c r="AE218" s="410"/>
      <c r="AF218" s="410"/>
      <c r="AG218" s="258"/>
      <c r="AH218" s="258"/>
      <c r="AI218" s="60"/>
      <c r="AJ218" s="60"/>
      <c r="AK218" s="60"/>
      <c r="AL218" s="60"/>
      <c r="AM218" s="60"/>
      <c r="AN218" s="60"/>
      <c r="AO218" s="249"/>
      <c r="AP218" s="249"/>
      <c r="AQ218" s="249"/>
      <c r="AR218" s="257"/>
      <c r="AS218" s="249"/>
      <c r="AT218" s="249"/>
      <c r="AU218" s="249"/>
      <c r="AV218" s="249"/>
      <c r="AW218" s="249"/>
      <c r="AX218" s="249"/>
    </row>
    <row r="219" spans="1:50" ht="12.75" hidden="1" customHeight="1" x14ac:dyDescent="0.25">
      <c r="A219" s="258"/>
      <c r="B219" s="258"/>
      <c r="C219" s="271"/>
      <c r="D219" s="271"/>
      <c r="E219" s="270"/>
      <c r="F219" s="258"/>
      <c r="G219" s="258"/>
      <c r="H219" s="278"/>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258"/>
      <c r="AH219" s="258"/>
      <c r="AI219" s="60"/>
      <c r="AJ219" s="60"/>
      <c r="AK219" s="60"/>
      <c r="AL219" s="60"/>
      <c r="AM219" s="60"/>
      <c r="AN219" s="60"/>
      <c r="AO219" s="249"/>
      <c r="AP219" s="249"/>
      <c r="AQ219" s="249"/>
      <c r="AR219" s="257"/>
      <c r="AS219" s="249"/>
      <c r="AT219" s="249"/>
      <c r="AU219" s="249"/>
      <c r="AV219" s="249"/>
      <c r="AW219" s="249"/>
      <c r="AX219" s="249"/>
    </row>
    <row r="220" spans="1:50" ht="12.75" hidden="1" customHeight="1" x14ac:dyDescent="0.25">
      <c r="A220" s="258"/>
      <c r="B220" s="258"/>
      <c r="C220" s="271"/>
      <c r="D220" s="271"/>
      <c r="E220" s="270"/>
      <c r="F220" s="258"/>
      <c r="G220" s="258"/>
      <c r="H220" s="278"/>
      <c r="I220" s="410"/>
      <c r="J220" s="410"/>
      <c r="K220" s="410"/>
      <c r="L220" s="410"/>
      <c r="M220" s="410"/>
      <c r="N220" s="410"/>
      <c r="O220" s="410"/>
      <c r="P220" s="410"/>
      <c r="Q220" s="410"/>
      <c r="R220" s="410"/>
      <c r="S220" s="410"/>
      <c r="T220" s="410"/>
      <c r="U220" s="410"/>
      <c r="V220" s="410"/>
      <c r="W220" s="410"/>
      <c r="X220" s="410"/>
      <c r="Y220" s="410"/>
      <c r="Z220" s="410"/>
      <c r="AA220" s="410"/>
      <c r="AB220" s="410"/>
      <c r="AC220" s="410"/>
      <c r="AD220" s="410"/>
      <c r="AE220" s="410"/>
      <c r="AF220" s="410"/>
      <c r="AG220" s="258"/>
      <c r="AH220" s="258"/>
      <c r="AI220" s="60"/>
      <c r="AJ220" s="60"/>
      <c r="AK220" s="60"/>
      <c r="AL220" s="60"/>
      <c r="AM220" s="60"/>
      <c r="AN220" s="60"/>
      <c r="AO220" s="249"/>
      <c r="AP220" s="249"/>
      <c r="AQ220" s="249"/>
      <c r="AR220" s="257"/>
      <c r="AS220" s="249"/>
      <c r="AT220" s="249"/>
      <c r="AU220" s="249"/>
      <c r="AV220" s="249"/>
      <c r="AW220" s="249"/>
      <c r="AX220" s="249"/>
    </row>
    <row r="221" spans="1:50" ht="12.75" hidden="1" customHeight="1" x14ac:dyDescent="0.25">
      <c r="A221" s="258"/>
      <c r="B221" s="258"/>
      <c r="C221" s="271"/>
      <c r="D221" s="271"/>
      <c r="E221" s="270"/>
      <c r="F221" s="258"/>
      <c r="G221" s="258"/>
      <c r="H221" s="278"/>
      <c r="I221" s="410"/>
      <c r="J221" s="410"/>
      <c r="K221" s="410"/>
      <c r="L221" s="410"/>
      <c r="M221" s="410"/>
      <c r="N221" s="410"/>
      <c r="O221" s="410"/>
      <c r="P221" s="410"/>
      <c r="Q221" s="410"/>
      <c r="R221" s="410"/>
      <c r="S221" s="410"/>
      <c r="T221" s="410"/>
      <c r="U221" s="410"/>
      <c r="V221" s="410"/>
      <c r="W221" s="410"/>
      <c r="X221" s="410"/>
      <c r="Y221" s="410"/>
      <c r="Z221" s="410"/>
      <c r="AA221" s="410"/>
      <c r="AB221" s="410"/>
      <c r="AC221" s="410"/>
      <c r="AD221" s="410"/>
      <c r="AE221" s="410"/>
      <c r="AF221" s="410"/>
      <c r="AG221" s="258"/>
      <c r="AH221" s="258"/>
      <c r="AI221" s="60"/>
      <c r="AJ221" s="60"/>
      <c r="AK221" s="60"/>
      <c r="AL221" s="60"/>
      <c r="AM221" s="60"/>
      <c r="AN221" s="60"/>
      <c r="AO221" s="249"/>
      <c r="AP221" s="249"/>
      <c r="AQ221" s="249"/>
      <c r="AR221" s="257"/>
      <c r="AS221" s="249"/>
      <c r="AT221" s="249"/>
      <c r="AU221" s="249"/>
      <c r="AV221" s="249"/>
      <c r="AW221" s="249"/>
      <c r="AX221" s="249"/>
    </row>
    <row r="222" spans="1:50" ht="12.75" hidden="1" customHeight="1" x14ac:dyDescent="0.25">
      <c r="A222" s="258"/>
      <c r="B222" s="258"/>
      <c r="C222" s="271"/>
      <c r="D222" s="271"/>
      <c r="E222" s="270"/>
      <c r="F222" s="258"/>
      <c r="G222" s="258"/>
      <c r="H222" s="278"/>
      <c r="I222" s="410"/>
      <c r="J222" s="410"/>
      <c r="K222" s="410"/>
      <c r="L222" s="410"/>
      <c r="M222" s="410"/>
      <c r="N222" s="410"/>
      <c r="O222" s="410"/>
      <c r="P222" s="410"/>
      <c r="Q222" s="410"/>
      <c r="R222" s="410"/>
      <c r="S222" s="410"/>
      <c r="T222" s="410"/>
      <c r="U222" s="410"/>
      <c r="V222" s="410"/>
      <c r="W222" s="410"/>
      <c r="X222" s="410"/>
      <c r="Y222" s="410"/>
      <c r="Z222" s="410"/>
      <c r="AA222" s="410"/>
      <c r="AB222" s="410"/>
      <c r="AC222" s="410"/>
      <c r="AD222" s="410"/>
      <c r="AE222" s="410"/>
      <c r="AF222" s="410"/>
      <c r="AG222" s="258"/>
      <c r="AH222" s="258"/>
      <c r="AI222" s="60"/>
      <c r="AJ222" s="60"/>
      <c r="AK222" s="60"/>
      <c r="AL222" s="60"/>
      <c r="AM222" s="60"/>
      <c r="AN222" s="60"/>
      <c r="AO222" s="249"/>
      <c r="AP222" s="249"/>
      <c r="AQ222" s="249"/>
      <c r="AR222" s="257"/>
      <c r="AS222" s="249"/>
      <c r="AT222" s="249"/>
      <c r="AU222" s="249"/>
      <c r="AV222" s="249"/>
      <c r="AW222" s="249"/>
      <c r="AX222" s="249"/>
    </row>
    <row r="223" spans="1:50" ht="12.75" hidden="1" customHeight="1" x14ac:dyDescent="0.25">
      <c r="A223" s="258"/>
      <c r="B223" s="258"/>
      <c r="C223" s="271"/>
      <c r="D223" s="271"/>
      <c r="E223" s="270"/>
      <c r="F223" s="258"/>
      <c r="G223" s="258"/>
      <c r="H223" s="278"/>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258"/>
      <c r="AH223" s="258"/>
      <c r="AI223" s="60"/>
      <c r="AJ223" s="60"/>
      <c r="AK223" s="60"/>
      <c r="AL223" s="60"/>
      <c r="AM223" s="60"/>
      <c r="AN223" s="60"/>
      <c r="AO223" s="249"/>
      <c r="AP223" s="249"/>
      <c r="AQ223" s="249"/>
      <c r="AR223" s="257"/>
      <c r="AS223" s="249"/>
      <c r="AT223" s="249"/>
      <c r="AU223" s="249"/>
      <c r="AV223" s="249"/>
      <c r="AW223" s="249"/>
      <c r="AX223" s="249"/>
    </row>
    <row r="224" spans="1:50" ht="12.75" hidden="1" customHeight="1" x14ac:dyDescent="0.25">
      <c r="A224" s="258"/>
      <c r="B224" s="258"/>
      <c r="C224" s="271"/>
      <c r="D224" s="271"/>
      <c r="E224" s="270"/>
      <c r="F224" s="258"/>
      <c r="G224" s="258"/>
      <c r="H224" s="278"/>
      <c r="I224" s="410"/>
      <c r="J224" s="410"/>
      <c r="K224" s="410"/>
      <c r="L224" s="410"/>
      <c r="M224" s="410"/>
      <c r="N224" s="410"/>
      <c r="O224" s="410"/>
      <c r="P224" s="410"/>
      <c r="Q224" s="410"/>
      <c r="R224" s="410"/>
      <c r="S224" s="410"/>
      <c r="T224" s="410"/>
      <c r="U224" s="410"/>
      <c r="V224" s="410"/>
      <c r="W224" s="410"/>
      <c r="X224" s="410"/>
      <c r="Y224" s="410"/>
      <c r="Z224" s="410"/>
      <c r="AA224" s="410"/>
      <c r="AB224" s="410"/>
      <c r="AC224" s="410"/>
      <c r="AD224" s="410"/>
      <c r="AE224" s="410"/>
      <c r="AF224" s="410"/>
      <c r="AG224" s="258"/>
      <c r="AH224" s="258"/>
      <c r="AI224" s="60"/>
      <c r="AJ224" s="60"/>
      <c r="AK224" s="60"/>
      <c r="AL224" s="60"/>
      <c r="AM224" s="60"/>
      <c r="AN224" s="60"/>
      <c r="AO224" s="249"/>
      <c r="AP224" s="249"/>
      <c r="AQ224" s="249"/>
      <c r="AR224" s="257"/>
      <c r="AS224" s="249"/>
      <c r="AT224" s="249"/>
      <c r="AU224" s="249"/>
      <c r="AV224" s="249"/>
      <c r="AW224" s="249"/>
      <c r="AX224" s="249"/>
    </row>
    <row r="225" spans="1:50" ht="12.75" hidden="1" customHeight="1" x14ac:dyDescent="0.25">
      <c r="A225" s="258"/>
      <c r="B225" s="258"/>
      <c r="C225" s="271"/>
      <c r="D225" s="271"/>
      <c r="E225" s="270"/>
      <c r="F225" s="258"/>
      <c r="G225" s="258"/>
      <c r="H225" s="278"/>
      <c r="I225" s="410"/>
      <c r="J225" s="410"/>
      <c r="K225" s="410"/>
      <c r="L225" s="410"/>
      <c r="M225" s="410"/>
      <c r="N225" s="410"/>
      <c r="O225" s="410"/>
      <c r="P225" s="410"/>
      <c r="Q225" s="410"/>
      <c r="R225" s="410"/>
      <c r="S225" s="410"/>
      <c r="T225" s="410"/>
      <c r="U225" s="410"/>
      <c r="V225" s="410"/>
      <c r="W225" s="410"/>
      <c r="X225" s="410"/>
      <c r="Y225" s="410"/>
      <c r="Z225" s="410"/>
      <c r="AA225" s="410"/>
      <c r="AB225" s="410"/>
      <c r="AC225" s="410"/>
      <c r="AD225" s="410"/>
      <c r="AE225" s="410"/>
      <c r="AF225" s="410"/>
      <c r="AG225" s="258"/>
      <c r="AH225" s="258"/>
      <c r="AI225" s="60"/>
      <c r="AJ225" s="60"/>
      <c r="AK225" s="60"/>
      <c r="AL225" s="60"/>
      <c r="AM225" s="60"/>
      <c r="AN225" s="60"/>
      <c r="AO225" s="249"/>
      <c r="AP225" s="249"/>
      <c r="AQ225" s="249"/>
      <c r="AR225" s="257"/>
      <c r="AS225" s="249"/>
      <c r="AT225" s="249"/>
      <c r="AU225" s="249"/>
      <c r="AV225" s="249"/>
      <c r="AW225" s="249"/>
      <c r="AX225" s="249"/>
    </row>
    <row r="226" spans="1:50" ht="12.75" hidden="1" customHeight="1" x14ac:dyDescent="0.25">
      <c r="A226" s="258"/>
      <c r="B226" s="258"/>
      <c r="C226" s="271"/>
      <c r="D226" s="271"/>
      <c r="E226" s="270"/>
      <c r="F226" s="258"/>
      <c r="G226" s="258"/>
      <c r="H226" s="278"/>
      <c r="I226" s="410"/>
      <c r="J226" s="410"/>
      <c r="K226" s="410"/>
      <c r="L226" s="410"/>
      <c r="M226" s="410"/>
      <c r="N226" s="410"/>
      <c r="O226" s="410"/>
      <c r="P226" s="410"/>
      <c r="Q226" s="410"/>
      <c r="R226" s="410"/>
      <c r="S226" s="410"/>
      <c r="T226" s="410"/>
      <c r="U226" s="410"/>
      <c r="V226" s="410"/>
      <c r="W226" s="410"/>
      <c r="X226" s="410"/>
      <c r="Y226" s="410"/>
      <c r="Z226" s="410"/>
      <c r="AA226" s="410"/>
      <c r="AB226" s="410"/>
      <c r="AC226" s="410"/>
      <c r="AD226" s="410"/>
      <c r="AE226" s="410"/>
      <c r="AF226" s="410"/>
      <c r="AG226" s="258"/>
      <c r="AH226" s="258"/>
      <c r="AI226" s="60"/>
      <c r="AJ226" s="60"/>
      <c r="AK226" s="60"/>
      <c r="AL226" s="60"/>
      <c r="AM226" s="60"/>
      <c r="AN226" s="60"/>
      <c r="AO226" s="249"/>
      <c r="AP226" s="249"/>
      <c r="AQ226" s="249"/>
      <c r="AR226" s="257"/>
      <c r="AS226" s="249"/>
      <c r="AT226" s="249"/>
      <c r="AU226" s="249"/>
      <c r="AV226" s="249"/>
      <c r="AW226" s="249"/>
      <c r="AX226" s="249"/>
    </row>
    <row r="227" spans="1:50" ht="15" customHeight="1" x14ac:dyDescent="0.25"/>
    <row r="228" spans="1:50" ht="15" customHeight="1" x14ac:dyDescent="0.25"/>
  </sheetData>
  <autoFilter ref="A3:AX3" xr:uid="{00000000-0009-0000-0000-000002000000}"/>
  <mergeCells count="123">
    <mergeCell ref="AB20:AB21"/>
    <mergeCell ref="AC20:AC21"/>
    <mergeCell ref="AM4:AM5"/>
    <mergeCell ref="AN4:AN5"/>
    <mergeCell ref="AA16:AA17"/>
    <mergeCell ref="AB16:AB17"/>
    <mergeCell ref="AC16:AC17"/>
    <mergeCell ref="AM25:AM26"/>
    <mergeCell ref="AN25:AN26"/>
    <mergeCell ref="AM16:AM17"/>
    <mergeCell ref="AN16:AN17"/>
    <mergeCell ref="AI1:AN1"/>
    <mergeCell ref="AL20:AL21"/>
    <mergeCell ref="AM20:AM21"/>
    <mergeCell ref="AN20:AN21"/>
    <mergeCell ref="AL16:AL17"/>
    <mergeCell ref="AM14:AM15"/>
    <mergeCell ref="AN14:AN15"/>
    <mergeCell ref="AL14:AL15"/>
    <mergeCell ref="AL10:AL13"/>
    <mergeCell ref="AM10:AM13"/>
    <mergeCell ref="AN10:AN13"/>
    <mergeCell ref="AA2:AF2"/>
    <mergeCell ref="AI2:AK2"/>
    <mergeCell ref="AL2:AN2"/>
    <mergeCell ref="AL4:AL5"/>
    <mergeCell ref="AB4:AB5"/>
    <mergeCell ref="AC4:AC5"/>
    <mergeCell ref="AA14:AA15"/>
    <mergeCell ref="AB14:AB15"/>
    <mergeCell ref="AC14:AC15"/>
    <mergeCell ref="AA10:AA13"/>
    <mergeCell ref="AB10:AB13"/>
    <mergeCell ref="AC10:AC13"/>
    <mergeCell ref="C2:E2"/>
    <mergeCell ref="F2:H2"/>
    <mergeCell ref="I2:N2"/>
    <mergeCell ref="O2:T2"/>
    <mergeCell ref="U2:Z2"/>
    <mergeCell ref="D4:D5"/>
    <mergeCell ref="C4:C5"/>
    <mergeCell ref="E4:E5"/>
    <mergeCell ref="O4:O5"/>
    <mergeCell ref="P4:P5"/>
    <mergeCell ref="Q4:Q5"/>
    <mergeCell ref="U4:U5"/>
    <mergeCell ref="C10:C13"/>
    <mergeCell ref="D10:D13"/>
    <mergeCell ref="E10:E13"/>
    <mergeCell ref="I10:I13"/>
    <mergeCell ref="J10:J13"/>
    <mergeCell ref="K10:K13"/>
    <mergeCell ref="O10:O13"/>
    <mergeCell ref="P10:P13"/>
    <mergeCell ref="A4:A9"/>
    <mergeCell ref="B4:B9"/>
    <mergeCell ref="A14:A15"/>
    <mergeCell ref="B14:B15"/>
    <mergeCell ref="A16:A19"/>
    <mergeCell ref="B16:B19"/>
    <mergeCell ref="A20:A24"/>
    <mergeCell ref="B20:B24"/>
    <mergeCell ref="A10:A13"/>
    <mergeCell ref="B10:B13"/>
    <mergeCell ref="A25:A26"/>
    <mergeCell ref="B25:B26"/>
    <mergeCell ref="O25:O26"/>
    <mergeCell ref="U25:U26"/>
    <mergeCell ref="AA25:AA26"/>
    <mergeCell ref="C16:C17"/>
    <mergeCell ref="D16:D17"/>
    <mergeCell ref="I20:I21"/>
    <mergeCell ref="J20:J21"/>
    <mergeCell ref="K20:K21"/>
    <mergeCell ref="AA20:AA21"/>
    <mergeCell ref="C25:C26"/>
    <mergeCell ref="D25:D26"/>
    <mergeCell ref="I25:I26"/>
    <mergeCell ref="J25:J26"/>
    <mergeCell ref="K25:K26"/>
    <mergeCell ref="O20:O21"/>
    <mergeCell ref="O16:O17"/>
    <mergeCell ref="E16:E17"/>
    <mergeCell ref="E25:E26"/>
    <mergeCell ref="P25:P26"/>
    <mergeCell ref="N16:N17"/>
    <mergeCell ref="U16:U17"/>
    <mergeCell ref="W16:W17"/>
    <mergeCell ref="V25:V26"/>
    <mergeCell ref="C14:C15"/>
    <mergeCell ref="D14:D15"/>
    <mergeCell ref="C20:C21"/>
    <mergeCell ref="D20:D21"/>
    <mergeCell ref="E20:E21"/>
    <mergeCell ref="E14:E15"/>
    <mergeCell ref="V4:V5"/>
    <mergeCell ref="W4:W5"/>
    <mergeCell ref="AA4:AA5"/>
    <mergeCell ref="I4:I5"/>
    <mergeCell ref="J4:J5"/>
    <mergeCell ref="K4:K5"/>
    <mergeCell ref="I16:I17"/>
    <mergeCell ref="J16:J17"/>
    <mergeCell ref="K16:K17"/>
    <mergeCell ref="I14:I15"/>
    <mergeCell ref="J14:J15"/>
    <mergeCell ref="K14:K15"/>
    <mergeCell ref="V16:V17"/>
    <mergeCell ref="V20:V21"/>
    <mergeCell ref="P16:P17"/>
    <mergeCell ref="P18:P19"/>
    <mergeCell ref="O14:O15"/>
    <mergeCell ref="U14:U15"/>
    <mergeCell ref="P14:P15"/>
    <mergeCell ref="Q14:Q15"/>
    <mergeCell ref="T14:T15"/>
    <mergeCell ref="V14:V15"/>
    <mergeCell ref="W14:W15"/>
    <mergeCell ref="V18:V19"/>
    <mergeCell ref="Q10:Q13"/>
    <mergeCell ref="U10:U13"/>
    <mergeCell ref="V10:V13"/>
    <mergeCell ref="W10:W13"/>
  </mergeCells>
  <dataValidations count="20">
    <dataValidation allowBlank="1" showInputMessage="1" showErrorMessage="1" prompt="Corresponde al porcentaje total programado para la tarea en la vigencia._x000a_" sqref="AI3" xr:uid="{00000000-0002-0000-0200-000000000000}"/>
    <dataValidation allowBlank="1" showInputMessage="1" showErrorMessage="1" prompt="Corresponde al porcentaje total ejecutado para la tarea en la vigencia._x000a_" sqref="AJ3" xr:uid="{00000000-0002-0000-0200-000001000000}"/>
    <dataValidation allowBlank="1" showInputMessage="1" showErrorMessage="1" prompt="Corresponde al porcentaje total programado para la actividad en la vigencia." sqref="AL3" xr:uid="{00000000-0002-0000-0200-000002000000}"/>
    <dataValidation allowBlank="1" showInputMessage="1" showErrorMessage="1" prompt="Corresponde al porcentaje total ejecutado para la actividad en la vigencia." sqref="AM3" xr:uid="{00000000-0002-0000-0200-000003000000}"/>
    <dataValidation allowBlank="1" showInputMessage="1" showErrorMessage="1" prompt="Corresponde a la ponderación de la actividad para la vigencia." sqref="E3" xr:uid="{00000000-0002-0000-0200-000004000000}"/>
    <dataValidation allowBlank="1" showInputMessage="1" showErrorMessage="1" prompt="Corresponde a la ponderación de la tarea para la vigencia." sqref="H3" xr:uid="{00000000-0002-0000-0200-000005000000}"/>
    <dataValidation allowBlank="1" showInputMessage="1" showErrorMessage="1" prompt="Numerar las actividades con las que considera se da cumplimiento a la meta." sqref="C3" xr:uid="{00000000-0002-0000-0200-000006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xr:uid="{00000000-0002-0000-0200-000007000000}"/>
    <dataValidation allowBlank="1" showInputMessage="1" showErrorMessage="1" prompt="Numerar las tareas con las que considera se da cumplimiento a la actividad." sqref="F3" xr:uid="{00000000-0002-0000-0200-000008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xr:uid="{00000000-0002-0000-0200-000009000000}"/>
    <dataValidation allowBlank="1" showInputMessage="1" showErrorMessage="1" prompt="Relacionar el código de la meta. El código es asignado por SEGPLAN, y debe guardar coherencia con el registrado en la hoja de vidad de indicador._x000a_" sqref="A3" xr:uid="{00000000-0002-0000-0200-00000A000000}"/>
    <dataValidation allowBlank="1" showInputMessage="1" showErrorMessage="1" prompt="Relacionar el nombre de la meta del proyecto. Debe guardar coherencia con el registrado en la hoja de vida de indicador." sqref="B3" xr:uid="{00000000-0002-0000-0200-00000B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C000000}"/>
    <dataValidation allowBlank="1" showInputMessage="1" showErrorMessage="1" prompt="Este campo se encuentra formulado, por tanto no se debe incluir ningún tipo de información." sqref="C2:E2" xr:uid="{00000000-0002-0000-0200-00000D000000}"/>
    <dataValidation allowBlank="1" showInputMessage="1" showErrorMessage="1" prompt="Muestra la relación de la ejecución frente a la programación" sqref="N3 Z3 T3 AF3 AK3 AN3" xr:uid="{00000000-0002-0000-0200-00000E000000}"/>
    <dataValidation allowBlank="1" showInputMessage="1" showErrorMessage="1" prompt="Corresponde a la ejecución de tareas para el periodo reportado" sqref="M3 Y3 S3 AE3" xr:uid="{00000000-0002-0000-0200-00000F000000}"/>
    <dataValidation allowBlank="1" showInputMessage="1" showErrorMessage="1" prompt="Corresponde a la programación de tareas para el periodo, conforme al cronograma de cumplimiento en la vigencia" sqref="L3 X3 R3 AD3" xr:uid="{00000000-0002-0000-0200-000010000000}"/>
    <dataValidation allowBlank="1" showInputMessage="1" showErrorMessage="1" prompt="Corresponde a la sumatoria de las tareas ejecutadas para el cumplimiento de la actividad" sqref="V3 P3 J3 AB3" xr:uid="{00000000-0002-0000-0200-000011000000}"/>
    <dataValidation allowBlank="1" showInputMessage="1" showErrorMessage="1" prompt="Corresponde a la sumatoria de las tareas programadas para el cumplimiento de la actividad" sqref="U3 I3 O3 AA3" xr:uid="{00000000-0002-0000-0200-000012000000}"/>
    <dataValidation allowBlank="1" showInputMessage="1" showErrorMessage="1" prompt="Muestra los resultados de la ejecución frente a la programación" sqref="Q3 W3 K3 AC3" xr:uid="{00000000-0002-0000-0200-000013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8E00"/>
  </sheetPr>
  <dimension ref="A1:BV219"/>
  <sheetViews>
    <sheetView tabSelected="1" topLeftCell="X1" zoomScale="73" zoomScaleNormal="73" workbookViewId="0">
      <selection activeCell="AT10" sqref="AT10"/>
    </sheetView>
  </sheetViews>
  <sheetFormatPr baseColWidth="10" defaultColWidth="0" defaultRowHeight="12.75" customHeight="1" zeroHeight="1" x14ac:dyDescent="0.25"/>
  <cols>
    <col min="1" max="1" width="15.140625" style="250" hidden="1" customWidth="1"/>
    <col min="2" max="2" width="14.42578125" style="250" hidden="1" customWidth="1"/>
    <col min="3" max="3" width="17.7109375" style="250" hidden="1" customWidth="1"/>
    <col min="4" max="7" width="15.28515625" style="250" hidden="1" customWidth="1"/>
    <col min="8" max="10" width="12.28515625" style="250" hidden="1" customWidth="1"/>
    <col min="11" max="11" width="13.140625" style="250" hidden="1" customWidth="1"/>
    <col min="12" max="13" width="15.28515625" style="272" hidden="1" customWidth="1"/>
    <col min="14" max="15" width="8.140625" style="250" hidden="1" customWidth="1"/>
    <col min="16" max="17" width="11" style="250" hidden="1" customWidth="1"/>
    <col min="18" max="18" width="9.5703125" style="272" hidden="1" customWidth="1"/>
    <col min="19" max="19" width="13.42578125" style="272" hidden="1" customWidth="1"/>
    <col min="20" max="20" width="13.5703125" style="272" hidden="1" customWidth="1"/>
    <col min="21" max="21" width="14.140625" style="272" hidden="1" customWidth="1"/>
    <col min="22" max="22" width="15.28515625" style="296" hidden="1" customWidth="1"/>
    <col min="23" max="23" width="24" style="250" hidden="1" customWidth="1"/>
    <col min="24" max="24" width="11.85546875" style="250" customWidth="1"/>
    <col min="25" max="25" width="27.5703125" style="250" customWidth="1"/>
    <col min="26" max="26" width="12.28515625" style="250" customWidth="1"/>
    <col min="27" max="27" width="13.140625" style="250" customWidth="1"/>
    <col min="28" max="29" width="11" style="272" hidden="1" customWidth="1"/>
    <col min="30" max="30" width="11" style="250" hidden="1" customWidth="1"/>
    <col min="31" max="31" width="37.42578125" style="250" hidden="1" customWidth="1"/>
    <col min="32" max="32" width="19.5703125" style="250" hidden="1" customWidth="1"/>
    <col min="33" max="35" width="11" style="250" hidden="1" customWidth="1"/>
    <col min="36" max="36" width="30.5703125" style="250" hidden="1" customWidth="1"/>
    <col min="37" max="37" width="26.140625" style="250" hidden="1" customWidth="1"/>
    <col min="38" max="40" width="11" style="279" hidden="1" customWidth="1"/>
    <col min="41" max="41" width="30.5703125" style="279" hidden="1" customWidth="1"/>
    <col min="42" max="42" width="15.28515625" style="279" hidden="1" customWidth="1"/>
    <col min="43" max="45" width="11" style="279" customWidth="1"/>
    <col min="46" max="46" width="46.28515625" style="250" customWidth="1"/>
    <col min="47" max="47" width="15.28515625" style="250" customWidth="1"/>
    <col min="48" max="48" width="60" style="250" customWidth="1"/>
    <col min="49" max="49" width="18.5703125" style="279" customWidth="1"/>
    <col min="50" max="50" width="31.42578125" style="279" customWidth="1"/>
    <col min="51" max="51" width="6.7109375" style="287" customWidth="1"/>
    <col min="52" max="54" width="13.28515625" style="279" customWidth="1"/>
    <col min="55" max="55" width="15.28515625" style="287" customWidth="1"/>
    <col min="56" max="74" width="15.28515625" style="287" hidden="1" customWidth="1"/>
    <col min="75" max="16384" width="14.42578125" style="287" hidden="1"/>
  </cols>
  <sheetData>
    <row r="1" spans="1:74" customFormat="1" ht="36" customHeight="1" x14ac:dyDescent="0.25">
      <c r="A1" s="474"/>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5"/>
      <c r="AM1" s="474"/>
      <c r="AN1" s="474"/>
      <c r="AO1" s="474"/>
      <c r="AP1" s="474"/>
      <c r="AQ1" s="474"/>
      <c r="AR1" s="475"/>
      <c r="AS1" s="475"/>
      <c r="AT1" s="475"/>
      <c r="AU1" s="475"/>
      <c r="AV1" s="475"/>
      <c r="AW1" s="475"/>
      <c r="AX1" s="475"/>
      <c r="AY1" s="474"/>
      <c r="AZ1" s="763" t="s">
        <v>257</v>
      </c>
      <c r="BA1" s="764"/>
      <c r="BB1" s="764"/>
      <c r="BC1" s="474"/>
      <c r="BD1" s="474"/>
      <c r="BE1" s="474"/>
      <c r="BF1" s="474"/>
      <c r="BG1" s="474"/>
      <c r="BH1" s="474"/>
      <c r="BI1" s="474"/>
      <c r="BJ1" s="474"/>
      <c r="BK1" s="474"/>
      <c r="BL1" s="474"/>
      <c r="BM1" s="474"/>
      <c r="BN1" s="474"/>
      <c r="BO1" s="474"/>
      <c r="BP1" s="474"/>
      <c r="BQ1" s="474"/>
      <c r="BR1" s="474"/>
      <c r="BS1" s="474"/>
      <c r="BT1" s="474"/>
      <c r="BU1" s="474"/>
      <c r="BV1" s="474"/>
    </row>
    <row r="2" spans="1:74" customFormat="1" ht="18.75" customHeight="1" x14ac:dyDescent="0.25">
      <c r="A2" s="755" t="s">
        <v>321</v>
      </c>
      <c r="B2" s="756"/>
      <c r="C2" s="756"/>
      <c r="D2" s="756"/>
      <c r="E2" s="757"/>
      <c r="F2" s="755" t="s">
        <v>322</v>
      </c>
      <c r="G2" s="771"/>
      <c r="H2" s="771"/>
      <c r="I2" s="771"/>
      <c r="J2" s="771"/>
      <c r="K2" s="771"/>
      <c r="L2" s="771"/>
      <c r="M2" s="771"/>
      <c r="N2" s="771"/>
      <c r="O2" s="771"/>
      <c r="P2" s="771"/>
      <c r="Q2" s="771"/>
      <c r="R2" s="771"/>
      <c r="S2" s="772"/>
      <c r="T2" s="476"/>
      <c r="U2" s="476"/>
      <c r="V2" s="762" t="s">
        <v>323</v>
      </c>
      <c r="W2" s="762" t="s">
        <v>324</v>
      </c>
      <c r="X2" s="747" t="s">
        <v>325</v>
      </c>
      <c r="Y2" s="748"/>
      <c r="Z2" s="749"/>
      <c r="AA2" s="750" t="s">
        <v>349</v>
      </c>
      <c r="AB2" s="753" t="s">
        <v>260</v>
      </c>
      <c r="AC2" s="753"/>
      <c r="AD2" s="753"/>
      <c r="AE2" s="753"/>
      <c r="AF2" s="753"/>
      <c r="AG2" s="754" t="s">
        <v>261</v>
      </c>
      <c r="AH2" s="724"/>
      <c r="AI2" s="724"/>
      <c r="AJ2" s="724"/>
      <c r="AK2" s="725"/>
      <c r="AL2" s="723" t="s">
        <v>262</v>
      </c>
      <c r="AM2" s="724"/>
      <c r="AN2" s="724"/>
      <c r="AO2" s="724"/>
      <c r="AP2" s="725"/>
      <c r="AQ2" s="723" t="s">
        <v>263</v>
      </c>
      <c r="AR2" s="724"/>
      <c r="AS2" s="724"/>
      <c r="AT2" s="724"/>
      <c r="AU2" s="725"/>
      <c r="AV2" s="726" t="s">
        <v>1426</v>
      </c>
      <c r="AW2" s="727"/>
      <c r="AX2" s="728"/>
      <c r="AY2" s="477"/>
      <c r="AZ2" s="729" t="s">
        <v>326</v>
      </c>
      <c r="BA2" s="730"/>
      <c r="BB2" s="731"/>
      <c r="BC2" s="477"/>
      <c r="BD2" s="477"/>
      <c r="BE2" s="477"/>
      <c r="BF2" s="477"/>
      <c r="BG2" s="477"/>
      <c r="BH2" s="477"/>
      <c r="BI2" s="477"/>
      <c r="BJ2" s="477"/>
      <c r="BK2" s="477"/>
      <c r="BL2" s="477"/>
      <c r="BM2" s="477"/>
      <c r="BN2" s="477"/>
      <c r="BO2" s="477"/>
      <c r="BP2" s="477"/>
      <c r="BQ2" s="477"/>
      <c r="BR2" s="477"/>
      <c r="BS2" s="477"/>
      <c r="BT2" s="477"/>
      <c r="BU2" s="477"/>
      <c r="BV2" s="477"/>
    </row>
    <row r="3" spans="1:74" customFormat="1" ht="23.25" customHeight="1" x14ac:dyDescent="0.25">
      <c r="A3" s="758" t="s">
        <v>327</v>
      </c>
      <c r="B3" s="758" t="s">
        <v>328</v>
      </c>
      <c r="C3" s="758" t="s">
        <v>329</v>
      </c>
      <c r="D3" s="758" t="s">
        <v>1422</v>
      </c>
      <c r="E3" s="760" t="s">
        <v>330</v>
      </c>
      <c r="F3" s="760" t="s">
        <v>331</v>
      </c>
      <c r="G3" s="765"/>
      <c r="H3" s="765"/>
      <c r="I3" s="765"/>
      <c r="J3" s="765"/>
      <c r="K3" s="766"/>
      <c r="L3" s="762" t="s">
        <v>332</v>
      </c>
      <c r="M3" s="762" t="s">
        <v>333</v>
      </c>
      <c r="N3" s="762" t="s">
        <v>334</v>
      </c>
      <c r="O3" s="762"/>
      <c r="P3" s="767" t="s">
        <v>335</v>
      </c>
      <c r="Q3" s="768"/>
      <c r="R3" s="762" t="s">
        <v>336</v>
      </c>
      <c r="S3" s="762"/>
      <c r="T3" s="762" t="s">
        <v>337</v>
      </c>
      <c r="U3" s="762" t="s">
        <v>338</v>
      </c>
      <c r="V3" s="762"/>
      <c r="W3" s="762"/>
      <c r="X3" s="732" t="s">
        <v>346</v>
      </c>
      <c r="Y3" s="734" t="s">
        <v>347</v>
      </c>
      <c r="Z3" s="736" t="s">
        <v>348</v>
      </c>
      <c r="AA3" s="751"/>
      <c r="AB3" s="738" t="str">
        <f>AB2&amp;": Programado Meta"</f>
        <v>Ene-Mar: Programado Meta</v>
      </c>
      <c r="AC3" s="738" t="str">
        <f>AB2&amp;": Ejecutado Meta"</f>
        <v>Ene-Mar: Ejecutado Meta</v>
      </c>
      <c r="AD3" s="740" t="s">
        <v>350</v>
      </c>
      <c r="AE3" s="742" t="s">
        <v>1424</v>
      </c>
      <c r="AF3" s="744" t="s">
        <v>1425</v>
      </c>
      <c r="AG3" s="745" t="str">
        <f>AG2&amp;": Programado Meta"</f>
        <v>Abr-Jun: Programado Meta</v>
      </c>
      <c r="AH3" s="717" t="str">
        <f>AG2&amp;": Ejecutado Meta"</f>
        <v>Abr-Jun: Ejecutado Meta</v>
      </c>
      <c r="AI3" s="719" t="s">
        <v>350</v>
      </c>
      <c r="AJ3" s="721" t="s">
        <v>1424</v>
      </c>
      <c r="AK3" s="709" t="s">
        <v>1425</v>
      </c>
      <c r="AL3" s="715" t="str">
        <f>AL2&amp;": Programado Meta"</f>
        <v>Jul-Sep: Programado Meta</v>
      </c>
      <c r="AM3" s="717" t="str">
        <f>AL2&amp;": Ejecutado Meta"</f>
        <v>Jul-Sep: Ejecutado Meta</v>
      </c>
      <c r="AN3" s="719" t="s">
        <v>350</v>
      </c>
      <c r="AO3" s="721" t="s">
        <v>1424</v>
      </c>
      <c r="AP3" s="709" t="s">
        <v>1425</v>
      </c>
      <c r="AQ3" s="715" t="str">
        <f>AQ2&amp;": Programado Meta"</f>
        <v>Oct-Dic: Programado Meta</v>
      </c>
      <c r="AR3" s="717" t="str">
        <f>AQ2&amp;": Ejecutado Meta"</f>
        <v>Oct-Dic: Ejecutado Meta</v>
      </c>
      <c r="AS3" s="719" t="s">
        <v>350</v>
      </c>
      <c r="AT3" s="721" t="s">
        <v>1424</v>
      </c>
      <c r="AU3" s="709" t="s">
        <v>1425</v>
      </c>
      <c r="AV3" s="711" t="s">
        <v>351</v>
      </c>
      <c r="AW3" s="713" t="s">
        <v>352</v>
      </c>
      <c r="AX3" s="713" t="s">
        <v>353</v>
      </c>
      <c r="AY3" s="477"/>
      <c r="AZ3" s="705" t="s">
        <v>354</v>
      </c>
      <c r="BA3" s="705" t="s">
        <v>355</v>
      </c>
      <c r="BB3" s="705" t="s">
        <v>356</v>
      </c>
      <c r="BC3" s="477"/>
      <c r="BD3" s="477"/>
      <c r="BE3" s="477"/>
      <c r="BF3" s="477"/>
      <c r="BG3" s="477"/>
      <c r="BH3" s="477"/>
      <c r="BI3" s="477"/>
      <c r="BJ3" s="477"/>
      <c r="BK3" s="477"/>
      <c r="BL3" s="477"/>
      <c r="BM3" s="477"/>
      <c r="BN3" s="477"/>
      <c r="BO3" s="477"/>
      <c r="BP3" s="477"/>
      <c r="BQ3" s="477"/>
      <c r="BR3" s="477"/>
      <c r="BS3" s="477"/>
      <c r="BT3" s="477"/>
      <c r="BU3" s="477"/>
      <c r="BV3" s="477"/>
    </row>
    <row r="4" spans="1:74" customFormat="1" ht="34.5" customHeight="1" x14ac:dyDescent="0.25">
      <c r="A4" s="759"/>
      <c r="B4" s="759"/>
      <c r="C4" s="759"/>
      <c r="D4" s="759"/>
      <c r="E4" s="761"/>
      <c r="F4" s="476" t="s">
        <v>339</v>
      </c>
      <c r="G4" s="467" t="s">
        <v>340</v>
      </c>
      <c r="H4" s="467" t="s">
        <v>341</v>
      </c>
      <c r="I4" s="467" t="s">
        <v>342</v>
      </c>
      <c r="J4" s="467" t="s">
        <v>343</v>
      </c>
      <c r="K4" s="467" t="s">
        <v>344</v>
      </c>
      <c r="L4" s="762"/>
      <c r="M4" s="762"/>
      <c r="N4" s="762"/>
      <c r="O4" s="762"/>
      <c r="P4" s="280" t="s">
        <v>345</v>
      </c>
      <c r="Q4" s="280" t="s">
        <v>1423</v>
      </c>
      <c r="R4" s="762"/>
      <c r="S4" s="762"/>
      <c r="T4" s="762"/>
      <c r="U4" s="762"/>
      <c r="V4" s="762"/>
      <c r="W4" s="762"/>
      <c r="X4" s="733"/>
      <c r="Y4" s="735"/>
      <c r="Z4" s="737"/>
      <c r="AA4" s="752"/>
      <c r="AB4" s="739"/>
      <c r="AC4" s="739"/>
      <c r="AD4" s="741"/>
      <c r="AE4" s="743"/>
      <c r="AF4" s="744"/>
      <c r="AG4" s="746"/>
      <c r="AH4" s="718"/>
      <c r="AI4" s="720"/>
      <c r="AJ4" s="722"/>
      <c r="AK4" s="710"/>
      <c r="AL4" s="716"/>
      <c r="AM4" s="718"/>
      <c r="AN4" s="720"/>
      <c r="AO4" s="722"/>
      <c r="AP4" s="710"/>
      <c r="AQ4" s="716"/>
      <c r="AR4" s="718"/>
      <c r="AS4" s="720"/>
      <c r="AT4" s="722"/>
      <c r="AU4" s="710"/>
      <c r="AV4" s="712"/>
      <c r="AW4" s="714"/>
      <c r="AX4" s="714"/>
      <c r="AY4" s="477"/>
      <c r="AZ4" s="706"/>
      <c r="BA4" s="706"/>
      <c r="BB4" s="706"/>
      <c r="BC4" s="477"/>
      <c r="BD4" s="477"/>
      <c r="BE4" s="477"/>
      <c r="BF4" s="477"/>
      <c r="BG4" s="477"/>
      <c r="BH4" s="477"/>
      <c r="BI4" s="477"/>
      <c r="BJ4" s="477"/>
      <c r="BK4" s="477"/>
      <c r="BL4" s="477"/>
      <c r="BM4" s="477"/>
      <c r="BN4" s="477"/>
      <c r="BO4" s="477"/>
      <c r="BP4" s="477"/>
      <c r="BQ4" s="477"/>
      <c r="BR4" s="477"/>
      <c r="BS4" s="477"/>
      <c r="BT4" s="477"/>
      <c r="BU4" s="477"/>
      <c r="BV4" s="477"/>
    </row>
    <row r="5" spans="1:74" ht="56.25" customHeight="1" x14ac:dyDescent="0.25">
      <c r="A5" s="773" t="s">
        <v>357</v>
      </c>
      <c r="B5" s="773" t="s">
        <v>358</v>
      </c>
      <c r="C5" s="773" t="s">
        <v>359</v>
      </c>
      <c r="D5" s="773" t="s">
        <v>360</v>
      </c>
      <c r="E5" s="773" t="s">
        <v>361</v>
      </c>
      <c r="F5" s="773" t="s">
        <v>362</v>
      </c>
      <c r="G5" s="773" t="s">
        <v>363</v>
      </c>
      <c r="H5" s="773" t="s">
        <v>364</v>
      </c>
      <c r="I5" s="294" t="s">
        <v>71</v>
      </c>
      <c r="J5" s="294" t="s">
        <v>71</v>
      </c>
      <c r="K5" s="776" t="s">
        <v>365</v>
      </c>
      <c r="L5" s="779" t="s">
        <v>366</v>
      </c>
      <c r="M5" s="779" t="s">
        <v>367</v>
      </c>
      <c r="N5" s="294" t="s">
        <v>368</v>
      </c>
      <c r="O5" s="294" t="s">
        <v>71</v>
      </c>
      <c r="P5" s="294" t="s">
        <v>71</v>
      </c>
      <c r="Q5" s="294" t="s">
        <v>71</v>
      </c>
      <c r="R5" s="779" t="s">
        <v>369</v>
      </c>
      <c r="S5" s="782" t="s">
        <v>370</v>
      </c>
      <c r="T5" s="785">
        <v>249905400</v>
      </c>
      <c r="U5" s="785" t="s">
        <v>371</v>
      </c>
      <c r="V5" s="302">
        <v>264</v>
      </c>
      <c r="W5" s="303" t="s">
        <v>372</v>
      </c>
      <c r="X5" s="787">
        <v>1</v>
      </c>
      <c r="Y5" s="790" t="s">
        <v>282</v>
      </c>
      <c r="Z5" s="791">
        <v>0.3</v>
      </c>
      <c r="AA5" s="794" t="s">
        <v>369</v>
      </c>
      <c r="AB5" s="795">
        <f>((('2.Actividades_Tareas_vig'!I4*'2.Actividades_Tareas_vig'!$E$4)*$Z$5)/'2.Actividades_Tareas_vig'!$E$4)+((('2.Actividades_Tareas_vig'!I6*'2.Actividades_Tareas_vig'!$E$6)*$Z$5)/'2.Actividades_Tareas_vig'!$E$6)+((('2.Actividades_Tareas_vig'!I7*'2.Actividades_Tareas_vig'!$E$7)*$Z$5)/'2.Actividades_Tareas_vig'!$E$7)+((('2.Actividades_Tareas_vig'!I8*'2.Actividades_Tareas_vig'!$E$8)*$Z$5)/'2.Actividades_Tareas_vig'!$E$8)+((('2.Actividades_Tareas_vig'!I9*'2.Actividades_Tareas_vig'!$E$9)*$Z$5)/'2.Actividades_Tareas_vig'!$E$9)</f>
        <v>0.12467645643427815</v>
      </c>
      <c r="AC5" s="795">
        <f>((('2.Actividades_Tareas_vig'!J4*'2.Actividades_Tareas_vig'!$E$4)*$Z$5)/'2.Actividades_Tareas_vig'!$E$4)+((('2.Actividades_Tareas_vig'!J6*'2.Actividades_Tareas_vig'!$E$6)*$Z$5)/'2.Actividades_Tareas_vig'!$E$6)+((('2.Actividades_Tareas_vig'!J7*'2.Actividades_Tareas_vig'!$E$7)*$Z$5)/'2.Actividades_Tareas_vig'!$E$7)+((('2.Actividades_Tareas_vig'!J8*'2.Actividades_Tareas_vig'!$E$8)*$Z$5)/'2.Actividades_Tareas_vig'!$E$8)+((('2.Actividades_Tareas_vig'!J9*'2.Actividades_Tareas_vig'!$E$9)*$Z$5)/'2.Actividades_Tareas_vig'!$E$9)</f>
        <v>0.12467645643427815</v>
      </c>
      <c r="AD5" s="798">
        <f>IFERROR(AC5/AB5, AC5)</f>
        <v>1</v>
      </c>
      <c r="AE5" s="801" t="s">
        <v>1392</v>
      </c>
      <c r="AF5" s="448"/>
      <c r="AG5" s="804">
        <f>((('2.Actividades_Tareas_vig'!O4*'2.Actividades_Tareas_vig'!$E$4)*$Z$5)/'2.Actividades_Tareas_vig'!$E$4)+((('2.Actividades_Tareas_vig'!O6*'2.Actividades_Tareas_vig'!$E$6)*$Z$5)/'2.Actividades_Tareas_vig'!$E$6)+((('2.Actividades_Tareas_vig'!O7*'2.Actividades_Tareas_vig'!$E$7)*$Z$5)/'2.Actividades_Tareas_vig'!$E$7)+((('2.Actividades_Tareas_vig'!O8*'2.Actividades_Tareas_vig'!$E$8)*$Z$5)/'2.Actividades_Tareas_vig'!$E$8)+((('2.Actividades_Tareas_vig'!O9*'2.Actividades_Tareas_vig'!$E$9)*$Z$5)/'2.Actividades_Tareas_vig'!$E$9)</f>
        <v>8.5654511869572986E-2</v>
      </c>
      <c r="AH5" s="804">
        <f>((('2.Actividades_Tareas_vig'!P4*'2.Actividades_Tareas_vig'!$E$4)*$Z$5)/'2.Actividades_Tareas_vig'!$E$4)+((('2.Actividades_Tareas_vig'!P6*'2.Actividades_Tareas_vig'!$E$6)*$Z$5)/'2.Actividades_Tareas_vig'!$E$6)+((('2.Actividades_Tareas_vig'!P7*'2.Actividades_Tareas_vig'!$E$7)*$Z$5)/'2.Actividades_Tareas_vig'!$E$7)+((('2.Actividades_Tareas_vig'!P8*'2.Actividades_Tareas_vig'!$E$8)*$Z$5)/'2.Actividades_Tareas_vig'!$E$8)+((('2.Actividades_Tareas_vig'!P9*'2.Actividades_Tareas_vig'!$E$9)*$Z$5)/'2.Actividades_Tareas_vig'!$E$9)</f>
        <v>8.5654511869572986E-2</v>
      </c>
      <c r="AI5" s="798">
        <f>IFERROR(AH5/AG5, AH5)</f>
        <v>1</v>
      </c>
      <c r="AJ5" s="707" t="s">
        <v>1417</v>
      </c>
      <c r="AK5" s="451"/>
      <c r="AL5" s="807">
        <f>((('2.Actividades_Tareas_vig'!U4*'2.Actividades_Tareas_vig'!$E$4)*$Z$5)/'2.Actividades_Tareas_vig'!$E$4)+((('2.Actividades_Tareas_vig'!U6*'2.Actividades_Tareas_vig'!$E$6)*$Z$5)/'2.Actividades_Tareas_vig'!$E$6)+((('2.Actividades_Tareas_vig'!U7*'2.Actividades_Tareas_vig'!$E$7)*$Z$5)/'2.Actividades_Tareas_vig'!$E$7)+((('2.Actividades_Tareas_vig'!U8*'2.Actividades_Tareas_vig'!$E$8)*$Z$5)/'2.Actividades_Tareas_vig'!$E$8)+((('2.Actividades_Tareas_vig'!U9*'2.Actividades_Tareas_vig'!$E$9)*$Z$5)/'2.Actividades_Tareas_vig'!$E$9)</f>
        <v>7.2660000000000002E-2</v>
      </c>
      <c r="AM5" s="807">
        <f>((('2.Actividades_Tareas_vig'!V4*'2.Actividades_Tareas_vig'!$E$4)*$Z$5)/'2.Actividades_Tareas_vig'!$E$4)+((('2.Actividades_Tareas_vig'!V6*'2.Actividades_Tareas_vig'!$E$6)*$Z$5)/'2.Actividades_Tareas_vig'!$E$6)+((('2.Actividades_Tareas_vig'!V7*'2.Actividades_Tareas_vig'!$E$7)*$Z$5)/'2.Actividades_Tareas_vig'!$E$7)+((('2.Actividades_Tareas_vig'!V8*'2.Actividades_Tareas_vig'!$E$8)*$Z$5)/'2.Actividades_Tareas_vig'!$E$8)+((('2.Actividades_Tareas_vig'!V9*'2.Actividades_Tareas_vig'!$E$9)*$Z$5)/'2.Actividades_Tareas_vig'!$E$9)</f>
        <v>7.2660000000000002E-2</v>
      </c>
      <c r="AN5" s="807">
        <f>IFERROR(AM5/AL5, AM5)</f>
        <v>1</v>
      </c>
      <c r="AO5" s="707" t="s">
        <v>1485</v>
      </c>
      <c r="AP5" s="707" t="s">
        <v>1470</v>
      </c>
      <c r="AQ5" s="810">
        <f>((('2.Actividades_Tareas_vig'!AA4*'2.Actividades_Tareas_vig'!$E$4)*$Z$5)/'2.Actividades_Tareas_vig'!$E$4)+((('2.Actividades_Tareas_vig'!AA6*'2.Actividades_Tareas_vig'!$E$6)*$Z$5)/'2.Actividades_Tareas_vig'!$E$6)+((('2.Actividades_Tareas_vig'!AA7*'2.Actividades_Tareas_vig'!$E$7)*$Z$5)/'2.Actividades_Tareas_vig'!$E$7)+((('2.Actividades_Tareas_vig'!AA8*'2.Actividades_Tareas_vig'!$E$8)*$Z$5)/'2.Actividades_Tareas_vig'!$E$8)+((('2.Actividades_Tareas_vig'!AA9*'2.Actividades_Tareas_vig'!$E$9)*$Z$5)/'2.Actividades_Tareas_vig'!$E$9)</f>
        <v>1.7009999999999997E-2</v>
      </c>
      <c r="AR5" s="810">
        <f>((('2.Actividades_Tareas_vig'!AB4*'2.Actividades_Tareas_vig'!$E$4)*$Z$5)/'2.Actividades_Tareas_vig'!$E$4)+((('2.Actividades_Tareas_vig'!AB6*'2.Actividades_Tareas_vig'!$E$6)*$Z$5)/'2.Actividades_Tareas_vig'!$E$6)+((('2.Actividades_Tareas_vig'!AB7*'2.Actividades_Tareas_vig'!$E$7)*$Z$5)/'2.Actividades_Tareas_vig'!$E$7)+((('2.Actividades_Tareas_vig'!AB8*'2.Actividades_Tareas_vig'!$E$8)*$Z$5)/'2.Actividades_Tareas_vig'!$E$8)+((('2.Actividades_Tareas_vig'!AB9*'2.Actividades_Tareas_vig'!$E$9)*$Z$5)/'2.Actividades_Tareas_vig'!$E$9)</f>
        <v>1.7009999999999997E-2</v>
      </c>
      <c r="AS5" s="807">
        <f>IFERROR(AR5/AQ5, AR5)</f>
        <v>1</v>
      </c>
      <c r="AT5" s="707" t="s">
        <v>1498</v>
      </c>
      <c r="AU5" s="707" t="s">
        <v>1512</v>
      </c>
      <c r="AV5" s="707" t="s">
        <v>1499</v>
      </c>
      <c r="AW5" s="707" t="s">
        <v>1385</v>
      </c>
      <c r="AX5" s="707" t="s">
        <v>1389</v>
      </c>
      <c r="AY5" s="297"/>
      <c r="AZ5" s="769">
        <f>AB5+AG5+AL5+AQ5</f>
        <v>0.30000096830385115</v>
      </c>
      <c r="BA5" s="769">
        <f>AC5+AM5+AR5+AH5</f>
        <v>0.30000096830385115</v>
      </c>
      <c r="BB5" s="769">
        <f>BA5/AZ5</f>
        <v>1</v>
      </c>
      <c r="BC5" s="286"/>
      <c r="BD5" s="286"/>
      <c r="BE5" s="286"/>
      <c r="BF5" s="286"/>
      <c r="BG5" s="286"/>
      <c r="BH5" s="286"/>
      <c r="BI5" s="286"/>
      <c r="BJ5" s="286"/>
      <c r="BK5" s="286"/>
      <c r="BL5" s="286"/>
      <c r="BM5" s="286"/>
      <c r="BN5" s="286"/>
      <c r="BO5" s="286"/>
      <c r="BP5" s="286"/>
      <c r="BQ5" s="286"/>
      <c r="BR5" s="286"/>
      <c r="BS5" s="286"/>
      <c r="BT5" s="286"/>
      <c r="BU5" s="286"/>
      <c r="BV5" s="286"/>
    </row>
    <row r="6" spans="1:74" ht="56.25" customHeight="1" x14ac:dyDescent="0.25">
      <c r="A6" s="774"/>
      <c r="B6" s="774"/>
      <c r="C6" s="774"/>
      <c r="D6" s="774"/>
      <c r="E6" s="774"/>
      <c r="F6" s="774"/>
      <c r="G6" s="774"/>
      <c r="H6" s="774"/>
      <c r="I6" s="294" t="s">
        <v>373</v>
      </c>
      <c r="J6" s="294" t="s">
        <v>374</v>
      </c>
      <c r="K6" s="777"/>
      <c r="L6" s="780"/>
      <c r="M6" s="780"/>
      <c r="N6" s="294"/>
      <c r="O6" s="294"/>
      <c r="P6" s="294" t="s">
        <v>71</v>
      </c>
      <c r="Q6" s="294" t="s">
        <v>71</v>
      </c>
      <c r="R6" s="780"/>
      <c r="S6" s="783"/>
      <c r="T6" s="786"/>
      <c r="U6" s="786"/>
      <c r="V6" s="304">
        <v>381</v>
      </c>
      <c r="W6" s="305" t="s">
        <v>375</v>
      </c>
      <c r="X6" s="788"/>
      <c r="Y6" s="669"/>
      <c r="Z6" s="792"/>
      <c r="AA6" s="786"/>
      <c r="AB6" s="796"/>
      <c r="AC6" s="796"/>
      <c r="AD6" s="799"/>
      <c r="AE6" s="802"/>
      <c r="AF6" s="449"/>
      <c r="AG6" s="805"/>
      <c r="AH6" s="805"/>
      <c r="AI6" s="799"/>
      <c r="AJ6" s="708"/>
      <c r="AK6" s="452"/>
      <c r="AL6" s="808"/>
      <c r="AM6" s="808"/>
      <c r="AN6" s="808"/>
      <c r="AO6" s="708"/>
      <c r="AP6" s="708"/>
      <c r="AQ6" s="811"/>
      <c r="AR6" s="811"/>
      <c r="AS6" s="808"/>
      <c r="AT6" s="708"/>
      <c r="AU6" s="708"/>
      <c r="AV6" s="708"/>
      <c r="AW6" s="708"/>
      <c r="AX6" s="708"/>
      <c r="AY6" s="297"/>
      <c r="AZ6" s="770"/>
      <c r="BA6" s="770"/>
      <c r="BB6" s="770"/>
      <c r="BC6" s="286"/>
      <c r="BD6" s="286"/>
      <c r="BE6" s="286"/>
      <c r="BF6" s="286"/>
      <c r="BG6" s="286"/>
      <c r="BH6" s="286"/>
      <c r="BI6" s="286"/>
      <c r="BJ6" s="286"/>
      <c r="BK6" s="286"/>
      <c r="BL6" s="286"/>
      <c r="BM6" s="286"/>
      <c r="BN6" s="286"/>
      <c r="BO6" s="286"/>
      <c r="BP6" s="286"/>
      <c r="BQ6" s="286"/>
      <c r="BR6" s="286"/>
      <c r="BS6" s="286"/>
      <c r="BT6" s="286"/>
      <c r="BU6" s="286"/>
      <c r="BV6" s="286"/>
    </row>
    <row r="7" spans="1:74" ht="56.25" customHeight="1" x14ac:dyDescent="0.25">
      <c r="A7" s="775"/>
      <c r="B7" s="775"/>
      <c r="C7" s="775"/>
      <c r="D7" s="775"/>
      <c r="E7" s="775"/>
      <c r="F7" s="775"/>
      <c r="G7" s="775"/>
      <c r="H7" s="775"/>
      <c r="I7" s="294" t="s">
        <v>373</v>
      </c>
      <c r="J7" s="294" t="s">
        <v>376</v>
      </c>
      <c r="K7" s="778"/>
      <c r="L7" s="781"/>
      <c r="M7" s="781"/>
      <c r="N7" s="294"/>
      <c r="O7" s="294"/>
      <c r="P7" s="294" t="s">
        <v>377</v>
      </c>
      <c r="Q7" s="294" t="s">
        <v>378</v>
      </c>
      <c r="R7" s="781"/>
      <c r="S7" s="784"/>
      <c r="T7" s="655"/>
      <c r="U7" s="655"/>
      <c r="V7" s="304">
        <v>388</v>
      </c>
      <c r="W7" s="305" t="s">
        <v>379</v>
      </c>
      <c r="X7" s="789"/>
      <c r="Y7" s="673"/>
      <c r="Z7" s="793"/>
      <c r="AA7" s="655"/>
      <c r="AB7" s="797"/>
      <c r="AC7" s="797"/>
      <c r="AD7" s="800"/>
      <c r="AE7" s="803"/>
      <c r="AF7" s="450"/>
      <c r="AG7" s="806"/>
      <c r="AH7" s="806"/>
      <c r="AI7" s="800"/>
      <c r="AJ7" s="657"/>
      <c r="AK7" s="447"/>
      <c r="AL7" s="809"/>
      <c r="AM7" s="809"/>
      <c r="AN7" s="809"/>
      <c r="AO7" s="657"/>
      <c r="AP7" s="657"/>
      <c r="AQ7" s="812"/>
      <c r="AR7" s="812"/>
      <c r="AS7" s="809"/>
      <c r="AT7" s="657"/>
      <c r="AU7" s="657"/>
      <c r="AV7" s="657"/>
      <c r="AW7" s="657"/>
      <c r="AX7" s="657"/>
      <c r="AY7" s="297"/>
      <c r="AZ7" s="770"/>
      <c r="BA7" s="770"/>
      <c r="BB7" s="770"/>
      <c r="BC7" s="286"/>
      <c r="BD7" s="286"/>
      <c r="BE7" s="286"/>
      <c r="BF7" s="286"/>
      <c r="BG7" s="286"/>
      <c r="BH7" s="286"/>
      <c r="BI7" s="286"/>
      <c r="BJ7" s="286"/>
      <c r="BK7" s="286"/>
      <c r="BL7" s="286"/>
      <c r="BM7" s="286"/>
      <c r="BN7" s="286"/>
      <c r="BO7" s="286"/>
      <c r="BP7" s="286"/>
      <c r="BQ7" s="286"/>
      <c r="BR7" s="286"/>
      <c r="BS7" s="286"/>
      <c r="BT7" s="286"/>
      <c r="BU7" s="286"/>
      <c r="BV7" s="286"/>
    </row>
    <row r="8" spans="1:74" ht="56.25" customHeight="1" x14ac:dyDescent="0.25">
      <c r="A8" s="52" t="s">
        <v>380</v>
      </c>
      <c r="B8" s="52" t="s">
        <v>381</v>
      </c>
      <c r="C8" s="52" t="s">
        <v>382</v>
      </c>
      <c r="D8" s="429" t="s">
        <v>360</v>
      </c>
      <c r="E8" s="430" t="s">
        <v>361</v>
      </c>
      <c r="F8" s="430" t="s">
        <v>362</v>
      </c>
      <c r="G8" s="430" t="s">
        <v>363</v>
      </c>
      <c r="H8" s="430" t="s">
        <v>71</v>
      </c>
      <c r="I8" s="294" t="s">
        <v>71</v>
      </c>
      <c r="J8" s="294" t="s">
        <v>71</v>
      </c>
      <c r="K8" s="294" t="s">
        <v>71</v>
      </c>
      <c r="L8" s="430" t="s">
        <v>366</v>
      </c>
      <c r="M8" s="430" t="s">
        <v>367</v>
      </c>
      <c r="N8" s="294" t="s">
        <v>368</v>
      </c>
      <c r="O8" s="294" t="s">
        <v>71</v>
      </c>
      <c r="P8" s="294" t="s">
        <v>71</v>
      </c>
      <c r="Q8" s="294" t="s">
        <v>71</v>
      </c>
      <c r="R8" s="430" t="s">
        <v>369</v>
      </c>
      <c r="S8" s="433" t="s">
        <v>383</v>
      </c>
      <c r="T8" s="52">
        <v>249905400</v>
      </c>
      <c r="U8" s="52" t="s">
        <v>371</v>
      </c>
      <c r="V8" s="306">
        <v>266</v>
      </c>
      <c r="W8" s="305" t="s">
        <v>384</v>
      </c>
      <c r="X8" s="62">
        <v>2</v>
      </c>
      <c r="Y8" s="259" t="s">
        <v>294</v>
      </c>
      <c r="Z8" s="61">
        <v>0.28000000000000003</v>
      </c>
      <c r="AA8" s="259" t="s">
        <v>369</v>
      </c>
      <c r="AB8" s="435">
        <v>8.9780067442328942E-2</v>
      </c>
      <c r="AC8" s="436">
        <v>8.9780067442328942E-2</v>
      </c>
      <c r="AD8" s="440">
        <v>1</v>
      </c>
      <c r="AE8" s="282" t="s">
        <v>1393</v>
      </c>
      <c r="AF8" s="468"/>
      <c r="AG8" s="439">
        <v>0.13521993255767101</v>
      </c>
      <c r="AH8" s="439">
        <v>0.13521993255767101</v>
      </c>
      <c r="AI8" s="440">
        <v>1</v>
      </c>
      <c r="AJ8" s="267" t="s">
        <v>1413</v>
      </c>
      <c r="AK8" s="260"/>
      <c r="AL8" s="290">
        <v>1.2500000000000001E-2</v>
      </c>
      <c r="AM8" s="290">
        <v>1.2500000000000001E-2</v>
      </c>
      <c r="AN8" s="68">
        <v>1</v>
      </c>
      <c r="AO8" s="523" t="s">
        <v>1471</v>
      </c>
      <c r="AP8" s="523" t="s">
        <v>1472</v>
      </c>
      <c r="AQ8" s="446">
        <v>4.2500000000000003E-2</v>
      </c>
      <c r="AR8" s="446">
        <v>4.2500000000000003E-2</v>
      </c>
      <c r="AS8" s="68">
        <f>IFERROR(AR8/AQ8, AR8)</f>
        <v>1</v>
      </c>
      <c r="AT8" s="537" t="s">
        <v>1500</v>
      </c>
      <c r="AU8" s="537" t="s">
        <v>1513</v>
      </c>
      <c r="AV8" s="536" t="s">
        <v>1508</v>
      </c>
      <c r="AW8" s="294" t="s">
        <v>1385</v>
      </c>
      <c r="AX8" s="294" t="s">
        <v>1386</v>
      </c>
      <c r="AY8" s="298"/>
      <c r="AZ8" s="299">
        <f>AB8+AG8+AL8+AQ8</f>
        <v>0.27999999999999997</v>
      </c>
      <c r="BA8" s="299">
        <f>AC8+AM8+AR8+AH8</f>
        <v>0.27999999999999992</v>
      </c>
      <c r="BB8" s="299">
        <f>BA8/AZ8</f>
        <v>0.99999999999999978</v>
      </c>
      <c r="BC8" s="288"/>
      <c r="BD8" s="288"/>
      <c r="BE8" s="288"/>
      <c r="BF8" s="288"/>
      <c r="BG8" s="288"/>
      <c r="BH8" s="288"/>
      <c r="BI8" s="288"/>
      <c r="BJ8" s="288"/>
      <c r="BK8" s="289"/>
      <c r="BL8" s="289"/>
      <c r="BM8" s="289"/>
      <c r="BN8" s="289"/>
      <c r="BO8" s="289"/>
      <c r="BP8" s="289"/>
      <c r="BQ8" s="289"/>
      <c r="BR8" s="289"/>
      <c r="BS8" s="289"/>
      <c r="BT8" s="289"/>
      <c r="BU8" s="289"/>
      <c r="BV8" s="289"/>
    </row>
    <row r="9" spans="1:74" ht="112.5" customHeight="1" x14ac:dyDescent="0.25">
      <c r="A9" s="259" t="s">
        <v>357</v>
      </c>
      <c r="B9" s="259" t="s">
        <v>385</v>
      </c>
      <c r="C9" s="259" t="s">
        <v>359</v>
      </c>
      <c r="D9" s="281" t="s">
        <v>360</v>
      </c>
      <c r="E9" s="294" t="s">
        <v>386</v>
      </c>
      <c r="F9" s="294" t="s">
        <v>387</v>
      </c>
      <c r="G9" s="294" t="s">
        <v>363</v>
      </c>
      <c r="H9" s="294" t="s">
        <v>71</v>
      </c>
      <c r="I9" s="294" t="s">
        <v>71</v>
      </c>
      <c r="J9" s="294" t="s">
        <v>71</v>
      </c>
      <c r="K9" s="294" t="s">
        <v>71</v>
      </c>
      <c r="L9" s="430" t="s">
        <v>366</v>
      </c>
      <c r="M9" s="430" t="s">
        <v>388</v>
      </c>
      <c r="N9" s="294" t="s">
        <v>368</v>
      </c>
      <c r="O9" s="294" t="s">
        <v>71</v>
      </c>
      <c r="P9" s="294" t="s">
        <v>71</v>
      </c>
      <c r="Q9" s="294" t="s">
        <v>71</v>
      </c>
      <c r="R9" s="430" t="s">
        <v>368</v>
      </c>
      <c r="S9" s="433" t="s">
        <v>71</v>
      </c>
      <c r="T9" s="52">
        <v>249905500</v>
      </c>
      <c r="U9" s="52" t="s">
        <v>389</v>
      </c>
      <c r="V9" s="307">
        <v>265</v>
      </c>
      <c r="W9" s="308" t="s">
        <v>390</v>
      </c>
      <c r="X9" s="62">
        <v>3</v>
      </c>
      <c r="Y9" s="260" t="s">
        <v>391</v>
      </c>
      <c r="Z9" s="61">
        <v>0.3</v>
      </c>
      <c r="AA9" s="259" t="s">
        <v>369</v>
      </c>
      <c r="AB9" s="435">
        <f>((('2.Actividades_Tareas_vig'!I14*'2.Actividades_Tareas_vig'!E14)*$Z$9)/'2.Actividades_Tareas_vig'!E14)</f>
        <v>8.2398734909720842E-2</v>
      </c>
      <c r="AC9" s="436">
        <f>((('2.Actividades_Tareas_vig'!J14*'2.Actividades_Tareas_vig'!$E$14)*$Z$9)/'2.Actividades_Tareas_vig'!$E$14)</f>
        <v>8.2398734909720842E-2</v>
      </c>
      <c r="AD9" s="440">
        <f>IFERROR(AC9/AB9, AC9)</f>
        <v>1</v>
      </c>
      <c r="AE9" s="282" t="s">
        <v>1394</v>
      </c>
      <c r="AF9" s="468"/>
      <c r="AG9" s="439">
        <f>((('2.Actividades_Tareas_vig'!O14*'2.Actividades_Tareas_vig'!$E$14)*$Z$9)/'2.Actividades_Tareas_vig'!$E$14)</f>
        <v>4.5609101740047439E-2</v>
      </c>
      <c r="AH9" s="439">
        <f>((('2.Actividades_Tareas_vig'!P14*'2.Actividades_Tareas_vig'!$E$14)*$Z$9)/'2.Actividades_Tareas_vig'!$E$14)</f>
        <v>4.5609101740047439E-2</v>
      </c>
      <c r="AI9" s="440">
        <f>IFERROR(AH9/AG9, AH9)</f>
        <v>1</v>
      </c>
      <c r="AJ9" s="260" t="s">
        <v>1415</v>
      </c>
      <c r="AK9" s="260"/>
      <c r="AL9" s="290">
        <f>((('2.Actividades_Tareas_vig'!U14*'2.Actividades_Tareas_vig'!$E$14)*$Z$9)/'2.Actividades_Tareas_vig'!$E$14)</f>
        <v>1.5000000000000001E-2</v>
      </c>
      <c r="AM9" s="290">
        <f>((('2.Actividades_Tareas_vig'!V14*'2.Actividades_Tareas_vig'!$E$14)*$Z$9)/'2.Actividades_Tareas_vig'!$E$14)</f>
        <v>1.5000000000000001E-2</v>
      </c>
      <c r="AN9" s="68">
        <f>IFERROR(AM9/AL9, AM9)</f>
        <v>1</v>
      </c>
      <c r="AO9" s="534" t="s">
        <v>1467</v>
      </c>
      <c r="AP9" s="534" t="s">
        <v>1468</v>
      </c>
      <c r="AQ9" s="446">
        <f>((('2.Actividades_Tareas_vig'!AA14*'2.Actividades_Tareas_vig'!$E$14)*$Z$9)/'2.Actividades_Tareas_vig'!$E$14)</f>
        <v>0.15698999999999996</v>
      </c>
      <c r="AR9" s="446">
        <f>((('2.Actividades_Tareas_vig'!AB14*'2.Actividades_Tareas_vig'!$E$14)*$Z$9)/'2.Actividades_Tareas_vig'!$E$14)</f>
        <v>0.15698999999999996</v>
      </c>
      <c r="AS9" s="68">
        <f>IFERROR(AR9/AQ9, AR9)</f>
        <v>1</v>
      </c>
      <c r="AT9" s="535" t="s">
        <v>1488</v>
      </c>
      <c r="AU9" s="535" t="s">
        <v>1489</v>
      </c>
      <c r="AV9" s="262" t="s">
        <v>1490</v>
      </c>
      <c r="AW9" s="294" t="s">
        <v>1385</v>
      </c>
      <c r="AX9" s="294" t="s">
        <v>1386</v>
      </c>
      <c r="AY9" s="298"/>
      <c r="AZ9" s="299">
        <f>AB9+AG9+AL9+AQ9</f>
        <v>0.29999783664976826</v>
      </c>
      <c r="BA9" s="299">
        <f>AC9+AM9+AR9+AH9</f>
        <v>0.29999783664976826</v>
      </c>
      <c r="BB9" s="299">
        <f>BA9/AZ9</f>
        <v>1</v>
      </c>
      <c r="BC9" s="288"/>
      <c r="BD9" s="288"/>
      <c r="BE9" s="288"/>
      <c r="BF9" s="288"/>
      <c r="BG9" s="288"/>
      <c r="BH9" s="288"/>
      <c r="BI9" s="288"/>
      <c r="BJ9" s="288"/>
      <c r="BK9" s="289"/>
      <c r="BL9" s="289"/>
      <c r="BM9" s="289"/>
      <c r="BN9" s="289"/>
      <c r="BO9" s="289"/>
      <c r="BP9" s="289"/>
      <c r="BQ9" s="289"/>
      <c r="BR9" s="289"/>
      <c r="BS9" s="289"/>
      <c r="BT9" s="289"/>
      <c r="BU9" s="289"/>
      <c r="BV9" s="289"/>
    </row>
    <row r="10" spans="1:74" ht="112.5" customHeight="1" x14ac:dyDescent="0.25">
      <c r="A10" s="259" t="s">
        <v>357</v>
      </c>
      <c r="B10" s="259" t="s">
        <v>385</v>
      </c>
      <c r="C10" s="259" t="s">
        <v>382</v>
      </c>
      <c r="D10" s="281" t="s">
        <v>360</v>
      </c>
      <c r="E10" s="294" t="s">
        <v>386</v>
      </c>
      <c r="F10" s="294" t="s">
        <v>387</v>
      </c>
      <c r="G10" s="294" t="s">
        <v>363</v>
      </c>
      <c r="H10" s="294" t="s">
        <v>71</v>
      </c>
      <c r="I10" s="294" t="s">
        <v>71</v>
      </c>
      <c r="J10" s="294" t="s">
        <v>71</v>
      </c>
      <c r="K10" s="294" t="s">
        <v>71</v>
      </c>
      <c r="L10" s="430" t="s">
        <v>392</v>
      </c>
      <c r="M10" s="430" t="s">
        <v>393</v>
      </c>
      <c r="N10" s="294" t="s">
        <v>368</v>
      </c>
      <c r="O10" s="294" t="s">
        <v>71</v>
      </c>
      <c r="P10" s="294" t="s">
        <v>71</v>
      </c>
      <c r="Q10" s="294" t="s">
        <v>71</v>
      </c>
      <c r="R10" s="430" t="s">
        <v>369</v>
      </c>
      <c r="S10" s="433" t="s">
        <v>370</v>
      </c>
      <c r="T10" s="52">
        <v>249905500</v>
      </c>
      <c r="U10" s="52" t="s">
        <v>389</v>
      </c>
      <c r="V10" s="309">
        <v>271</v>
      </c>
      <c r="W10" s="310" t="s">
        <v>394</v>
      </c>
      <c r="X10" s="62">
        <v>4</v>
      </c>
      <c r="Y10" s="259" t="s">
        <v>301</v>
      </c>
      <c r="Z10" s="61">
        <v>0.3</v>
      </c>
      <c r="AA10" s="259" t="s">
        <v>369</v>
      </c>
      <c r="AB10" s="435">
        <f>((('2.Actividades_Tareas_vig'!I16*'2.Actividades_Tareas_vig'!$E$16)*$Z$10)/'2.Actividades_Tareas_vig'!$E$16)+((('2.Actividades_Tareas_vig'!I18*'2.Actividades_Tareas_vig'!$E$18)*$Z$10)/'2.Actividades_Tareas_vig'!$E$18)+((('2.Actividades_Tareas_vig'!I19*'2.Actividades_Tareas_vig'!$E$19)*$Z$10)/'2.Actividades_Tareas_vig'!$E$19)</f>
        <v>0.13540962518544555</v>
      </c>
      <c r="AC10" s="435">
        <f>((('2.Actividades_Tareas_vig'!J16*'2.Actividades_Tareas_vig'!$E$16)*$Z$10)/'2.Actividades_Tareas_vig'!$E$16)+((('2.Actividades_Tareas_vig'!J18*'2.Actividades_Tareas_vig'!$E$18)*$Z$10)/'2.Actividades_Tareas_vig'!$E$18)+((('2.Actividades_Tareas_vig'!J19*'2.Actividades_Tareas_vig'!$E$19)*$Z$10)/'2.Actividades_Tareas_vig'!$E$19)</f>
        <v>0.13540962518544555</v>
      </c>
      <c r="AD10" s="440">
        <f>IFERROR(AC10/AB10, AC10)</f>
        <v>1</v>
      </c>
      <c r="AE10" s="282" t="s">
        <v>1384</v>
      </c>
      <c r="AF10" s="468"/>
      <c r="AG10" s="439">
        <f>((('2.Actividades_Tareas_vig'!O16*'2.Actividades_Tareas_vig'!$E$16)*$Z$10)/'2.Actividades_Tareas_vig'!$E$16)+((('2.Actividades_Tareas_vig'!O18*'2.Actividades_Tareas_vig'!$E$18)*$Z$10)/'2.Actividades_Tareas_vig'!$E$18)+((('2.Actividades_Tareas_vig'!O19*'2.Actividades_Tareas_vig'!$E$19)*$Z$10)/'2.Actividades_Tareas_vig'!$E$19)</f>
        <v>7.5906821958315815E-2</v>
      </c>
      <c r="AH10" s="439">
        <f>((('2.Actividades_Tareas_vig'!P16*'2.Actividades_Tareas_vig'!$E$16)*$Z$10)/'2.Actividades_Tareas_vig'!$E$16)+((('2.Actividades_Tareas_vig'!P18*'2.Actividades_Tareas_vig'!$E$18)*$Z$10)/'2.Actividades_Tareas_vig'!$E$18)+((('2.Actividades_Tareas_vig'!P19*'2.Actividades_Tareas_vig'!$E$19)*$Z$10)/'2.Actividades_Tareas_vig'!$E$19)</f>
        <v>7.5906821958315815E-2</v>
      </c>
      <c r="AI10" s="440">
        <f>IFERROR(AH10/AG10, AH10)</f>
        <v>1</v>
      </c>
      <c r="AJ10" s="260" t="s">
        <v>1418</v>
      </c>
      <c r="AK10" s="260"/>
      <c r="AL10" s="290">
        <f>((('2.Actividades_Tareas_vig'!U16*'2.Actividades_Tareas_vig'!$E$16)*$Z$10)/'2.Actividades_Tareas_vig'!$E$16)+((('2.Actividades_Tareas_vig'!U18*'2.Actividades_Tareas_vig'!$E$18)*$Z$10)/'2.Actividades_Tareas_vig'!$E$18)+((('2.Actividades_Tareas_vig'!U19*'2.Actividades_Tareas_vig'!$E$19)*$Z$10)/'2.Actividades_Tareas_vig'!$E$19)</f>
        <v>3.0000000000000001E-3</v>
      </c>
      <c r="AM10" s="290">
        <f>((('2.Actividades_Tareas_vig'!V16*'2.Actividades_Tareas_vig'!$E$16)*$Z$10)/'2.Actividades_Tareas_vig'!$E$16)+((('2.Actividades_Tareas_vig'!V18*'2.Actividades_Tareas_vig'!$E$18)*$Z$10)/'2.Actividades_Tareas_vig'!$E$18)+((('2.Actividades_Tareas_vig'!V19*'2.Actividades_Tareas_vig'!$E$19)*$Z$10)/'2.Actividades_Tareas_vig'!$E$19)</f>
        <v>3.0000000000000001E-3</v>
      </c>
      <c r="AN10" s="68">
        <f>IFERROR(AM10/AL10, AM10)</f>
        <v>1</v>
      </c>
      <c r="AO10" s="534" t="s">
        <v>1487</v>
      </c>
      <c r="AP10" s="534" t="s">
        <v>1469</v>
      </c>
      <c r="AQ10" s="446">
        <f>((('2.Actividades_Tareas_vig'!AA16*'2.Actividades_Tareas_vig'!$E$16)*$Z$10)/'2.Actividades_Tareas_vig'!$E$16)+((('2.Actividades_Tareas_vig'!AA18*'2.Actividades_Tareas_vig'!$E$18)*$Z$10)/'2.Actividades_Tareas_vig'!$E$18)+((('2.Actividades_Tareas_vig'!AA19*'2.Actividades_Tareas_vig'!$E$19)*$Z$10)/'2.Actividades_Tareas_vig'!$E$19)</f>
        <v>8.5676404141650161E-2</v>
      </c>
      <c r="AR10" s="446">
        <f>((('2.Actividades_Tareas_vig'!AB16*'2.Actividades_Tareas_vig'!$E$16)*$Z$10)/'2.Actividades_Tareas_vig'!$E$16)+((('2.Actividades_Tareas_vig'!AB18*'2.Actividades_Tareas_vig'!$E$18)*$Z$10)/'2.Actividades_Tareas_vig'!$E$18)+((('2.Actividades_Tareas_vig'!AB19*'2.Actividades_Tareas_vig'!$E$19)*$Z$10)/'2.Actividades_Tareas_vig'!$E$19)</f>
        <v>8.5676404141650161E-2</v>
      </c>
      <c r="AS10" s="68">
        <f>IFERROR(AR10/AQ10, AR10)</f>
        <v>1</v>
      </c>
      <c r="AT10" s="535" t="s">
        <v>1491</v>
      </c>
      <c r="AU10" s="535" t="s">
        <v>1492</v>
      </c>
      <c r="AV10" s="536" t="s">
        <v>1493</v>
      </c>
      <c r="AW10" s="294" t="s">
        <v>1385</v>
      </c>
      <c r="AX10" s="294" t="s">
        <v>1387</v>
      </c>
      <c r="AY10" s="298"/>
      <c r="AZ10" s="299">
        <f>AB10+AG10+AL10+AQ10</f>
        <v>0.29999285128541153</v>
      </c>
      <c r="BA10" s="299">
        <f>AC10+AM10+AR10+AH10</f>
        <v>0.29999285128541153</v>
      </c>
      <c r="BB10" s="299">
        <f>BA10/AZ10</f>
        <v>1</v>
      </c>
      <c r="BC10" s="288"/>
      <c r="BD10" s="288"/>
      <c r="BE10" s="288"/>
      <c r="BF10" s="288"/>
      <c r="BG10" s="288"/>
      <c r="BH10" s="288"/>
      <c r="BI10" s="288"/>
      <c r="BJ10" s="288"/>
      <c r="BK10" s="289"/>
      <c r="BL10" s="289"/>
      <c r="BM10" s="289"/>
      <c r="BN10" s="289"/>
      <c r="BO10" s="289"/>
      <c r="BP10" s="289"/>
      <c r="BQ10" s="289"/>
      <c r="BR10" s="289"/>
      <c r="BS10" s="289"/>
      <c r="BT10" s="289"/>
      <c r="BU10" s="289"/>
      <c r="BV10" s="289"/>
    </row>
    <row r="11" spans="1:74" ht="112.5" customHeight="1" x14ac:dyDescent="0.25">
      <c r="A11" s="263" t="s">
        <v>380</v>
      </c>
      <c r="B11" s="263" t="s">
        <v>381</v>
      </c>
      <c r="C11" s="263" t="s">
        <v>382</v>
      </c>
      <c r="D11" s="293" t="s">
        <v>395</v>
      </c>
      <c r="E11" s="294" t="s">
        <v>361</v>
      </c>
      <c r="F11" s="294" t="s">
        <v>387</v>
      </c>
      <c r="G11" s="294" t="s">
        <v>363</v>
      </c>
      <c r="H11" s="294" t="s">
        <v>71</v>
      </c>
      <c r="I11" s="294" t="s">
        <v>71</v>
      </c>
      <c r="J11" s="294" t="s">
        <v>71</v>
      </c>
      <c r="K11" s="294" t="s">
        <v>71</v>
      </c>
      <c r="L11" s="430" t="s">
        <v>392</v>
      </c>
      <c r="M11" s="430" t="s">
        <v>393</v>
      </c>
      <c r="N11" s="294" t="s">
        <v>368</v>
      </c>
      <c r="O11" s="294" t="s">
        <v>71</v>
      </c>
      <c r="P11" s="294" t="s">
        <v>71</v>
      </c>
      <c r="Q11" s="294" t="s">
        <v>71</v>
      </c>
      <c r="R11" s="430" t="s">
        <v>369</v>
      </c>
      <c r="S11" s="434" t="s">
        <v>370</v>
      </c>
      <c r="T11" s="59">
        <v>249905500</v>
      </c>
      <c r="U11" s="59" t="s">
        <v>389</v>
      </c>
      <c r="V11" s="309">
        <v>271</v>
      </c>
      <c r="W11" s="310" t="s">
        <v>394</v>
      </c>
      <c r="X11" s="65">
        <v>5</v>
      </c>
      <c r="Y11" s="263" t="s">
        <v>307</v>
      </c>
      <c r="Z11" s="64">
        <v>0.3</v>
      </c>
      <c r="AA11" s="263" t="s">
        <v>369</v>
      </c>
      <c r="AB11" s="437">
        <f>((('2.Actividades_Tareas_vig'!I20*'2.Actividades_Tareas_vig'!$E$20)*$Z$11)/'2.Actividades_Tareas_vig'!$E$20)+((('2.Actividades_Tareas_vig'!I22*'2.Actividades_Tareas_vig'!$E$22)*$Z$11)/'2.Actividades_Tareas_vig'!$E$22)+((('2.Actividades_Tareas_vig'!I23*'2.Actividades_Tareas_vig'!$E$23)*$Z$11)/'2.Actividades_Tareas_vig'!$E$23)+((('2.Actividades_Tareas_vig'!I24*'2.Actividades_Tareas_vig'!$E$24)*$Z$11)/'2.Actividades_Tareas_vig'!$E$24)</f>
        <v>9.2219391730035433E-2</v>
      </c>
      <c r="AC11" s="437">
        <f>((('2.Actividades_Tareas_vig'!J20*'2.Actividades_Tareas_vig'!$E$20)*$Z$11)/'2.Actividades_Tareas_vig'!$E$20)+((('2.Actividades_Tareas_vig'!J22*'2.Actividades_Tareas_vig'!$E$22)*$Z$11)/'2.Actividades_Tareas_vig'!$E$22)+((('2.Actividades_Tareas_vig'!J23*'2.Actividades_Tareas_vig'!$E$23)*$Z$11)/'2.Actividades_Tareas_vig'!$E$23)+((('2.Actividades_Tareas_vig'!J24*'2.Actividades_Tareas_vig'!$E$24)*$Z$11)/'2.Actividades_Tareas_vig'!$E$24)</f>
        <v>9.2219391730035433E-2</v>
      </c>
      <c r="AD11" s="440">
        <f>IFERROR(AC11/AB11, AC11)</f>
        <v>1</v>
      </c>
      <c r="AE11" s="284" t="s">
        <v>1388</v>
      </c>
      <c r="AF11" s="284"/>
      <c r="AG11" s="441">
        <f>((('2.Actividades_Tareas_vig'!O20*'2.Actividades_Tareas_vig'!$E$20)*$Z$11)/'2.Actividades_Tareas_vig'!$E$20)+((('2.Actividades_Tareas_vig'!O22*'2.Actividades_Tareas_vig'!$E$22)*$Z$11)/'2.Actividades_Tareas_vig'!$E$22)+((('2.Actividades_Tareas_vig'!O23*'2.Actividades_Tareas_vig'!$E$23)*$Z$11)/'2.Actividades_Tareas_vig'!$E$23)+((('2.Actividades_Tareas_vig'!O24*'2.Actividades_Tareas_vig'!$E$24)*$Z$11)/'2.Actividades_Tareas_vig'!$E$24)</f>
        <v>0.10507149078899616</v>
      </c>
      <c r="AH11" s="441">
        <f>((('2.Actividades_Tareas_vig'!P20*'2.Actividades_Tareas_vig'!$E$20)*$Z$11)/'2.Actividades_Tareas_vig'!$E$20)+((('2.Actividades_Tareas_vig'!P22*'2.Actividades_Tareas_vig'!$E$22)*$Z$11)/'2.Actividades_Tareas_vig'!$E$22)+((('2.Actividades_Tareas_vig'!P23*'2.Actividades_Tareas_vig'!$E$23)*$Z$11)/'2.Actividades_Tareas_vig'!$E$23)+((('2.Actividades_Tareas_vig'!P24*'2.Actividades_Tareas_vig'!$E$24)*$Z$11)/'2.Actividades_Tareas_vig'!$E$24)</f>
        <v>0.10507149078899616</v>
      </c>
      <c r="AI11" s="440">
        <f>IFERROR(AH11/AG11, AH11)</f>
        <v>1</v>
      </c>
      <c r="AJ11" s="262" t="s">
        <v>1414</v>
      </c>
      <c r="AK11" s="262"/>
      <c r="AL11" s="67">
        <f>((('2.Actividades_Tareas_vig'!U20*'2.Actividades_Tareas_vig'!$E$20)*$Z$11)/'2.Actividades_Tareas_vig'!$E$20)+((('2.Actividades_Tareas_vig'!U22*'2.Actividades_Tareas_vig'!$E$22)*$Z$11)/'2.Actividades_Tareas_vig'!$E$22)+((('2.Actividades_Tareas_vig'!U23*'2.Actividades_Tareas_vig'!$E$23)*$Z$11)/'2.Actividades_Tareas_vig'!$E$23)+((('2.Actividades_Tareas_vig'!U24*'2.Actividades_Tareas_vig'!$E$24)*$Z$11)/'2.Actividades_Tareas_vig'!$E$24)</f>
        <v>8.0399999999999999E-2</v>
      </c>
      <c r="AM11" s="67">
        <f>((('2.Actividades_Tareas_vig'!V20*'2.Actividades_Tareas_vig'!$E$20)*$Z$11)/'2.Actividades_Tareas_vig'!$E$20)+((('2.Actividades_Tareas_vig'!V22*'2.Actividades_Tareas_vig'!$E$22)*$Z$11)/'2.Actividades_Tareas_vig'!$E$22)+((('2.Actividades_Tareas_vig'!V23*'2.Actividades_Tareas_vig'!$E$23)*$Z$11)/'2.Actividades_Tareas_vig'!$E$23)+((('2.Actividades_Tareas_vig'!V24*'2.Actividades_Tareas_vig'!$E$24)*$Z$11)/'2.Actividades_Tareas_vig'!$E$24)</f>
        <v>8.0399999999999999E-2</v>
      </c>
      <c r="AN11" s="68">
        <f>IFERROR(AM11/AL11, AM11)</f>
        <v>1</v>
      </c>
      <c r="AO11" s="522" t="s">
        <v>1486</v>
      </c>
      <c r="AP11" s="522" t="s">
        <v>1473</v>
      </c>
      <c r="AQ11" s="524">
        <f>((('2.Actividades_Tareas_vig'!AA20*'2.Actividades_Tareas_vig'!$E$20)*$Z$11)/'2.Actividades_Tareas_vig'!$E$20)+((('2.Actividades_Tareas_vig'!AA22*'2.Actividades_Tareas_vig'!$E$22)*$Z$11)/'2.Actividades_Tareas_vig'!$E$22)+((('2.Actividades_Tareas_vig'!AA23*'2.Actividades_Tareas_vig'!$E$23)*$Z$11)/'2.Actividades_Tareas_vig'!$E$23)+((('2.Actividades_Tareas_vig'!AA24*'2.Actividades_Tareas_vig'!$E$24)*$Z$11)/'2.Actividades_Tareas_vig'!$E$24)</f>
        <v>2.2319999999999996E-2</v>
      </c>
      <c r="AR11" s="524">
        <f>((('2.Actividades_Tareas_vig'!AB20*'2.Actividades_Tareas_vig'!$E$20)*$Z$11)/'2.Actividades_Tareas_vig'!$E$20)+((('2.Actividades_Tareas_vig'!AB22*'2.Actividades_Tareas_vig'!$E$22)*$Z$11)/'2.Actividades_Tareas_vig'!$E$22)+((('2.Actividades_Tareas_vig'!AB23*'2.Actividades_Tareas_vig'!$E$23)*$Z$11)/'2.Actividades_Tareas_vig'!$E$23)+((('2.Actividades_Tareas_vig'!AB24*'2.Actividades_Tareas_vig'!$E$24)*$Z$11)/'2.Actividades_Tareas_vig'!$E$24)</f>
        <v>2.2319999999999996E-2</v>
      </c>
      <c r="AS11" s="68">
        <f>IFERROR(AR11/AQ11, AR11)</f>
        <v>1</v>
      </c>
      <c r="AT11" s="535" t="s">
        <v>1501</v>
      </c>
      <c r="AU11" s="535" t="s">
        <v>1514</v>
      </c>
      <c r="AV11" s="536" t="s">
        <v>1494</v>
      </c>
      <c r="AW11" s="294" t="s">
        <v>1385</v>
      </c>
      <c r="AX11" s="294" t="s">
        <v>1386</v>
      </c>
      <c r="AY11" s="298"/>
      <c r="AZ11" s="299">
        <f>AB11+AG11+AL11+AQ11</f>
        <v>0.30001088251903163</v>
      </c>
      <c r="BA11" s="299">
        <f>AC11+AM11+AR11+AH11</f>
        <v>0.30001088251903163</v>
      </c>
      <c r="BB11" s="299">
        <f>BA11/AZ11</f>
        <v>1</v>
      </c>
      <c r="BC11" s="288"/>
      <c r="BD11" s="288"/>
      <c r="BE11" s="288"/>
      <c r="BF11" s="288"/>
      <c r="BG11" s="288"/>
      <c r="BH11" s="288"/>
      <c r="BI11" s="288"/>
      <c r="BJ11" s="288"/>
      <c r="BK11" s="289"/>
      <c r="BL11" s="289"/>
      <c r="BM11" s="289"/>
      <c r="BN11" s="289"/>
      <c r="BO11" s="289"/>
      <c r="BP11" s="289"/>
      <c r="BQ11" s="289"/>
      <c r="BR11" s="289"/>
      <c r="BS11" s="289"/>
      <c r="BT11" s="289"/>
      <c r="BU11" s="289"/>
      <c r="BV11" s="289"/>
    </row>
    <row r="12" spans="1:74" ht="112.5" customHeight="1" x14ac:dyDescent="0.25">
      <c r="A12" s="263" t="s">
        <v>357</v>
      </c>
      <c r="B12" s="263" t="s">
        <v>385</v>
      </c>
      <c r="C12" s="263" t="s">
        <v>382</v>
      </c>
      <c r="D12" s="293" t="s">
        <v>395</v>
      </c>
      <c r="E12" s="294" t="s">
        <v>361</v>
      </c>
      <c r="F12" s="294" t="s">
        <v>387</v>
      </c>
      <c r="G12" s="294" t="s">
        <v>363</v>
      </c>
      <c r="H12" s="294" t="s">
        <v>71</v>
      </c>
      <c r="I12" s="294" t="s">
        <v>71</v>
      </c>
      <c r="J12" s="294" t="s">
        <v>71</v>
      </c>
      <c r="K12" s="294" t="s">
        <v>71</v>
      </c>
      <c r="L12" s="430" t="s">
        <v>366</v>
      </c>
      <c r="M12" s="430" t="s">
        <v>367</v>
      </c>
      <c r="N12" s="294" t="s">
        <v>368</v>
      </c>
      <c r="O12" s="294" t="s">
        <v>71</v>
      </c>
      <c r="P12" s="294" t="s">
        <v>71</v>
      </c>
      <c r="Q12" s="294" t="s">
        <v>71</v>
      </c>
      <c r="R12" s="430" t="s">
        <v>368</v>
      </c>
      <c r="S12" s="434" t="s">
        <v>71</v>
      </c>
      <c r="T12" s="59">
        <v>249905500</v>
      </c>
      <c r="U12" s="59" t="s">
        <v>389</v>
      </c>
      <c r="V12" s="306">
        <v>267</v>
      </c>
      <c r="W12" s="305" t="s">
        <v>396</v>
      </c>
      <c r="X12" s="65">
        <v>6</v>
      </c>
      <c r="Y12" s="263" t="s">
        <v>317</v>
      </c>
      <c r="Z12" s="64">
        <v>0.35</v>
      </c>
      <c r="AA12" s="263" t="s">
        <v>369</v>
      </c>
      <c r="AB12" s="437">
        <v>0.13255287384186032</v>
      </c>
      <c r="AC12" s="437">
        <v>0.13255287384186032</v>
      </c>
      <c r="AD12" s="440">
        <v>1</v>
      </c>
      <c r="AE12" s="285" t="s">
        <v>1401</v>
      </c>
      <c r="AF12" s="284"/>
      <c r="AG12" s="441">
        <v>7.0965760695859276E-2</v>
      </c>
      <c r="AH12" s="441">
        <v>7.0965760695859276E-2</v>
      </c>
      <c r="AI12" s="440">
        <v>1</v>
      </c>
      <c r="AJ12" s="262" t="s">
        <v>1416</v>
      </c>
      <c r="AK12" s="262"/>
      <c r="AL12" s="67">
        <v>1.4999999999999999E-2</v>
      </c>
      <c r="AM12" s="67">
        <v>1.4999999999999999E-2</v>
      </c>
      <c r="AN12" s="68">
        <v>1</v>
      </c>
      <c r="AO12" s="522" t="s">
        <v>1474</v>
      </c>
      <c r="AP12" s="522" t="s">
        <v>1475</v>
      </c>
      <c r="AQ12" s="524">
        <v>0.13150000000000001</v>
      </c>
      <c r="AR12" s="524">
        <v>0.13150000000000001</v>
      </c>
      <c r="AS12" s="68">
        <f>IFERROR(AR12/AQ12, AR12)</f>
        <v>1</v>
      </c>
      <c r="AT12" s="535" t="s">
        <v>1495</v>
      </c>
      <c r="AU12" s="535" t="s">
        <v>1515</v>
      </c>
      <c r="AV12" s="536" t="s">
        <v>1476</v>
      </c>
      <c r="AW12" s="294" t="s">
        <v>1385</v>
      </c>
      <c r="AX12" s="294" t="s">
        <v>1390</v>
      </c>
      <c r="AY12" s="298"/>
      <c r="AZ12" s="299">
        <f>AB12+AG12+AL12+AQ12</f>
        <v>0.35001863453771959</v>
      </c>
      <c r="BA12" s="299">
        <f>AC12+AM12+AR12+AH12</f>
        <v>0.35001863453771964</v>
      </c>
      <c r="BB12" s="299">
        <f>BA12/AZ12</f>
        <v>1.0000000000000002</v>
      </c>
      <c r="BC12" s="288"/>
      <c r="BD12" s="288"/>
      <c r="BE12" s="288"/>
      <c r="BF12" s="288"/>
      <c r="BG12" s="288"/>
      <c r="BH12" s="288"/>
      <c r="BI12" s="288"/>
      <c r="BJ12" s="288"/>
      <c r="BK12" s="289"/>
      <c r="BL12" s="289"/>
      <c r="BM12" s="289"/>
      <c r="BN12" s="289"/>
      <c r="BO12" s="289"/>
      <c r="BP12" s="289"/>
      <c r="BQ12" s="289"/>
      <c r="BR12" s="289"/>
      <c r="BS12" s="289"/>
      <c r="BT12" s="289"/>
      <c r="BU12" s="289"/>
      <c r="BV12" s="289"/>
    </row>
    <row r="13" spans="1:74" ht="12.75" customHeight="1" x14ac:dyDescent="0.25">
      <c r="A13" s="288"/>
      <c r="B13" s="288"/>
      <c r="C13" s="288"/>
      <c r="D13" s="288"/>
      <c r="E13" s="288"/>
      <c r="F13" s="288"/>
      <c r="G13" s="288"/>
      <c r="H13" s="288"/>
      <c r="I13" s="288"/>
      <c r="J13" s="288"/>
      <c r="K13" s="288"/>
      <c r="L13" s="431"/>
      <c r="M13" s="431"/>
      <c r="N13" s="288"/>
      <c r="O13" s="288"/>
      <c r="P13" s="288"/>
      <c r="Q13" s="288"/>
      <c r="R13" s="431"/>
      <c r="S13" s="431"/>
      <c r="T13" s="431"/>
      <c r="U13" s="431"/>
      <c r="V13" s="295"/>
      <c r="W13" s="288"/>
      <c r="X13" s="288"/>
      <c r="Y13" s="288"/>
      <c r="Z13" s="289"/>
      <c r="AA13" s="289"/>
      <c r="AB13" s="438"/>
      <c r="AC13" s="438"/>
      <c r="AD13" s="289"/>
      <c r="AE13" s="289"/>
      <c r="AF13" s="469"/>
      <c r="AG13" s="289"/>
      <c r="AH13" s="289"/>
      <c r="AI13" s="289"/>
      <c r="AJ13" s="289"/>
      <c r="AK13" s="469"/>
      <c r="AL13" s="291"/>
      <c r="AM13" s="291"/>
      <c r="AN13" s="291"/>
      <c r="AO13" s="291"/>
      <c r="AP13" s="471"/>
      <c r="AQ13" s="291"/>
      <c r="AR13" s="291"/>
      <c r="AS13" s="291"/>
      <c r="AT13" s="289"/>
      <c r="AU13" s="469"/>
      <c r="AV13" s="289"/>
      <c r="AW13" s="291"/>
      <c r="AX13" s="291"/>
      <c r="AY13" s="288"/>
      <c r="AZ13" s="291"/>
      <c r="BA13" s="291"/>
      <c r="BB13" s="291"/>
      <c r="BC13" s="288"/>
      <c r="BD13" s="288"/>
      <c r="BE13" s="288"/>
      <c r="BF13" s="288"/>
      <c r="BG13" s="288"/>
      <c r="BH13" s="288"/>
      <c r="BI13" s="288"/>
      <c r="BJ13" s="288"/>
      <c r="BK13" s="289"/>
      <c r="BL13" s="289"/>
      <c r="BM13" s="289"/>
      <c r="BN13" s="289"/>
      <c r="BO13" s="289"/>
      <c r="BP13" s="289"/>
      <c r="BQ13" s="289"/>
      <c r="BR13" s="289"/>
      <c r="BS13" s="289"/>
      <c r="BT13" s="289"/>
      <c r="BU13" s="289"/>
      <c r="BV13" s="289"/>
    </row>
    <row r="14" spans="1:74" ht="12.75" hidden="1" customHeight="1" x14ac:dyDescent="0.25">
      <c r="A14" s="288"/>
      <c r="B14" s="288"/>
      <c r="C14" s="288"/>
      <c r="D14" s="288"/>
      <c r="E14" s="288"/>
      <c r="F14" s="288"/>
      <c r="G14" s="288"/>
      <c r="H14" s="288"/>
      <c r="I14" s="288"/>
      <c r="J14" s="288"/>
      <c r="K14" s="288"/>
      <c r="L14" s="431"/>
      <c r="M14" s="431"/>
      <c r="N14" s="288"/>
      <c r="O14" s="288"/>
      <c r="P14" s="288"/>
      <c r="Q14" s="288"/>
      <c r="R14" s="431"/>
      <c r="S14" s="431"/>
      <c r="T14" s="431"/>
      <c r="U14" s="431"/>
      <c r="V14" s="295"/>
      <c r="W14" s="288"/>
      <c r="X14" s="288"/>
      <c r="Y14" s="288"/>
      <c r="Z14" s="288"/>
      <c r="AA14" s="288"/>
      <c r="AB14" s="431"/>
      <c r="AC14" s="431"/>
      <c r="AD14" s="288"/>
      <c r="AE14" s="288"/>
      <c r="AF14" s="298"/>
      <c r="AG14" s="288"/>
      <c r="AH14" s="288"/>
      <c r="AI14" s="288"/>
      <c r="AJ14" s="288"/>
      <c r="AK14" s="298"/>
      <c r="AL14" s="292"/>
      <c r="AM14" s="292"/>
      <c r="AN14" s="292"/>
      <c r="AO14" s="292"/>
      <c r="AP14" s="472"/>
      <c r="AQ14" s="292"/>
      <c r="AR14" s="292"/>
      <c r="AS14" s="292"/>
      <c r="AT14" s="288"/>
      <c r="AU14" s="298"/>
      <c r="AV14" s="288"/>
      <c r="AW14" s="292"/>
      <c r="AX14" s="292"/>
      <c r="AY14" s="288"/>
      <c r="AZ14" s="291"/>
      <c r="BA14" s="291"/>
      <c r="BB14" s="291"/>
      <c r="BC14" s="288"/>
      <c r="BD14" s="288"/>
      <c r="BE14" s="288"/>
      <c r="BF14" s="288"/>
      <c r="BG14" s="288"/>
      <c r="BH14" s="288"/>
      <c r="BI14" s="288"/>
      <c r="BJ14" s="288"/>
      <c r="BK14" s="289"/>
      <c r="BL14" s="289"/>
      <c r="BM14" s="289"/>
      <c r="BN14" s="289"/>
      <c r="BO14" s="289"/>
      <c r="BP14" s="289"/>
      <c r="BQ14" s="289"/>
      <c r="BR14" s="289"/>
      <c r="BS14" s="289"/>
      <c r="BT14" s="289"/>
      <c r="BU14" s="289"/>
      <c r="BV14" s="289"/>
    </row>
    <row r="15" spans="1:74" ht="12.75" hidden="1" customHeight="1" x14ac:dyDescent="0.25">
      <c r="A15" s="288"/>
      <c r="B15" s="288"/>
      <c r="C15" s="288"/>
      <c r="D15" s="288"/>
      <c r="E15" s="288"/>
      <c r="F15" s="288"/>
      <c r="G15" s="288"/>
      <c r="H15" s="288"/>
      <c r="I15" s="288"/>
      <c r="J15" s="288"/>
      <c r="K15" s="288"/>
      <c r="L15" s="431"/>
      <c r="M15" s="431"/>
      <c r="N15" s="288"/>
      <c r="O15" s="288"/>
      <c r="P15" s="288"/>
      <c r="Q15" s="288"/>
      <c r="R15" s="431"/>
      <c r="S15" s="431"/>
      <c r="T15" s="431"/>
      <c r="U15" s="431"/>
      <c r="V15" s="295"/>
      <c r="W15" s="288"/>
      <c r="X15" s="288"/>
      <c r="Y15" s="288" t="s">
        <v>397</v>
      </c>
      <c r="Z15" s="288"/>
      <c r="AA15" s="288"/>
      <c r="AB15" s="431"/>
      <c r="AC15" s="431"/>
      <c r="AD15" s="288"/>
      <c r="AE15" s="288"/>
      <c r="AF15" s="298"/>
      <c r="AG15" s="288"/>
      <c r="AH15" s="288"/>
      <c r="AI15" s="288"/>
      <c r="AJ15" s="288"/>
      <c r="AK15" s="298"/>
      <c r="AL15" s="292"/>
      <c r="AM15" s="292"/>
      <c r="AN15" s="292"/>
      <c r="AO15" s="292"/>
      <c r="AP15" s="472"/>
      <c r="AQ15" s="292"/>
      <c r="AR15" s="292"/>
      <c r="AS15" s="292"/>
      <c r="AT15" s="288"/>
      <c r="AU15" s="298"/>
      <c r="AV15" s="288"/>
      <c r="AW15" s="292"/>
      <c r="AX15" s="292"/>
      <c r="AY15" s="288"/>
      <c r="AZ15" s="291"/>
      <c r="BA15" s="291"/>
      <c r="BB15" s="291"/>
      <c r="BC15" s="288"/>
      <c r="BD15" s="288"/>
      <c r="BE15" s="288"/>
      <c r="BF15" s="288"/>
      <c r="BG15" s="288"/>
      <c r="BH15" s="288"/>
      <c r="BI15" s="288"/>
      <c r="BJ15" s="288"/>
      <c r="BK15" s="289"/>
      <c r="BL15" s="289"/>
      <c r="BM15" s="289"/>
      <c r="BN15" s="289"/>
      <c r="BO15" s="289"/>
      <c r="BP15" s="289"/>
      <c r="BQ15" s="289"/>
      <c r="BR15" s="289"/>
      <c r="BS15" s="289"/>
      <c r="BT15" s="289"/>
      <c r="BU15" s="289"/>
      <c r="BV15" s="289"/>
    </row>
    <row r="16" spans="1:74" ht="12.75" hidden="1" customHeight="1" x14ac:dyDescent="0.25">
      <c r="A16" s="283"/>
      <c r="B16" s="283"/>
      <c r="C16" s="283"/>
      <c r="D16" s="283"/>
      <c r="E16" s="283"/>
      <c r="F16" s="283"/>
      <c r="G16" s="283"/>
      <c r="H16" s="283"/>
      <c r="I16" s="283"/>
      <c r="J16" s="283"/>
      <c r="K16" s="283"/>
      <c r="L16" s="432"/>
      <c r="M16" s="432"/>
      <c r="N16" s="283"/>
      <c r="O16" s="283"/>
      <c r="P16" s="283"/>
      <c r="Q16" s="283"/>
      <c r="R16" s="432"/>
      <c r="S16" s="432"/>
      <c r="T16" s="432"/>
      <c r="U16" s="432"/>
      <c r="V16" s="63"/>
      <c r="W16" s="283"/>
      <c r="X16" s="283"/>
      <c r="Y16" s="283"/>
      <c r="Z16" s="283"/>
      <c r="AA16" s="283"/>
      <c r="AB16" s="432"/>
      <c r="AC16" s="432"/>
      <c r="AD16" s="283"/>
      <c r="AE16" s="283"/>
      <c r="AF16" s="470"/>
      <c r="AG16" s="283"/>
      <c r="AH16" s="283"/>
      <c r="AI16" s="283"/>
      <c r="AJ16" s="283"/>
      <c r="AK16" s="470"/>
      <c r="AL16" s="66"/>
      <c r="AM16" s="66"/>
      <c r="AN16" s="66"/>
      <c r="AO16" s="66"/>
      <c r="AP16" s="473"/>
      <c r="AQ16" s="66"/>
      <c r="AR16" s="66"/>
      <c r="AS16" s="66"/>
      <c r="AT16" s="283"/>
      <c r="AU16" s="470"/>
      <c r="AV16" s="283"/>
      <c r="AW16" s="66"/>
      <c r="AX16" s="66"/>
      <c r="AY16" s="288"/>
      <c r="AZ16" s="277"/>
      <c r="BA16" s="277"/>
      <c r="BB16" s="277"/>
      <c r="BC16" s="288"/>
      <c r="BD16" s="288"/>
      <c r="BE16" s="288"/>
      <c r="BF16" s="288"/>
      <c r="BG16" s="288"/>
      <c r="BH16" s="288"/>
      <c r="BI16" s="288"/>
      <c r="BJ16" s="288"/>
      <c r="BK16" s="289"/>
      <c r="BL16" s="289"/>
      <c r="BM16" s="289"/>
      <c r="BN16" s="289"/>
      <c r="BO16" s="289"/>
      <c r="BP16" s="289"/>
      <c r="BQ16" s="289"/>
      <c r="BR16" s="289"/>
      <c r="BS16" s="289"/>
      <c r="BT16" s="289"/>
      <c r="BU16" s="289"/>
      <c r="BV16" s="289"/>
    </row>
    <row r="17" spans="1:74" ht="12.75" hidden="1" customHeight="1" x14ac:dyDescent="0.25">
      <c r="A17" s="283"/>
      <c r="B17" s="283"/>
      <c r="C17" s="283"/>
      <c r="D17" s="283"/>
      <c r="E17" s="283"/>
      <c r="F17" s="283"/>
      <c r="G17" s="283"/>
      <c r="H17" s="283"/>
      <c r="I17" s="283"/>
      <c r="J17" s="283"/>
      <c r="K17" s="283"/>
      <c r="L17" s="432"/>
      <c r="M17" s="432"/>
      <c r="N17" s="283"/>
      <c r="O17" s="283"/>
      <c r="P17" s="283"/>
      <c r="Q17" s="283"/>
      <c r="R17" s="432"/>
      <c r="S17" s="432"/>
      <c r="T17" s="432"/>
      <c r="U17" s="432"/>
      <c r="V17" s="63"/>
      <c r="W17" s="283"/>
      <c r="X17" s="283"/>
      <c r="Y17" s="283"/>
      <c r="Z17" s="283"/>
      <c r="AA17" s="283"/>
      <c r="AB17" s="432"/>
      <c r="AC17" s="432"/>
      <c r="AD17" s="283"/>
      <c r="AE17" s="283"/>
      <c r="AF17" s="470"/>
      <c r="AG17" s="283"/>
      <c r="AH17" s="283"/>
      <c r="AI17" s="283"/>
      <c r="AJ17" s="283"/>
      <c r="AK17" s="470"/>
      <c r="AL17" s="66"/>
      <c r="AM17" s="66"/>
      <c r="AN17" s="66"/>
      <c r="AO17" s="66"/>
      <c r="AP17" s="473"/>
      <c r="AQ17" s="66"/>
      <c r="AR17" s="66"/>
      <c r="AS17" s="66"/>
      <c r="AT17" s="283"/>
      <c r="AU17" s="470"/>
      <c r="AV17" s="283"/>
      <c r="AW17" s="66"/>
      <c r="AX17" s="66"/>
      <c r="AY17" s="288"/>
      <c r="AZ17" s="277"/>
      <c r="BA17" s="277"/>
      <c r="BB17" s="277"/>
      <c r="BC17" s="288"/>
      <c r="BD17" s="288"/>
      <c r="BE17" s="288"/>
      <c r="BF17" s="288"/>
      <c r="BG17" s="288"/>
      <c r="BH17" s="288"/>
      <c r="BI17" s="288"/>
      <c r="BJ17" s="288"/>
      <c r="BK17" s="289"/>
      <c r="BL17" s="289"/>
      <c r="BM17" s="289"/>
      <c r="BN17" s="289"/>
      <c r="BO17" s="289"/>
      <c r="BP17" s="289"/>
      <c r="BQ17" s="289"/>
      <c r="BR17" s="289"/>
      <c r="BS17" s="289"/>
      <c r="BT17" s="289"/>
      <c r="BU17" s="289"/>
      <c r="BV17" s="289"/>
    </row>
    <row r="18" spans="1:74" ht="12.75" hidden="1" customHeight="1" x14ac:dyDescent="0.25">
      <c r="A18" s="283"/>
      <c r="B18" s="283"/>
      <c r="C18" s="283"/>
      <c r="D18" s="283"/>
      <c r="E18" s="283"/>
      <c r="F18" s="283"/>
      <c r="G18" s="283"/>
      <c r="H18" s="283"/>
      <c r="I18" s="283"/>
      <c r="J18" s="283"/>
      <c r="K18" s="283"/>
      <c r="L18" s="432"/>
      <c r="M18" s="432"/>
      <c r="N18" s="283"/>
      <c r="O18" s="283"/>
      <c r="P18" s="283"/>
      <c r="Q18" s="283"/>
      <c r="R18" s="432"/>
      <c r="S18" s="432"/>
      <c r="T18" s="432"/>
      <c r="U18" s="432"/>
      <c r="V18" s="63"/>
      <c r="W18" s="283"/>
      <c r="X18" s="283"/>
      <c r="Y18" s="283"/>
      <c r="Z18" s="283"/>
      <c r="AA18" s="283"/>
      <c r="AB18" s="432"/>
      <c r="AC18" s="432"/>
      <c r="AD18" s="283"/>
      <c r="AE18" s="283"/>
      <c r="AF18" s="470"/>
      <c r="AG18" s="283"/>
      <c r="AH18" s="283"/>
      <c r="AI18" s="283"/>
      <c r="AJ18" s="283"/>
      <c r="AK18" s="470"/>
      <c r="AL18" s="66"/>
      <c r="AM18" s="66"/>
      <c r="AN18" s="66"/>
      <c r="AO18" s="66"/>
      <c r="AP18" s="473"/>
      <c r="AQ18" s="66"/>
      <c r="AR18" s="66"/>
      <c r="AS18" s="66"/>
      <c r="AT18" s="283"/>
      <c r="AU18" s="470"/>
      <c r="AV18" s="283"/>
      <c r="AW18" s="66"/>
      <c r="AX18" s="66"/>
      <c r="AY18" s="288"/>
      <c r="AZ18" s="277"/>
      <c r="BA18" s="277"/>
      <c r="BB18" s="277"/>
      <c r="BC18" s="288"/>
      <c r="BD18" s="288"/>
      <c r="BE18" s="288"/>
      <c r="BF18" s="288"/>
      <c r="BG18" s="288"/>
      <c r="BH18" s="288"/>
      <c r="BI18" s="288"/>
      <c r="BJ18" s="288"/>
      <c r="BK18" s="289"/>
      <c r="BL18" s="289"/>
      <c r="BM18" s="289"/>
      <c r="BN18" s="289"/>
      <c r="BO18" s="289"/>
      <c r="BP18" s="289"/>
      <c r="BQ18" s="289"/>
      <c r="BR18" s="289"/>
      <c r="BS18" s="289"/>
      <c r="BT18" s="289"/>
      <c r="BU18" s="289"/>
      <c r="BV18" s="289"/>
    </row>
    <row r="19" spans="1:74" ht="12.75" hidden="1" customHeight="1" x14ac:dyDescent="0.25">
      <c r="A19" s="283"/>
      <c r="B19" s="283"/>
      <c r="C19" s="283"/>
      <c r="D19" s="283"/>
      <c r="E19" s="283"/>
      <c r="F19" s="283"/>
      <c r="G19" s="283"/>
      <c r="H19" s="283"/>
      <c r="I19" s="283"/>
      <c r="J19" s="283"/>
      <c r="K19" s="283"/>
      <c r="L19" s="432"/>
      <c r="M19" s="432"/>
      <c r="N19" s="283"/>
      <c r="O19" s="283"/>
      <c r="P19" s="283"/>
      <c r="Q19" s="283"/>
      <c r="R19" s="432"/>
      <c r="S19" s="432"/>
      <c r="T19" s="432"/>
      <c r="U19" s="432"/>
      <c r="V19" s="63"/>
      <c r="W19" s="283"/>
      <c r="X19" s="283"/>
      <c r="Y19" s="283"/>
      <c r="Z19" s="283"/>
      <c r="AA19" s="283"/>
      <c r="AB19" s="432"/>
      <c r="AC19" s="432"/>
      <c r="AD19" s="283"/>
      <c r="AE19" s="283"/>
      <c r="AF19" s="470"/>
      <c r="AG19" s="283"/>
      <c r="AH19" s="283"/>
      <c r="AI19" s="283"/>
      <c r="AJ19" s="283"/>
      <c r="AK19" s="470"/>
      <c r="AL19" s="66"/>
      <c r="AM19" s="66"/>
      <c r="AN19" s="66"/>
      <c r="AO19" s="66"/>
      <c r="AP19" s="473"/>
      <c r="AQ19" s="66"/>
      <c r="AR19" s="66"/>
      <c r="AS19" s="66"/>
      <c r="AT19" s="283"/>
      <c r="AU19" s="470"/>
      <c r="AV19" s="283"/>
      <c r="AW19" s="66"/>
      <c r="AX19" s="66"/>
      <c r="AY19" s="288"/>
      <c r="AZ19" s="277"/>
      <c r="BA19" s="277"/>
      <c r="BB19" s="277"/>
      <c r="BC19" s="288"/>
      <c r="BD19" s="288"/>
      <c r="BE19" s="288"/>
      <c r="BF19" s="288"/>
      <c r="BG19" s="288"/>
      <c r="BH19" s="288"/>
      <c r="BI19" s="288"/>
      <c r="BJ19" s="288"/>
      <c r="BK19" s="289"/>
      <c r="BL19" s="289"/>
      <c r="BM19" s="289"/>
      <c r="BN19" s="289"/>
      <c r="BO19" s="289"/>
      <c r="BP19" s="289"/>
      <c r="BQ19" s="289"/>
      <c r="BR19" s="289"/>
      <c r="BS19" s="289"/>
      <c r="BT19" s="289"/>
      <c r="BU19" s="289"/>
      <c r="BV19" s="289"/>
    </row>
    <row r="20" spans="1:74" ht="12.75" hidden="1" customHeight="1" x14ac:dyDescent="0.25">
      <c r="A20" s="283"/>
      <c r="B20" s="283"/>
      <c r="C20" s="283"/>
      <c r="D20" s="283"/>
      <c r="E20" s="283"/>
      <c r="F20" s="283"/>
      <c r="G20" s="283"/>
      <c r="H20" s="283"/>
      <c r="I20" s="283"/>
      <c r="J20" s="283"/>
      <c r="K20" s="283"/>
      <c r="L20" s="432"/>
      <c r="M20" s="432"/>
      <c r="N20" s="283"/>
      <c r="O20" s="283"/>
      <c r="P20" s="283"/>
      <c r="Q20" s="283"/>
      <c r="R20" s="432"/>
      <c r="S20" s="432"/>
      <c r="T20" s="432"/>
      <c r="U20" s="432"/>
      <c r="V20" s="63"/>
      <c r="W20" s="283"/>
      <c r="X20" s="283"/>
      <c r="Y20" s="283"/>
      <c r="Z20" s="283"/>
      <c r="AA20" s="283"/>
      <c r="AB20" s="432"/>
      <c r="AC20" s="432"/>
      <c r="AD20" s="283"/>
      <c r="AE20" s="283"/>
      <c r="AF20" s="470"/>
      <c r="AG20" s="283"/>
      <c r="AH20" s="283"/>
      <c r="AI20" s="283"/>
      <c r="AJ20" s="283"/>
      <c r="AK20" s="470"/>
      <c r="AL20" s="66"/>
      <c r="AM20" s="66"/>
      <c r="AN20" s="66"/>
      <c r="AO20" s="66"/>
      <c r="AP20" s="473"/>
      <c r="AQ20" s="66"/>
      <c r="AR20" s="66"/>
      <c r="AS20" s="66"/>
      <c r="AT20" s="283"/>
      <c r="AU20" s="470"/>
      <c r="AV20" s="283"/>
      <c r="AW20" s="66"/>
      <c r="AX20" s="66"/>
      <c r="AY20" s="288"/>
      <c r="AZ20" s="277"/>
      <c r="BA20" s="277"/>
      <c r="BB20" s="277"/>
      <c r="BC20" s="288"/>
      <c r="BD20" s="288"/>
      <c r="BE20" s="288"/>
      <c r="BF20" s="288"/>
      <c r="BG20" s="288"/>
      <c r="BH20" s="288"/>
      <c r="BI20" s="288"/>
      <c r="BJ20" s="288"/>
      <c r="BK20" s="289"/>
      <c r="BL20" s="289"/>
      <c r="BM20" s="289"/>
      <c r="BN20" s="289"/>
      <c r="BO20" s="289"/>
      <c r="BP20" s="289"/>
      <c r="BQ20" s="289"/>
      <c r="BR20" s="289"/>
      <c r="BS20" s="289"/>
      <c r="BT20" s="289"/>
      <c r="BU20" s="289"/>
      <c r="BV20" s="289"/>
    </row>
    <row r="21" spans="1:74" ht="12.75" hidden="1" customHeight="1" x14ac:dyDescent="0.25">
      <c r="A21" s="283"/>
      <c r="B21" s="283"/>
      <c r="C21" s="283"/>
      <c r="D21" s="283"/>
      <c r="E21" s="283"/>
      <c r="F21" s="283"/>
      <c r="G21" s="283"/>
      <c r="H21" s="283"/>
      <c r="I21" s="283"/>
      <c r="J21" s="283"/>
      <c r="K21" s="283"/>
      <c r="L21" s="432"/>
      <c r="M21" s="432"/>
      <c r="N21" s="283"/>
      <c r="O21" s="283"/>
      <c r="P21" s="283"/>
      <c r="Q21" s="283"/>
      <c r="R21" s="432"/>
      <c r="S21" s="432"/>
      <c r="T21" s="432"/>
      <c r="U21" s="432"/>
      <c r="V21" s="63"/>
      <c r="W21" s="283"/>
      <c r="X21" s="283"/>
      <c r="Y21" s="283"/>
      <c r="Z21" s="283"/>
      <c r="AA21" s="283"/>
      <c r="AB21" s="432"/>
      <c r="AC21" s="432"/>
      <c r="AD21" s="283"/>
      <c r="AE21" s="283"/>
      <c r="AF21" s="470"/>
      <c r="AG21" s="283"/>
      <c r="AH21" s="283"/>
      <c r="AI21" s="283"/>
      <c r="AJ21" s="283"/>
      <c r="AK21" s="470"/>
      <c r="AL21" s="66"/>
      <c r="AM21" s="66"/>
      <c r="AN21" s="66"/>
      <c r="AO21" s="66"/>
      <c r="AP21" s="473"/>
      <c r="AQ21" s="66"/>
      <c r="AR21" s="66"/>
      <c r="AS21" s="66"/>
      <c r="AT21" s="283"/>
      <c r="AU21" s="470"/>
      <c r="AV21" s="283"/>
      <c r="AW21" s="66"/>
      <c r="AX21" s="66"/>
      <c r="AY21" s="288"/>
      <c r="AZ21" s="277"/>
      <c r="BA21" s="277"/>
      <c r="BB21" s="277"/>
      <c r="BC21" s="288"/>
      <c r="BD21" s="288"/>
      <c r="BE21" s="288"/>
      <c r="BF21" s="288"/>
      <c r="BG21" s="288"/>
      <c r="BH21" s="288"/>
      <c r="BI21" s="288"/>
      <c r="BJ21" s="288"/>
      <c r="BK21" s="289"/>
      <c r="BL21" s="289"/>
      <c r="BM21" s="289"/>
      <c r="BN21" s="289"/>
      <c r="BO21" s="289"/>
      <c r="BP21" s="289"/>
      <c r="BQ21" s="289"/>
      <c r="BR21" s="289"/>
      <c r="BS21" s="289"/>
      <c r="BT21" s="289"/>
      <c r="BU21" s="289"/>
      <c r="BV21" s="289"/>
    </row>
    <row r="22" spans="1:74" ht="12.75" hidden="1" customHeight="1" x14ac:dyDescent="0.25">
      <c r="A22" s="283"/>
      <c r="B22" s="283"/>
      <c r="C22" s="283"/>
      <c r="D22" s="283"/>
      <c r="E22" s="283"/>
      <c r="F22" s="283"/>
      <c r="G22" s="283"/>
      <c r="H22" s="283"/>
      <c r="I22" s="283"/>
      <c r="J22" s="283"/>
      <c r="K22" s="283"/>
      <c r="L22" s="432"/>
      <c r="M22" s="432"/>
      <c r="N22" s="283"/>
      <c r="O22" s="283"/>
      <c r="P22" s="283"/>
      <c r="Q22" s="283"/>
      <c r="R22" s="432"/>
      <c r="S22" s="432"/>
      <c r="T22" s="432"/>
      <c r="U22" s="432"/>
      <c r="V22" s="63"/>
      <c r="W22" s="283"/>
      <c r="X22" s="283"/>
      <c r="Y22" s="283"/>
      <c r="Z22" s="283"/>
      <c r="AA22" s="283"/>
      <c r="AB22" s="432"/>
      <c r="AC22" s="432"/>
      <c r="AD22" s="283"/>
      <c r="AE22" s="283"/>
      <c r="AF22" s="470"/>
      <c r="AG22" s="283"/>
      <c r="AH22" s="283"/>
      <c r="AI22" s="283"/>
      <c r="AJ22" s="283"/>
      <c r="AK22" s="470"/>
      <c r="AL22" s="66"/>
      <c r="AM22" s="66"/>
      <c r="AN22" s="66"/>
      <c r="AO22" s="66"/>
      <c r="AP22" s="473"/>
      <c r="AQ22" s="66"/>
      <c r="AR22" s="66"/>
      <c r="AS22" s="66"/>
      <c r="AT22" s="283"/>
      <c r="AU22" s="470"/>
      <c r="AV22" s="283"/>
      <c r="AW22" s="66"/>
      <c r="AX22" s="66"/>
      <c r="AY22" s="288"/>
      <c r="AZ22" s="277"/>
      <c r="BA22" s="277"/>
      <c r="BB22" s="277"/>
      <c r="BC22" s="288"/>
      <c r="BD22" s="288"/>
      <c r="BE22" s="288"/>
      <c r="BF22" s="288"/>
      <c r="BG22" s="288"/>
      <c r="BH22" s="288"/>
      <c r="BI22" s="288"/>
      <c r="BJ22" s="288"/>
      <c r="BK22" s="289"/>
      <c r="BL22" s="289"/>
      <c r="BM22" s="289"/>
      <c r="BN22" s="289"/>
      <c r="BO22" s="289"/>
      <c r="BP22" s="289"/>
      <c r="BQ22" s="289"/>
      <c r="BR22" s="289"/>
      <c r="BS22" s="289"/>
      <c r="BT22" s="289"/>
      <c r="BU22" s="289"/>
      <c r="BV22" s="289"/>
    </row>
    <row r="23" spans="1:74" ht="12.75" hidden="1" customHeight="1" x14ac:dyDescent="0.25">
      <c r="A23" s="283"/>
      <c r="B23" s="283"/>
      <c r="C23" s="283"/>
      <c r="D23" s="283"/>
      <c r="E23" s="283"/>
      <c r="F23" s="283"/>
      <c r="G23" s="283"/>
      <c r="H23" s="283"/>
      <c r="I23" s="283"/>
      <c r="J23" s="283"/>
      <c r="K23" s="283"/>
      <c r="L23" s="432"/>
      <c r="M23" s="432"/>
      <c r="N23" s="283"/>
      <c r="O23" s="283"/>
      <c r="P23" s="283"/>
      <c r="Q23" s="283"/>
      <c r="R23" s="432"/>
      <c r="S23" s="432"/>
      <c r="T23" s="432"/>
      <c r="U23" s="432"/>
      <c r="V23" s="63"/>
      <c r="W23" s="283"/>
      <c r="X23" s="283"/>
      <c r="Y23" s="283"/>
      <c r="Z23" s="283"/>
      <c r="AA23" s="283"/>
      <c r="AB23" s="432"/>
      <c r="AC23" s="432"/>
      <c r="AD23" s="283"/>
      <c r="AE23" s="283"/>
      <c r="AF23" s="470"/>
      <c r="AG23" s="283"/>
      <c r="AH23" s="283"/>
      <c r="AI23" s="283"/>
      <c r="AJ23" s="283"/>
      <c r="AK23" s="470"/>
      <c r="AL23" s="66"/>
      <c r="AM23" s="66"/>
      <c r="AN23" s="66"/>
      <c r="AO23" s="66"/>
      <c r="AP23" s="473"/>
      <c r="AQ23" s="66"/>
      <c r="AR23" s="66"/>
      <c r="AS23" s="66"/>
      <c r="AT23" s="283"/>
      <c r="AU23" s="470"/>
      <c r="AV23" s="283"/>
      <c r="AW23" s="66"/>
      <c r="AX23" s="66"/>
      <c r="AY23" s="288"/>
      <c r="AZ23" s="277"/>
      <c r="BA23" s="277"/>
      <c r="BB23" s="277"/>
      <c r="BC23" s="288"/>
      <c r="BD23" s="288"/>
      <c r="BE23" s="288"/>
      <c r="BF23" s="288"/>
      <c r="BG23" s="288"/>
      <c r="BH23" s="288"/>
      <c r="BI23" s="288"/>
      <c r="BJ23" s="288"/>
      <c r="BK23" s="289"/>
      <c r="BL23" s="289"/>
      <c r="BM23" s="289"/>
      <c r="BN23" s="289"/>
      <c r="BO23" s="289"/>
      <c r="BP23" s="289"/>
      <c r="BQ23" s="289"/>
      <c r="BR23" s="289"/>
      <c r="BS23" s="289"/>
      <c r="BT23" s="289"/>
      <c r="BU23" s="289"/>
      <c r="BV23" s="289"/>
    </row>
    <row r="24" spans="1:74" ht="12.75" hidden="1" customHeight="1" x14ac:dyDescent="0.25">
      <c r="A24" s="283"/>
      <c r="B24" s="283"/>
      <c r="C24" s="283"/>
      <c r="D24" s="283"/>
      <c r="E24" s="283"/>
      <c r="F24" s="283"/>
      <c r="G24" s="283"/>
      <c r="H24" s="283"/>
      <c r="I24" s="283"/>
      <c r="J24" s="283"/>
      <c r="K24" s="283"/>
      <c r="L24" s="432"/>
      <c r="M24" s="432"/>
      <c r="N24" s="283"/>
      <c r="O24" s="283"/>
      <c r="P24" s="283"/>
      <c r="Q24" s="283"/>
      <c r="R24" s="432"/>
      <c r="S24" s="432"/>
      <c r="T24" s="432"/>
      <c r="U24" s="432"/>
      <c r="V24" s="63"/>
      <c r="W24" s="283"/>
      <c r="X24" s="283"/>
      <c r="Y24" s="283"/>
      <c r="Z24" s="283"/>
      <c r="AA24" s="283"/>
      <c r="AB24" s="432"/>
      <c r="AC24" s="432"/>
      <c r="AD24" s="283"/>
      <c r="AE24" s="283"/>
      <c r="AF24" s="470"/>
      <c r="AG24" s="283"/>
      <c r="AH24" s="283"/>
      <c r="AI24" s="283"/>
      <c r="AJ24" s="283"/>
      <c r="AK24" s="470"/>
      <c r="AL24" s="66"/>
      <c r="AM24" s="66"/>
      <c r="AN24" s="66"/>
      <c r="AO24" s="66"/>
      <c r="AP24" s="473"/>
      <c r="AQ24" s="66"/>
      <c r="AR24" s="66"/>
      <c r="AS24" s="66"/>
      <c r="AT24" s="283"/>
      <c r="AU24" s="470"/>
      <c r="AV24" s="283"/>
      <c r="AW24" s="66"/>
      <c r="AX24" s="66"/>
      <c r="AY24" s="288"/>
      <c r="AZ24" s="277"/>
      <c r="BA24" s="277"/>
      <c r="BB24" s="277"/>
      <c r="BC24" s="288"/>
      <c r="BD24" s="288"/>
      <c r="BE24" s="288"/>
      <c r="BF24" s="288"/>
      <c r="BG24" s="288"/>
      <c r="BH24" s="288"/>
      <c r="BI24" s="288"/>
      <c r="BJ24" s="288"/>
      <c r="BK24" s="289"/>
      <c r="BL24" s="289"/>
      <c r="BM24" s="289"/>
      <c r="BN24" s="289"/>
      <c r="BO24" s="289"/>
      <c r="BP24" s="289"/>
      <c r="BQ24" s="289"/>
      <c r="BR24" s="289"/>
      <c r="BS24" s="289"/>
      <c r="BT24" s="289"/>
      <c r="BU24" s="289"/>
      <c r="BV24" s="289"/>
    </row>
    <row r="25" spans="1:74" ht="12.75" hidden="1" customHeight="1" x14ac:dyDescent="0.25">
      <c r="A25" s="283"/>
      <c r="B25" s="283"/>
      <c r="C25" s="283"/>
      <c r="D25" s="283"/>
      <c r="E25" s="283"/>
      <c r="F25" s="283"/>
      <c r="G25" s="283"/>
      <c r="H25" s="283"/>
      <c r="I25" s="283"/>
      <c r="J25" s="283"/>
      <c r="K25" s="283"/>
      <c r="L25" s="432"/>
      <c r="M25" s="432"/>
      <c r="N25" s="283"/>
      <c r="O25" s="283"/>
      <c r="P25" s="283"/>
      <c r="Q25" s="283"/>
      <c r="R25" s="432"/>
      <c r="S25" s="432"/>
      <c r="T25" s="432"/>
      <c r="U25" s="432"/>
      <c r="V25" s="63"/>
      <c r="W25" s="283"/>
      <c r="X25" s="283"/>
      <c r="Y25" s="283"/>
      <c r="Z25" s="283"/>
      <c r="AA25" s="283"/>
      <c r="AB25" s="432"/>
      <c r="AC25" s="432"/>
      <c r="AD25" s="283"/>
      <c r="AE25" s="283"/>
      <c r="AF25" s="470"/>
      <c r="AG25" s="283"/>
      <c r="AH25" s="283"/>
      <c r="AI25" s="283"/>
      <c r="AJ25" s="283"/>
      <c r="AK25" s="470"/>
      <c r="AL25" s="66"/>
      <c r="AM25" s="66"/>
      <c r="AN25" s="66"/>
      <c r="AO25" s="66"/>
      <c r="AP25" s="473"/>
      <c r="AQ25" s="66"/>
      <c r="AR25" s="66"/>
      <c r="AS25" s="66"/>
      <c r="AT25" s="283"/>
      <c r="AU25" s="470"/>
      <c r="AV25" s="283"/>
      <c r="AW25" s="66"/>
      <c r="AX25" s="66"/>
      <c r="AY25" s="288"/>
      <c r="AZ25" s="277"/>
      <c r="BA25" s="277"/>
      <c r="BB25" s="277"/>
      <c r="BC25" s="288"/>
      <c r="BD25" s="288"/>
      <c r="BE25" s="288"/>
      <c r="BF25" s="288"/>
      <c r="BG25" s="288"/>
      <c r="BH25" s="288"/>
      <c r="BI25" s="288"/>
      <c r="BJ25" s="288"/>
      <c r="BK25" s="289"/>
      <c r="BL25" s="289"/>
      <c r="BM25" s="289"/>
      <c r="BN25" s="289"/>
      <c r="BO25" s="289"/>
      <c r="BP25" s="289"/>
      <c r="BQ25" s="289"/>
      <c r="BR25" s="289"/>
      <c r="BS25" s="289"/>
      <c r="BT25" s="289"/>
      <c r="BU25" s="289"/>
      <c r="BV25" s="289"/>
    </row>
    <row r="26" spans="1:74" ht="12.75" hidden="1" customHeight="1" x14ac:dyDescent="0.25">
      <c r="A26" s="283"/>
      <c r="B26" s="283"/>
      <c r="C26" s="283"/>
      <c r="D26" s="283"/>
      <c r="E26" s="283"/>
      <c r="F26" s="283"/>
      <c r="G26" s="283"/>
      <c r="H26" s="283"/>
      <c r="I26" s="283"/>
      <c r="J26" s="283"/>
      <c r="K26" s="283"/>
      <c r="L26" s="432"/>
      <c r="M26" s="432"/>
      <c r="N26" s="283"/>
      <c r="O26" s="283"/>
      <c r="P26" s="283"/>
      <c r="Q26" s="283"/>
      <c r="R26" s="432"/>
      <c r="S26" s="432"/>
      <c r="T26" s="432"/>
      <c r="U26" s="432"/>
      <c r="V26" s="63"/>
      <c r="W26" s="283"/>
      <c r="X26" s="283"/>
      <c r="Y26" s="283"/>
      <c r="Z26" s="283"/>
      <c r="AA26" s="283"/>
      <c r="AB26" s="432"/>
      <c r="AC26" s="432"/>
      <c r="AD26" s="283"/>
      <c r="AE26" s="283"/>
      <c r="AF26" s="470"/>
      <c r="AG26" s="283"/>
      <c r="AH26" s="283"/>
      <c r="AI26" s="283"/>
      <c r="AJ26" s="283"/>
      <c r="AK26" s="470"/>
      <c r="AL26" s="66"/>
      <c r="AM26" s="66"/>
      <c r="AN26" s="66"/>
      <c r="AO26" s="66"/>
      <c r="AP26" s="473"/>
      <c r="AQ26" s="66"/>
      <c r="AR26" s="66"/>
      <c r="AS26" s="66"/>
      <c r="AT26" s="283"/>
      <c r="AU26" s="470"/>
      <c r="AV26" s="283"/>
      <c r="AW26" s="66"/>
      <c r="AX26" s="66"/>
      <c r="AY26" s="288"/>
      <c r="AZ26" s="277"/>
      <c r="BA26" s="277"/>
      <c r="BB26" s="277"/>
      <c r="BC26" s="288"/>
      <c r="BD26" s="288"/>
      <c r="BE26" s="288"/>
      <c r="BF26" s="288"/>
      <c r="BG26" s="288"/>
      <c r="BH26" s="288"/>
      <c r="BI26" s="288"/>
      <c r="BJ26" s="288"/>
      <c r="BK26" s="289"/>
      <c r="BL26" s="289"/>
      <c r="BM26" s="289"/>
      <c r="BN26" s="289"/>
      <c r="BO26" s="289"/>
      <c r="BP26" s="289"/>
      <c r="BQ26" s="289"/>
      <c r="BR26" s="289"/>
      <c r="BS26" s="289"/>
      <c r="BT26" s="289"/>
      <c r="BU26" s="289"/>
      <c r="BV26" s="289"/>
    </row>
    <row r="27" spans="1:74" ht="12.75" hidden="1" customHeight="1" x14ac:dyDescent="0.25">
      <c r="A27" s="283"/>
      <c r="B27" s="283"/>
      <c r="C27" s="283"/>
      <c r="D27" s="283"/>
      <c r="E27" s="283"/>
      <c r="F27" s="283"/>
      <c r="G27" s="283"/>
      <c r="H27" s="283"/>
      <c r="I27" s="283"/>
      <c r="J27" s="283"/>
      <c r="K27" s="283"/>
      <c r="L27" s="432"/>
      <c r="M27" s="432"/>
      <c r="N27" s="283"/>
      <c r="O27" s="283"/>
      <c r="P27" s="283"/>
      <c r="Q27" s="283"/>
      <c r="R27" s="432"/>
      <c r="S27" s="432"/>
      <c r="T27" s="432"/>
      <c r="U27" s="432"/>
      <c r="V27" s="63"/>
      <c r="W27" s="283"/>
      <c r="X27" s="283"/>
      <c r="Y27" s="283"/>
      <c r="Z27" s="283"/>
      <c r="AA27" s="283"/>
      <c r="AB27" s="432"/>
      <c r="AC27" s="432"/>
      <c r="AD27" s="283"/>
      <c r="AE27" s="283"/>
      <c r="AF27" s="470"/>
      <c r="AG27" s="283"/>
      <c r="AH27" s="283"/>
      <c r="AI27" s="283"/>
      <c r="AJ27" s="283"/>
      <c r="AK27" s="470"/>
      <c r="AL27" s="66"/>
      <c r="AM27" s="66"/>
      <c r="AN27" s="66"/>
      <c r="AO27" s="66"/>
      <c r="AP27" s="473"/>
      <c r="AQ27" s="66"/>
      <c r="AR27" s="66"/>
      <c r="AS27" s="66"/>
      <c r="AT27" s="283"/>
      <c r="AU27" s="470"/>
      <c r="AV27" s="283"/>
      <c r="AW27" s="66"/>
      <c r="AX27" s="66"/>
      <c r="AY27" s="288"/>
      <c r="AZ27" s="277"/>
      <c r="BA27" s="277"/>
      <c r="BB27" s="277"/>
      <c r="BC27" s="288"/>
      <c r="BD27" s="288"/>
      <c r="BE27" s="288"/>
      <c r="BF27" s="288"/>
      <c r="BG27" s="288"/>
      <c r="BH27" s="288"/>
      <c r="BI27" s="288"/>
      <c r="BJ27" s="288"/>
      <c r="BK27" s="289"/>
      <c r="BL27" s="289"/>
      <c r="BM27" s="289"/>
      <c r="BN27" s="289"/>
      <c r="BO27" s="289"/>
      <c r="BP27" s="289"/>
      <c r="BQ27" s="289"/>
      <c r="BR27" s="289"/>
      <c r="BS27" s="289"/>
      <c r="BT27" s="289"/>
      <c r="BU27" s="289"/>
      <c r="BV27" s="289"/>
    </row>
    <row r="28" spans="1:74" ht="12.75" hidden="1" customHeight="1" x14ac:dyDescent="0.25">
      <c r="A28" s="283"/>
      <c r="B28" s="283"/>
      <c r="C28" s="283"/>
      <c r="D28" s="283"/>
      <c r="E28" s="283"/>
      <c r="F28" s="283"/>
      <c r="G28" s="283"/>
      <c r="H28" s="283"/>
      <c r="I28" s="283"/>
      <c r="J28" s="283"/>
      <c r="K28" s="283"/>
      <c r="L28" s="432"/>
      <c r="M28" s="432"/>
      <c r="N28" s="283"/>
      <c r="O28" s="283"/>
      <c r="P28" s="283"/>
      <c r="Q28" s="283"/>
      <c r="R28" s="432"/>
      <c r="S28" s="432"/>
      <c r="T28" s="432"/>
      <c r="U28" s="432"/>
      <c r="V28" s="63"/>
      <c r="W28" s="283"/>
      <c r="X28" s="283"/>
      <c r="Y28" s="283"/>
      <c r="Z28" s="283"/>
      <c r="AA28" s="283"/>
      <c r="AB28" s="432"/>
      <c r="AC28" s="432"/>
      <c r="AD28" s="283"/>
      <c r="AE28" s="283"/>
      <c r="AF28" s="470"/>
      <c r="AG28" s="283"/>
      <c r="AH28" s="283"/>
      <c r="AI28" s="283"/>
      <c r="AJ28" s="283"/>
      <c r="AK28" s="470"/>
      <c r="AL28" s="66"/>
      <c r="AM28" s="66"/>
      <c r="AN28" s="66"/>
      <c r="AO28" s="66"/>
      <c r="AP28" s="473"/>
      <c r="AQ28" s="66"/>
      <c r="AR28" s="66"/>
      <c r="AS28" s="66"/>
      <c r="AT28" s="283"/>
      <c r="AU28" s="470"/>
      <c r="AV28" s="283"/>
      <c r="AW28" s="66"/>
      <c r="AX28" s="66"/>
      <c r="AY28" s="288"/>
      <c r="AZ28" s="277"/>
      <c r="BA28" s="277"/>
      <c r="BB28" s="277"/>
      <c r="BC28" s="288"/>
      <c r="BD28" s="288"/>
      <c r="BE28" s="288"/>
      <c r="BF28" s="288"/>
      <c r="BG28" s="288"/>
      <c r="BH28" s="288"/>
      <c r="BI28" s="288"/>
      <c r="BJ28" s="288"/>
      <c r="BK28" s="289"/>
      <c r="BL28" s="289"/>
      <c r="BM28" s="289"/>
      <c r="BN28" s="289"/>
      <c r="BO28" s="289"/>
      <c r="BP28" s="289"/>
      <c r="BQ28" s="289"/>
      <c r="BR28" s="289"/>
      <c r="BS28" s="289"/>
      <c r="BT28" s="289"/>
      <c r="BU28" s="289"/>
      <c r="BV28" s="289"/>
    </row>
    <row r="29" spans="1:74" ht="12.75" hidden="1" customHeight="1" x14ac:dyDescent="0.25">
      <c r="A29" s="283"/>
      <c r="B29" s="283"/>
      <c r="C29" s="283"/>
      <c r="D29" s="283"/>
      <c r="E29" s="283"/>
      <c r="F29" s="283"/>
      <c r="G29" s="283"/>
      <c r="H29" s="283"/>
      <c r="I29" s="283"/>
      <c r="J29" s="283"/>
      <c r="K29" s="283"/>
      <c r="L29" s="432"/>
      <c r="M29" s="432"/>
      <c r="N29" s="283"/>
      <c r="O29" s="283"/>
      <c r="P29" s="283"/>
      <c r="Q29" s="283"/>
      <c r="R29" s="432"/>
      <c r="S29" s="432"/>
      <c r="T29" s="432"/>
      <c r="U29" s="432"/>
      <c r="V29" s="63"/>
      <c r="W29" s="283"/>
      <c r="X29" s="283"/>
      <c r="Y29" s="283"/>
      <c r="Z29" s="283"/>
      <c r="AA29" s="283"/>
      <c r="AB29" s="432"/>
      <c r="AC29" s="432"/>
      <c r="AD29" s="283"/>
      <c r="AE29" s="283"/>
      <c r="AF29" s="470"/>
      <c r="AG29" s="283"/>
      <c r="AH29" s="283"/>
      <c r="AI29" s="283"/>
      <c r="AJ29" s="283"/>
      <c r="AK29" s="470"/>
      <c r="AL29" s="66"/>
      <c r="AM29" s="66"/>
      <c r="AN29" s="66"/>
      <c r="AO29" s="66"/>
      <c r="AP29" s="473"/>
      <c r="AQ29" s="66"/>
      <c r="AR29" s="66"/>
      <c r="AS29" s="66"/>
      <c r="AT29" s="283"/>
      <c r="AU29" s="470"/>
      <c r="AV29" s="283"/>
      <c r="AW29" s="66"/>
      <c r="AX29" s="66"/>
      <c r="AY29" s="288"/>
      <c r="AZ29" s="277"/>
      <c r="BA29" s="277"/>
      <c r="BB29" s="277"/>
      <c r="BC29" s="288"/>
      <c r="BD29" s="288"/>
      <c r="BE29" s="288"/>
      <c r="BF29" s="288"/>
      <c r="BG29" s="288"/>
      <c r="BH29" s="288"/>
      <c r="BI29" s="288"/>
      <c r="BJ29" s="288"/>
      <c r="BK29" s="289"/>
      <c r="BL29" s="289"/>
      <c r="BM29" s="289"/>
      <c r="BN29" s="289"/>
      <c r="BO29" s="289"/>
      <c r="BP29" s="289"/>
      <c r="BQ29" s="289"/>
      <c r="BR29" s="289"/>
      <c r="BS29" s="289"/>
      <c r="BT29" s="289"/>
      <c r="BU29" s="289"/>
      <c r="BV29" s="289"/>
    </row>
    <row r="30" spans="1:74" ht="12.75" hidden="1" customHeight="1" x14ac:dyDescent="0.25">
      <c r="A30" s="283"/>
      <c r="B30" s="283"/>
      <c r="C30" s="283"/>
      <c r="D30" s="283"/>
      <c r="E30" s="283"/>
      <c r="F30" s="283"/>
      <c r="G30" s="283"/>
      <c r="H30" s="283"/>
      <c r="I30" s="283"/>
      <c r="J30" s="283"/>
      <c r="K30" s="283"/>
      <c r="L30" s="432"/>
      <c r="M30" s="432"/>
      <c r="N30" s="283"/>
      <c r="O30" s="283"/>
      <c r="P30" s="283"/>
      <c r="Q30" s="283"/>
      <c r="R30" s="432"/>
      <c r="S30" s="432"/>
      <c r="T30" s="432"/>
      <c r="U30" s="432"/>
      <c r="V30" s="63"/>
      <c r="W30" s="283"/>
      <c r="X30" s="283"/>
      <c r="Y30" s="283"/>
      <c r="Z30" s="283"/>
      <c r="AA30" s="283"/>
      <c r="AB30" s="432"/>
      <c r="AC30" s="432"/>
      <c r="AD30" s="283"/>
      <c r="AE30" s="283"/>
      <c r="AF30" s="470"/>
      <c r="AG30" s="283"/>
      <c r="AH30" s="283"/>
      <c r="AI30" s="283"/>
      <c r="AJ30" s="283"/>
      <c r="AK30" s="470"/>
      <c r="AL30" s="66"/>
      <c r="AM30" s="66"/>
      <c r="AN30" s="66"/>
      <c r="AO30" s="66"/>
      <c r="AP30" s="473"/>
      <c r="AQ30" s="66"/>
      <c r="AR30" s="66"/>
      <c r="AS30" s="66"/>
      <c r="AT30" s="283"/>
      <c r="AU30" s="470"/>
      <c r="AV30" s="283"/>
      <c r="AW30" s="66"/>
      <c r="AX30" s="66"/>
      <c r="AY30" s="288"/>
      <c r="AZ30" s="277"/>
      <c r="BA30" s="277"/>
      <c r="BB30" s="277"/>
      <c r="BC30" s="288"/>
      <c r="BD30" s="288"/>
      <c r="BE30" s="288"/>
      <c r="BF30" s="288"/>
      <c r="BG30" s="288"/>
      <c r="BH30" s="288"/>
      <c r="BI30" s="288"/>
      <c r="BJ30" s="288"/>
      <c r="BK30" s="289"/>
      <c r="BL30" s="289"/>
      <c r="BM30" s="289"/>
      <c r="BN30" s="289"/>
      <c r="BO30" s="289"/>
      <c r="BP30" s="289"/>
      <c r="BQ30" s="289"/>
      <c r="BR30" s="289"/>
      <c r="BS30" s="289"/>
      <c r="BT30" s="289"/>
      <c r="BU30" s="289"/>
      <c r="BV30" s="289"/>
    </row>
    <row r="31" spans="1:74" ht="12.75" hidden="1" customHeight="1" x14ac:dyDescent="0.25">
      <c r="A31" s="283"/>
      <c r="B31" s="283"/>
      <c r="C31" s="283"/>
      <c r="D31" s="283"/>
      <c r="E31" s="283"/>
      <c r="F31" s="283"/>
      <c r="G31" s="283"/>
      <c r="H31" s="283"/>
      <c r="I31" s="283"/>
      <c r="J31" s="283"/>
      <c r="K31" s="283"/>
      <c r="L31" s="432"/>
      <c r="M31" s="432"/>
      <c r="N31" s="283"/>
      <c r="O31" s="283"/>
      <c r="P31" s="283"/>
      <c r="Q31" s="283"/>
      <c r="R31" s="432"/>
      <c r="S31" s="432"/>
      <c r="T31" s="432"/>
      <c r="U31" s="432"/>
      <c r="V31" s="63"/>
      <c r="W31" s="283"/>
      <c r="X31" s="283"/>
      <c r="Y31" s="283"/>
      <c r="Z31" s="283"/>
      <c r="AA31" s="283"/>
      <c r="AB31" s="432"/>
      <c r="AC31" s="432"/>
      <c r="AD31" s="283"/>
      <c r="AE31" s="283"/>
      <c r="AF31" s="470"/>
      <c r="AG31" s="283"/>
      <c r="AH31" s="283"/>
      <c r="AI31" s="283"/>
      <c r="AJ31" s="283"/>
      <c r="AK31" s="470"/>
      <c r="AL31" s="66"/>
      <c r="AM31" s="66"/>
      <c r="AN31" s="66"/>
      <c r="AO31" s="66"/>
      <c r="AP31" s="473"/>
      <c r="AQ31" s="66"/>
      <c r="AR31" s="66"/>
      <c r="AS31" s="66"/>
      <c r="AT31" s="283"/>
      <c r="AU31" s="470"/>
      <c r="AV31" s="283"/>
      <c r="AW31" s="66"/>
      <c r="AX31" s="66"/>
      <c r="AY31" s="288"/>
      <c r="AZ31" s="277"/>
      <c r="BA31" s="277"/>
      <c r="BB31" s="277"/>
      <c r="BC31" s="288"/>
      <c r="BD31" s="288"/>
      <c r="BE31" s="288"/>
      <c r="BF31" s="288"/>
      <c r="BG31" s="288"/>
      <c r="BH31" s="288"/>
      <c r="BI31" s="288"/>
      <c r="BJ31" s="288"/>
      <c r="BK31" s="289"/>
      <c r="BL31" s="289"/>
      <c r="BM31" s="289"/>
      <c r="BN31" s="289"/>
      <c r="BO31" s="289"/>
      <c r="BP31" s="289"/>
      <c r="BQ31" s="289"/>
      <c r="BR31" s="289"/>
      <c r="BS31" s="289"/>
      <c r="BT31" s="289"/>
      <c r="BU31" s="289"/>
      <c r="BV31" s="289"/>
    </row>
    <row r="32" spans="1:74" ht="12.75" hidden="1" customHeight="1" x14ac:dyDescent="0.25">
      <c r="A32" s="283"/>
      <c r="B32" s="283"/>
      <c r="C32" s="283"/>
      <c r="D32" s="283"/>
      <c r="E32" s="283"/>
      <c r="F32" s="283"/>
      <c r="G32" s="283"/>
      <c r="H32" s="283"/>
      <c r="I32" s="283"/>
      <c r="J32" s="283"/>
      <c r="K32" s="283"/>
      <c r="L32" s="432"/>
      <c r="M32" s="432"/>
      <c r="N32" s="283"/>
      <c r="O32" s="283"/>
      <c r="P32" s="283"/>
      <c r="Q32" s="283"/>
      <c r="R32" s="432"/>
      <c r="S32" s="432"/>
      <c r="T32" s="432"/>
      <c r="U32" s="432"/>
      <c r="V32" s="63"/>
      <c r="W32" s="283"/>
      <c r="X32" s="283"/>
      <c r="Y32" s="283"/>
      <c r="Z32" s="283"/>
      <c r="AA32" s="283"/>
      <c r="AB32" s="432"/>
      <c r="AC32" s="432"/>
      <c r="AD32" s="283"/>
      <c r="AE32" s="283"/>
      <c r="AF32" s="470"/>
      <c r="AG32" s="283"/>
      <c r="AH32" s="283"/>
      <c r="AI32" s="283"/>
      <c r="AJ32" s="283"/>
      <c r="AK32" s="470"/>
      <c r="AL32" s="66"/>
      <c r="AM32" s="66"/>
      <c r="AN32" s="66"/>
      <c r="AO32" s="66"/>
      <c r="AP32" s="473"/>
      <c r="AQ32" s="66"/>
      <c r="AR32" s="66"/>
      <c r="AS32" s="66"/>
      <c r="AT32" s="283"/>
      <c r="AU32" s="470"/>
      <c r="AV32" s="283"/>
      <c r="AW32" s="66"/>
      <c r="AX32" s="66"/>
      <c r="AY32" s="288"/>
      <c r="AZ32" s="277"/>
      <c r="BA32" s="277"/>
      <c r="BB32" s="277"/>
      <c r="BC32" s="288"/>
      <c r="BD32" s="288"/>
      <c r="BE32" s="288"/>
      <c r="BF32" s="288"/>
      <c r="BG32" s="288"/>
      <c r="BH32" s="288"/>
      <c r="BI32" s="288"/>
      <c r="BJ32" s="288"/>
      <c r="BK32" s="289"/>
      <c r="BL32" s="289"/>
      <c r="BM32" s="289"/>
      <c r="BN32" s="289"/>
      <c r="BO32" s="289"/>
      <c r="BP32" s="289"/>
      <c r="BQ32" s="289"/>
      <c r="BR32" s="289"/>
      <c r="BS32" s="289"/>
      <c r="BT32" s="289"/>
      <c r="BU32" s="289"/>
      <c r="BV32" s="289"/>
    </row>
    <row r="33" spans="1:74" ht="12.75" hidden="1" customHeight="1" x14ac:dyDescent="0.25">
      <c r="A33" s="283"/>
      <c r="B33" s="283"/>
      <c r="C33" s="283"/>
      <c r="D33" s="283"/>
      <c r="E33" s="283"/>
      <c r="F33" s="283"/>
      <c r="G33" s="283"/>
      <c r="H33" s="283"/>
      <c r="I33" s="283"/>
      <c r="J33" s="283"/>
      <c r="K33" s="283"/>
      <c r="L33" s="432"/>
      <c r="M33" s="432"/>
      <c r="N33" s="283"/>
      <c r="O33" s="283"/>
      <c r="P33" s="283"/>
      <c r="Q33" s="283"/>
      <c r="R33" s="432"/>
      <c r="S33" s="432"/>
      <c r="T33" s="432"/>
      <c r="U33" s="432"/>
      <c r="V33" s="63"/>
      <c r="W33" s="283"/>
      <c r="X33" s="283"/>
      <c r="Y33" s="283"/>
      <c r="Z33" s="283"/>
      <c r="AA33" s="283"/>
      <c r="AB33" s="432"/>
      <c r="AC33" s="432"/>
      <c r="AD33" s="283"/>
      <c r="AE33" s="283"/>
      <c r="AF33" s="470"/>
      <c r="AG33" s="283"/>
      <c r="AH33" s="283"/>
      <c r="AI33" s="283"/>
      <c r="AJ33" s="283"/>
      <c r="AK33" s="470"/>
      <c r="AL33" s="66"/>
      <c r="AM33" s="66"/>
      <c r="AN33" s="66"/>
      <c r="AO33" s="66"/>
      <c r="AP33" s="473"/>
      <c r="AQ33" s="66"/>
      <c r="AR33" s="66"/>
      <c r="AS33" s="66"/>
      <c r="AT33" s="283"/>
      <c r="AU33" s="470"/>
      <c r="AV33" s="283"/>
      <c r="AW33" s="66"/>
      <c r="AX33" s="66"/>
      <c r="AY33" s="288"/>
      <c r="AZ33" s="277"/>
      <c r="BA33" s="277"/>
      <c r="BB33" s="277"/>
      <c r="BC33" s="288"/>
      <c r="BD33" s="288"/>
      <c r="BE33" s="288"/>
      <c r="BF33" s="288"/>
      <c r="BG33" s="288"/>
      <c r="BH33" s="288"/>
      <c r="BI33" s="288"/>
      <c r="BJ33" s="288"/>
      <c r="BK33" s="289"/>
      <c r="BL33" s="289"/>
      <c r="BM33" s="289"/>
      <c r="BN33" s="289"/>
      <c r="BO33" s="289"/>
      <c r="BP33" s="289"/>
      <c r="BQ33" s="289"/>
      <c r="BR33" s="289"/>
      <c r="BS33" s="289"/>
      <c r="BT33" s="289"/>
      <c r="BU33" s="289"/>
      <c r="BV33" s="289"/>
    </row>
    <row r="34" spans="1:74" ht="12.75" hidden="1" customHeight="1" x14ac:dyDescent="0.25">
      <c r="A34" s="283"/>
      <c r="B34" s="283"/>
      <c r="C34" s="283"/>
      <c r="D34" s="283"/>
      <c r="E34" s="283"/>
      <c r="F34" s="283"/>
      <c r="G34" s="283"/>
      <c r="H34" s="283"/>
      <c r="I34" s="283"/>
      <c r="J34" s="283"/>
      <c r="K34" s="283"/>
      <c r="L34" s="432"/>
      <c r="M34" s="432"/>
      <c r="N34" s="283"/>
      <c r="O34" s="283"/>
      <c r="P34" s="283"/>
      <c r="Q34" s="283"/>
      <c r="R34" s="432"/>
      <c r="S34" s="432"/>
      <c r="T34" s="432"/>
      <c r="U34" s="432"/>
      <c r="V34" s="63"/>
      <c r="W34" s="283"/>
      <c r="X34" s="283"/>
      <c r="Y34" s="283"/>
      <c r="Z34" s="283"/>
      <c r="AA34" s="283"/>
      <c r="AB34" s="432"/>
      <c r="AC34" s="432"/>
      <c r="AD34" s="283"/>
      <c r="AE34" s="283"/>
      <c r="AF34" s="470"/>
      <c r="AG34" s="283"/>
      <c r="AH34" s="283"/>
      <c r="AI34" s="283"/>
      <c r="AJ34" s="283"/>
      <c r="AK34" s="470"/>
      <c r="AL34" s="66"/>
      <c r="AM34" s="66"/>
      <c r="AN34" s="66"/>
      <c r="AO34" s="66"/>
      <c r="AP34" s="473"/>
      <c r="AQ34" s="66"/>
      <c r="AR34" s="66"/>
      <c r="AS34" s="66"/>
      <c r="AT34" s="283"/>
      <c r="AU34" s="470"/>
      <c r="AV34" s="283"/>
      <c r="AW34" s="66"/>
      <c r="AX34" s="66"/>
      <c r="AY34" s="288"/>
      <c r="AZ34" s="277"/>
      <c r="BA34" s="277"/>
      <c r="BB34" s="277"/>
      <c r="BC34" s="288"/>
      <c r="BD34" s="288"/>
      <c r="BE34" s="288"/>
      <c r="BF34" s="288"/>
      <c r="BG34" s="288"/>
      <c r="BH34" s="288"/>
      <c r="BI34" s="288"/>
      <c r="BJ34" s="288"/>
      <c r="BK34" s="289"/>
      <c r="BL34" s="289"/>
      <c r="BM34" s="289"/>
      <c r="BN34" s="289"/>
      <c r="BO34" s="289"/>
      <c r="BP34" s="289"/>
      <c r="BQ34" s="289"/>
      <c r="BR34" s="289"/>
      <c r="BS34" s="289"/>
      <c r="BT34" s="289"/>
      <c r="BU34" s="289"/>
      <c r="BV34" s="289"/>
    </row>
    <row r="35" spans="1:74" ht="12.75" hidden="1" customHeight="1" x14ac:dyDescent="0.25">
      <c r="A35" s="283"/>
      <c r="B35" s="283"/>
      <c r="C35" s="283"/>
      <c r="D35" s="283"/>
      <c r="E35" s="283"/>
      <c r="F35" s="283"/>
      <c r="G35" s="283"/>
      <c r="H35" s="283"/>
      <c r="I35" s="283"/>
      <c r="J35" s="283"/>
      <c r="K35" s="283"/>
      <c r="L35" s="432"/>
      <c r="M35" s="432"/>
      <c r="N35" s="283"/>
      <c r="O35" s="283"/>
      <c r="P35" s="283"/>
      <c r="Q35" s="283"/>
      <c r="R35" s="432"/>
      <c r="S35" s="432"/>
      <c r="T35" s="432"/>
      <c r="U35" s="432"/>
      <c r="V35" s="63"/>
      <c r="W35" s="283"/>
      <c r="X35" s="283"/>
      <c r="Y35" s="283"/>
      <c r="Z35" s="283"/>
      <c r="AA35" s="283"/>
      <c r="AB35" s="432"/>
      <c r="AC35" s="432"/>
      <c r="AD35" s="283"/>
      <c r="AE35" s="283"/>
      <c r="AF35" s="470"/>
      <c r="AG35" s="283"/>
      <c r="AH35" s="283"/>
      <c r="AI35" s="283"/>
      <c r="AJ35" s="283"/>
      <c r="AK35" s="470"/>
      <c r="AL35" s="66"/>
      <c r="AM35" s="66"/>
      <c r="AN35" s="66"/>
      <c r="AO35" s="66"/>
      <c r="AP35" s="473"/>
      <c r="AQ35" s="66"/>
      <c r="AR35" s="66"/>
      <c r="AS35" s="66"/>
      <c r="AT35" s="283"/>
      <c r="AU35" s="470"/>
      <c r="AV35" s="283"/>
      <c r="AW35" s="66"/>
      <c r="AX35" s="66"/>
      <c r="AY35" s="288"/>
      <c r="AZ35" s="277"/>
      <c r="BA35" s="277"/>
      <c r="BB35" s="277"/>
      <c r="BC35" s="288"/>
      <c r="BD35" s="288"/>
      <c r="BE35" s="288"/>
      <c r="BF35" s="288"/>
      <c r="BG35" s="288"/>
      <c r="BH35" s="288"/>
      <c r="BI35" s="288"/>
      <c r="BJ35" s="288"/>
      <c r="BK35" s="289"/>
      <c r="BL35" s="289"/>
      <c r="BM35" s="289"/>
      <c r="BN35" s="289"/>
      <c r="BO35" s="289"/>
      <c r="BP35" s="289"/>
      <c r="BQ35" s="289"/>
      <c r="BR35" s="289"/>
      <c r="BS35" s="289"/>
      <c r="BT35" s="289"/>
      <c r="BU35" s="289"/>
      <c r="BV35" s="289"/>
    </row>
    <row r="36" spans="1:74" ht="12.75" hidden="1" customHeight="1" x14ac:dyDescent="0.25">
      <c r="A36" s="283"/>
      <c r="B36" s="283"/>
      <c r="C36" s="283"/>
      <c r="D36" s="283"/>
      <c r="E36" s="283"/>
      <c r="F36" s="283"/>
      <c r="G36" s="283"/>
      <c r="H36" s="283"/>
      <c r="I36" s="283"/>
      <c r="J36" s="283"/>
      <c r="K36" s="283"/>
      <c r="L36" s="432"/>
      <c r="M36" s="432"/>
      <c r="N36" s="283"/>
      <c r="O36" s="283"/>
      <c r="P36" s="283"/>
      <c r="Q36" s="283"/>
      <c r="R36" s="432"/>
      <c r="S36" s="432"/>
      <c r="T36" s="432"/>
      <c r="U36" s="432"/>
      <c r="V36" s="63"/>
      <c r="W36" s="283"/>
      <c r="X36" s="283"/>
      <c r="Y36" s="283"/>
      <c r="Z36" s="283"/>
      <c r="AA36" s="283"/>
      <c r="AB36" s="432"/>
      <c r="AC36" s="432"/>
      <c r="AD36" s="283"/>
      <c r="AE36" s="283"/>
      <c r="AF36" s="470"/>
      <c r="AG36" s="283"/>
      <c r="AH36" s="283"/>
      <c r="AI36" s="283"/>
      <c r="AJ36" s="283"/>
      <c r="AK36" s="470"/>
      <c r="AL36" s="66"/>
      <c r="AM36" s="66"/>
      <c r="AN36" s="66"/>
      <c r="AO36" s="66"/>
      <c r="AP36" s="473"/>
      <c r="AQ36" s="66"/>
      <c r="AR36" s="66"/>
      <c r="AS36" s="66"/>
      <c r="AT36" s="283"/>
      <c r="AU36" s="470"/>
      <c r="AV36" s="283"/>
      <c r="AW36" s="66"/>
      <c r="AX36" s="66"/>
      <c r="AY36" s="288"/>
      <c r="AZ36" s="277"/>
      <c r="BA36" s="277"/>
      <c r="BB36" s="277"/>
      <c r="BC36" s="288"/>
      <c r="BD36" s="288"/>
      <c r="BE36" s="288"/>
      <c r="BF36" s="288"/>
      <c r="BG36" s="288"/>
      <c r="BH36" s="288"/>
      <c r="BI36" s="288"/>
      <c r="BJ36" s="288"/>
      <c r="BK36" s="289"/>
      <c r="BL36" s="289"/>
      <c r="BM36" s="289"/>
      <c r="BN36" s="289"/>
      <c r="BO36" s="289"/>
      <c r="BP36" s="289"/>
      <c r="BQ36" s="289"/>
      <c r="BR36" s="289"/>
      <c r="BS36" s="289"/>
      <c r="BT36" s="289"/>
      <c r="BU36" s="289"/>
      <c r="BV36" s="289"/>
    </row>
    <row r="37" spans="1:74" ht="12.75" hidden="1" customHeight="1" x14ac:dyDescent="0.25">
      <c r="A37" s="283"/>
      <c r="B37" s="283"/>
      <c r="C37" s="283"/>
      <c r="D37" s="283"/>
      <c r="E37" s="283"/>
      <c r="F37" s="283"/>
      <c r="G37" s="283"/>
      <c r="H37" s="283"/>
      <c r="I37" s="283"/>
      <c r="J37" s="283"/>
      <c r="K37" s="283"/>
      <c r="L37" s="432"/>
      <c r="M37" s="432"/>
      <c r="N37" s="283"/>
      <c r="O37" s="283"/>
      <c r="P37" s="283"/>
      <c r="Q37" s="283"/>
      <c r="R37" s="432"/>
      <c r="S37" s="432"/>
      <c r="T37" s="432"/>
      <c r="U37" s="432"/>
      <c r="V37" s="63"/>
      <c r="W37" s="283"/>
      <c r="X37" s="283"/>
      <c r="Y37" s="283"/>
      <c r="Z37" s="283"/>
      <c r="AA37" s="283"/>
      <c r="AB37" s="432"/>
      <c r="AC37" s="432"/>
      <c r="AD37" s="283"/>
      <c r="AE37" s="283"/>
      <c r="AF37" s="470"/>
      <c r="AG37" s="283"/>
      <c r="AH37" s="283"/>
      <c r="AI37" s="283"/>
      <c r="AJ37" s="283"/>
      <c r="AK37" s="470"/>
      <c r="AL37" s="66"/>
      <c r="AM37" s="66"/>
      <c r="AN37" s="66"/>
      <c r="AO37" s="66"/>
      <c r="AP37" s="473"/>
      <c r="AQ37" s="66"/>
      <c r="AR37" s="66"/>
      <c r="AS37" s="66"/>
      <c r="AT37" s="283"/>
      <c r="AU37" s="470"/>
      <c r="AV37" s="283"/>
      <c r="AW37" s="66"/>
      <c r="AX37" s="66"/>
      <c r="AY37" s="288"/>
      <c r="AZ37" s="277"/>
      <c r="BA37" s="277"/>
      <c r="BB37" s="277"/>
      <c r="BC37" s="288"/>
      <c r="BD37" s="288"/>
      <c r="BE37" s="288"/>
      <c r="BF37" s="288"/>
      <c r="BG37" s="288"/>
      <c r="BH37" s="288"/>
      <c r="BI37" s="288"/>
      <c r="BJ37" s="288"/>
      <c r="BK37" s="289"/>
      <c r="BL37" s="289"/>
      <c r="BM37" s="289"/>
      <c r="BN37" s="289"/>
      <c r="BO37" s="289"/>
      <c r="BP37" s="289"/>
      <c r="BQ37" s="289"/>
      <c r="BR37" s="289"/>
      <c r="BS37" s="289"/>
      <c r="BT37" s="289"/>
      <c r="BU37" s="289"/>
      <c r="BV37" s="289"/>
    </row>
    <row r="38" spans="1:74" ht="12.75" hidden="1" customHeight="1" x14ac:dyDescent="0.25">
      <c r="A38" s="283"/>
      <c r="B38" s="283"/>
      <c r="C38" s="283"/>
      <c r="D38" s="283"/>
      <c r="E38" s="283"/>
      <c r="F38" s="283"/>
      <c r="G38" s="283"/>
      <c r="H38" s="283"/>
      <c r="I38" s="283"/>
      <c r="J38" s="283"/>
      <c r="K38" s="283"/>
      <c r="L38" s="432"/>
      <c r="M38" s="432"/>
      <c r="N38" s="283"/>
      <c r="O38" s="283"/>
      <c r="P38" s="283"/>
      <c r="Q38" s="283"/>
      <c r="R38" s="432"/>
      <c r="S38" s="432"/>
      <c r="T38" s="432"/>
      <c r="U38" s="432"/>
      <c r="V38" s="63"/>
      <c r="W38" s="283"/>
      <c r="X38" s="283"/>
      <c r="Y38" s="283"/>
      <c r="Z38" s="283"/>
      <c r="AA38" s="283"/>
      <c r="AB38" s="432"/>
      <c r="AC38" s="432"/>
      <c r="AD38" s="283"/>
      <c r="AE38" s="283"/>
      <c r="AF38" s="470"/>
      <c r="AG38" s="283"/>
      <c r="AH38" s="283"/>
      <c r="AI38" s="283"/>
      <c r="AJ38" s="283"/>
      <c r="AK38" s="470"/>
      <c r="AL38" s="66"/>
      <c r="AM38" s="66"/>
      <c r="AN38" s="66"/>
      <c r="AO38" s="66"/>
      <c r="AP38" s="473"/>
      <c r="AQ38" s="66"/>
      <c r="AR38" s="66"/>
      <c r="AS38" s="66"/>
      <c r="AT38" s="283"/>
      <c r="AU38" s="470"/>
      <c r="AV38" s="283"/>
      <c r="AW38" s="66"/>
      <c r="AX38" s="66"/>
      <c r="AY38" s="288"/>
      <c r="AZ38" s="277"/>
      <c r="BA38" s="277"/>
      <c r="BB38" s="277"/>
      <c r="BC38" s="288"/>
      <c r="BD38" s="288"/>
      <c r="BE38" s="288"/>
      <c r="BF38" s="288"/>
      <c r="BG38" s="288"/>
      <c r="BH38" s="288"/>
      <c r="BI38" s="288"/>
      <c r="BJ38" s="288"/>
      <c r="BK38" s="289"/>
      <c r="BL38" s="289"/>
      <c r="BM38" s="289"/>
      <c r="BN38" s="289"/>
      <c r="BO38" s="289"/>
      <c r="BP38" s="289"/>
      <c r="BQ38" s="289"/>
      <c r="BR38" s="289"/>
      <c r="BS38" s="289"/>
      <c r="BT38" s="289"/>
      <c r="BU38" s="289"/>
      <c r="BV38" s="289"/>
    </row>
    <row r="39" spans="1:74" ht="12.75" hidden="1" customHeight="1" x14ac:dyDescent="0.25">
      <c r="A39" s="283"/>
      <c r="B39" s="283"/>
      <c r="C39" s="283"/>
      <c r="D39" s="283"/>
      <c r="E39" s="283"/>
      <c r="F39" s="283"/>
      <c r="G39" s="283"/>
      <c r="H39" s="283"/>
      <c r="I39" s="283"/>
      <c r="J39" s="283"/>
      <c r="K39" s="283"/>
      <c r="L39" s="432"/>
      <c r="M39" s="432"/>
      <c r="N39" s="283"/>
      <c r="O39" s="283"/>
      <c r="P39" s="283"/>
      <c r="Q39" s="283"/>
      <c r="R39" s="432"/>
      <c r="S39" s="432"/>
      <c r="T39" s="432"/>
      <c r="U39" s="432"/>
      <c r="V39" s="63"/>
      <c r="W39" s="283"/>
      <c r="X39" s="283"/>
      <c r="Y39" s="283"/>
      <c r="Z39" s="283"/>
      <c r="AA39" s="283"/>
      <c r="AB39" s="432"/>
      <c r="AC39" s="432"/>
      <c r="AD39" s="283"/>
      <c r="AE39" s="283"/>
      <c r="AF39" s="470"/>
      <c r="AG39" s="283"/>
      <c r="AH39" s="283"/>
      <c r="AI39" s="283"/>
      <c r="AJ39" s="283"/>
      <c r="AK39" s="470"/>
      <c r="AL39" s="66"/>
      <c r="AM39" s="66"/>
      <c r="AN39" s="66"/>
      <c r="AO39" s="66"/>
      <c r="AP39" s="473"/>
      <c r="AQ39" s="66"/>
      <c r="AR39" s="66"/>
      <c r="AS39" s="66"/>
      <c r="AT39" s="283"/>
      <c r="AU39" s="470"/>
      <c r="AV39" s="283"/>
      <c r="AW39" s="66"/>
      <c r="AX39" s="66"/>
      <c r="AY39" s="288"/>
      <c r="AZ39" s="277"/>
      <c r="BA39" s="277"/>
      <c r="BB39" s="277"/>
      <c r="BC39" s="288"/>
      <c r="BD39" s="288"/>
      <c r="BE39" s="288"/>
      <c r="BF39" s="288"/>
      <c r="BG39" s="288"/>
      <c r="BH39" s="288"/>
      <c r="BI39" s="288"/>
      <c r="BJ39" s="288"/>
      <c r="BK39" s="289"/>
      <c r="BL39" s="289"/>
      <c r="BM39" s="289"/>
      <c r="BN39" s="289"/>
      <c r="BO39" s="289"/>
      <c r="BP39" s="289"/>
      <c r="BQ39" s="289"/>
      <c r="BR39" s="289"/>
      <c r="BS39" s="289"/>
      <c r="BT39" s="289"/>
      <c r="BU39" s="289"/>
      <c r="BV39" s="289"/>
    </row>
    <row r="40" spans="1:74" ht="12.75" hidden="1" customHeight="1" x14ac:dyDescent="0.25">
      <c r="A40" s="283"/>
      <c r="B40" s="283"/>
      <c r="C40" s="283"/>
      <c r="D40" s="283"/>
      <c r="E40" s="283"/>
      <c r="F40" s="283"/>
      <c r="G40" s="283"/>
      <c r="H40" s="283"/>
      <c r="I40" s="283"/>
      <c r="J40" s="283"/>
      <c r="K40" s="283"/>
      <c r="L40" s="432"/>
      <c r="M40" s="432"/>
      <c r="N40" s="283"/>
      <c r="O40" s="283"/>
      <c r="P40" s="283"/>
      <c r="Q40" s="283"/>
      <c r="R40" s="432"/>
      <c r="S40" s="432"/>
      <c r="T40" s="432"/>
      <c r="U40" s="432"/>
      <c r="V40" s="63"/>
      <c r="W40" s="283"/>
      <c r="X40" s="283"/>
      <c r="Y40" s="283"/>
      <c r="Z40" s="283"/>
      <c r="AA40" s="283"/>
      <c r="AB40" s="432"/>
      <c r="AC40" s="432"/>
      <c r="AD40" s="283"/>
      <c r="AE40" s="283"/>
      <c r="AF40" s="470"/>
      <c r="AG40" s="283"/>
      <c r="AH40" s="283"/>
      <c r="AI40" s="283"/>
      <c r="AJ40" s="283"/>
      <c r="AK40" s="470"/>
      <c r="AL40" s="66"/>
      <c r="AM40" s="66"/>
      <c r="AN40" s="66"/>
      <c r="AO40" s="66"/>
      <c r="AP40" s="473"/>
      <c r="AQ40" s="66"/>
      <c r="AR40" s="66"/>
      <c r="AS40" s="66"/>
      <c r="AT40" s="283"/>
      <c r="AU40" s="470"/>
      <c r="AV40" s="283"/>
      <c r="AW40" s="66"/>
      <c r="AX40" s="66"/>
      <c r="AY40" s="288"/>
      <c r="AZ40" s="277"/>
      <c r="BA40" s="277"/>
      <c r="BB40" s="277"/>
      <c r="BC40" s="288"/>
      <c r="BD40" s="288"/>
      <c r="BE40" s="288"/>
      <c r="BF40" s="288"/>
      <c r="BG40" s="288"/>
      <c r="BH40" s="288"/>
      <c r="BI40" s="288"/>
      <c r="BJ40" s="288"/>
      <c r="BK40" s="289"/>
      <c r="BL40" s="289"/>
      <c r="BM40" s="289"/>
      <c r="BN40" s="289"/>
      <c r="BO40" s="289"/>
      <c r="BP40" s="289"/>
      <c r="BQ40" s="289"/>
      <c r="BR40" s="289"/>
      <c r="BS40" s="289"/>
      <c r="BT40" s="289"/>
      <c r="BU40" s="289"/>
      <c r="BV40" s="289"/>
    </row>
    <row r="41" spans="1:74" ht="12.75" hidden="1" customHeight="1" x14ac:dyDescent="0.25">
      <c r="A41" s="283"/>
      <c r="B41" s="283"/>
      <c r="C41" s="283"/>
      <c r="D41" s="283"/>
      <c r="E41" s="283"/>
      <c r="F41" s="283"/>
      <c r="G41" s="283"/>
      <c r="H41" s="283"/>
      <c r="I41" s="283"/>
      <c r="J41" s="283"/>
      <c r="K41" s="283"/>
      <c r="L41" s="432"/>
      <c r="M41" s="432"/>
      <c r="N41" s="283"/>
      <c r="O41" s="283"/>
      <c r="P41" s="283"/>
      <c r="Q41" s="283"/>
      <c r="R41" s="432"/>
      <c r="S41" s="432"/>
      <c r="T41" s="432"/>
      <c r="U41" s="432"/>
      <c r="V41" s="63"/>
      <c r="W41" s="283"/>
      <c r="X41" s="283"/>
      <c r="Y41" s="283"/>
      <c r="Z41" s="283"/>
      <c r="AA41" s="283"/>
      <c r="AB41" s="432"/>
      <c r="AC41" s="432"/>
      <c r="AD41" s="283"/>
      <c r="AE41" s="283"/>
      <c r="AF41" s="470"/>
      <c r="AG41" s="283"/>
      <c r="AH41" s="283"/>
      <c r="AI41" s="283"/>
      <c r="AJ41" s="283"/>
      <c r="AK41" s="470"/>
      <c r="AL41" s="66"/>
      <c r="AM41" s="66"/>
      <c r="AN41" s="66"/>
      <c r="AO41" s="66"/>
      <c r="AP41" s="473"/>
      <c r="AQ41" s="66"/>
      <c r="AR41" s="66"/>
      <c r="AS41" s="66"/>
      <c r="AT41" s="283"/>
      <c r="AU41" s="470"/>
      <c r="AV41" s="283"/>
      <c r="AW41" s="66"/>
      <c r="AX41" s="66"/>
      <c r="AY41" s="288"/>
      <c r="AZ41" s="277"/>
      <c r="BA41" s="277"/>
      <c r="BB41" s="277"/>
      <c r="BC41" s="288"/>
      <c r="BD41" s="288"/>
      <c r="BE41" s="288"/>
      <c r="BF41" s="288"/>
      <c r="BG41" s="288"/>
      <c r="BH41" s="288"/>
      <c r="BI41" s="288"/>
      <c r="BJ41" s="288"/>
      <c r="BK41" s="289"/>
      <c r="BL41" s="289"/>
      <c r="BM41" s="289"/>
      <c r="BN41" s="289"/>
      <c r="BO41" s="289"/>
      <c r="BP41" s="289"/>
      <c r="BQ41" s="289"/>
      <c r="BR41" s="289"/>
      <c r="BS41" s="289"/>
      <c r="BT41" s="289"/>
      <c r="BU41" s="289"/>
      <c r="BV41" s="289"/>
    </row>
    <row r="42" spans="1:74" ht="12.75" hidden="1" customHeight="1" x14ac:dyDescent="0.25">
      <c r="A42" s="283"/>
      <c r="B42" s="283"/>
      <c r="C42" s="283"/>
      <c r="D42" s="283"/>
      <c r="E42" s="283"/>
      <c r="F42" s="283"/>
      <c r="G42" s="283"/>
      <c r="H42" s="283"/>
      <c r="I42" s="283"/>
      <c r="J42" s="283"/>
      <c r="K42" s="283"/>
      <c r="L42" s="432"/>
      <c r="M42" s="432"/>
      <c r="N42" s="283"/>
      <c r="O42" s="283"/>
      <c r="P42" s="283"/>
      <c r="Q42" s="283"/>
      <c r="R42" s="432"/>
      <c r="S42" s="432"/>
      <c r="T42" s="432"/>
      <c r="U42" s="432"/>
      <c r="V42" s="63"/>
      <c r="W42" s="283"/>
      <c r="X42" s="283"/>
      <c r="Y42" s="283"/>
      <c r="Z42" s="283"/>
      <c r="AA42" s="283"/>
      <c r="AB42" s="432"/>
      <c r="AC42" s="432"/>
      <c r="AD42" s="283"/>
      <c r="AE42" s="283"/>
      <c r="AF42" s="470"/>
      <c r="AG42" s="283"/>
      <c r="AH42" s="283"/>
      <c r="AI42" s="283"/>
      <c r="AJ42" s="283"/>
      <c r="AK42" s="470"/>
      <c r="AL42" s="66"/>
      <c r="AM42" s="66"/>
      <c r="AN42" s="66"/>
      <c r="AO42" s="66"/>
      <c r="AP42" s="473"/>
      <c r="AQ42" s="66"/>
      <c r="AR42" s="66"/>
      <c r="AS42" s="66"/>
      <c r="AT42" s="283"/>
      <c r="AU42" s="470"/>
      <c r="AV42" s="283"/>
      <c r="AW42" s="66"/>
      <c r="AX42" s="66"/>
      <c r="AY42" s="288"/>
      <c r="AZ42" s="277"/>
      <c r="BA42" s="277"/>
      <c r="BB42" s="277"/>
      <c r="BC42" s="288"/>
      <c r="BD42" s="288"/>
      <c r="BE42" s="288"/>
      <c r="BF42" s="288"/>
      <c r="BG42" s="288"/>
      <c r="BH42" s="288"/>
      <c r="BI42" s="288"/>
      <c r="BJ42" s="288"/>
      <c r="BK42" s="289"/>
      <c r="BL42" s="289"/>
      <c r="BM42" s="289"/>
      <c r="BN42" s="289"/>
      <c r="BO42" s="289"/>
      <c r="BP42" s="289"/>
      <c r="BQ42" s="289"/>
      <c r="BR42" s="289"/>
      <c r="BS42" s="289"/>
      <c r="BT42" s="289"/>
      <c r="BU42" s="289"/>
      <c r="BV42" s="289"/>
    </row>
    <row r="43" spans="1:74" ht="12.75" hidden="1" customHeight="1" x14ac:dyDescent="0.25">
      <c r="A43" s="283"/>
      <c r="B43" s="283"/>
      <c r="C43" s="283"/>
      <c r="D43" s="283"/>
      <c r="E43" s="283"/>
      <c r="F43" s="283"/>
      <c r="G43" s="283"/>
      <c r="H43" s="283"/>
      <c r="I43" s="283"/>
      <c r="J43" s="283"/>
      <c r="K43" s="283"/>
      <c r="L43" s="432"/>
      <c r="M43" s="432"/>
      <c r="N43" s="283"/>
      <c r="O43" s="283"/>
      <c r="P43" s="283"/>
      <c r="Q43" s="283"/>
      <c r="R43" s="432"/>
      <c r="S43" s="432"/>
      <c r="T43" s="432"/>
      <c r="U43" s="432"/>
      <c r="V43" s="63"/>
      <c r="W43" s="283"/>
      <c r="X43" s="283"/>
      <c r="Y43" s="283"/>
      <c r="Z43" s="283"/>
      <c r="AA43" s="283"/>
      <c r="AB43" s="432"/>
      <c r="AC43" s="432"/>
      <c r="AD43" s="283"/>
      <c r="AE43" s="283"/>
      <c r="AF43" s="470"/>
      <c r="AG43" s="283"/>
      <c r="AH43" s="283"/>
      <c r="AI43" s="283"/>
      <c r="AJ43" s="283"/>
      <c r="AK43" s="470"/>
      <c r="AL43" s="66"/>
      <c r="AM43" s="66"/>
      <c r="AN43" s="66"/>
      <c r="AO43" s="66"/>
      <c r="AP43" s="473"/>
      <c r="AQ43" s="66"/>
      <c r="AR43" s="66"/>
      <c r="AS43" s="66"/>
      <c r="AT43" s="283"/>
      <c r="AU43" s="470"/>
      <c r="AV43" s="283"/>
      <c r="AW43" s="66"/>
      <c r="AX43" s="66"/>
      <c r="AY43" s="288"/>
      <c r="AZ43" s="277"/>
      <c r="BA43" s="277"/>
      <c r="BB43" s="277"/>
      <c r="BC43" s="288"/>
      <c r="BD43" s="288"/>
      <c r="BE43" s="288"/>
      <c r="BF43" s="288"/>
      <c r="BG43" s="288"/>
      <c r="BH43" s="288"/>
      <c r="BI43" s="288"/>
      <c r="BJ43" s="288"/>
      <c r="BK43" s="289"/>
      <c r="BL43" s="289"/>
      <c r="BM43" s="289"/>
      <c r="BN43" s="289"/>
      <c r="BO43" s="289"/>
      <c r="BP43" s="289"/>
      <c r="BQ43" s="289"/>
      <c r="BR43" s="289"/>
      <c r="BS43" s="289"/>
      <c r="BT43" s="289"/>
      <c r="BU43" s="289"/>
      <c r="BV43" s="289"/>
    </row>
    <row r="44" spans="1:74" ht="12.75" hidden="1" customHeight="1" x14ac:dyDescent="0.25">
      <c r="A44" s="283"/>
      <c r="B44" s="283"/>
      <c r="C44" s="283"/>
      <c r="D44" s="283"/>
      <c r="E44" s="283"/>
      <c r="F44" s="283"/>
      <c r="G44" s="283"/>
      <c r="H44" s="283"/>
      <c r="I44" s="283"/>
      <c r="J44" s="283"/>
      <c r="K44" s="283"/>
      <c r="L44" s="432"/>
      <c r="M44" s="432"/>
      <c r="N44" s="283"/>
      <c r="O44" s="283"/>
      <c r="P44" s="283"/>
      <c r="Q44" s="283"/>
      <c r="R44" s="432"/>
      <c r="S44" s="432"/>
      <c r="T44" s="432"/>
      <c r="U44" s="432"/>
      <c r="V44" s="63"/>
      <c r="W44" s="283"/>
      <c r="X44" s="283"/>
      <c r="Y44" s="283"/>
      <c r="Z44" s="283"/>
      <c r="AA44" s="283"/>
      <c r="AB44" s="432"/>
      <c r="AC44" s="432"/>
      <c r="AD44" s="283"/>
      <c r="AE44" s="283"/>
      <c r="AF44" s="470"/>
      <c r="AG44" s="283"/>
      <c r="AH44" s="283"/>
      <c r="AI44" s="283"/>
      <c r="AJ44" s="283"/>
      <c r="AK44" s="470"/>
      <c r="AL44" s="66"/>
      <c r="AM44" s="66"/>
      <c r="AN44" s="66"/>
      <c r="AO44" s="66"/>
      <c r="AP44" s="473"/>
      <c r="AQ44" s="66"/>
      <c r="AR44" s="66"/>
      <c r="AS44" s="66"/>
      <c r="AT44" s="283"/>
      <c r="AU44" s="470"/>
      <c r="AV44" s="283"/>
      <c r="AW44" s="66"/>
      <c r="AX44" s="66"/>
      <c r="AY44" s="288"/>
      <c r="AZ44" s="277"/>
      <c r="BA44" s="277"/>
      <c r="BB44" s="277"/>
      <c r="BC44" s="288"/>
      <c r="BD44" s="288"/>
      <c r="BE44" s="288"/>
      <c r="BF44" s="288"/>
      <c r="BG44" s="288"/>
      <c r="BH44" s="288"/>
      <c r="BI44" s="288"/>
      <c r="BJ44" s="288"/>
      <c r="BK44" s="289"/>
      <c r="BL44" s="289"/>
      <c r="BM44" s="289"/>
      <c r="BN44" s="289"/>
      <c r="BO44" s="289"/>
      <c r="BP44" s="289"/>
      <c r="BQ44" s="289"/>
      <c r="BR44" s="289"/>
      <c r="BS44" s="289"/>
      <c r="BT44" s="289"/>
      <c r="BU44" s="289"/>
      <c r="BV44" s="289"/>
    </row>
    <row r="45" spans="1:74" ht="12.75" hidden="1" customHeight="1" x14ac:dyDescent="0.25">
      <c r="A45" s="283"/>
      <c r="B45" s="283"/>
      <c r="C45" s="283"/>
      <c r="D45" s="283"/>
      <c r="E45" s="283"/>
      <c r="F45" s="283"/>
      <c r="G45" s="283"/>
      <c r="H45" s="283"/>
      <c r="I45" s="283"/>
      <c r="J45" s="283"/>
      <c r="K45" s="283"/>
      <c r="L45" s="432"/>
      <c r="M45" s="432"/>
      <c r="N45" s="283"/>
      <c r="O45" s="283"/>
      <c r="P45" s="283"/>
      <c r="Q45" s="283"/>
      <c r="R45" s="432"/>
      <c r="S45" s="432"/>
      <c r="T45" s="432"/>
      <c r="U45" s="432"/>
      <c r="V45" s="63"/>
      <c r="W45" s="283"/>
      <c r="X45" s="283"/>
      <c r="Y45" s="283"/>
      <c r="Z45" s="283"/>
      <c r="AA45" s="283"/>
      <c r="AB45" s="432"/>
      <c r="AC45" s="432"/>
      <c r="AD45" s="283"/>
      <c r="AE45" s="283"/>
      <c r="AF45" s="470"/>
      <c r="AG45" s="283"/>
      <c r="AH45" s="283"/>
      <c r="AI45" s="283"/>
      <c r="AJ45" s="283"/>
      <c r="AK45" s="470"/>
      <c r="AL45" s="66"/>
      <c r="AM45" s="66"/>
      <c r="AN45" s="66"/>
      <c r="AO45" s="66"/>
      <c r="AP45" s="473"/>
      <c r="AQ45" s="66"/>
      <c r="AR45" s="66"/>
      <c r="AS45" s="66"/>
      <c r="AT45" s="283"/>
      <c r="AU45" s="470"/>
      <c r="AV45" s="283"/>
      <c r="AW45" s="66"/>
      <c r="AX45" s="66"/>
      <c r="AY45" s="288"/>
      <c r="AZ45" s="277"/>
      <c r="BA45" s="277"/>
      <c r="BB45" s="277"/>
      <c r="BC45" s="288"/>
      <c r="BD45" s="288"/>
      <c r="BE45" s="288"/>
      <c r="BF45" s="288"/>
      <c r="BG45" s="288"/>
      <c r="BH45" s="288"/>
      <c r="BI45" s="288"/>
      <c r="BJ45" s="288"/>
      <c r="BK45" s="289"/>
      <c r="BL45" s="289"/>
      <c r="BM45" s="289"/>
      <c r="BN45" s="289"/>
      <c r="BO45" s="289"/>
      <c r="BP45" s="289"/>
      <c r="BQ45" s="289"/>
      <c r="BR45" s="289"/>
      <c r="BS45" s="289"/>
      <c r="BT45" s="289"/>
      <c r="BU45" s="289"/>
      <c r="BV45" s="289"/>
    </row>
    <row r="46" spans="1:74" ht="12.75" hidden="1" customHeight="1" x14ac:dyDescent="0.25">
      <c r="A46" s="283"/>
      <c r="B46" s="283"/>
      <c r="C46" s="283"/>
      <c r="D46" s="283"/>
      <c r="E46" s="283"/>
      <c r="F46" s="283"/>
      <c r="G46" s="283"/>
      <c r="H46" s="283"/>
      <c r="I46" s="283"/>
      <c r="J46" s="283"/>
      <c r="K46" s="283"/>
      <c r="L46" s="432"/>
      <c r="M46" s="432"/>
      <c r="N46" s="283"/>
      <c r="O46" s="283"/>
      <c r="P46" s="283"/>
      <c r="Q46" s="283"/>
      <c r="R46" s="432"/>
      <c r="S46" s="432"/>
      <c r="T46" s="432"/>
      <c r="U46" s="432"/>
      <c r="V46" s="63"/>
      <c r="W46" s="283"/>
      <c r="X46" s="283"/>
      <c r="Y46" s="283"/>
      <c r="Z46" s="283"/>
      <c r="AA46" s="283"/>
      <c r="AB46" s="432"/>
      <c r="AC46" s="432"/>
      <c r="AD46" s="283"/>
      <c r="AE46" s="283"/>
      <c r="AF46" s="470"/>
      <c r="AG46" s="283"/>
      <c r="AH46" s="283"/>
      <c r="AI46" s="283"/>
      <c r="AJ46" s="283"/>
      <c r="AK46" s="470"/>
      <c r="AL46" s="66"/>
      <c r="AM46" s="66"/>
      <c r="AN46" s="66"/>
      <c r="AO46" s="66"/>
      <c r="AP46" s="473"/>
      <c r="AQ46" s="66"/>
      <c r="AR46" s="66"/>
      <c r="AS46" s="66"/>
      <c r="AT46" s="283"/>
      <c r="AU46" s="470"/>
      <c r="AV46" s="283"/>
      <c r="AW46" s="66"/>
      <c r="AX46" s="66"/>
      <c r="AY46" s="288"/>
      <c r="AZ46" s="277"/>
      <c r="BA46" s="277"/>
      <c r="BB46" s="277"/>
      <c r="BC46" s="288"/>
      <c r="BD46" s="288"/>
      <c r="BE46" s="288"/>
      <c r="BF46" s="288"/>
      <c r="BG46" s="288"/>
      <c r="BH46" s="288"/>
      <c r="BI46" s="288"/>
      <c r="BJ46" s="288"/>
      <c r="BK46" s="289"/>
      <c r="BL46" s="289"/>
      <c r="BM46" s="289"/>
      <c r="BN46" s="289"/>
      <c r="BO46" s="289"/>
      <c r="BP46" s="289"/>
      <c r="BQ46" s="289"/>
      <c r="BR46" s="289"/>
      <c r="BS46" s="289"/>
      <c r="BT46" s="289"/>
      <c r="BU46" s="289"/>
      <c r="BV46" s="289"/>
    </row>
    <row r="47" spans="1:74" ht="12.75" hidden="1" customHeight="1" x14ac:dyDescent="0.25">
      <c r="A47" s="283"/>
      <c r="B47" s="283"/>
      <c r="C47" s="283"/>
      <c r="D47" s="283"/>
      <c r="E47" s="283"/>
      <c r="F47" s="283"/>
      <c r="G47" s="283"/>
      <c r="H47" s="283"/>
      <c r="I47" s="283"/>
      <c r="J47" s="283"/>
      <c r="K47" s="283"/>
      <c r="L47" s="432"/>
      <c r="M47" s="432"/>
      <c r="N47" s="283"/>
      <c r="O47" s="283"/>
      <c r="P47" s="283"/>
      <c r="Q47" s="283"/>
      <c r="R47" s="432"/>
      <c r="S47" s="432"/>
      <c r="T47" s="432"/>
      <c r="U47" s="432"/>
      <c r="V47" s="63"/>
      <c r="W47" s="283"/>
      <c r="X47" s="283"/>
      <c r="Y47" s="283"/>
      <c r="Z47" s="283"/>
      <c r="AA47" s="283"/>
      <c r="AB47" s="432"/>
      <c r="AC47" s="432"/>
      <c r="AD47" s="283"/>
      <c r="AE47" s="283"/>
      <c r="AF47" s="470"/>
      <c r="AG47" s="283"/>
      <c r="AH47" s="283"/>
      <c r="AI47" s="283"/>
      <c r="AJ47" s="283"/>
      <c r="AK47" s="470"/>
      <c r="AL47" s="66"/>
      <c r="AM47" s="66"/>
      <c r="AN47" s="66"/>
      <c r="AO47" s="66"/>
      <c r="AP47" s="473"/>
      <c r="AQ47" s="66"/>
      <c r="AR47" s="66"/>
      <c r="AS47" s="66"/>
      <c r="AT47" s="283"/>
      <c r="AU47" s="470"/>
      <c r="AV47" s="283"/>
      <c r="AW47" s="66"/>
      <c r="AX47" s="66"/>
      <c r="AY47" s="288"/>
      <c r="AZ47" s="277"/>
      <c r="BA47" s="277"/>
      <c r="BB47" s="277"/>
      <c r="BC47" s="288"/>
      <c r="BD47" s="288"/>
      <c r="BE47" s="288"/>
      <c r="BF47" s="288"/>
      <c r="BG47" s="288"/>
      <c r="BH47" s="288"/>
      <c r="BI47" s="288"/>
      <c r="BJ47" s="288"/>
      <c r="BK47" s="288"/>
      <c r="BL47" s="288"/>
      <c r="BM47" s="288"/>
      <c r="BN47" s="288"/>
      <c r="BO47" s="288"/>
      <c r="BP47" s="288"/>
      <c r="BQ47" s="288"/>
      <c r="BR47" s="288"/>
      <c r="BS47" s="288"/>
      <c r="BT47" s="288"/>
      <c r="BU47" s="288"/>
      <c r="BV47" s="288"/>
    </row>
    <row r="48" spans="1:74" ht="12.75" hidden="1" customHeight="1" x14ac:dyDescent="0.25">
      <c r="A48" s="283"/>
      <c r="B48" s="283"/>
      <c r="C48" s="283"/>
      <c r="D48" s="283"/>
      <c r="E48" s="283"/>
      <c r="F48" s="283"/>
      <c r="G48" s="283"/>
      <c r="H48" s="283"/>
      <c r="I48" s="283"/>
      <c r="J48" s="283"/>
      <c r="K48" s="283"/>
      <c r="L48" s="432"/>
      <c r="M48" s="432"/>
      <c r="N48" s="283"/>
      <c r="O48" s="283"/>
      <c r="P48" s="283"/>
      <c r="Q48" s="283"/>
      <c r="R48" s="432"/>
      <c r="S48" s="432"/>
      <c r="T48" s="432"/>
      <c r="U48" s="432"/>
      <c r="V48" s="63"/>
      <c r="W48" s="283"/>
      <c r="X48" s="283"/>
      <c r="Y48" s="283"/>
      <c r="Z48" s="283"/>
      <c r="AA48" s="283"/>
      <c r="AB48" s="432"/>
      <c r="AC48" s="432"/>
      <c r="AD48" s="283"/>
      <c r="AE48" s="283"/>
      <c r="AF48" s="470"/>
      <c r="AG48" s="283"/>
      <c r="AH48" s="283"/>
      <c r="AI48" s="283"/>
      <c r="AJ48" s="283"/>
      <c r="AK48" s="470"/>
      <c r="AL48" s="66"/>
      <c r="AM48" s="66"/>
      <c r="AN48" s="66"/>
      <c r="AO48" s="66"/>
      <c r="AP48" s="473"/>
      <c r="AQ48" s="66"/>
      <c r="AR48" s="66"/>
      <c r="AS48" s="66"/>
      <c r="AT48" s="283"/>
      <c r="AU48" s="470"/>
      <c r="AV48" s="283"/>
      <c r="AW48" s="66"/>
      <c r="AX48" s="66"/>
      <c r="AY48" s="288"/>
      <c r="AZ48" s="277"/>
      <c r="BA48" s="277"/>
      <c r="BB48" s="277"/>
      <c r="BC48" s="288"/>
      <c r="BD48" s="288"/>
      <c r="BE48" s="288"/>
      <c r="BF48" s="288"/>
      <c r="BG48" s="288"/>
      <c r="BH48" s="288"/>
      <c r="BI48" s="288"/>
      <c r="BJ48" s="288"/>
      <c r="BK48" s="288"/>
      <c r="BL48" s="288"/>
      <c r="BM48" s="288"/>
      <c r="BN48" s="288"/>
      <c r="BO48" s="288"/>
      <c r="BP48" s="288"/>
      <c r="BQ48" s="288"/>
      <c r="BR48" s="288"/>
      <c r="BS48" s="288"/>
      <c r="BT48" s="288"/>
      <c r="BU48" s="288"/>
      <c r="BV48" s="288"/>
    </row>
    <row r="49" spans="1:74" ht="12.75" hidden="1" customHeight="1" x14ac:dyDescent="0.25">
      <c r="A49" s="283"/>
      <c r="B49" s="283"/>
      <c r="C49" s="283"/>
      <c r="D49" s="283"/>
      <c r="E49" s="283"/>
      <c r="F49" s="283"/>
      <c r="G49" s="283"/>
      <c r="H49" s="283"/>
      <c r="I49" s="283"/>
      <c r="J49" s="283"/>
      <c r="K49" s="283"/>
      <c r="L49" s="432"/>
      <c r="M49" s="432"/>
      <c r="N49" s="283"/>
      <c r="O49" s="283"/>
      <c r="P49" s="283"/>
      <c r="Q49" s="283"/>
      <c r="R49" s="432"/>
      <c r="S49" s="432"/>
      <c r="T49" s="432"/>
      <c r="U49" s="432"/>
      <c r="V49" s="63"/>
      <c r="W49" s="283"/>
      <c r="X49" s="283"/>
      <c r="Y49" s="283"/>
      <c r="Z49" s="283"/>
      <c r="AA49" s="283"/>
      <c r="AB49" s="432"/>
      <c r="AC49" s="432"/>
      <c r="AD49" s="283"/>
      <c r="AE49" s="283"/>
      <c r="AF49" s="470"/>
      <c r="AG49" s="283"/>
      <c r="AH49" s="283"/>
      <c r="AI49" s="283"/>
      <c r="AJ49" s="283"/>
      <c r="AK49" s="470"/>
      <c r="AL49" s="66"/>
      <c r="AM49" s="66"/>
      <c r="AN49" s="66"/>
      <c r="AO49" s="66"/>
      <c r="AP49" s="473"/>
      <c r="AQ49" s="66"/>
      <c r="AR49" s="66"/>
      <c r="AS49" s="66"/>
      <c r="AT49" s="283"/>
      <c r="AU49" s="470"/>
      <c r="AV49" s="283"/>
      <c r="AW49" s="66"/>
      <c r="AX49" s="66"/>
      <c r="AY49" s="288"/>
      <c r="AZ49" s="277"/>
      <c r="BA49" s="277"/>
      <c r="BB49" s="277"/>
      <c r="BC49" s="288"/>
      <c r="BD49" s="288"/>
      <c r="BE49" s="288"/>
      <c r="BF49" s="288"/>
      <c r="BG49" s="288"/>
      <c r="BH49" s="288"/>
      <c r="BI49" s="288"/>
      <c r="BJ49" s="288"/>
      <c r="BK49" s="288"/>
      <c r="BL49" s="288"/>
      <c r="BM49" s="288"/>
      <c r="BN49" s="288"/>
      <c r="BO49" s="288"/>
      <c r="BP49" s="288"/>
      <c r="BQ49" s="288"/>
      <c r="BR49" s="288"/>
      <c r="BS49" s="288"/>
      <c r="BT49" s="288"/>
      <c r="BU49" s="288"/>
      <c r="BV49" s="288"/>
    </row>
    <row r="50" spans="1:74" ht="12.75" hidden="1" customHeight="1" x14ac:dyDescent="0.25">
      <c r="A50" s="283"/>
      <c r="B50" s="283"/>
      <c r="C50" s="283"/>
      <c r="D50" s="283"/>
      <c r="E50" s="283"/>
      <c r="F50" s="283"/>
      <c r="G50" s="283"/>
      <c r="H50" s="283"/>
      <c r="I50" s="283"/>
      <c r="J50" s="283"/>
      <c r="K50" s="283"/>
      <c r="L50" s="432"/>
      <c r="M50" s="432"/>
      <c r="N50" s="283"/>
      <c r="O50" s="283"/>
      <c r="P50" s="283"/>
      <c r="Q50" s="283"/>
      <c r="R50" s="432"/>
      <c r="S50" s="432"/>
      <c r="T50" s="432"/>
      <c r="U50" s="432"/>
      <c r="V50" s="63"/>
      <c r="W50" s="283"/>
      <c r="X50" s="283"/>
      <c r="Y50" s="283"/>
      <c r="Z50" s="283"/>
      <c r="AA50" s="283"/>
      <c r="AB50" s="432"/>
      <c r="AC50" s="432"/>
      <c r="AD50" s="283"/>
      <c r="AE50" s="283"/>
      <c r="AF50" s="470"/>
      <c r="AG50" s="283"/>
      <c r="AH50" s="283"/>
      <c r="AI50" s="283"/>
      <c r="AJ50" s="283"/>
      <c r="AK50" s="470"/>
      <c r="AL50" s="66"/>
      <c r="AM50" s="66"/>
      <c r="AN50" s="66"/>
      <c r="AO50" s="66"/>
      <c r="AP50" s="473"/>
      <c r="AQ50" s="66"/>
      <c r="AR50" s="66"/>
      <c r="AS50" s="66"/>
      <c r="AT50" s="283"/>
      <c r="AU50" s="470"/>
      <c r="AV50" s="283"/>
      <c r="AW50" s="66"/>
      <c r="AX50" s="66"/>
      <c r="AY50" s="288"/>
      <c r="AZ50" s="277"/>
      <c r="BA50" s="277"/>
      <c r="BB50" s="277"/>
      <c r="BC50" s="288"/>
      <c r="BD50" s="288"/>
      <c r="BE50" s="288"/>
      <c r="BF50" s="288"/>
      <c r="BG50" s="288"/>
      <c r="BH50" s="288"/>
      <c r="BI50" s="288"/>
      <c r="BJ50" s="288"/>
      <c r="BK50" s="288"/>
      <c r="BL50" s="288"/>
      <c r="BM50" s="288"/>
      <c r="BN50" s="288"/>
      <c r="BO50" s="288"/>
      <c r="BP50" s="288"/>
      <c r="BQ50" s="288"/>
      <c r="BR50" s="288"/>
      <c r="BS50" s="288"/>
      <c r="BT50" s="288"/>
      <c r="BU50" s="288"/>
      <c r="BV50" s="288"/>
    </row>
    <row r="51" spans="1:74" ht="12.75" hidden="1" customHeight="1" x14ac:dyDescent="0.25">
      <c r="A51" s="283"/>
      <c r="B51" s="283"/>
      <c r="C51" s="283"/>
      <c r="D51" s="283"/>
      <c r="E51" s="283"/>
      <c r="F51" s="283"/>
      <c r="G51" s="283"/>
      <c r="H51" s="283"/>
      <c r="I51" s="283"/>
      <c r="J51" s="283"/>
      <c r="K51" s="283"/>
      <c r="L51" s="432"/>
      <c r="M51" s="432"/>
      <c r="N51" s="283"/>
      <c r="O51" s="283"/>
      <c r="P51" s="283"/>
      <c r="Q51" s="283"/>
      <c r="R51" s="432"/>
      <c r="S51" s="432"/>
      <c r="T51" s="432"/>
      <c r="U51" s="432"/>
      <c r="V51" s="63"/>
      <c r="W51" s="283"/>
      <c r="X51" s="283"/>
      <c r="Y51" s="283"/>
      <c r="Z51" s="283"/>
      <c r="AA51" s="283"/>
      <c r="AB51" s="432"/>
      <c r="AC51" s="432"/>
      <c r="AD51" s="283"/>
      <c r="AE51" s="283"/>
      <c r="AF51" s="470"/>
      <c r="AG51" s="283"/>
      <c r="AH51" s="283"/>
      <c r="AI51" s="283"/>
      <c r="AJ51" s="283"/>
      <c r="AK51" s="470"/>
      <c r="AL51" s="66"/>
      <c r="AM51" s="66"/>
      <c r="AN51" s="66"/>
      <c r="AO51" s="66"/>
      <c r="AP51" s="473"/>
      <c r="AQ51" s="66"/>
      <c r="AR51" s="66"/>
      <c r="AS51" s="66"/>
      <c r="AT51" s="283"/>
      <c r="AU51" s="470"/>
      <c r="AV51" s="283"/>
      <c r="AW51" s="66"/>
      <c r="AX51" s="66"/>
      <c r="AY51" s="288"/>
      <c r="AZ51" s="277"/>
      <c r="BA51" s="277"/>
      <c r="BB51" s="277"/>
      <c r="BC51" s="288"/>
      <c r="BD51" s="288"/>
      <c r="BE51" s="288"/>
      <c r="BF51" s="288"/>
      <c r="BG51" s="288"/>
      <c r="BH51" s="288"/>
      <c r="BI51" s="288"/>
      <c r="BJ51" s="288"/>
      <c r="BK51" s="288"/>
      <c r="BL51" s="288"/>
      <c r="BM51" s="288"/>
      <c r="BN51" s="288"/>
      <c r="BO51" s="288"/>
      <c r="BP51" s="288"/>
      <c r="BQ51" s="288"/>
      <c r="BR51" s="288"/>
      <c r="BS51" s="288"/>
      <c r="BT51" s="288"/>
      <c r="BU51" s="288"/>
      <c r="BV51" s="288"/>
    </row>
    <row r="52" spans="1:74" ht="12.75" hidden="1" customHeight="1" x14ac:dyDescent="0.25">
      <c r="A52" s="283"/>
      <c r="B52" s="283"/>
      <c r="C52" s="283"/>
      <c r="D52" s="283"/>
      <c r="E52" s="283"/>
      <c r="F52" s="283"/>
      <c r="G52" s="283"/>
      <c r="H52" s="283"/>
      <c r="I52" s="283"/>
      <c r="J52" s="283"/>
      <c r="K52" s="283"/>
      <c r="L52" s="432"/>
      <c r="M52" s="432"/>
      <c r="N52" s="283"/>
      <c r="O52" s="283"/>
      <c r="P52" s="283"/>
      <c r="Q52" s="283"/>
      <c r="R52" s="432"/>
      <c r="S52" s="432"/>
      <c r="T52" s="432"/>
      <c r="U52" s="432"/>
      <c r="V52" s="63"/>
      <c r="W52" s="283"/>
      <c r="X52" s="283"/>
      <c r="Y52" s="283"/>
      <c r="Z52" s="283"/>
      <c r="AA52" s="283"/>
      <c r="AB52" s="432"/>
      <c r="AC52" s="432"/>
      <c r="AD52" s="283"/>
      <c r="AE52" s="283"/>
      <c r="AF52" s="470"/>
      <c r="AG52" s="283"/>
      <c r="AH52" s="283"/>
      <c r="AI52" s="283"/>
      <c r="AJ52" s="283"/>
      <c r="AK52" s="470"/>
      <c r="AL52" s="66"/>
      <c r="AM52" s="66"/>
      <c r="AN52" s="66"/>
      <c r="AO52" s="66"/>
      <c r="AP52" s="473"/>
      <c r="AQ52" s="66"/>
      <c r="AR52" s="66"/>
      <c r="AS52" s="66"/>
      <c r="AT52" s="283"/>
      <c r="AU52" s="470"/>
      <c r="AV52" s="283"/>
      <c r="AW52" s="66"/>
      <c r="AX52" s="66"/>
      <c r="AY52" s="288"/>
      <c r="AZ52" s="277"/>
      <c r="BA52" s="277"/>
      <c r="BB52" s="277"/>
      <c r="BC52" s="288"/>
      <c r="BD52" s="288"/>
      <c r="BE52" s="288"/>
      <c r="BF52" s="288"/>
      <c r="BG52" s="288"/>
      <c r="BH52" s="288"/>
      <c r="BI52" s="288"/>
      <c r="BJ52" s="288"/>
      <c r="BK52" s="288"/>
      <c r="BL52" s="288"/>
      <c r="BM52" s="288"/>
      <c r="BN52" s="288"/>
      <c r="BO52" s="288"/>
      <c r="BP52" s="288"/>
      <c r="BQ52" s="288"/>
      <c r="BR52" s="288"/>
      <c r="BS52" s="288"/>
      <c r="BT52" s="288"/>
      <c r="BU52" s="288"/>
      <c r="BV52" s="288"/>
    </row>
    <row r="53" spans="1:74" ht="12.75" hidden="1" customHeight="1" x14ac:dyDescent="0.25">
      <c r="A53" s="283"/>
      <c r="B53" s="283"/>
      <c r="C53" s="283"/>
      <c r="D53" s="283"/>
      <c r="E53" s="283"/>
      <c r="F53" s="283"/>
      <c r="G53" s="283"/>
      <c r="H53" s="283"/>
      <c r="I53" s="283"/>
      <c r="J53" s="283"/>
      <c r="K53" s="283"/>
      <c r="L53" s="432"/>
      <c r="M53" s="432"/>
      <c r="N53" s="283"/>
      <c r="O53" s="283"/>
      <c r="P53" s="283"/>
      <c r="Q53" s="283"/>
      <c r="R53" s="432"/>
      <c r="S53" s="432"/>
      <c r="T53" s="432"/>
      <c r="U53" s="432"/>
      <c r="V53" s="63"/>
      <c r="W53" s="283"/>
      <c r="X53" s="283"/>
      <c r="Y53" s="283"/>
      <c r="Z53" s="283"/>
      <c r="AA53" s="283"/>
      <c r="AB53" s="432"/>
      <c r="AC53" s="432"/>
      <c r="AD53" s="283"/>
      <c r="AE53" s="283"/>
      <c r="AF53" s="470"/>
      <c r="AG53" s="283"/>
      <c r="AH53" s="283"/>
      <c r="AI53" s="283"/>
      <c r="AJ53" s="283"/>
      <c r="AK53" s="470"/>
      <c r="AL53" s="66"/>
      <c r="AM53" s="66"/>
      <c r="AN53" s="66"/>
      <c r="AO53" s="66"/>
      <c r="AP53" s="473"/>
      <c r="AQ53" s="66"/>
      <c r="AR53" s="66"/>
      <c r="AS53" s="66"/>
      <c r="AT53" s="283"/>
      <c r="AU53" s="470"/>
      <c r="AV53" s="283"/>
      <c r="AW53" s="66"/>
      <c r="AX53" s="66"/>
      <c r="AY53" s="288"/>
      <c r="AZ53" s="277"/>
      <c r="BA53" s="277"/>
      <c r="BB53" s="277"/>
      <c r="BC53" s="288"/>
      <c r="BD53" s="288"/>
      <c r="BE53" s="288"/>
      <c r="BF53" s="288"/>
      <c r="BG53" s="288"/>
      <c r="BH53" s="288"/>
      <c r="BI53" s="288"/>
      <c r="BJ53" s="288"/>
      <c r="BK53" s="288"/>
      <c r="BL53" s="288"/>
      <c r="BM53" s="288"/>
      <c r="BN53" s="288"/>
      <c r="BO53" s="288"/>
      <c r="BP53" s="288"/>
      <c r="BQ53" s="288"/>
      <c r="BR53" s="288"/>
      <c r="BS53" s="288"/>
      <c r="BT53" s="288"/>
      <c r="BU53" s="288"/>
      <c r="BV53" s="288"/>
    </row>
    <row r="54" spans="1:74" ht="12.75" hidden="1" customHeight="1" x14ac:dyDescent="0.25">
      <c r="A54" s="283"/>
      <c r="B54" s="283"/>
      <c r="C54" s="283"/>
      <c r="D54" s="283"/>
      <c r="E54" s="283"/>
      <c r="F54" s="283"/>
      <c r="G54" s="283"/>
      <c r="H54" s="283"/>
      <c r="I54" s="283"/>
      <c r="J54" s="283"/>
      <c r="K54" s="283"/>
      <c r="L54" s="432"/>
      <c r="M54" s="432"/>
      <c r="N54" s="283"/>
      <c r="O54" s="283"/>
      <c r="P54" s="283"/>
      <c r="Q54" s="283"/>
      <c r="R54" s="432"/>
      <c r="S54" s="432"/>
      <c r="T54" s="432"/>
      <c r="U54" s="432"/>
      <c r="V54" s="63"/>
      <c r="W54" s="283"/>
      <c r="X54" s="283"/>
      <c r="Y54" s="283"/>
      <c r="Z54" s="283"/>
      <c r="AA54" s="283"/>
      <c r="AB54" s="432"/>
      <c r="AC54" s="432"/>
      <c r="AD54" s="283"/>
      <c r="AE54" s="283"/>
      <c r="AF54" s="470"/>
      <c r="AG54" s="283"/>
      <c r="AH54" s="283"/>
      <c r="AI54" s="283"/>
      <c r="AJ54" s="283"/>
      <c r="AK54" s="470"/>
      <c r="AL54" s="66"/>
      <c r="AM54" s="66"/>
      <c r="AN54" s="66"/>
      <c r="AO54" s="66"/>
      <c r="AP54" s="473"/>
      <c r="AQ54" s="66"/>
      <c r="AR54" s="66"/>
      <c r="AS54" s="66"/>
      <c r="AT54" s="283"/>
      <c r="AU54" s="470"/>
      <c r="AV54" s="283"/>
      <c r="AW54" s="66"/>
      <c r="AX54" s="66"/>
      <c r="AY54" s="288"/>
      <c r="AZ54" s="277"/>
      <c r="BA54" s="277"/>
      <c r="BB54" s="277"/>
      <c r="BC54" s="288"/>
      <c r="BD54" s="288"/>
      <c r="BE54" s="288"/>
      <c r="BF54" s="288"/>
      <c r="BG54" s="288"/>
      <c r="BH54" s="288"/>
      <c r="BI54" s="288"/>
      <c r="BJ54" s="288"/>
      <c r="BK54" s="288"/>
      <c r="BL54" s="288"/>
      <c r="BM54" s="288"/>
      <c r="BN54" s="288"/>
      <c r="BO54" s="288"/>
      <c r="BP54" s="288"/>
      <c r="BQ54" s="288"/>
      <c r="BR54" s="288"/>
      <c r="BS54" s="288"/>
      <c r="BT54" s="288"/>
      <c r="BU54" s="288"/>
      <c r="BV54" s="288"/>
    </row>
    <row r="55" spans="1:74" ht="12.75" hidden="1" customHeight="1" x14ac:dyDescent="0.25">
      <c r="A55" s="283"/>
      <c r="B55" s="283"/>
      <c r="C55" s="283"/>
      <c r="D55" s="283"/>
      <c r="E55" s="283"/>
      <c r="F55" s="283"/>
      <c r="G55" s="283"/>
      <c r="H55" s="283"/>
      <c r="I55" s="283"/>
      <c r="J55" s="283"/>
      <c r="K55" s="283"/>
      <c r="L55" s="432"/>
      <c r="M55" s="432"/>
      <c r="N55" s="283"/>
      <c r="O55" s="283"/>
      <c r="P55" s="283"/>
      <c r="Q55" s="283"/>
      <c r="R55" s="432"/>
      <c r="S55" s="432"/>
      <c r="T55" s="432"/>
      <c r="U55" s="432"/>
      <c r="V55" s="63"/>
      <c r="W55" s="283"/>
      <c r="X55" s="283"/>
      <c r="Y55" s="283"/>
      <c r="Z55" s="283"/>
      <c r="AA55" s="283"/>
      <c r="AB55" s="432"/>
      <c r="AC55" s="432"/>
      <c r="AD55" s="283"/>
      <c r="AE55" s="283"/>
      <c r="AF55" s="470"/>
      <c r="AG55" s="283"/>
      <c r="AH55" s="283"/>
      <c r="AI55" s="283"/>
      <c r="AJ55" s="283"/>
      <c r="AK55" s="470"/>
      <c r="AL55" s="66"/>
      <c r="AM55" s="66"/>
      <c r="AN55" s="66"/>
      <c r="AO55" s="66"/>
      <c r="AP55" s="473"/>
      <c r="AQ55" s="66"/>
      <c r="AR55" s="66"/>
      <c r="AS55" s="66"/>
      <c r="AT55" s="283"/>
      <c r="AU55" s="470"/>
      <c r="AV55" s="283"/>
      <c r="AW55" s="66"/>
      <c r="AX55" s="66"/>
      <c r="AY55" s="288"/>
      <c r="AZ55" s="277"/>
      <c r="BA55" s="277"/>
      <c r="BB55" s="277"/>
      <c r="BC55" s="288"/>
      <c r="BD55" s="288"/>
      <c r="BE55" s="288"/>
      <c r="BF55" s="288"/>
      <c r="BG55" s="288"/>
      <c r="BH55" s="288"/>
      <c r="BI55" s="288"/>
      <c r="BJ55" s="288"/>
      <c r="BK55" s="288"/>
      <c r="BL55" s="288"/>
      <c r="BM55" s="288"/>
      <c r="BN55" s="288"/>
      <c r="BO55" s="288"/>
      <c r="BP55" s="288"/>
      <c r="BQ55" s="288"/>
      <c r="BR55" s="288"/>
      <c r="BS55" s="288"/>
      <c r="BT55" s="288"/>
      <c r="BU55" s="288"/>
      <c r="BV55" s="288"/>
    </row>
    <row r="56" spans="1:74" ht="12.75" hidden="1" customHeight="1" x14ac:dyDescent="0.25">
      <c r="A56" s="283"/>
      <c r="B56" s="283"/>
      <c r="C56" s="283"/>
      <c r="D56" s="283"/>
      <c r="E56" s="283"/>
      <c r="F56" s="283"/>
      <c r="G56" s="283"/>
      <c r="H56" s="283"/>
      <c r="I56" s="283"/>
      <c r="J56" s="283"/>
      <c r="K56" s="283"/>
      <c r="L56" s="432"/>
      <c r="M56" s="432"/>
      <c r="N56" s="283"/>
      <c r="O56" s="283"/>
      <c r="P56" s="283"/>
      <c r="Q56" s="283"/>
      <c r="R56" s="432"/>
      <c r="S56" s="432"/>
      <c r="T56" s="432"/>
      <c r="U56" s="432"/>
      <c r="V56" s="63"/>
      <c r="W56" s="283"/>
      <c r="X56" s="283"/>
      <c r="Y56" s="283"/>
      <c r="Z56" s="283"/>
      <c r="AA56" s="283"/>
      <c r="AB56" s="432"/>
      <c r="AC56" s="432"/>
      <c r="AD56" s="283"/>
      <c r="AE56" s="283"/>
      <c r="AF56" s="470"/>
      <c r="AG56" s="283"/>
      <c r="AH56" s="283"/>
      <c r="AI56" s="283"/>
      <c r="AJ56" s="283"/>
      <c r="AK56" s="470"/>
      <c r="AL56" s="66"/>
      <c r="AM56" s="66"/>
      <c r="AN56" s="66"/>
      <c r="AO56" s="66"/>
      <c r="AP56" s="473"/>
      <c r="AQ56" s="66"/>
      <c r="AR56" s="66"/>
      <c r="AS56" s="66"/>
      <c r="AT56" s="283"/>
      <c r="AU56" s="470"/>
      <c r="AV56" s="283"/>
      <c r="AW56" s="66"/>
      <c r="AX56" s="66"/>
      <c r="AY56" s="288"/>
      <c r="AZ56" s="277"/>
      <c r="BA56" s="277"/>
      <c r="BB56" s="277"/>
      <c r="BC56" s="288"/>
      <c r="BD56" s="288"/>
      <c r="BE56" s="288"/>
      <c r="BF56" s="288"/>
      <c r="BG56" s="288"/>
      <c r="BH56" s="288"/>
      <c r="BI56" s="288"/>
      <c r="BJ56" s="288"/>
      <c r="BK56" s="288"/>
      <c r="BL56" s="288"/>
      <c r="BM56" s="288"/>
      <c r="BN56" s="288"/>
      <c r="BO56" s="288"/>
      <c r="BP56" s="288"/>
      <c r="BQ56" s="288"/>
      <c r="BR56" s="288"/>
      <c r="BS56" s="288"/>
      <c r="BT56" s="288"/>
      <c r="BU56" s="288"/>
      <c r="BV56" s="288"/>
    </row>
    <row r="57" spans="1:74" ht="12.75" hidden="1" customHeight="1" x14ac:dyDescent="0.25">
      <c r="A57" s="283"/>
      <c r="B57" s="283"/>
      <c r="C57" s="283"/>
      <c r="D57" s="283"/>
      <c r="E57" s="283"/>
      <c r="F57" s="283"/>
      <c r="G57" s="283"/>
      <c r="H57" s="283"/>
      <c r="I57" s="283"/>
      <c r="J57" s="283"/>
      <c r="K57" s="283"/>
      <c r="L57" s="432"/>
      <c r="M57" s="432"/>
      <c r="N57" s="283"/>
      <c r="O57" s="283"/>
      <c r="P57" s="283"/>
      <c r="Q57" s="283"/>
      <c r="R57" s="432"/>
      <c r="S57" s="432"/>
      <c r="T57" s="432"/>
      <c r="U57" s="432"/>
      <c r="V57" s="63"/>
      <c r="W57" s="283"/>
      <c r="X57" s="283"/>
      <c r="Y57" s="283"/>
      <c r="Z57" s="283"/>
      <c r="AA57" s="283"/>
      <c r="AB57" s="432"/>
      <c r="AC57" s="432"/>
      <c r="AD57" s="283"/>
      <c r="AE57" s="283"/>
      <c r="AF57" s="470"/>
      <c r="AG57" s="283"/>
      <c r="AH57" s="283"/>
      <c r="AI57" s="283"/>
      <c r="AJ57" s="283"/>
      <c r="AK57" s="470"/>
      <c r="AL57" s="66"/>
      <c r="AM57" s="66"/>
      <c r="AN57" s="66"/>
      <c r="AO57" s="66"/>
      <c r="AP57" s="473"/>
      <c r="AQ57" s="66"/>
      <c r="AR57" s="66"/>
      <c r="AS57" s="66"/>
      <c r="AT57" s="283"/>
      <c r="AU57" s="470"/>
      <c r="AV57" s="283"/>
      <c r="AW57" s="66"/>
      <c r="AX57" s="66"/>
      <c r="AY57" s="288"/>
      <c r="AZ57" s="277"/>
      <c r="BA57" s="277"/>
      <c r="BB57" s="277"/>
      <c r="BC57" s="288"/>
      <c r="BD57" s="288"/>
      <c r="BE57" s="288"/>
      <c r="BF57" s="288"/>
      <c r="BG57" s="288"/>
      <c r="BH57" s="288"/>
      <c r="BI57" s="288"/>
      <c r="BJ57" s="288"/>
      <c r="BK57" s="288"/>
      <c r="BL57" s="288"/>
      <c r="BM57" s="288"/>
      <c r="BN57" s="288"/>
      <c r="BO57" s="288"/>
      <c r="BP57" s="288"/>
      <c r="BQ57" s="288"/>
      <c r="BR57" s="288"/>
      <c r="BS57" s="288"/>
      <c r="BT57" s="288"/>
      <c r="BU57" s="288"/>
      <c r="BV57" s="288"/>
    </row>
    <row r="58" spans="1:74" ht="12.75" hidden="1" customHeight="1" x14ac:dyDescent="0.25">
      <c r="A58" s="283"/>
      <c r="B58" s="283"/>
      <c r="C58" s="283"/>
      <c r="D58" s="283"/>
      <c r="E58" s="283"/>
      <c r="F58" s="283"/>
      <c r="G58" s="283"/>
      <c r="H58" s="283"/>
      <c r="I58" s="283"/>
      <c r="J58" s="283"/>
      <c r="K58" s="283"/>
      <c r="L58" s="432"/>
      <c r="M58" s="432"/>
      <c r="N58" s="283"/>
      <c r="O58" s="283"/>
      <c r="P58" s="283"/>
      <c r="Q58" s="283"/>
      <c r="R58" s="432"/>
      <c r="S58" s="432"/>
      <c r="T58" s="432"/>
      <c r="U58" s="432"/>
      <c r="V58" s="63"/>
      <c r="W58" s="283"/>
      <c r="X58" s="283"/>
      <c r="Y58" s="283"/>
      <c r="Z58" s="283"/>
      <c r="AA58" s="283"/>
      <c r="AB58" s="432"/>
      <c r="AC58" s="432"/>
      <c r="AD58" s="283"/>
      <c r="AE58" s="283"/>
      <c r="AF58" s="470"/>
      <c r="AG58" s="283"/>
      <c r="AH58" s="283"/>
      <c r="AI58" s="283"/>
      <c r="AJ58" s="283"/>
      <c r="AK58" s="470"/>
      <c r="AL58" s="66"/>
      <c r="AM58" s="66"/>
      <c r="AN58" s="66"/>
      <c r="AO58" s="66"/>
      <c r="AP58" s="473"/>
      <c r="AQ58" s="66"/>
      <c r="AR58" s="66"/>
      <c r="AS58" s="66"/>
      <c r="AT58" s="283"/>
      <c r="AU58" s="470"/>
      <c r="AV58" s="283"/>
      <c r="AW58" s="66"/>
      <c r="AX58" s="66"/>
      <c r="AY58" s="288"/>
      <c r="AZ58" s="277"/>
      <c r="BA58" s="277"/>
      <c r="BB58" s="277"/>
      <c r="BC58" s="288"/>
      <c r="BD58" s="288"/>
      <c r="BE58" s="288"/>
      <c r="BF58" s="288"/>
      <c r="BG58" s="288"/>
      <c r="BH58" s="288"/>
      <c r="BI58" s="288"/>
      <c r="BJ58" s="288"/>
      <c r="BK58" s="288"/>
      <c r="BL58" s="288"/>
      <c r="BM58" s="288"/>
      <c r="BN58" s="288"/>
      <c r="BO58" s="288"/>
      <c r="BP58" s="288"/>
      <c r="BQ58" s="288"/>
      <c r="BR58" s="288"/>
      <c r="BS58" s="288"/>
      <c r="BT58" s="288"/>
      <c r="BU58" s="288"/>
      <c r="BV58" s="288"/>
    </row>
    <row r="59" spans="1:74" ht="12.75" hidden="1" customHeight="1" x14ac:dyDescent="0.25">
      <c r="A59" s="283"/>
      <c r="B59" s="283"/>
      <c r="C59" s="283"/>
      <c r="D59" s="283"/>
      <c r="E59" s="283"/>
      <c r="F59" s="283"/>
      <c r="G59" s="283"/>
      <c r="H59" s="283"/>
      <c r="I59" s="283"/>
      <c r="J59" s="283"/>
      <c r="K59" s="283"/>
      <c r="L59" s="432"/>
      <c r="M59" s="432"/>
      <c r="N59" s="283"/>
      <c r="O59" s="283"/>
      <c r="P59" s="283"/>
      <c r="Q59" s="283"/>
      <c r="R59" s="432"/>
      <c r="S59" s="432"/>
      <c r="T59" s="432"/>
      <c r="U59" s="432"/>
      <c r="V59" s="63"/>
      <c r="W59" s="283"/>
      <c r="X59" s="283"/>
      <c r="Y59" s="283"/>
      <c r="Z59" s="283"/>
      <c r="AA59" s="283"/>
      <c r="AB59" s="432"/>
      <c r="AC59" s="432"/>
      <c r="AD59" s="283"/>
      <c r="AE59" s="283"/>
      <c r="AF59" s="470"/>
      <c r="AG59" s="283"/>
      <c r="AH59" s="283"/>
      <c r="AI59" s="283"/>
      <c r="AJ59" s="283"/>
      <c r="AK59" s="470"/>
      <c r="AL59" s="66"/>
      <c r="AM59" s="66"/>
      <c r="AN59" s="66"/>
      <c r="AO59" s="66"/>
      <c r="AP59" s="473"/>
      <c r="AQ59" s="66"/>
      <c r="AR59" s="66"/>
      <c r="AS59" s="66"/>
      <c r="AT59" s="283"/>
      <c r="AU59" s="470"/>
      <c r="AV59" s="283"/>
      <c r="AW59" s="66"/>
      <c r="AX59" s="66"/>
      <c r="AY59" s="288"/>
      <c r="AZ59" s="277"/>
      <c r="BA59" s="277"/>
      <c r="BB59" s="277"/>
      <c r="BC59" s="288"/>
      <c r="BD59" s="288"/>
      <c r="BE59" s="288"/>
      <c r="BF59" s="288"/>
      <c r="BG59" s="288"/>
      <c r="BH59" s="288"/>
      <c r="BI59" s="288"/>
      <c r="BJ59" s="288"/>
      <c r="BK59" s="288"/>
      <c r="BL59" s="288"/>
      <c r="BM59" s="288"/>
      <c r="BN59" s="288"/>
      <c r="BO59" s="288"/>
      <c r="BP59" s="288"/>
      <c r="BQ59" s="288"/>
      <c r="BR59" s="288"/>
      <c r="BS59" s="288"/>
      <c r="BT59" s="288"/>
      <c r="BU59" s="288"/>
      <c r="BV59" s="288"/>
    </row>
    <row r="60" spans="1:74" ht="12.75" hidden="1" customHeight="1" x14ac:dyDescent="0.25">
      <c r="A60" s="283"/>
      <c r="B60" s="283"/>
      <c r="C60" s="283"/>
      <c r="D60" s="283"/>
      <c r="E60" s="283"/>
      <c r="F60" s="283"/>
      <c r="G60" s="283"/>
      <c r="H60" s="283"/>
      <c r="I60" s="283"/>
      <c r="J60" s="283"/>
      <c r="K60" s="283"/>
      <c r="L60" s="432"/>
      <c r="M60" s="432"/>
      <c r="N60" s="283"/>
      <c r="O60" s="283"/>
      <c r="P60" s="283"/>
      <c r="Q60" s="283"/>
      <c r="R60" s="432"/>
      <c r="S60" s="432"/>
      <c r="T60" s="432"/>
      <c r="U60" s="432"/>
      <c r="V60" s="63"/>
      <c r="W60" s="283"/>
      <c r="X60" s="283"/>
      <c r="Y60" s="283"/>
      <c r="Z60" s="283"/>
      <c r="AA60" s="283"/>
      <c r="AB60" s="432"/>
      <c r="AC60" s="432"/>
      <c r="AD60" s="283"/>
      <c r="AE60" s="283"/>
      <c r="AF60" s="470"/>
      <c r="AG60" s="283"/>
      <c r="AH60" s="283"/>
      <c r="AI60" s="283"/>
      <c r="AJ60" s="283"/>
      <c r="AK60" s="470"/>
      <c r="AL60" s="66"/>
      <c r="AM60" s="66"/>
      <c r="AN60" s="66"/>
      <c r="AO60" s="66"/>
      <c r="AP60" s="473"/>
      <c r="AQ60" s="66"/>
      <c r="AR60" s="66"/>
      <c r="AS60" s="66"/>
      <c r="AT60" s="283"/>
      <c r="AU60" s="470"/>
      <c r="AV60" s="283"/>
      <c r="AW60" s="66"/>
      <c r="AX60" s="66"/>
      <c r="AY60" s="288"/>
      <c r="AZ60" s="277"/>
      <c r="BA60" s="277"/>
      <c r="BB60" s="277"/>
      <c r="BC60" s="288"/>
      <c r="BD60" s="288"/>
      <c r="BE60" s="288"/>
      <c r="BF60" s="288"/>
      <c r="BG60" s="288"/>
      <c r="BH60" s="288"/>
      <c r="BI60" s="288"/>
      <c r="BJ60" s="288"/>
      <c r="BK60" s="288"/>
      <c r="BL60" s="288"/>
      <c r="BM60" s="288"/>
      <c r="BN60" s="288"/>
      <c r="BO60" s="288"/>
      <c r="BP60" s="288"/>
      <c r="BQ60" s="288"/>
      <c r="BR60" s="288"/>
      <c r="BS60" s="288"/>
      <c r="BT60" s="288"/>
      <c r="BU60" s="288"/>
      <c r="BV60" s="288"/>
    </row>
    <row r="61" spans="1:74" ht="12.75" hidden="1" customHeight="1" x14ac:dyDescent="0.25">
      <c r="A61" s="283"/>
      <c r="B61" s="283"/>
      <c r="C61" s="283"/>
      <c r="D61" s="283"/>
      <c r="E61" s="283"/>
      <c r="F61" s="283"/>
      <c r="G61" s="283"/>
      <c r="H61" s="283"/>
      <c r="I61" s="283"/>
      <c r="J61" s="283"/>
      <c r="K61" s="283"/>
      <c r="L61" s="432"/>
      <c r="M61" s="432"/>
      <c r="N61" s="283"/>
      <c r="O61" s="283"/>
      <c r="P61" s="283"/>
      <c r="Q61" s="283"/>
      <c r="R61" s="432"/>
      <c r="S61" s="432"/>
      <c r="T61" s="432"/>
      <c r="U61" s="432"/>
      <c r="V61" s="63"/>
      <c r="W61" s="283"/>
      <c r="X61" s="283"/>
      <c r="Y61" s="283"/>
      <c r="Z61" s="283"/>
      <c r="AA61" s="283"/>
      <c r="AB61" s="432"/>
      <c r="AC61" s="432"/>
      <c r="AD61" s="283"/>
      <c r="AE61" s="283"/>
      <c r="AF61" s="470"/>
      <c r="AG61" s="283"/>
      <c r="AH61" s="283"/>
      <c r="AI61" s="283"/>
      <c r="AJ61" s="283"/>
      <c r="AK61" s="470"/>
      <c r="AL61" s="66"/>
      <c r="AM61" s="66"/>
      <c r="AN61" s="66"/>
      <c r="AO61" s="66"/>
      <c r="AP61" s="473"/>
      <c r="AQ61" s="66"/>
      <c r="AR61" s="66"/>
      <c r="AS61" s="66"/>
      <c r="AT61" s="283"/>
      <c r="AU61" s="470"/>
      <c r="AV61" s="283"/>
      <c r="AW61" s="66"/>
      <c r="AX61" s="66"/>
      <c r="AY61" s="288"/>
      <c r="AZ61" s="277"/>
      <c r="BA61" s="277"/>
      <c r="BB61" s="277"/>
      <c r="BC61" s="288"/>
      <c r="BD61" s="288"/>
      <c r="BE61" s="288"/>
      <c r="BF61" s="288"/>
      <c r="BG61" s="288"/>
      <c r="BH61" s="288"/>
      <c r="BI61" s="288"/>
      <c r="BJ61" s="288"/>
      <c r="BK61" s="288"/>
      <c r="BL61" s="288"/>
      <c r="BM61" s="288"/>
      <c r="BN61" s="288"/>
      <c r="BO61" s="288"/>
      <c r="BP61" s="288"/>
      <c r="BQ61" s="288"/>
      <c r="BR61" s="288"/>
      <c r="BS61" s="288"/>
      <c r="BT61" s="288"/>
      <c r="BU61" s="288"/>
      <c r="BV61" s="288"/>
    </row>
    <row r="62" spans="1:74" ht="12.75" hidden="1" customHeight="1" x14ac:dyDescent="0.25">
      <c r="A62" s="283"/>
      <c r="B62" s="283"/>
      <c r="C62" s="283"/>
      <c r="D62" s="283"/>
      <c r="E62" s="283"/>
      <c r="F62" s="283"/>
      <c r="G62" s="283"/>
      <c r="H62" s="283"/>
      <c r="I62" s="283"/>
      <c r="J62" s="283"/>
      <c r="K62" s="283"/>
      <c r="L62" s="432"/>
      <c r="M62" s="432"/>
      <c r="N62" s="283"/>
      <c r="O62" s="283"/>
      <c r="P62" s="283"/>
      <c r="Q62" s="283"/>
      <c r="R62" s="432"/>
      <c r="S62" s="432"/>
      <c r="T62" s="432"/>
      <c r="U62" s="432"/>
      <c r="V62" s="63"/>
      <c r="W62" s="283"/>
      <c r="X62" s="283"/>
      <c r="Y62" s="283"/>
      <c r="Z62" s="283"/>
      <c r="AA62" s="283"/>
      <c r="AB62" s="432"/>
      <c r="AC62" s="432"/>
      <c r="AD62" s="283"/>
      <c r="AE62" s="283"/>
      <c r="AF62" s="470"/>
      <c r="AG62" s="283"/>
      <c r="AH62" s="283"/>
      <c r="AI62" s="283"/>
      <c r="AJ62" s="283"/>
      <c r="AK62" s="470"/>
      <c r="AL62" s="66"/>
      <c r="AM62" s="66"/>
      <c r="AN62" s="66"/>
      <c r="AO62" s="66"/>
      <c r="AP62" s="473"/>
      <c r="AQ62" s="66"/>
      <c r="AR62" s="66"/>
      <c r="AS62" s="66"/>
      <c r="AT62" s="283"/>
      <c r="AU62" s="470"/>
      <c r="AV62" s="283"/>
      <c r="AW62" s="66"/>
      <c r="AX62" s="66"/>
      <c r="AY62" s="288"/>
      <c r="AZ62" s="277"/>
      <c r="BA62" s="277"/>
      <c r="BB62" s="277"/>
      <c r="BC62" s="288"/>
      <c r="BD62" s="288"/>
      <c r="BE62" s="288"/>
      <c r="BF62" s="288"/>
      <c r="BG62" s="288"/>
      <c r="BH62" s="288"/>
      <c r="BI62" s="288"/>
      <c r="BJ62" s="288"/>
      <c r="BK62" s="288"/>
      <c r="BL62" s="288"/>
      <c r="BM62" s="288"/>
      <c r="BN62" s="288"/>
      <c r="BO62" s="288"/>
      <c r="BP62" s="288"/>
      <c r="BQ62" s="288"/>
      <c r="BR62" s="288"/>
      <c r="BS62" s="288"/>
      <c r="BT62" s="288"/>
      <c r="BU62" s="288"/>
      <c r="BV62" s="288"/>
    </row>
    <row r="63" spans="1:74" ht="12.75" hidden="1" customHeight="1" x14ac:dyDescent="0.25">
      <c r="A63" s="283"/>
      <c r="B63" s="283"/>
      <c r="C63" s="283"/>
      <c r="D63" s="283"/>
      <c r="E63" s="283"/>
      <c r="F63" s="283"/>
      <c r="G63" s="283"/>
      <c r="H63" s="283"/>
      <c r="I63" s="283"/>
      <c r="J63" s="283"/>
      <c r="K63" s="283"/>
      <c r="L63" s="432"/>
      <c r="M63" s="432"/>
      <c r="N63" s="283"/>
      <c r="O63" s="283"/>
      <c r="P63" s="283"/>
      <c r="Q63" s="283"/>
      <c r="R63" s="432"/>
      <c r="S63" s="432"/>
      <c r="T63" s="432"/>
      <c r="U63" s="432"/>
      <c r="V63" s="63"/>
      <c r="W63" s="283"/>
      <c r="X63" s="283"/>
      <c r="Y63" s="283"/>
      <c r="Z63" s="283"/>
      <c r="AA63" s="283"/>
      <c r="AB63" s="432"/>
      <c r="AC63" s="432"/>
      <c r="AD63" s="283"/>
      <c r="AE63" s="283"/>
      <c r="AF63" s="470"/>
      <c r="AG63" s="283"/>
      <c r="AH63" s="283"/>
      <c r="AI63" s="283"/>
      <c r="AJ63" s="283"/>
      <c r="AK63" s="470"/>
      <c r="AL63" s="66"/>
      <c r="AM63" s="66"/>
      <c r="AN63" s="66"/>
      <c r="AO63" s="66"/>
      <c r="AP63" s="473"/>
      <c r="AQ63" s="66"/>
      <c r="AR63" s="66"/>
      <c r="AS63" s="66"/>
      <c r="AT63" s="283"/>
      <c r="AU63" s="470"/>
      <c r="AV63" s="283"/>
      <c r="AW63" s="66"/>
      <c r="AX63" s="66"/>
      <c r="AY63" s="288"/>
      <c r="AZ63" s="277"/>
      <c r="BA63" s="277"/>
      <c r="BB63" s="277"/>
      <c r="BC63" s="288"/>
      <c r="BD63" s="288"/>
      <c r="BE63" s="288"/>
      <c r="BF63" s="288"/>
      <c r="BG63" s="288"/>
      <c r="BH63" s="288"/>
      <c r="BI63" s="288"/>
      <c r="BJ63" s="288"/>
      <c r="BK63" s="288"/>
      <c r="BL63" s="288"/>
      <c r="BM63" s="288"/>
      <c r="BN63" s="288"/>
      <c r="BO63" s="288"/>
      <c r="BP63" s="288"/>
      <c r="BQ63" s="288"/>
      <c r="BR63" s="288"/>
      <c r="BS63" s="288"/>
      <c r="BT63" s="288"/>
      <c r="BU63" s="288"/>
      <c r="BV63" s="288"/>
    </row>
    <row r="64" spans="1:74" ht="12.75" hidden="1" customHeight="1" x14ac:dyDescent="0.25">
      <c r="A64" s="283"/>
      <c r="B64" s="283"/>
      <c r="C64" s="283"/>
      <c r="D64" s="283"/>
      <c r="E64" s="283"/>
      <c r="F64" s="283"/>
      <c r="G64" s="283"/>
      <c r="H64" s="283"/>
      <c r="I64" s="283"/>
      <c r="J64" s="283"/>
      <c r="K64" s="283"/>
      <c r="L64" s="432"/>
      <c r="M64" s="432"/>
      <c r="N64" s="283"/>
      <c r="O64" s="283"/>
      <c r="P64" s="283"/>
      <c r="Q64" s="283"/>
      <c r="R64" s="432"/>
      <c r="S64" s="432"/>
      <c r="T64" s="432"/>
      <c r="U64" s="432"/>
      <c r="V64" s="63"/>
      <c r="W64" s="283"/>
      <c r="X64" s="283"/>
      <c r="Y64" s="283"/>
      <c r="Z64" s="283"/>
      <c r="AA64" s="283"/>
      <c r="AB64" s="432"/>
      <c r="AC64" s="432"/>
      <c r="AD64" s="283"/>
      <c r="AE64" s="283"/>
      <c r="AF64" s="470"/>
      <c r="AG64" s="283"/>
      <c r="AH64" s="283"/>
      <c r="AI64" s="283"/>
      <c r="AJ64" s="283"/>
      <c r="AK64" s="470"/>
      <c r="AL64" s="66"/>
      <c r="AM64" s="66"/>
      <c r="AN64" s="66"/>
      <c r="AO64" s="66"/>
      <c r="AP64" s="473"/>
      <c r="AQ64" s="66"/>
      <c r="AR64" s="66"/>
      <c r="AS64" s="66"/>
      <c r="AT64" s="283"/>
      <c r="AU64" s="470"/>
      <c r="AV64" s="283"/>
      <c r="AW64" s="66"/>
      <c r="AX64" s="66"/>
      <c r="AY64" s="288"/>
      <c r="AZ64" s="277"/>
      <c r="BA64" s="277"/>
      <c r="BB64" s="277"/>
      <c r="BC64" s="288"/>
      <c r="BD64" s="288"/>
      <c r="BE64" s="288"/>
      <c r="BF64" s="288"/>
      <c r="BG64" s="288"/>
      <c r="BH64" s="288"/>
      <c r="BI64" s="288"/>
      <c r="BJ64" s="288"/>
      <c r="BK64" s="288"/>
      <c r="BL64" s="288"/>
      <c r="BM64" s="288"/>
      <c r="BN64" s="288"/>
      <c r="BO64" s="288"/>
      <c r="BP64" s="288"/>
      <c r="BQ64" s="288"/>
      <c r="BR64" s="288"/>
      <c r="BS64" s="288"/>
      <c r="BT64" s="288"/>
      <c r="BU64" s="288"/>
      <c r="BV64" s="288"/>
    </row>
    <row r="65" spans="1:74" ht="12.75" hidden="1" customHeight="1" x14ac:dyDescent="0.25">
      <c r="A65" s="283"/>
      <c r="B65" s="283"/>
      <c r="C65" s="283"/>
      <c r="D65" s="283"/>
      <c r="E65" s="283"/>
      <c r="F65" s="283"/>
      <c r="G65" s="283"/>
      <c r="H65" s="283"/>
      <c r="I65" s="283"/>
      <c r="J65" s="283"/>
      <c r="K65" s="283"/>
      <c r="L65" s="432"/>
      <c r="M65" s="432"/>
      <c r="N65" s="283"/>
      <c r="O65" s="283"/>
      <c r="P65" s="283"/>
      <c r="Q65" s="283"/>
      <c r="R65" s="432"/>
      <c r="S65" s="432"/>
      <c r="T65" s="432"/>
      <c r="U65" s="432"/>
      <c r="V65" s="63"/>
      <c r="W65" s="283"/>
      <c r="X65" s="283"/>
      <c r="Y65" s="283"/>
      <c r="Z65" s="283"/>
      <c r="AA65" s="283"/>
      <c r="AB65" s="432"/>
      <c r="AC65" s="432"/>
      <c r="AD65" s="283"/>
      <c r="AE65" s="283"/>
      <c r="AF65" s="470"/>
      <c r="AG65" s="283"/>
      <c r="AH65" s="283"/>
      <c r="AI65" s="283"/>
      <c r="AJ65" s="283"/>
      <c r="AK65" s="470"/>
      <c r="AL65" s="66"/>
      <c r="AM65" s="66"/>
      <c r="AN65" s="66"/>
      <c r="AO65" s="66"/>
      <c r="AP65" s="473"/>
      <c r="AQ65" s="66"/>
      <c r="AR65" s="66"/>
      <c r="AS65" s="66"/>
      <c r="AT65" s="283"/>
      <c r="AU65" s="470"/>
      <c r="AV65" s="283"/>
      <c r="AW65" s="66"/>
      <c r="AX65" s="66"/>
      <c r="AY65" s="288"/>
      <c r="AZ65" s="277"/>
      <c r="BA65" s="277"/>
      <c r="BB65" s="277"/>
      <c r="BC65" s="288"/>
      <c r="BD65" s="288"/>
      <c r="BE65" s="288"/>
      <c r="BF65" s="288"/>
      <c r="BG65" s="288"/>
      <c r="BH65" s="288"/>
      <c r="BI65" s="288"/>
      <c r="BJ65" s="288"/>
      <c r="BK65" s="288"/>
      <c r="BL65" s="288"/>
      <c r="BM65" s="288"/>
      <c r="BN65" s="288"/>
      <c r="BO65" s="288"/>
      <c r="BP65" s="288"/>
      <c r="BQ65" s="288"/>
      <c r="BR65" s="288"/>
      <c r="BS65" s="288"/>
      <c r="BT65" s="288"/>
      <c r="BU65" s="288"/>
      <c r="BV65" s="288"/>
    </row>
    <row r="66" spans="1:74" ht="12.75" hidden="1" customHeight="1" x14ac:dyDescent="0.25">
      <c r="A66" s="283"/>
      <c r="B66" s="283"/>
      <c r="C66" s="283"/>
      <c r="D66" s="283"/>
      <c r="E66" s="283"/>
      <c r="F66" s="283"/>
      <c r="G66" s="283"/>
      <c r="H66" s="283"/>
      <c r="I66" s="283"/>
      <c r="J66" s="283"/>
      <c r="K66" s="283"/>
      <c r="L66" s="432"/>
      <c r="M66" s="432"/>
      <c r="N66" s="283"/>
      <c r="O66" s="283"/>
      <c r="P66" s="283"/>
      <c r="Q66" s="283"/>
      <c r="R66" s="432"/>
      <c r="S66" s="432"/>
      <c r="T66" s="432"/>
      <c r="U66" s="432"/>
      <c r="V66" s="63"/>
      <c r="W66" s="283"/>
      <c r="X66" s="283"/>
      <c r="Y66" s="283"/>
      <c r="Z66" s="283"/>
      <c r="AA66" s="283"/>
      <c r="AB66" s="432"/>
      <c r="AC66" s="432"/>
      <c r="AD66" s="283"/>
      <c r="AE66" s="283"/>
      <c r="AF66" s="470"/>
      <c r="AG66" s="283"/>
      <c r="AH66" s="283"/>
      <c r="AI66" s="283"/>
      <c r="AJ66" s="283"/>
      <c r="AK66" s="470"/>
      <c r="AL66" s="66"/>
      <c r="AM66" s="66"/>
      <c r="AN66" s="66"/>
      <c r="AO66" s="66"/>
      <c r="AP66" s="473"/>
      <c r="AQ66" s="66"/>
      <c r="AR66" s="66"/>
      <c r="AS66" s="66"/>
      <c r="AT66" s="283"/>
      <c r="AU66" s="470"/>
      <c r="AV66" s="283"/>
      <c r="AW66" s="66"/>
      <c r="AX66" s="66"/>
      <c r="AY66" s="288"/>
      <c r="AZ66" s="277"/>
      <c r="BA66" s="277"/>
      <c r="BB66" s="277"/>
      <c r="BC66" s="288"/>
      <c r="BD66" s="288"/>
      <c r="BE66" s="288"/>
      <c r="BF66" s="288"/>
      <c r="BG66" s="288"/>
      <c r="BH66" s="288"/>
      <c r="BI66" s="288"/>
      <c r="BJ66" s="288"/>
      <c r="BK66" s="288"/>
      <c r="BL66" s="288"/>
      <c r="BM66" s="288"/>
      <c r="BN66" s="288"/>
      <c r="BO66" s="288"/>
      <c r="BP66" s="288"/>
      <c r="BQ66" s="288"/>
      <c r="BR66" s="288"/>
      <c r="BS66" s="288"/>
      <c r="BT66" s="288"/>
      <c r="BU66" s="288"/>
      <c r="BV66" s="288"/>
    </row>
    <row r="67" spans="1:74" ht="12.75" hidden="1" customHeight="1" x14ac:dyDescent="0.25">
      <c r="A67" s="283"/>
      <c r="B67" s="283"/>
      <c r="C67" s="283"/>
      <c r="D67" s="283"/>
      <c r="E67" s="283"/>
      <c r="F67" s="283"/>
      <c r="G67" s="283"/>
      <c r="H67" s="283"/>
      <c r="I67" s="283"/>
      <c r="J67" s="283"/>
      <c r="K67" s="283"/>
      <c r="L67" s="432"/>
      <c r="M67" s="432"/>
      <c r="N67" s="283"/>
      <c r="O67" s="283"/>
      <c r="P67" s="283"/>
      <c r="Q67" s="283"/>
      <c r="R67" s="432"/>
      <c r="S67" s="432"/>
      <c r="T67" s="432"/>
      <c r="U67" s="432"/>
      <c r="V67" s="63"/>
      <c r="W67" s="283"/>
      <c r="X67" s="283"/>
      <c r="Y67" s="283"/>
      <c r="Z67" s="283"/>
      <c r="AA67" s="283"/>
      <c r="AB67" s="432"/>
      <c r="AC67" s="432"/>
      <c r="AD67" s="283"/>
      <c r="AE67" s="283"/>
      <c r="AF67" s="470"/>
      <c r="AG67" s="283"/>
      <c r="AH67" s="283"/>
      <c r="AI67" s="283"/>
      <c r="AJ67" s="283"/>
      <c r="AK67" s="470"/>
      <c r="AL67" s="66"/>
      <c r="AM67" s="66"/>
      <c r="AN67" s="66"/>
      <c r="AO67" s="66"/>
      <c r="AP67" s="473"/>
      <c r="AQ67" s="66"/>
      <c r="AR67" s="66"/>
      <c r="AS67" s="66"/>
      <c r="AT67" s="283"/>
      <c r="AU67" s="470"/>
      <c r="AV67" s="283"/>
      <c r="AW67" s="66"/>
      <c r="AX67" s="66"/>
      <c r="AY67" s="288"/>
      <c r="AZ67" s="277"/>
      <c r="BA67" s="277"/>
      <c r="BB67" s="277"/>
      <c r="BC67" s="288"/>
      <c r="BD67" s="288"/>
      <c r="BE67" s="288"/>
      <c r="BF67" s="288"/>
      <c r="BG67" s="288"/>
      <c r="BH67" s="288"/>
      <c r="BI67" s="288"/>
      <c r="BJ67" s="288"/>
      <c r="BK67" s="288"/>
      <c r="BL67" s="288"/>
      <c r="BM67" s="288"/>
      <c r="BN67" s="288"/>
      <c r="BO67" s="288"/>
      <c r="BP67" s="288"/>
      <c r="BQ67" s="288"/>
      <c r="BR67" s="288"/>
      <c r="BS67" s="288"/>
      <c r="BT67" s="288"/>
      <c r="BU67" s="288"/>
      <c r="BV67" s="288"/>
    </row>
    <row r="68" spans="1:74" ht="12.75" hidden="1" customHeight="1" x14ac:dyDescent="0.25">
      <c r="A68" s="283"/>
      <c r="B68" s="283"/>
      <c r="C68" s="283"/>
      <c r="D68" s="283"/>
      <c r="E68" s="283"/>
      <c r="F68" s="283"/>
      <c r="G68" s="283"/>
      <c r="H68" s="283"/>
      <c r="I68" s="283"/>
      <c r="J68" s="283"/>
      <c r="K68" s="283"/>
      <c r="L68" s="432"/>
      <c r="M68" s="432"/>
      <c r="N68" s="283"/>
      <c r="O68" s="283"/>
      <c r="P68" s="283"/>
      <c r="Q68" s="283"/>
      <c r="R68" s="432"/>
      <c r="S68" s="432"/>
      <c r="T68" s="432"/>
      <c r="U68" s="432"/>
      <c r="V68" s="63"/>
      <c r="W68" s="283"/>
      <c r="X68" s="283"/>
      <c r="Y68" s="283"/>
      <c r="Z68" s="283"/>
      <c r="AA68" s="283"/>
      <c r="AB68" s="432"/>
      <c r="AC68" s="432"/>
      <c r="AD68" s="283"/>
      <c r="AE68" s="283"/>
      <c r="AF68" s="470"/>
      <c r="AG68" s="283"/>
      <c r="AH68" s="283"/>
      <c r="AI68" s="283"/>
      <c r="AJ68" s="283"/>
      <c r="AK68" s="470"/>
      <c r="AL68" s="66"/>
      <c r="AM68" s="66"/>
      <c r="AN68" s="66"/>
      <c r="AO68" s="66"/>
      <c r="AP68" s="473"/>
      <c r="AQ68" s="66"/>
      <c r="AR68" s="66"/>
      <c r="AS68" s="66"/>
      <c r="AT68" s="283"/>
      <c r="AU68" s="470"/>
      <c r="AV68" s="283"/>
      <c r="AW68" s="66"/>
      <c r="AX68" s="66"/>
      <c r="AY68" s="288"/>
      <c r="AZ68" s="277"/>
      <c r="BA68" s="277"/>
      <c r="BB68" s="277"/>
      <c r="BC68" s="288"/>
      <c r="BD68" s="288"/>
      <c r="BE68" s="288"/>
      <c r="BF68" s="288"/>
      <c r="BG68" s="288"/>
      <c r="BH68" s="288"/>
      <c r="BI68" s="288"/>
      <c r="BJ68" s="288"/>
      <c r="BK68" s="288"/>
      <c r="BL68" s="288"/>
      <c r="BM68" s="288"/>
      <c r="BN68" s="288"/>
      <c r="BO68" s="288"/>
      <c r="BP68" s="288"/>
      <c r="BQ68" s="288"/>
      <c r="BR68" s="288"/>
      <c r="BS68" s="288"/>
      <c r="BT68" s="288"/>
      <c r="BU68" s="288"/>
      <c r="BV68" s="288"/>
    </row>
    <row r="69" spans="1:74" ht="12.75" hidden="1" customHeight="1" x14ac:dyDescent="0.25">
      <c r="A69" s="283"/>
      <c r="B69" s="283"/>
      <c r="C69" s="283"/>
      <c r="D69" s="283"/>
      <c r="E69" s="283"/>
      <c r="F69" s="283"/>
      <c r="G69" s="283"/>
      <c r="H69" s="283"/>
      <c r="I69" s="283"/>
      <c r="J69" s="283"/>
      <c r="K69" s="283"/>
      <c r="L69" s="432"/>
      <c r="M69" s="432"/>
      <c r="N69" s="283"/>
      <c r="O69" s="283"/>
      <c r="P69" s="283"/>
      <c r="Q69" s="283"/>
      <c r="R69" s="432"/>
      <c r="S69" s="432"/>
      <c r="T69" s="432"/>
      <c r="U69" s="432"/>
      <c r="V69" s="63"/>
      <c r="W69" s="283"/>
      <c r="X69" s="283"/>
      <c r="Y69" s="283"/>
      <c r="Z69" s="283"/>
      <c r="AA69" s="283"/>
      <c r="AB69" s="432"/>
      <c r="AC69" s="432"/>
      <c r="AD69" s="283"/>
      <c r="AE69" s="283"/>
      <c r="AF69" s="470"/>
      <c r="AG69" s="283"/>
      <c r="AH69" s="283"/>
      <c r="AI69" s="283"/>
      <c r="AJ69" s="283"/>
      <c r="AK69" s="470"/>
      <c r="AL69" s="66"/>
      <c r="AM69" s="66"/>
      <c r="AN69" s="66"/>
      <c r="AO69" s="66"/>
      <c r="AP69" s="473"/>
      <c r="AQ69" s="66"/>
      <c r="AR69" s="66"/>
      <c r="AS69" s="66"/>
      <c r="AT69" s="283"/>
      <c r="AU69" s="470"/>
      <c r="AV69" s="283"/>
      <c r="AW69" s="66"/>
      <c r="AX69" s="66"/>
      <c r="AY69" s="288"/>
      <c r="AZ69" s="277"/>
      <c r="BA69" s="277"/>
      <c r="BB69" s="277"/>
      <c r="BC69" s="288"/>
      <c r="BD69" s="288"/>
      <c r="BE69" s="288"/>
      <c r="BF69" s="288"/>
      <c r="BG69" s="288"/>
      <c r="BH69" s="288"/>
      <c r="BI69" s="288"/>
      <c r="BJ69" s="288"/>
      <c r="BK69" s="288"/>
      <c r="BL69" s="288"/>
      <c r="BM69" s="288"/>
      <c r="BN69" s="288"/>
      <c r="BO69" s="288"/>
      <c r="BP69" s="288"/>
      <c r="BQ69" s="288"/>
      <c r="BR69" s="288"/>
      <c r="BS69" s="288"/>
      <c r="BT69" s="288"/>
      <c r="BU69" s="288"/>
      <c r="BV69" s="288"/>
    </row>
    <row r="70" spans="1:74" ht="12.75" hidden="1" customHeight="1" x14ac:dyDescent="0.25">
      <c r="A70" s="283"/>
      <c r="B70" s="283"/>
      <c r="C70" s="283"/>
      <c r="D70" s="283"/>
      <c r="E70" s="283"/>
      <c r="F70" s="283"/>
      <c r="G70" s="283"/>
      <c r="H70" s="283"/>
      <c r="I70" s="283"/>
      <c r="J70" s="283"/>
      <c r="K70" s="283"/>
      <c r="L70" s="432"/>
      <c r="M70" s="432"/>
      <c r="N70" s="283"/>
      <c r="O70" s="283"/>
      <c r="P70" s="283"/>
      <c r="Q70" s="283"/>
      <c r="R70" s="432"/>
      <c r="S70" s="432"/>
      <c r="T70" s="432"/>
      <c r="U70" s="432"/>
      <c r="V70" s="63"/>
      <c r="W70" s="283"/>
      <c r="X70" s="283"/>
      <c r="Y70" s="283"/>
      <c r="Z70" s="283"/>
      <c r="AA70" s="283"/>
      <c r="AB70" s="432"/>
      <c r="AC70" s="432"/>
      <c r="AD70" s="283"/>
      <c r="AE70" s="283"/>
      <c r="AF70" s="470"/>
      <c r="AG70" s="283"/>
      <c r="AH70" s="283"/>
      <c r="AI70" s="283"/>
      <c r="AJ70" s="283"/>
      <c r="AK70" s="470"/>
      <c r="AL70" s="66"/>
      <c r="AM70" s="66"/>
      <c r="AN70" s="66"/>
      <c r="AO70" s="66"/>
      <c r="AP70" s="473"/>
      <c r="AQ70" s="66"/>
      <c r="AR70" s="66"/>
      <c r="AS70" s="66"/>
      <c r="AT70" s="283"/>
      <c r="AU70" s="470"/>
      <c r="AV70" s="283"/>
      <c r="AW70" s="66"/>
      <c r="AX70" s="66"/>
      <c r="AY70" s="288"/>
      <c r="AZ70" s="277"/>
      <c r="BA70" s="277"/>
      <c r="BB70" s="277"/>
      <c r="BC70" s="288"/>
      <c r="BD70" s="288"/>
      <c r="BE70" s="288"/>
      <c r="BF70" s="288"/>
      <c r="BG70" s="288"/>
      <c r="BH70" s="288"/>
      <c r="BI70" s="288"/>
      <c r="BJ70" s="288"/>
      <c r="BK70" s="288"/>
      <c r="BL70" s="288"/>
      <c r="BM70" s="288"/>
      <c r="BN70" s="288"/>
      <c r="BO70" s="288"/>
      <c r="BP70" s="288"/>
      <c r="BQ70" s="288"/>
      <c r="BR70" s="288"/>
      <c r="BS70" s="288"/>
      <c r="BT70" s="288"/>
      <c r="BU70" s="288"/>
      <c r="BV70" s="288"/>
    </row>
    <row r="71" spans="1:74" ht="12.75" hidden="1" customHeight="1" x14ac:dyDescent="0.25">
      <c r="A71" s="283"/>
      <c r="B71" s="283"/>
      <c r="C71" s="283"/>
      <c r="D71" s="283"/>
      <c r="E71" s="283"/>
      <c r="F71" s="283"/>
      <c r="G71" s="283"/>
      <c r="H71" s="283"/>
      <c r="I71" s="283"/>
      <c r="J71" s="283"/>
      <c r="K71" s="283"/>
      <c r="L71" s="432"/>
      <c r="M71" s="432"/>
      <c r="N71" s="283"/>
      <c r="O71" s="283"/>
      <c r="P71" s="283"/>
      <c r="Q71" s="283"/>
      <c r="R71" s="432"/>
      <c r="S71" s="432"/>
      <c r="T71" s="432"/>
      <c r="U71" s="432"/>
      <c r="V71" s="63"/>
      <c r="W71" s="283"/>
      <c r="X71" s="283"/>
      <c r="Y71" s="283"/>
      <c r="Z71" s="283"/>
      <c r="AA71" s="283"/>
      <c r="AB71" s="432"/>
      <c r="AC71" s="432"/>
      <c r="AD71" s="283"/>
      <c r="AE71" s="283"/>
      <c r="AF71" s="470"/>
      <c r="AG71" s="283"/>
      <c r="AH71" s="283"/>
      <c r="AI71" s="283"/>
      <c r="AJ71" s="283"/>
      <c r="AK71" s="470"/>
      <c r="AL71" s="66"/>
      <c r="AM71" s="66"/>
      <c r="AN71" s="66"/>
      <c r="AO71" s="66"/>
      <c r="AP71" s="473"/>
      <c r="AQ71" s="66"/>
      <c r="AR71" s="66"/>
      <c r="AS71" s="66"/>
      <c r="AT71" s="283"/>
      <c r="AU71" s="470"/>
      <c r="AV71" s="283"/>
      <c r="AW71" s="66"/>
      <c r="AX71" s="66"/>
      <c r="AY71" s="288"/>
      <c r="AZ71" s="277"/>
      <c r="BA71" s="277"/>
      <c r="BB71" s="277"/>
      <c r="BC71" s="288"/>
      <c r="BD71" s="288"/>
      <c r="BE71" s="288"/>
      <c r="BF71" s="288"/>
      <c r="BG71" s="288"/>
      <c r="BH71" s="288"/>
      <c r="BI71" s="288"/>
      <c r="BJ71" s="288"/>
      <c r="BK71" s="288"/>
      <c r="BL71" s="288"/>
      <c r="BM71" s="288"/>
      <c r="BN71" s="288"/>
      <c r="BO71" s="288"/>
      <c r="BP71" s="288"/>
      <c r="BQ71" s="288"/>
      <c r="BR71" s="288"/>
      <c r="BS71" s="288"/>
      <c r="BT71" s="288"/>
      <c r="BU71" s="288"/>
      <c r="BV71" s="288"/>
    </row>
    <row r="72" spans="1:74" ht="12.75" hidden="1" customHeight="1" x14ac:dyDescent="0.25">
      <c r="A72" s="283"/>
      <c r="B72" s="283"/>
      <c r="C72" s="283"/>
      <c r="D72" s="283"/>
      <c r="E72" s="283"/>
      <c r="F72" s="283"/>
      <c r="G72" s="283"/>
      <c r="H72" s="283"/>
      <c r="I72" s="283"/>
      <c r="J72" s="283"/>
      <c r="K72" s="283"/>
      <c r="L72" s="432"/>
      <c r="M72" s="432"/>
      <c r="N72" s="283"/>
      <c r="O72" s="283"/>
      <c r="P72" s="283"/>
      <c r="Q72" s="283"/>
      <c r="R72" s="432"/>
      <c r="S72" s="432"/>
      <c r="T72" s="432"/>
      <c r="U72" s="432"/>
      <c r="V72" s="63"/>
      <c r="W72" s="283"/>
      <c r="X72" s="283"/>
      <c r="Y72" s="283"/>
      <c r="Z72" s="283"/>
      <c r="AA72" s="283"/>
      <c r="AB72" s="432"/>
      <c r="AC72" s="432"/>
      <c r="AD72" s="283"/>
      <c r="AE72" s="283"/>
      <c r="AF72" s="470"/>
      <c r="AG72" s="283"/>
      <c r="AH72" s="283"/>
      <c r="AI72" s="283"/>
      <c r="AJ72" s="283"/>
      <c r="AK72" s="470"/>
      <c r="AL72" s="66"/>
      <c r="AM72" s="66"/>
      <c r="AN72" s="66"/>
      <c r="AO72" s="66"/>
      <c r="AP72" s="473"/>
      <c r="AQ72" s="66"/>
      <c r="AR72" s="66"/>
      <c r="AS72" s="66"/>
      <c r="AT72" s="283"/>
      <c r="AU72" s="470"/>
      <c r="AV72" s="283"/>
      <c r="AW72" s="66"/>
      <c r="AX72" s="66"/>
      <c r="AY72" s="288"/>
      <c r="AZ72" s="277"/>
      <c r="BA72" s="277"/>
      <c r="BB72" s="277"/>
      <c r="BC72" s="288"/>
      <c r="BD72" s="288"/>
      <c r="BE72" s="288"/>
      <c r="BF72" s="288"/>
      <c r="BG72" s="288"/>
      <c r="BH72" s="288"/>
      <c r="BI72" s="288"/>
      <c r="BJ72" s="288"/>
      <c r="BK72" s="288"/>
      <c r="BL72" s="288"/>
      <c r="BM72" s="288"/>
      <c r="BN72" s="288"/>
      <c r="BO72" s="288"/>
      <c r="BP72" s="288"/>
      <c r="BQ72" s="288"/>
      <c r="BR72" s="288"/>
      <c r="BS72" s="288"/>
      <c r="BT72" s="288"/>
      <c r="BU72" s="288"/>
      <c r="BV72" s="288"/>
    </row>
    <row r="73" spans="1:74" ht="12.75" hidden="1" customHeight="1" x14ac:dyDescent="0.25">
      <c r="A73" s="283"/>
      <c r="B73" s="283"/>
      <c r="C73" s="283"/>
      <c r="D73" s="283"/>
      <c r="E73" s="283"/>
      <c r="F73" s="283"/>
      <c r="G73" s="283"/>
      <c r="H73" s="283"/>
      <c r="I73" s="283"/>
      <c r="J73" s="283"/>
      <c r="K73" s="283"/>
      <c r="L73" s="432"/>
      <c r="M73" s="432"/>
      <c r="N73" s="283"/>
      <c r="O73" s="283"/>
      <c r="P73" s="283"/>
      <c r="Q73" s="283"/>
      <c r="R73" s="432"/>
      <c r="S73" s="432"/>
      <c r="T73" s="432"/>
      <c r="U73" s="432"/>
      <c r="V73" s="63"/>
      <c r="W73" s="283"/>
      <c r="X73" s="283"/>
      <c r="Y73" s="283"/>
      <c r="Z73" s="283"/>
      <c r="AA73" s="283"/>
      <c r="AB73" s="432"/>
      <c r="AC73" s="432"/>
      <c r="AD73" s="283"/>
      <c r="AE73" s="283"/>
      <c r="AF73" s="470"/>
      <c r="AG73" s="283"/>
      <c r="AH73" s="283"/>
      <c r="AI73" s="283"/>
      <c r="AJ73" s="283"/>
      <c r="AK73" s="470"/>
      <c r="AL73" s="66"/>
      <c r="AM73" s="66"/>
      <c r="AN73" s="66"/>
      <c r="AO73" s="66"/>
      <c r="AP73" s="473"/>
      <c r="AQ73" s="66"/>
      <c r="AR73" s="66"/>
      <c r="AS73" s="66"/>
      <c r="AT73" s="283"/>
      <c r="AU73" s="470"/>
      <c r="AV73" s="283"/>
      <c r="AW73" s="66"/>
      <c r="AX73" s="66"/>
      <c r="AY73" s="288"/>
      <c r="AZ73" s="277"/>
      <c r="BA73" s="277"/>
      <c r="BB73" s="277"/>
      <c r="BC73" s="288"/>
      <c r="BD73" s="288"/>
      <c r="BE73" s="288"/>
      <c r="BF73" s="288"/>
      <c r="BG73" s="288"/>
      <c r="BH73" s="288"/>
      <c r="BI73" s="288"/>
      <c r="BJ73" s="288"/>
      <c r="BK73" s="288"/>
      <c r="BL73" s="288"/>
      <c r="BM73" s="288"/>
      <c r="BN73" s="288"/>
      <c r="BO73" s="288"/>
      <c r="BP73" s="288"/>
      <c r="BQ73" s="288"/>
      <c r="BR73" s="288"/>
      <c r="BS73" s="288"/>
      <c r="BT73" s="288"/>
      <c r="BU73" s="288"/>
      <c r="BV73" s="288"/>
    </row>
    <row r="74" spans="1:74" ht="12.75" hidden="1" customHeight="1" x14ac:dyDescent="0.25">
      <c r="A74" s="283"/>
      <c r="B74" s="283"/>
      <c r="C74" s="283"/>
      <c r="D74" s="283"/>
      <c r="E74" s="283"/>
      <c r="F74" s="283"/>
      <c r="G74" s="283"/>
      <c r="H74" s="283"/>
      <c r="I74" s="283"/>
      <c r="J74" s="283"/>
      <c r="K74" s="283"/>
      <c r="L74" s="432"/>
      <c r="M74" s="432"/>
      <c r="N74" s="283"/>
      <c r="O74" s="283"/>
      <c r="P74" s="283"/>
      <c r="Q74" s="283"/>
      <c r="R74" s="432"/>
      <c r="S74" s="432"/>
      <c r="T74" s="432"/>
      <c r="U74" s="432"/>
      <c r="V74" s="63"/>
      <c r="W74" s="283"/>
      <c r="X74" s="283"/>
      <c r="Y74" s="283"/>
      <c r="Z74" s="283"/>
      <c r="AA74" s="283"/>
      <c r="AB74" s="432"/>
      <c r="AC74" s="432"/>
      <c r="AD74" s="283"/>
      <c r="AE74" s="283"/>
      <c r="AF74" s="470"/>
      <c r="AG74" s="283"/>
      <c r="AH74" s="283"/>
      <c r="AI74" s="283"/>
      <c r="AJ74" s="283"/>
      <c r="AK74" s="470"/>
      <c r="AL74" s="66"/>
      <c r="AM74" s="66"/>
      <c r="AN74" s="66"/>
      <c r="AO74" s="66"/>
      <c r="AP74" s="473"/>
      <c r="AQ74" s="66"/>
      <c r="AR74" s="66"/>
      <c r="AS74" s="66"/>
      <c r="AT74" s="283"/>
      <c r="AU74" s="470"/>
      <c r="AV74" s="283"/>
      <c r="AW74" s="66"/>
      <c r="AX74" s="66"/>
      <c r="AY74" s="288"/>
      <c r="AZ74" s="277"/>
      <c r="BA74" s="277"/>
      <c r="BB74" s="277"/>
      <c r="BC74" s="288"/>
      <c r="BD74" s="288"/>
      <c r="BE74" s="288"/>
      <c r="BF74" s="288"/>
      <c r="BG74" s="288"/>
      <c r="BH74" s="288"/>
      <c r="BI74" s="288"/>
      <c r="BJ74" s="288"/>
      <c r="BK74" s="288"/>
      <c r="BL74" s="288"/>
      <c r="BM74" s="288"/>
      <c r="BN74" s="288"/>
      <c r="BO74" s="288"/>
      <c r="BP74" s="288"/>
      <c r="BQ74" s="288"/>
      <c r="BR74" s="288"/>
      <c r="BS74" s="288"/>
      <c r="BT74" s="288"/>
      <c r="BU74" s="288"/>
      <c r="BV74" s="288"/>
    </row>
    <row r="75" spans="1:74" ht="12.75" hidden="1" customHeight="1" x14ac:dyDescent="0.25">
      <c r="A75" s="283"/>
      <c r="B75" s="283"/>
      <c r="C75" s="283"/>
      <c r="D75" s="283"/>
      <c r="E75" s="283"/>
      <c r="F75" s="283"/>
      <c r="G75" s="283"/>
      <c r="H75" s="283"/>
      <c r="I75" s="283"/>
      <c r="J75" s="283"/>
      <c r="K75" s="283"/>
      <c r="L75" s="432"/>
      <c r="M75" s="432"/>
      <c r="N75" s="283"/>
      <c r="O75" s="283"/>
      <c r="P75" s="283"/>
      <c r="Q75" s="283"/>
      <c r="R75" s="432"/>
      <c r="S75" s="432"/>
      <c r="T75" s="432"/>
      <c r="U75" s="432"/>
      <c r="V75" s="63"/>
      <c r="W75" s="283"/>
      <c r="X75" s="283"/>
      <c r="Y75" s="283"/>
      <c r="Z75" s="283"/>
      <c r="AA75" s="283"/>
      <c r="AB75" s="432"/>
      <c r="AC75" s="432"/>
      <c r="AD75" s="283"/>
      <c r="AE75" s="283"/>
      <c r="AF75" s="470"/>
      <c r="AG75" s="283"/>
      <c r="AH75" s="283"/>
      <c r="AI75" s="283"/>
      <c r="AJ75" s="283"/>
      <c r="AK75" s="470"/>
      <c r="AL75" s="66"/>
      <c r="AM75" s="66"/>
      <c r="AN75" s="66"/>
      <c r="AO75" s="66"/>
      <c r="AP75" s="473"/>
      <c r="AQ75" s="66"/>
      <c r="AR75" s="66"/>
      <c r="AS75" s="66"/>
      <c r="AT75" s="283"/>
      <c r="AU75" s="470"/>
      <c r="AV75" s="283"/>
      <c r="AW75" s="66"/>
      <c r="AX75" s="66"/>
      <c r="AY75" s="288"/>
      <c r="AZ75" s="277"/>
      <c r="BA75" s="277"/>
      <c r="BB75" s="277"/>
      <c r="BC75" s="288"/>
      <c r="BD75" s="288"/>
      <c r="BE75" s="288"/>
      <c r="BF75" s="288"/>
      <c r="BG75" s="288"/>
      <c r="BH75" s="288"/>
      <c r="BI75" s="288"/>
      <c r="BJ75" s="288"/>
      <c r="BK75" s="288"/>
      <c r="BL75" s="288"/>
      <c r="BM75" s="288"/>
      <c r="BN75" s="288"/>
      <c r="BO75" s="288"/>
      <c r="BP75" s="288"/>
      <c r="BQ75" s="288"/>
      <c r="BR75" s="288"/>
      <c r="BS75" s="288"/>
      <c r="BT75" s="288"/>
      <c r="BU75" s="288"/>
      <c r="BV75" s="288"/>
    </row>
    <row r="76" spans="1:74" ht="12.75" hidden="1" customHeight="1" x14ac:dyDescent="0.25">
      <c r="A76" s="283"/>
      <c r="B76" s="283"/>
      <c r="C76" s="283"/>
      <c r="D76" s="283"/>
      <c r="E76" s="283"/>
      <c r="F76" s="283"/>
      <c r="G76" s="283"/>
      <c r="H76" s="283"/>
      <c r="I76" s="283"/>
      <c r="J76" s="283"/>
      <c r="K76" s="283"/>
      <c r="L76" s="432"/>
      <c r="M76" s="432"/>
      <c r="N76" s="283"/>
      <c r="O76" s="283"/>
      <c r="P76" s="283"/>
      <c r="Q76" s="283"/>
      <c r="R76" s="432"/>
      <c r="S76" s="432"/>
      <c r="T76" s="432"/>
      <c r="U76" s="432"/>
      <c r="V76" s="63"/>
      <c r="W76" s="283"/>
      <c r="X76" s="283"/>
      <c r="Y76" s="283"/>
      <c r="Z76" s="283"/>
      <c r="AA76" s="283"/>
      <c r="AB76" s="432"/>
      <c r="AC76" s="432"/>
      <c r="AD76" s="283"/>
      <c r="AE76" s="283"/>
      <c r="AF76" s="470"/>
      <c r="AG76" s="283"/>
      <c r="AH76" s="283"/>
      <c r="AI76" s="283"/>
      <c r="AJ76" s="283"/>
      <c r="AK76" s="470"/>
      <c r="AL76" s="66"/>
      <c r="AM76" s="66"/>
      <c r="AN76" s="66"/>
      <c r="AO76" s="66"/>
      <c r="AP76" s="473"/>
      <c r="AQ76" s="66"/>
      <c r="AR76" s="66"/>
      <c r="AS76" s="66"/>
      <c r="AT76" s="283"/>
      <c r="AU76" s="470"/>
      <c r="AV76" s="283"/>
      <c r="AW76" s="66"/>
      <c r="AX76" s="66"/>
      <c r="AY76" s="288"/>
      <c r="AZ76" s="277"/>
      <c r="BA76" s="277"/>
      <c r="BB76" s="277"/>
      <c r="BC76" s="288"/>
      <c r="BD76" s="288"/>
      <c r="BE76" s="288"/>
      <c r="BF76" s="288"/>
      <c r="BG76" s="288"/>
      <c r="BH76" s="288"/>
      <c r="BI76" s="288"/>
      <c r="BJ76" s="288"/>
      <c r="BK76" s="288"/>
      <c r="BL76" s="288"/>
      <c r="BM76" s="288"/>
      <c r="BN76" s="288"/>
      <c r="BO76" s="288"/>
      <c r="BP76" s="288"/>
      <c r="BQ76" s="288"/>
      <c r="BR76" s="288"/>
      <c r="BS76" s="288"/>
      <c r="BT76" s="288"/>
      <c r="BU76" s="288"/>
      <c r="BV76" s="288"/>
    </row>
    <row r="77" spans="1:74" ht="12.75" hidden="1" customHeight="1" x14ac:dyDescent="0.25">
      <c r="A77" s="283"/>
      <c r="B77" s="283"/>
      <c r="C77" s="283"/>
      <c r="D77" s="283"/>
      <c r="E77" s="283"/>
      <c r="F77" s="283"/>
      <c r="G77" s="283"/>
      <c r="H77" s="283"/>
      <c r="I77" s="283"/>
      <c r="J77" s="283"/>
      <c r="K77" s="283"/>
      <c r="L77" s="432"/>
      <c r="M77" s="432"/>
      <c r="N77" s="283"/>
      <c r="O77" s="283"/>
      <c r="P77" s="283"/>
      <c r="Q77" s="283"/>
      <c r="R77" s="432"/>
      <c r="S77" s="432"/>
      <c r="T77" s="432"/>
      <c r="U77" s="432"/>
      <c r="V77" s="63"/>
      <c r="W77" s="283"/>
      <c r="X77" s="283"/>
      <c r="Y77" s="283"/>
      <c r="Z77" s="283"/>
      <c r="AA77" s="283"/>
      <c r="AB77" s="432"/>
      <c r="AC77" s="432"/>
      <c r="AD77" s="283"/>
      <c r="AE77" s="283"/>
      <c r="AF77" s="470"/>
      <c r="AG77" s="283"/>
      <c r="AH77" s="283"/>
      <c r="AI77" s="283"/>
      <c r="AJ77" s="283"/>
      <c r="AK77" s="470"/>
      <c r="AL77" s="66"/>
      <c r="AM77" s="66"/>
      <c r="AN77" s="66"/>
      <c r="AO77" s="66"/>
      <c r="AP77" s="473"/>
      <c r="AQ77" s="66"/>
      <c r="AR77" s="66"/>
      <c r="AS77" s="66"/>
      <c r="AT77" s="283"/>
      <c r="AU77" s="470"/>
      <c r="AV77" s="283"/>
      <c r="AW77" s="66"/>
      <c r="AX77" s="66"/>
      <c r="AY77" s="288"/>
      <c r="AZ77" s="277"/>
      <c r="BA77" s="277"/>
      <c r="BB77" s="277"/>
      <c r="BC77" s="288"/>
      <c r="BD77" s="288"/>
      <c r="BE77" s="288"/>
      <c r="BF77" s="288"/>
      <c r="BG77" s="288"/>
      <c r="BH77" s="288"/>
      <c r="BI77" s="288"/>
      <c r="BJ77" s="288"/>
      <c r="BK77" s="288"/>
      <c r="BL77" s="288"/>
      <c r="BM77" s="288"/>
      <c r="BN77" s="288"/>
      <c r="BO77" s="288"/>
      <c r="BP77" s="288"/>
      <c r="BQ77" s="288"/>
      <c r="BR77" s="288"/>
      <c r="BS77" s="288"/>
      <c r="BT77" s="288"/>
      <c r="BU77" s="288"/>
      <c r="BV77" s="288"/>
    </row>
    <row r="78" spans="1:74" ht="12.75" hidden="1" customHeight="1" x14ac:dyDescent="0.25">
      <c r="A78" s="283"/>
      <c r="B78" s="283"/>
      <c r="C78" s="283"/>
      <c r="D78" s="283"/>
      <c r="E78" s="283"/>
      <c r="F78" s="283"/>
      <c r="G78" s="283"/>
      <c r="H78" s="283"/>
      <c r="I78" s="283"/>
      <c r="J78" s="283"/>
      <c r="K78" s="283"/>
      <c r="L78" s="432"/>
      <c r="M78" s="432"/>
      <c r="N78" s="283"/>
      <c r="O78" s="283"/>
      <c r="P78" s="283"/>
      <c r="Q78" s="283"/>
      <c r="R78" s="432"/>
      <c r="S78" s="432"/>
      <c r="T78" s="432"/>
      <c r="U78" s="432"/>
      <c r="V78" s="63"/>
      <c r="W78" s="283"/>
      <c r="X78" s="283"/>
      <c r="Y78" s="283"/>
      <c r="Z78" s="283"/>
      <c r="AA78" s="283"/>
      <c r="AB78" s="432"/>
      <c r="AC78" s="432"/>
      <c r="AD78" s="283"/>
      <c r="AE78" s="283"/>
      <c r="AF78" s="470"/>
      <c r="AG78" s="283"/>
      <c r="AH78" s="283"/>
      <c r="AI78" s="283"/>
      <c r="AJ78" s="283"/>
      <c r="AK78" s="470"/>
      <c r="AL78" s="66"/>
      <c r="AM78" s="66"/>
      <c r="AN78" s="66"/>
      <c r="AO78" s="66"/>
      <c r="AP78" s="473"/>
      <c r="AQ78" s="66"/>
      <c r="AR78" s="66"/>
      <c r="AS78" s="66"/>
      <c r="AT78" s="283"/>
      <c r="AU78" s="470"/>
      <c r="AV78" s="283"/>
      <c r="AW78" s="66"/>
      <c r="AX78" s="66"/>
      <c r="AY78" s="288"/>
      <c r="AZ78" s="277"/>
      <c r="BA78" s="277"/>
      <c r="BB78" s="277"/>
      <c r="BC78" s="288"/>
      <c r="BD78" s="288"/>
      <c r="BE78" s="288"/>
      <c r="BF78" s="288"/>
      <c r="BG78" s="288"/>
      <c r="BH78" s="288"/>
      <c r="BI78" s="288"/>
      <c r="BJ78" s="288"/>
      <c r="BK78" s="288"/>
      <c r="BL78" s="288"/>
      <c r="BM78" s="288"/>
      <c r="BN78" s="288"/>
      <c r="BO78" s="288"/>
      <c r="BP78" s="288"/>
      <c r="BQ78" s="288"/>
      <c r="BR78" s="288"/>
      <c r="BS78" s="288"/>
      <c r="BT78" s="288"/>
      <c r="BU78" s="288"/>
      <c r="BV78" s="288"/>
    </row>
    <row r="79" spans="1:74" ht="12.75" hidden="1" customHeight="1" x14ac:dyDescent="0.25">
      <c r="A79" s="283"/>
      <c r="B79" s="283"/>
      <c r="C79" s="283"/>
      <c r="D79" s="283"/>
      <c r="E79" s="283"/>
      <c r="F79" s="283"/>
      <c r="G79" s="283"/>
      <c r="H79" s="283"/>
      <c r="I79" s="283"/>
      <c r="J79" s="283"/>
      <c r="K79" s="283"/>
      <c r="L79" s="432"/>
      <c r="M79" s="432"/>
      <c r="N79" s="283"/>
      <c r="O79" s="283"/>
      <c r="P79" s="283"/>
      <c r="Q79" s="283"/>
      <c r="R79" s="432"/>
      <c r="S79" s="432"/>
      <c r="T79" s="432"/>
      <c r="U79" s="432"/>
      <c r="V79" s="63"/>
      <c r="W79" s="283"/>
      <c r="X79" s="283"/>
      <c r="Y79" s="283"/>
      <c r="Z79" s="283"/>
      <c r="AA79" s="283"/>
      <c r="AB79" s="432"/>
      <c r="AC79" s="432"/>
      <c r="AD79" s="283"/>
      <c r="AE79" s="283"/>
      <c r="AF79" s="470"/>
      <c r="AG79" s="283"/>
      <c r="AH79" s="283"/>
      <c r="AI79" s="283"/>
      <c r="AJ79" s="283"/>
      <c r="AK79" s="470"/>
      <c r="AL79" s="66"/>
      <c r="AM79" s="66"/>
      <c r="AN79" s="66"/>
      <c r="AO79" s="66"/>
      <c r="AP79" s="473"/>
      <c r="AQ79" s="66"/>
      <c r="AR79" s="66"/>
      <c r="AS79" s="66"/>
      <c r="AT79" s="283"/>
      <c r="AU79" s="470"/>
      <c r="AV79" s="283"/>
      <c r="AW79" s="66"/>
      <c r="AX79" s="66"/>
      <c r="AY79" s="288"/>
      <c r="AZ79" s="277"/>
      <c r="BA79" s="277"/>
      <c r="BB79" s="277"/>
      <c r="BC79" s="288"/>
      <c r="BD79" s="288"/>
      <c r="BE79" s="288"/>
      <c r="BF79" s="288"/>
      <c r="BG79" s="288"/>
      <c r="BH79" s="288"/>
      <c r="BI79" s="288"/>
      <c r="BJ79" s="288"/>
      <c r="BK79" s="288"/>
      <c r="BL79" s="288"/>
      <c r="BM79" s="288"/>
      <c r="BN79" s="288"/>
      <c r="BO79" s="288"/>
      <c r="BP79" s="288"/>
      <c r="BQ79" s="288"/>
      <c r="BR79" s="288"/>
      <c r="BS79" s="288"/>
      <c r="BT79" s="288"/>
      <c r="BU79" s="288"/>
      <c r="BV79" s="288"/>
    </row>
    <row r="80" spans="1:74" ht="12.75" hidden="1" customHeight="1" x14ac:dyDescent="0.25">
      <c r="A80" s="283"/>
      <c r="B80" s="283"/>
      <c r="C80" s="283"/>
      <c r="D80" s="283"/>
      <c r="E80" s="283"/>
      <c r="F80" s="283"/>
      <c r="G80" s="283"/>
      <c r="H80" s="283"/>
      <c r="I80" s="283"/>
      <c r="J80" s="283"/>
      <c r="K80" s="283"/>
      <c r="L80" s="432"/>
      <c r="M80" s="432"/>
      <c r="N80" s="283"/>
      <c r="O80" s="283"/>
      <c r="P80" s="283"/>
      <c r="Q80" s="283"/>
      <c r="R80" s="432"/>
      <c r="S80" s="432"/>
      <c r="T80" s="432"/>
      <c r="U80" s="432"/>
      <c r="V80" s="63"/>
      <c r="W80" s="283"/>
      <c r="X80" s="283"/>
      <c r="Y80" s="283"/>
      <c r="Z80" s="283"/>
      <c r="AA80" s="283"/>
      <c r="AB80" s="432"/>
      <c r="AC80" s="432"/>
      <c r="AD80" s="283"/>
      <c r="AE80" s="283"/>
      <c r="AF80" s="470"/>
      <c r="AG80" s="283"/>
      <c r="AH80" s="283"/>
      <c r="AI80" s="283"/>
      <c r="AJ80" s="283"/>
      <c r="AK80" s="470"/>
      <c r="AL80" s="66"/>
      <c r="AM80" s="66"/>
      <c r="AN80" s="66"/>
      <c r="AO80" s="66"/>
      <c r="AP80" s="473"/>
      <c r="AQ80" s="66"/>
      <c r="AR80" s="66"/>
      <c r="AS80" s="66"/>
      <c r="AT80" s="283"/>
      <c r="AU80" s="470"/>
      <c r="AV80" s="283"/>
      <c r="AW80" s="66"/>
      <c r="AX80" s="66"/>
      <c r="AY80" s="288"/>
      <c r="AZ80" s="277"/>
      <c r="BA80" s="277"/>
      <c r="BB80" s="277"/>
      <c r="BC80" s="288"/>
      <c r="BD80" s="288"/>
      <c r="BE80" s="288"/>
      <c r="BF80" s="288"/>
      <c r="BG80" s="288"/>
      <c r="BH80" s="288"/>
      <c r="BI80" s="288"/>
      <c r="BJ80" s="288"/>
      <c r="BK80" s="288"/>
      <c r="BL80" s="288"/>
      <c r="BM80" s="288"/>
      <c r="BN80" s="288"/>
      <c r="BO80" s="288"/>
      <c r="BP80" s="288"/>
      <c r="BQ80" s="288"/>
      <c r="BR80" s="288"/>
      <c r="BS80" s="288"/>
      <c r="BT80" s="288"/>
      <c r="BU80" s="288"/>
      <c r="BV80" s="288"/>
    </row>
    <row r="81" spans="1:74" ht="12.75" hidden="1" customHeight="1" x14ac:dyDescent="0.25">
      <c r="A81" s="283"/>
      <c r="B81" s="283"/>
      <c r="C81" s="283"/>
      <c r="D81" s="283"/>
      <c r="E81" s="283"/>
      <c r="F81" s="283"/>
      <c r="G81" s="283"/>
      <c r="H81" s="283"/>
      <c r="I81" s="283"/>
      <c r="J81" s="283"/>
      <c r="K81" s="283"/>
      <c r="L81" s="432"/>
      <c r="M81" s="432"/>
      <c r="N81" s="283"/>
      <c r="O81" s="283"/>
      <c r="P81" s="283"/>
      <c r="Q81" s="283"/>
      <c r="R81" s="432"/>
      <c r="S81" s="432"/>
      <c r="T81" s="432"/>
      <c r="U81" s="432"/>
      <c r="V81" s="63"/>
      <c r="W81" s="283"/>
      <c r="X81" s="283"/>
      <c r="Y81" s="283"/>
      <c r="Z81" s="283"/>
      <c r="AA81" s="283"/>
      <c r="AB81" s="432"/>
      <c r="AC81" s="432"/>
      <c r="AD81" s="283"/>
      <c r="AE81" s="283"/>
      <c r="AF81" s="470"/>
      <c r="AG81" s="283"/>
      <c r="AH81" s="283"/>
      <c r="AI81" s="283"/>
      <c r="AJ81" s="283"/>
      <c r="AK81" s="470"/>
      <c r="AL81" s="66"/>
      <c r="AM81" s="66"/>
      <c r="AN81" s="66"/>
      <c r="AO81" s="66"/>
      <c r="AP81" s="473"/>
      <c r="AQ81" s="66"/>
      <c r="AR81" s="66"/>
      <c r="AS81" s="66"/>
      <c r="AT81" s="283"/>
      <c r="AU81" s="470"/>
      <c r="AV81" s="283"/>
      <c r="AW81" s="66"/>
      <c r="AX81" s="66"/>
      <c r="AY81" s="288"/>
      <c r="AZ81" s="277"/>
      <c r="BA81" s="277"/>
      <c r="BB81" s="277"/>
      <c r="BC81" s="288"/>
      <c r="BD81" s="288"/>
      <c r="BE81" s="288"/>
      <c r="BF81" s="288"/>
      <c r="BG81" s="288"/>
      <c r="BH81" s="288"/>
      <c r="BI81" s="288"/>
      <c r="BJ81" s="288"/>
      <c r="BK81" s="288"/>
      <c r="BL81" s="288"/>
      <c r="BM81" s="288"/>
      <c r="BN81" s="288"/>
      <c r="BO81" s="288"/>
      <c r="BP81" s="288"/>
      <c r="BQ81" s="288"/>
      <c r="BR81" s="288"/>
      <c r="BS81" s="288"/>
      <c r="BT81" s="288"/>
      <c r="BU81" s="288"/>
      <c r="BV81" s="288"/>
    </row>
    <row r="82" spans="1:74" ht="12.75" hidden="1" customHeight="1" x14ac:dyDescent="0.25">
      <c r="A82" s="283"/>
      <c r="B82" s="283"/>
      <c r="C82" s="283"/>
      <c r="D82" s="283"/>
      <c r="E82" s="283"/>
      <c r="F82" s="283"/>
      <c r="G82" s="283"/>
      <c r="H82" s="283"/>
      <c r="I82" s="283"/>
      <c r="J82" s="283"/>
      <c r="K82" s="283"/>
      <c r="L82" s="432"/>
      <c r="M82" s="432"/>
      <c r="N82" s="283"/>
      <c r="O82" s="283"/>
      <c r="P82" s="283"/>
      <c r="Q82" s="283"/>
      <c r="R82" s="432"/>
      <c r="S82" s="432"/>
      <c r="T82" s="432"/>
      <c r="U82" s="432"/>
      <c r="V82" s="63"/>
      <c r="W82" s="283"/>
      <c r="X82" s="283"/>
      <c r="Y82" s="283"/>
      <c r="Z82" s="283"/>
      <c r="AA82" s="283"/>
      <c r="AB82" s="432"/>
      <c r="AC82" s="432"/>
      <c r="AD82" s="283"/>
      <c r="AE82" s="283"/>
      <c r="AF82" s="470"/>
      <c r="AG82" s="283"/>
      <c r="AH82" s="283"/>
      <c r="AI82" s="283"/>
      <c r="AJ82" s="283"/>
      <c r="AK82" s="470"/>
      <c r="AL82" s="66"/>
      <c r="AM82" s="66"/>
      <c r="AN82" s="66"/>
      <c r="AO82" s="66"/>
      <c r="AP82" s="473"/>
      <c r="AQ82" s="66"/>
      <c r="AR82" s="66"/>
      <c r="AS82" s="66"/>
      <c r="AT82" s="283"/>
      <c r="AU82" s="470"/>
      <c r="AV82" s="283"/>
      <c r="AW82" s="66"/>
      <c r="AX82" s="66"/>
      <c r="AY82" s="288"/>
      <c r="AZ82" s="277"/>
      <c r="BA82" s="277"/>
      <c r="BB82" s="277"/>
      <c r="BC82" s="288"/>
      <c r="BD82" s="288"/>
      <c r="BE82" s="288"/>
      <c r="BF82" s="288"/>
      <c r="BG82" s="288"/>
      <c r="BH82" s="288"/>
      <c r="BI82" s="288"/>
      <c r="BJ82" s="288"/>
      <c r="BK82" s="288"/>
      <c r="BL82" s="288"/>
      <c r="BM82" s="288"/>
      <c r="BN82" s="288"/>
      <c r="BO82" s="288"/>
      <c r="BP82" s="288"/>
      <c r="BQ82" s="288"/>
      <c r="BR82" s="288"/>
      <c r="BS82" s="288"/>
      <c r="BT82" s="288"/>
      <c r="BU82" s="288"/>
      <c r="BV82" s="288"/>
    </row>
    <row r="83" spans="1:74" ht="12.75" hidden="1" customHeight="1" x14ac:dyDescent="0.25">
      <c r="A83" s="283"/>
      <c r="B83" s="283"/>
      <c r="C83" s="283"/>
      <c r="D83" s="283"/>
      <c r="E83" s="283"/>
      <c r="F83" s="283"/>
      <c r="G83" s="283"/>
      <c r="H83" s="283"/>
      <c r="I83" s="283"/>
      <c r="J83" s="283"/>
      <c r="K83" s="283"/>
      <c r="L83" s="432"/>
      <c r="M83" s="432"/>
      <c r="N83" s="283"/>
      <c r="O83" s="283"/>
      <c r="P83" s="283"/>
      <c r="Q83" s="283"/>
      <c r="R83" s="432"/>
      <c r="S83" s="432"/>
      <c r="T83" s="432"/>
      <c r="U83" s="432"/>
      <c r="V83" s="63"/>
      <c r="W83" s="283"/>
      <c r="X83" s="283"/>
      <c r="Y83" s="283"/>
      <c r="Z83" s="283"/>
      <c r="AA83" s="283"/>
      <c r="AB83" s="432"/>
      <c r="AC83" s="432"/>
      <c r="AD83" s="283"/>
      <c r="AE83" s="283"/>
      <c r="AF83" s="470"/>
      <c r="AG83" s="283"/>
      <c r="AH83" s="283"/>
      <c r="AI83" s="283"/>
      <c r="AJ83" s="283"/>
      <c r="AK83" s="470"/>
      <c r="AL83" s="66"/>
      <c r="AM83" s="66"/>
      <c r="AN83" s="66"/>
      <c r="AO83" s="66"/>
      <c r="AP83" s="473"/>
      <c r="AQ83" s="66"/>
      <c r="AR83" s="66"/>
      <c r="AS83" s="66"/>
      <c r="AT83" s="283"/>
      <c r="AU83" s="470"/>
      <c r="AV83" s="283"/>
      <c r="AW83" s="66"/>
      <c r="AX83" s="66"/>
      <c r="AY83" s="288"/>
      <c r="AZ83" s="277"/>
      <c r="BA83" s="277"/>
      <c r="BB83" s="277"/>
      <c r="BC83" s="288"/>
      <c r="BD83" s="288"/>
      <c r="BE83" s="288"/>
      <c r="BF83" s="288"/>
      <c r="BG83" s="288"/>
      <c r="BH83" s="288"/>
      <c r="BI83" s="288"/>
      <c r="BJ83" s="288"/>
      <c r="BK83" s="288"/>
      <c r="BL83" s="288"/>
      <c r="BM83" s="288"/>
      <c r="BN83" s="288"/>
      <c r="BO83" s="288"/>
      <c r="BP83" s="288"/>
      <c r="BQ83" s="288"/>
      <c r="BR83" s="288"/>
      <c r="BS83" s="288"/>
      <c r="BT83" s="288"/>
      <c r="BU83" s="288"/>
      <c r="BV83" s="288"/>
    </row>
    <row r="84" spans="1:74" ht="12.75" hidden="1" customHeight="1" x14ac:dyDescent="0.25">
      <c r="A84" s="283"/>
      <c r="B84" s="283"/>
      <c r="C84" s="283"/>
      <c r="D84" s="283"/>
      <c r="E84" s="283"/>
      <c r="F84" s="283"/>
      <c r="G84" s="283"/>
      <c r="H84" s="283"/>
      <c r="I84" s="283"/>
      <c r="J84" s="283"/>
      <c r="K84" s="283"/>
      <c r="L84" s="432"/>
      <c r="M84" s="432"/>
      <c r="N84" s="283"/>
      <c r="O84" s="283"/>
      <c r="P84" s="283"/>
      <c r="Q84" s="283"/>
      <c r="R84" s="432"/>
      <c r="S84" s="432"/>
      <c r="T84" s="432"/>
      <c r="U84" s="432"/>
      <c r="V84" s="63"/>
      <c r="W84" s="283"/>
      <c r="X84" s="283"/>
      <c r="Y84" s="283"/>
      <c r="Z84" s="283"/>
      <c r="AA84" s="283"/>
      <c r="AB84" s="432"/>
      <c r="AC84" s="432"/>
      <c r="AD84" s="283"/>
      <c r="AE84" s="283"/>
      <c r="AF84" s="470"/>
      <c r="AG84" s="283"/>
      <c r="AH84" s="283"/>
      <c r="AI84" s="283"/>
      <c r="AJ84" s="283"/>
      <c r="AK84" s="470"/>
      <c r="AL84" s="66"/>
      <c r="AM84" s="66"/>
      <c r="AN84" s="66"/>
      <c r="AO84" s="66"/>
      <c r="AP84" s="473"/>
      <c r="AQ84" s="66"/>
      <c r="AR84" s="66"/>
      <c r="AS84" s="66"/>
      <c r="AT84" s="283"/>
      <c r="AU84" s="470"/>
      <c r="AV84" s="283"/>
      <c r="AW84" s="66"/>
      <c r="AX84" s="66"/>
      <c r="AY84" s="288"/>
      <c r="AZ84" s="277"/>
      <c r="BA84" s="277"/>
      <c r="BB84" s="277"/>
      <c r="BC84" s="288"/>
      <c r="BD84" s="288"/>
      <c r="BE84" s="288"/>
      <c r="BF84" s="288"/>
      <c r="BG84" s="288"/>
      <c r="BH84" s="288"/>
      <c r="BI84" s="288"/>
      <c r="BJ84" s="288"/>
      <c r="BK84" s="288"/>
      <c r="BL84" s="288"/>
      <c r="BM84" s="288"/>
      <c r="BN84" s="288"/>
      <c r="BO84" s="288"/>
      <c r="BP84" s="288"/>
      <c r="BQ84" s="288"/>
      <c r="BR84" s="288"/>
      <c r="BS84" s="288"/>
      <c r="BT84" s="288"/>
      <c r="BU84" s="288"/>
      <c r="BV84" s="288"/>
    </row>
    <row r="85" spans="1:74" ht="12.75" hidden="1" customHeight="1" x14ac:dyDescent="0.25">
      <c r="A85" s="283"/>
      <c r="B85" s="283"/>
      <c r="C85" s="283"/>
      <c r="D85" s="283"/>
      <c r="E85" s="283"/>
      <c r="F85" s="283"/>
      <c r="G85" s="283"/>
      <c r="H85" s="283"/>
      <c r="I85" s="283"/>
      <c r="J85" s="283"/>
      <c r="K85" s="283"/>
      <c r="L85" s="432"/>
      <c r="M85" s="432"/>
      <c r="N85" s="283"/>
      <c r="O85" s="283"/>
      <c r="P85" s="283"/>
      <c r="Q85" s="283"/>
      <c r="R85" s="432"/>
      <c r="S85" s="432"/>
      <c r="T85" s="432"/>
      <c r="U85" s="432"/>
      <c r="V85" s="63"/>
      <c r="W85" s="283"/>
      <c r="X85" s="283"/>
      <c r="Y85" s="283"/>
      <c r="Z85" s="283"/>
      <c r="AA85" s="283"/>
      <c r="AB85" s="432"/>
      <c r="AC85" s="432"/>
      <c r="AD85" s="283"/>
      <c r="AE85" s="283"/>
      <c r="AF85" s="470"/>
      <c r="AG85" s="283"/>
      <c r="AH85" s="283"/>
      <c r="AI85" s="283"/>
      <c r="AJ85" s="283"/>
      <c r="AK85" s="470"/>
      <c r="AL85" s="66"/>
      <c r="AM85" s="66"/>
      <c r="AN85" s="66"/>
      <c r="AO85" s="66"/>
      <c r="AP85" s="473"/>
      <c r="AQ85" s="66"/>
      <c r="AR85" s="66"/>
      <c r="AS85" s="66"/>
      <c r="AT85" s="283"/>
      <c r="AU85" s="470"/>
      <c r="AV85" s="283"/>
      <c r="AW85" s="66"/>
      <c r="AX85" s="66"/>
      <c r="AY85" s="288"/>
      <c r="AZ85" s="277"/>
      <c r="BA85" s="277"/>
      <c r="BB85" s="277"/>
      <c r="BC85" s="288"/>
      <c r="BD85" s="288"/>
      <c r="BE85" s="288"/>
      <c r="BF85" s="288"/>
      <c r="BG85" s="288"/>
      <c r="BH85" s="288"/>
      <c r="BI85" s="288"/>
      <c r="BJ85" s="288"/>
      <c r="BK85" s="288"/>
      <c r="BL85" s="288"/>
      <c r="BM85" s="288"/>
      <c r="BN85" s="288"/>
      <c r="BO85" s="288"/>
      <c r="BP85" s="288"/>
      <c r="BQ85" s="288"/>
      <c r="BR85" s="288"/>
      <c r="BS85" s="288"/>
      <c r="BT85" s="288"/>
      <c r="BU85" s="288"/>
      <c r="BV85" s="288"/>
    </row>
    <row r="86" spans="1:74" ht="12.75" hidden="1" customHeight="1" x14ac:dyDescent="0.25">
      <c r="A86" s="283"/>
      <c r="B86" s="283"/>
      <c r="C86" s="283"/>
      <c r="D86" s="283"/>
      <c r="E86" s="283"/>
      <c r="F86" s="283"/>
      <c r="G86" s="283"/>
      <c r="H86" s="283"/>
      <c r="I86" s="283"/>
      <c r="J86" s="283"/>
      <c r="K86" s="283"/>
      <c r="L86" s="432"/>
      <c r="M86" s="432"/>
      <c r="N86" s="283"/>
      <c r="O86" s="283"/>
      <c r="P86" s="283"/>
      <c r="Q86" s="283"/>
      <c r="R86" s="432"/>
      <c r="S86" s="432"/>
      <c r="T86" s="432"/>
      <c r="U86" s="432"/>
      <c r="V86" s="63"/>
      <c r="W86" s="283"/>
      <c r="X86" s="283"/>
      <c r="Y86" s="283"/>
      <c r="Z86" s="283"/>
      <c r="AA86" s="283"/>
      <c r="AB86" s="432"/>
      <c r="AC86" s="432"/>
      <c r="AD86" s="283"/>
      <c r="AE86" s="283"/>
      <c r="AF86" s="470"/>
      <c r="AG86" s="283"/>
      <c r="AH86" s="283"/>
      <c r="AI86" s="283"/>
      <c r="AJ86" s="283"/>
      <c r="AK86" s="470"/>
      <c r="AL86" s="66"/>
      <c r="AM86" s="66"/>
      <c r="AN86" s="66"/>
      <c r="AO86" s="66"/>
      <c r="AP86" s="473"/>
      <c r="AQ86" s="66"/>
      <c r="AR86" s="66"/>
      <c r="AS86" s="66"/>
      <c r="AT86" s="283"/>
      <c r="AU86" s="470"/>
      <c r="AV86" s="283"/>
      <c r="AW86" s="66"/>
      <c r="AX86" s="66"/>
      <c r="AY86" s="288"/>
      <c r="AZ86" s="277"/>
      <c r="BA86" s="277"/>
      <c r="BB86" s="277"/>
      <c r="BC86" s="288"/>
      <c r="BD86" s="288"/>
      <c r="BE86" s="288"/>
      <c r="BF86" s="288"/>
      <c r="BG86" s="288"/>
      <c r="BH86" s="288"/>
      <c r="BI86" s="288"/>
      <c r="BJ86" s="288"/>
      <c r="BK86" s="288"/>
      <c r="BL86" s="288"/>
      <c r="BM86" s="288"/>
      <c r="BN86" s="288"/>
      <c r="BO86" s="288"/>
      <c r="BP86" s="288"/>
      <c r="BQ86" s="288"/>
      <c r="BR86" s="288"/>
      <c r="BS86" s="288"/>
      <c r="BT86" s="288"/>
      <c r="BU86" s="288"/>
      <c r="BV86" s="288"/>
    </row>
    <row r="87" spans="1:74" ht="12.75" hidden="1" customHeight="1" x14ac:dyDescent="0.25">
      <c r="A87" s="283"/>
      <c r="B87" s="283"/>
      <c r="C87" s="283"/>
      <c r="D87" s="283"/>
      <c r="E87" s="283"/>
      <c r="F87" s="283"/>
      <c r="G87" s="283"/>
      <c r="H87" s="283"/>
      <c r="I87" s="283"/>
      <c r="J87" s="283"/>
      <c r="K87" s="283"/>
      <c r="L87" s="432"/>
      <c r="M87" s="432"/>
      <c r="N87" s="283"/>
      <c r="O87" s="283"/>
      <c r="P87" s="283"/>
      <c r="Q87" s="283"/>
      <c r="R87" s="432"/>
      <c r="S87" s="432"/>
      <c r="T87" s="432"/>
      <c r="U87" s="432"/>
      <c r="V87" s="63"/>
      <c r="W87" s="283"/>
      <c r="X87" s="283"/>
      <c r="Y87" s="283"/>
      <c r="Z87" s="283"/>
      <c r="AA87" s="283"/>
      <c r="AB87" s="432"/>
      <c r="AC87" s="432"/>
      <c r="AD87" s="283"/>
      <c r="AE87" s="283"/>
      <c r="AF87" s="470"/>
      <c r="AG87" s="283"/>
      <c r="AH87" s="283"/>
      <c r="AI87" s="283"/>
      <c r="AJ87" s="283"/>
      <c r="AK87" s="470"/>
      <c r="AL87" s="66"/>
      <c r="AM87" s="66"/>
      <c r="AN87" s="66"/>
      <c r="AO87" s="66"/>
      <c r="AP87" s="473"/>
      <c r="AQ87" s="66"/>
      <c r="AR87" s="66"/>
      <c r="AS87" s="66"/>
      <c r="AT87" s="283"/>
      <c r="AU87" s="470"/>
      <c r="AV87" s="283"/>
      <c r="AW87" s="66"/>
      <c r="AX87" s="66"/>
      <c r="AY87" s="288"/>
      <c r="AZ87" s="277"/>
      <c r="BA87" s="277"/>
      <c r="BB87" s="277"/>
      <c r="BC87" s="288"/>
      <c r="BD87" s="288"/>
      <c r="BE87" s="288"/>
      <c r="BF87" s="288"/>
      <c r="BG87" s="288"/>
      <c r="BH87" s="288"/>
      <c r="BI87" s="288"/>
      <c r="BJ87" s="288"/>
      <c r="BK87" s="288"/>
      <c r="BL87" s="288"/>
      <c r="BM87" s="288"/>
      <c r="BN87" s="288"/>
      <c r="BO87" s="288"/>
      <c r="BP87" s="288"/>
      <c r="BQ87" s="288"/>
      <c r="BR87" s="288"/>
      <c r="BS87" s="288"/>
      <c r="BT87" s="288"/>
      <c r="BU87" s="288"/>
      <c r="BV87" s="288"/>
    </row>
    <row r="88" spans="1:74" ht="12.75" hidden="1" customHeight="1" x14ac:dyDescent="0.25">
      <c r="A88" s="283"/>
      <c r="B88" s="283"/>
      <c r="C88" s="283"/>
      <c r="D88" s="283"/>
      <c r="E88" s="283"/>
      <c r="F88" s="283"/>
      <c r="G88" s="283"/>
      <c r="H88" s="283"/>
      <c r="I88" s="283"/>
      <c r="J88" s="283"/>
      <c r="K88" s="283"/>
      <c r="L88" s="432"/>
      <c r="M88" s="432"/>
      <c r="N88" s="283"/>
      <c r="O88" s="283"/>
      <c r="P88" s="283"/>
      <c r="Q88" s="283"/>
      <c r="R88" s="432"/>
      <c r="S88" s="432"/>
      <c r="T88" s="432"/>
      <c r="U88" s="432"/>
      <c r="V88" s="63"/>
      <c r="W88" s="283"/>
      <c r="X88" s="283"/>
      <c r="Y88" s="283"/>
      <c r="Z88" s="283"/>
      <c r="AA88" s="283"/>
      <c r="AB88" s="432"/>
      <c r="AC88" s="432"/>
      <c r="AD88" s="283"/>
      <c r="AE88" s="283"/>
      <c r="AF88" s="470"/>
      <c r="AG88" s="283"/>
      <c r="AH88" s="283"/>
      <c r="AI88" s="283"/>
      <c r="AJ88" s="283"/>
      <c r="AK88" s="470"/>
      <c r="AL88" s="66"/>
      <c r="AM88" s="66"/>
      <c r="AN88" s="66"/>
      <c r="AO88" s="66"/>
      <c r="AP88" s="473"/>
      <c r="AQ88" s="66"/>
      <c r="AR88" s="66"/>
      <c r="AS88" s="66"/>
      <c r="AT88" s="283"/>
      <c r="AU88" s="470"/>
      <c r="AV88" s="283"/>
      <c r="AW88" s="66"/>
      <c r="AX88" s="66"/>
      <c r="AY88" s="288"/>
      <c r="AZ88" s="277"/>
      <c r="BA88" s="277"/>
      <c r="BB88" s="277"/>
      <c r="BC88" s="288"/>
      <c r="BD88" s="288"/>
      <c r="BE88" s="288"/>
      <c r="BF88" s="288"/>
      <c r="BG88" s="288"/>
      <c r="BH88" s="288"/>
      <c r="BI88" s="288"/>
      <c r="BJ88" s="288"/>
      <c r="BK88" s="288"/>
      <c r="BL88" s="288"/>
      <c r="BM88" s="288"/>
      <c r="BN88" s="288"/>
      <c r="BO88" s="288"/>
      <c r="BP88" s="288"/>
      <c r="BQ88" s="288"/>
      <c r="BR88" s="288"/>
      <c r="BS88" s="288"/>
      <c r="BT88" s="288"/>
      <c r="BU88" s="288"/>
      <c r="BV88" s="288"/>
    </row>
    <row r="89" spans="1:74" ht="12.75" hidden="1" customHeight="1" x14ac:dyDescent="0.25">
      <c r="A89" s="283"/>
      <c r="B89" s="283"/>
      <c r="C89" s="283"/>
      <c r="D89" s="283"/>
      <c r="E89" s="283"/>
      <c r="F89" s="283"/>
      <c r="G89" s="283"/>
      <c r="H89" s="283"/>
      <c r="I89" s="283"/>
      <c r="J89" s="283"/>
      <c r="K89" s="283"/>
      <c r="L89" s="432"/>
      <c r="M89" s="432"/>
      <c r="N89" s="283"/>
      <c r="O89" s="283"/>
      <c r="P89" s="283"/>
      <c r="Q89" s="283"/>
      <c r="R89" s="432"/>
      <c r="S89" s="432"/>
      <c r="T89" s="432"/>
      <c r="U89" s="432"/>
      <c r="V89" s="63"/>
      <c r="W89" s="283"/>
      <c r="X89" s="283"/>
      <c r="Y89" s="283"/>
      <c r="Z89" s="283"/>
      <c r="AA89" s="283"/>
      <c r="AB89" s="432"/>
      <c r="AC89" s="432"/>
      <c r="AD89" s="283"/>
      <c r="AE89" s="283"/>
      <c r="AF89" s="470"/>
      <c r="AG89" s="283"/>
      <c r="AH89" s="283"/>
      <c r="AI89" s="283"/>
      <c r="AJ89" s="283"/>
      <c r="AK89" s="470"/>
      <c r="AL89" s="66"/>
      <c r="AM89" s="66"/>
      <c r="AN89" s="66"/>
      <c r="AO89" s="66"/>
      <c r="AP89" s="473"/>
      <c r="AQ89" s="66"/>
      <c r="AR89" s="66"/>
      <c r="AS89" s="66"/>
      <c r="AT89" s="283"/>
      <c r="AU89" s="470"/>
      <c r="AV89" s="283"/>
      <c r="AW89" s="66"/>
      <c r="AX89" s="66"/>
      <c r="AY89" s="288"/>
      <c r="AZ89" s="277"/>
      <c r="BA89" s="277"/>
      <c r="BB89" s="277"/>
      <c r="BC89" s="288"/>
      <c r="BD89" s="288"/>
      <c r="BE89" s="288"/>
      <c r="BF89" s="288"/>
      <c r="BG89" s="288"/>
      <c r="BH89" s="288"/>
      <c r="BI89" s="288"/>
      <c r="BJ89" s="288"/>
      <c r="BK89" s="288"/>
      <c r="BL89" s="288"/>
      <c r="BM89" s="288"/>
      <c r="BN89" s="288"/>
      <c r="BO89" s="288"/>
      <c r="BP89" s="288"/>
      <c r="BQ89" s="288"/>
      <c r="BR89" s="288"/>
      <c r="BS89" s="288"/>
      <c r="BT89" s="288"/>
      <c r="BU89" s="288"/>
      <c r="BV89" s="288"/>
    </row>
    <row r="90" spans="1:74" ht="12.75" hidden="1" customHeight="1" x14ac:dyDescent="0.25">
      <c r="A90" s="283"/>
      <c r="B90" s="283"/>
      <c r="C90" s="283"/>
      <c r="D90" s="283"/>
      <c r="E90" s="283"/>
      <c r="F90" s="283"/>
      <c r="G90" s="283"/>
      <c r="H90" s="283"/>
      <c r="I90" s="283"/>
      <c r="J90" s="283"/>
      <c r="K90" s="283"/>
      <c r="L90" s="432"/>
      <c r="M90" s="432"/>
      <c r="N90" s="283"/>
      <c r="O90" s="283"/>
      <c r="P90" s="283"/>
      <c r="Q90" s="283"/>
      <c r="R90" s="432"/>
      <c r="S90" s="432"/>
      <c r="T90" s="432"/>
      <c r="U90" s="432"/>
      <c r="V90" s="63"/>
      <c r="W90" s="283"/>
      <c r="X90" s="283"/>
      <c r="Y90" s="283"/>
      <c r="Z90" s="283"/>
      <c r="AA90" s="283"/>
      <c r="AB90" s="432"/>
      <c r="AC90" s="432"/>
      <c r="AD90" s="283"/>
      <c r="AE90" s="283"/>
      <c r="AF90" s="470"/>
      <c r="AG90" s="283"/>
      <c r="AH90" s="283"/>
      <c r="AI90" s="283"/>
      <c r="AJ90" s="283"/>
      <c r="AK90" s="470"/>
      <c r="AL90" s="66"/>
      <c r="AM90" s="66"/>
      <c r="AN90" s="66"/>
      <c r="AO90" s="66"/>
      <c r="AP90" s="473"/>
      <c r="AQ90" s="66"/>
      <c r="AR90" s="66"/>
      <c r="AS90" s="66"/>
      <c r="AT90" s="283"/>
      <c r="AU90" s="470"/>
      <c r="AV90" s="283"/>
      <c r="AW90" s="66"/>
      <c r="AX90" s="66"/>
      <c r="AY90" s="288"/>
      <c r="AZ90" s="277"/>
      <c r="BA90" s="277"/>
      <c r="BB90" s="277"/>
      <c r="BC90" s="288"/>
      <c r="BD90" s="288"/>
      <c r="BE90" s="288"/>
      <c r="BF90" s="288"/>
      <c r="BG90" s="288"/>
      <c r="BH90" s="288"/>
      <c r="BI90" s="288"/>
      <c r="BJ90" s="288"/>
      <c r="BK90" s="288"/>
      <c r="BL90" s="288"/>
      <c r="BM90" s="288"/>
      <c r="BN90" s="288"/>
      <c r="BO90" s="288"/>
      <c r="BP90" s="288"/>
      <c r="BQ90" s="288"/>
      <c r="BR90" s="288"/>
      <c r="BS90" s="288"/>
      <c r="BT90" s="288"/>
      <c r="BU90" s="288"/>
      <c r="BV90" s="288"/>
    </row>
    <row r="91" spans="1:74" ht="12.75" hidden="1" customHeight="1" x14ac:dyDescent="0.25">
      <c r="A91" s="283"/>
      <c r="B91" s="283"/>
      <c r="C91" s="283"/>
      <c r="D91" s="283"/>
      <c r="E91" s="283"/>
      <c r="F91" s="283"/>
      <c r="G91" s="283"/>
      <c r="H91" s="283"/>
      <c r="I91" s="283"/>
      <c r="J91" s="283"/>
      <c r="K91" s="283"/>
      <c r="L91" s="432"/>
      <c r="M91" s="432"/>
      <c r="N91" s="283"/>
      <c r="O91" s="283"/>
      <c r="P91" s="283"/>
      <c r="Q91" s="283"/>
      <c r="R91" s="432"/>
      <c r="S91" s="432"/>
      <c r="T91" s="432"/>
      <c r="U91" s="432"/>
      <c r="V91" s="63"/>
      <c r="W91" s="283"/>
      <c r="X91" s="283"/>
      <c r="Y91" s="283"/>
      <c r="Z91" s="283"/>
      <c r="AA91" s="283"/>
      <c r="AB91" s="432"/>
      <c r="AC91" s="432"/>
      <c r="AD91" s="283"/>
      <c r="AE91" s="283"/>
      <c r="AF91" s="470"/>
      <c r="AG91" s="283"/>
      <c r="AH91" s="283"/>
      <c r="AI91" s="283"/>
      <c r="AJ91" s="283"/>
      <c r="AK91" s="470"/>
      <c r="AL91" s="66"/>
      <c r="AM91" s="66"/>
      <c r="AN91" s="66"/>
      <c r="AO91" s="66"/>
      <c r="AP91" s="473"/>
      <c r="AQ91" s="66"/>
      <c r="AR91" s="66"/>
      <c r="AS91" s="66"/>
      <c r="AT91" s="283"/>
      <c r="AU91" s="470"/>
      <c r="AV91" s="283"/>
      <c r="AW91" s="66"/>
      <c r="AX91" s="66"/>
      <c r="AY91" s="288"/>
      <c r="AZ91" s="277"/>
      <c r="BA91" s="277"/>
      <c r="BB91" s="277"/>
      <c r="BC91" s="288"/>
      <c r="BD91" s="288"/>
      <c r="BE91" s="288"/>
      <c r="BF91" s="288"/>
      <c r="BG91" s="288"/>
      <c r="BH91" s="288"/>
      <c r="BI91" s="288"/>
      <c r="BJ91" s="288"/>
      <c r="BK91" s="288"/>
      <c r="BL91" s="288"/>
      <c r="BM91" s="288"/>
      <c r="BN91" s="288"/>
      <c r="BO91" s="288"/>
      <c r="BP91" s="288"/>
      <c r="BQ91" s="288"/>
      <c r="BR91" s="288"/>
      <c r="BS91" s="288"/>
      <c r="BT91" s="288"/>
      <c r="BU91" s="288"/>
      <c r="BV91" s="288"/>
    </row>
    <row r="92" spans="1:74" ht="12.75" hidden="1" customHeight="1" x14ac:dyDescent="0.25">
      <c r="A92" s="283"/>
      <c r="B92" s="283"/>
      <c r="C92" s="283"/>
      <c r="D92" s="283"/>
      <c r="E92" s="283"/>
      <c r="F92" s="283"/>
      <c r="G92" s="283"/>
      <c r="H92" s="283"/>
      <c r="I92" s="283"/>
      <c r="J92" s="283"/>
      <c r="K92" s="283"/>
      <c r="L92" s="432"/>
      <c r="M92" s="432"/>
      <c r="N92" s="283"/>
      <c r="O92" s="283"/>
      <c r="P92" s="283"/>
      <c r="Q92" s="283"/>
      <c r="R92" s="432"/>
      <c r="S92" s="432"/>
      <c r="T92" s="432"/>
      <c r="U92" s="432"/>
      <c r="V92" s="63"/>
      <c r="W92" s="283"/>
      <c r="X92" s="283"/>
      <c r="Y92" s="283"/>
      <c r="Z92" s="283"/>
      <c r="AA92" s="283"/>
      <c r="AB92" s="432"/>
      <c r="AC92" s="432"/>
      <c r="AD92" s="283"/>
      <c r="AE92" s="283"/>
      <c r="AF92" s="470"/>
      <c r="AG92" s="283"/>
      <c r="AH92" s="283"/>
      <c r="AI92" s="283"/>
      <c r="AJ92" s="283"/>
      <c r="AK92" s="470"/>
      <c r="AL92" s="66"/>
      <c r="AM92" s="66"/>
      <c r="AN92" s="66"/>
      <c r="AO92" s="66"/>
      <c r="AP92" s="473"/>
      <c r="AQ92" s="66"/>
      <c r="AR92" s="66"/>
      <c r="AS92" s="66"/>
      <c r="AT92" s="283"/>
      <c r="AU92" s="470"/>
      <c r="AV92" s="283"/>
      <c r="AW92" s="66"/>
      <c r="AX92" s="66"/>
      <c r="AY92" s="288"/>
      <c r="AZ92" s="277"/>
      <c r="BA92" s="277"/>
      <c r="BB92" s="277"/>
      <c r="BC92" s="288"/>
      <c r="BD92" s="288"/>
      <c r="BE92" s="288"/>
      <c r="BF92" s="288"/>
      <c r="BG92" s="288"/>
      <c r="BH92" s="288"/>
      <c r="BI92" s="288"/>
      <c r="BJ92" s="288"/>
      <c r="BK92" s="288"/>
      <c r="BL92" s="288"/>
      <c r="BM92" s="288"/>
      <c r="BN92" s="288"/>
      <c r="BO92" s="288"/>
      <c r="BP92" s="288"/>
      <c r="BQ92" s="288"/>
      <c r="BR92" s="288"/>
      <c r="BS92" s="288"/>
      <c r="BT92" s="288"/>
      <c r="BU92" s="288"/>
      <c r="BV92" s="288"/>
    </row>
    <row r="93" spans="1:74" ht="12.75" hidden="1" customHeight="1" x14ac:dyDescent="0.25">
      <c r="A93" s="283"/>
      <c r="B93" s="283"/>
      <c r="C93" s="283"/>
      <c r="D93" s="283"/>
      <c r="E93" s="283"/>
      <c r="F93" s="283"/>
      <c r="G93" s="283"/>
      <c r="H93" s="283"/>
      <c r="I93" s="283"/>
      <c r="J93" s="283"/>
      <c r="K93" s="283"/>
      <c r="L93" s="432"/>
      <c r="M93" s="432"/>
      <c r="N93" s="283"/>
      <c r="O93" s="283"/>
      <c r="P93" s="283"/>
      <c r="Q93" s="283"/>
      <c r="R93" s="432"/>
      <c r="S93" s="432"/>
      <c r="T93" s="432"/>
      <c r="U93" s="432"/>
      <c r="V93" s="63"/>
      <c r="W93" s="283"/>
      <c r="X93" s="283"/>
      <c r="Y93" s="283"/>
      <c r="Z93" s="283"/>
      <c r="AA93" s="283"/>
      <c r="AB93" s="432"/>
      <c r="AC93" s="432"/>
      <c r="AD93" s="283"/>
      <c r="AE93" s="283"/>
      <c r="AF93" s="470"/>
      <c r="AG93" s="283"/>
      <c r="AH93" s="283"/>
      <c r="AI93" s="283"/>
      <c r="AJ93" s="283"/>
      <c r="AK93" s="470"/>
      <c r="AL93" s="66"/>
      <c r="AM93" s="66"/>
      <c r="AN93" s="66"/>
      <c r="AO93" s="66"/>
      <c r="AP93" s="473"/>
      <c r="AQ93" s="66"/>
      <c r="AR93" s="66"/>
      <c r="AS93" s="66"/>
      <c r="AT93" s="283"/>
      <c r="AU93" s="470"/>
      <c r="AV93" s="283"/>
      <c r="AW93" s="66"/>
      <c r="AX93" s="66"/>
      <c r="AY93" s="288"/>
      <c r="AZ93" s="277"/>
      <c r="BA93" s="277"/>
      <c r="BB93" s="277"/>
      <c r="BC93" s="288"/>
      <c r="BD93" s="288"/>
      <c r="BE93" s="288"/>
      <c r="BF93" s="288"/>
      <c r="BG93" s="288"/>
      <c r="BH93" s="288"/>
      <c r="BI93" s="288"/>
      <c r="BJ93" s="288"/>
      <c r="BK93" s="288"/>
      <c r="BL93" s="288"/>
      <c r="BM93" s="288"/>
      <c r="BN93" s="288"/>
      <c r="BO93" s="288"/>
      <c r="BP93" s="288"/>
      <c r="BQ93" s="288"/>
      <c r="BR93" s="288"/>
      <c r="BS93" s="288"/>
      <c r="BT93" s="288"/>
      <c r="BU93" s="288"/>
      <c r="BV93" s="288"/>
    </row>
    <row r="94" spans="1:74" ht="12.75" hidden="1" customHeight="1" x14ac:dyDescent="0.25">
      <c r="A94" s="283"/>
      <c r="B94" s="283"/>
      <c r="C94" s="283"/>
      <c r="D94" s="283"/>
      <c r="E94" s="283"/>
      <c r="F94" s="283"/>
      <c r="G94" s="283"/>
      <c r="H94" s="283"/>
      <c r="I94" s="283"/>
      <c r="J94" s="283"/>
      <c r="K94" s="283"/>
      <c r="L94" s="432"/>
      <c r="M94" s="432"/>
      <c r="N94" s="283"/>
      <c r="O94" s="283"/>
      <c r="P94" s="283"/>
      <c r="Q94" s="283"/>
      <c r="R94" s="432"/>
      <c r="S94" s="432"/>
      <c r="T94" s="432"/>
      <c r="U94" s="432"/>
      <c r="V94" s="63"/>
      <c r="W94" s="283"/>
      <c r="X94" s="283"/>
      <c r="Y94" s="283"/>
      <c r="Z94" s="283"/>
      <c r="AA94" s="283"/>
      <c r="AB94" s="432"/>
      <c r="AC94" s="432"/>
      <c r="AD94" s="283"/>
      <c r="AE94" s="283"/>
      <c r="AF94" s="470"/>
      <c r="AG94" s="283"/>
      <c r="AH94" s="283"/>
      <c r="AI94" s="283"/>
      <c r="AJ94" s="283"/>
      <c r="AK94" s="470"/>
      <c r="AL94" s="66"/>
      <c r="AM94" s="66"/>
      <c r="AN94" s="66"/>
      <c r="AO94" s="66"/>
      <c r="AP94" s="473"/>
      <c r="AQ94" s="66"/>
      <c r="AR94" s="66"/>
      <c r="AS94" s="66"/>
      <c r="AT94" s="283"/>
      <c r="AU94" s="470"/>
      <c r="AV94" s="283"/>
      <c r="AW94" s="66"/>
      <c r="AX94" s="66"/>
      <c r="AY94" s="288"/>
      <c r="AZ94" s="277"/>
      <c r="BA94" s="277"/>
      <c r="BB94" s="277"/>
      <c r="BC94" s="288"/>
      <c r="BD94" s="288"/>
      <c r="BE94" s="288"/>
      <c r="BF94" s="288"/>
      <c r="BG94" s="288"/>
      <c r="BH94" s="288"/>
      <c r="BI94" s="288"/>
      <c r="BJ94" s="288"/>
      <c r="BK94" s="288"/>
      <c r="BL94" s="288"/>
      <c r="BM94" s="288"/>
      <c r="BN94" s="288"/>
      <c r="BO94" s="288"/>
      <c r="BP94" s="288"/>
      <c r="BQ94" s="288"/>
      <c r="BR94" s="288"/>
      <c r="BS94" s="288"/>
      <c r="BT94" s="288"/>
      <c r="BU94" s="288"/>
      <c r="BV94" s="288"/>
    </row>
    <row r="95" spans="1:74" ht="12.75" hidden="1" customHeight="1" x14ac:dyDescent="0.25">
      <c r="A95" s="283"/>
      <c r="B95" s="283"/>
      <c r="C95" s="283"/>
      <c r="D95" s="283"/>
      <c r="E95" s="283"/>
      <c r="F95" s="283"/>
      <c r="G95" s="283"/>
      <c r="H95" s="283"/>
      <c r="I95" s="283"/>
      <c r="J95" s="283"/>
      <c r="K95" s="283"/>
      <c r="L95" s="432"/>
      <c r="M95" s="432"/>
      <c r="N95" s="283"/>
      <c r="O95" s="283"/>
      <c r="P95" s="283"/>
      <c r="Q95" s="283"/>
      <c r="R95" s="432"/>
      <c r="S95" s="432"/>
      <c r="T95" s="432"/>
      <c r="U95" s="432"/>
      <c r="V95" s="63"/>
      <c r="W95" s="283"/>
      <c r="X95" s="283"/>
      <c r="Y95" s="283"/>
      <c r="Z95" s="283"/>
      <c r="AA95" s="283"/>
      <c r="AB95" s="432"/>
      <c r="AC95" s="432"/>
      <c r="AD95" s="283"/>
      <c r="AE95" s="283"/>
      <c r="AF95" s="470"/>
      <c r="AG95" s="283"/>
      <c r="AH95" s="283"/>
      <c r="AI95" s="283"/>
      <c r="AJ95" s="283"/>
      <c r="AK95" s="470"/>
      <c r="AL95" s="66"/>
      <c r="AM95" s="66"/>
      <c r="AN95" s="66"/>
      <c r="AO95" s="66"/>
      <c r="AP95" s="473"/>
      <c r="AQ95" s="66"/>
      <c r="AR95" s="66"/>
      <c r="AS95" s="66"/>
      <c r="AT95" s="283"/>
      <c r="AU95" s="470"/>
      <c r="AV95" s="283"/>
      <c r="AW95" s="66"/>
      <c r="AX95" s="66"/>
      <c r="AY95" s="288"/>
      <c r="AZ95" s="277"/>
      <c r="BA95" s="277"/>
      <c r="BB95" s="277"/>
      <c r="BC95" s="288"/>
      <c r="BD95" s="288"/>
      <c r="BE95" s="288"/>
      <c r="BF95" s="288"/>
      <c r="BG95" s="288"/>
      <c r="BH95" s="288"/>
      <c r="BI95" s="288"/>
      <c r="BJ95" s="288"/>
      <c r="BK95" s="288"/>
      <c r="BL95" s="288"/>
      <c r="BM95" s="288"/>
      <c r="BN95" s="288"/>
      <c r="BO95" s="288"/>
      <c r="BP95" s="288"/>
      <c r="BQ95" s="288"/>
      <c r="BR95" s="288"/>
      <c r="BS95" s="288"/>
      <c r="BT95" s="288"/>
      <c r="BU95" s="288"/>
      <c r="BV95" s="288"/>
    </row>
    <row r="96" spans="1:74" ht="12.75" hidden="1" customHeight="1" x14ac:dyDescent="0.25">
      <c r="A96" s="283"/>
      <c r="B96" s="283"/>
      <c r="C96" s="283"/>
      <c r="D96" s="283"/>
      <c r="E96" s="283"/>
      <c r="F96" s="283"/>
      <c r="G96" s="283"/>
      <c r="H96" s="283"/>
      <c r="I96" s="283"/>
      <c r="J96" s="283"/>
      <c r="K96" s="283"/>
      <c r="L96" s="432"/>
      <c r="M96" s="432"/>
      <c r="N96" s="283"/>
      <c r="O96" s="283"/>
      <c r="P96" s="283"/>
      <c r="Q96" s="283"/>
      <c r="R96" s="432"/>
      <c r="S96" s="432"/>
      <c r="T96" s="432"/>
      <c r="U96" s="432"/>
      <c r="V96" s="63"/>
      <c r="W96" s="283"/>
      <c r="X96" s="283"/>
      <c r="Y96" s="283"/>
      <c r="Z96" s="283"/>
      <c r="AA96" s="283"/>
      <c r="AB96" s="432"/>
      <c r="AC96" s="432"/>
      <c r="AD96" s="283"/>
      <c r="AE96" s="283"/>
      <c r="AF96" s="470"/>
      <c r="AG96" s="283"/>
      <c r="AH96" s="283"/>
      <c r="AI96" s="283"/>
      <c r="AJ96" s="283"/>
      <c r="AK96" s="470"/>
      <c r="AL96" s="66"/>
      <c r="AM96" s="66"/>
      <c r="AN96" s="66"/>
      <c r="AO96" s="66"/>
      <c r="AP96" s="473"/>
      <c r="AQ96" s="66"/>
      <c r="AR96" s="66"/>
      <c r="AS96" s="66"/>
      <c r="AT96" s="283"/>
      <c r="AU96" s="470"/>
      <c r="AV96" s="283"/>
      <c r="AW96" s="66"/>
      <c r="AX96" s="66"/>
      <c r="AY96" s="288"/>
      <c r="AZ96" s="277"/>
      <c r="BA96" s="277"/>
      <c r="BB96" s="277"/>
      <c r="BC96" s="288"/>
      <c r="BD96" s="288"/>
      <c r="BE96" s="288"/>
      <c r="BF96" s="288"/>
      <c r="BG96" s="288"/>
      <c r="BH96" s="288"/>
      <c r="BI96" s="288"/>
      <c r="BJ96" s="288"/>
      <c r="BK96" s="288"/>
      <c r="BL96" s="288"/>
      <c r="BM96" s="288"/>
      <c r="BN96" s="288"/>
      <c r="BO96" s="288"/>
      <c r="BP96" s="288"/>
      <c r="BQ96" s="288"/>
      <c r="BR96" s="288"/>
      <c r="BS96" s="288"/>
      <c r="BT96" s="288"/>
      <c r="BU96" s="288"/>
      <c r="BV96" s="288"/>
    </row>
    <row r="97" spans="1:74" ht="12.75" hidden="1" customHeight="1" x14ac:dyDescent="0.25">
      <c r="A97" s="283"/>
      <c r="B97" s="283"/>
      <c r="C97" s="283"/>
      <c r="D97" s="283"/>
      <c r="E97" s="283"/>
      <c r="F97" s="283"/>
      <c r="G97" s="283"/>
      <c r="H97" s="283"/>
      <c r="I97" s="283"/>
      <c r="J97" s="283"/>
      <c r="K97" s="283"/>
      <c r="L97" s="432"/>
      <c r="M97" s="432"/>
      <c r="N97" s="283"/>
      <c r="O97" s="283"/>
      <c r="P97" s="283"/>
      <c r="Q97" s="283"/>
      <c r="R97" s="432"/>
      <c r="S97" s="432"/>
      <c r="T97" s="432"/>
      <c r="U97" s="432"/>
      <c r="V97" s="63"/>
      <c r="W97" s="283"/>
      <c r="X97" s="283"/>
      <c r="Y97" s="283"/>
      <c r="Z97" s="283"/>
      <c r="AA97" s="283"/>
      <c r="AB97" s="432"/>
      <c r="AC97" s="432"/>
      <c r="AD97" s="283"/>
      <c r="AE97" s="283"/>
      <c r="AF97" s="470"/>
      <c r="AG97" s="283"/>
      <c r="AH97" s="283"/>
      <c r="AI97" s="283"/>
      <c r="AJ97" s="283"/>
      <c r="AK97" s="470"/>
      <c r="AL97" s="66"/>
      <c r="AM97" s="66"/>
      <c r="AN97" s="66"/>
      <c r="AO97" s="66"/>
      <c r="AP97" s="473"/>
      <c r="AQ97" s="66"/>
      <c r="AR97" s="66"/>
      <c r="AS97" s="66"/>
      <c r="AT97" s="283"/>
      <c r="AU97" s="470"/>
      <c r="AV97" s="283"/>
      <c r="AW97" s="66"/>
      <c r="AX97" s="66"/>
      <c r="AY97" s="288"/>
      <c r="AZ97" s="277"/>
      <c r="BA97" s="277"/>
      <c r="BB97" s="277"/>
      <c r="BC97" s="288"/>
      <c r="BD97" s="288"/>
      <c r="BE97" s="288"/>
      <c r="BF97" s="288"/>
      <c r="BG97" s="288"/>
      <c r="BH97" s="288"/>
      <c r="BI97" s="288"/>
      <c r="BJ97" s="288"/>
      <c r="BK97" s="288"/>
      <c r="BL97" s="288"/>
      <c r="BM97" s="288"/>
      <c r="BN97" s="288"/>
      <c r="BO97" s="288"/>
      <c r="BP97" s="288"/>
      <c r="BQ97" s="288"/>
      <c r="BR97" s="288"/>
      <c r="BS97" s="288"/>
      <c r="BT97" s="288"/>
      <c r="BU97" s="288"/>
      <c r="BV97" s="288"/>
    </row>
    <row r="98" spans="1:74" ht="12.75" hidden="1" customHeight="1" x14ac:dyDescent="0.25">
      <c r="A98" s="283"/>
      <c r="B98" s="283"/>
      <c r="C98" s="283"/>
      <c r="D98" s="283"/>
      <c r="E98" s="283"/>
      <c r="F98" s="283"/>
      <c r="G98" s="283"/>
      <c r="H98" s="283"/>
      <c r="I98" s="283"/>
      <c r="J98" s="283"/>
      <c r="K98" s="283"/>
      <c r="L98" s="432"/>
      <c r="M98" s="432"/>
      <c r="N98" s="283"/>
      <c r="O98" s="283"/>
      <c r="P98" s="283"/>
      <c r="Q98" s="283"/>
      <c r="R98" s="432"/>
      <c r="S98" s="432"/>
      <c r="T98" s="432"/>
      <c r="U98" s="432"/>
      <c r="V98" s="63"/>
      <c r="W98" s="283"/>
      <c r="X98" s="283"/>
      <c r="Y98" s="283"/>
      <c r="Z98" s="283"/>
      <c r="AA98" s="283"/>
      <c r="AB98" s="432"/>
      <c r="AC98" s="432"/>
      <c r="AD98" s="283"/>
      <c r="AE98" s="283"/>
      <c r="AF98" s="470"/>
      <c r="AG98" s="283"/>
      <c r="AH98" s="283"/>
      <c r="AI98" s="283"/>
      <c r="AJ98" s="283"/>
      <c r="AK98" s="470"/>
      <c r="AL98" s="66"/>
      <c r="AM98" s="66"/>
      <c r="AN98" s="66"/>
      <c r="AO98" s="66"/>
      <c r="AP98" s="473"/>
      <c r="AQ98" s="66"/>
      <c r="AR98" s="66"/>
      <c r="AS98" s="66"/>
      <c r="AT98" s="283"/>
      <c r="AU98" s="470"/>
      <c r="AV98" s="283"/>
      <c r="AW98" s="66"/>
      <c r="AX98" s="66"/>
      <c r="AY98" s="288"/>
      <c r="AZ98" s="277"/>
      <c r="BA98" s="277"/>
      <c r="BB98" s="277"/>
      <c r="BC98" s="288"/>
      <c r="BD98" s="288"/>
      <c r="BE98" s="288"/>
      <c r="BF98" s="288"/>
      <c r="BG98" s="288"/>
      <c r="BH98" s="288"/>
      <c r="BI98" s="288"/>
      <c r="BJ98" s="288"/>
      <c r="BK98" s="288"/>
      <c r="BL98" s="288"/>
      <c r="BM98" s="288"/>
      <c r="BN98" s="288"/>
      <c r="BO98" s="288"/>
      <c r="BP98" s="288"/>
      <c r="BQ98" s="288"/>
      <c r="BR98" s="288"/>
      <c r="BS98" s="288"/>
      <c r="BT98" s="288"/>
      <c r="BU98" s="288"/>
      <c r="BV98" s="288"/>
    </row>
    <row r="99" spans="1:74" ht="12.75" hidden="1" customHeight="1" x14ac:dyDescent="0.25">
      <c r="A99" s="283"/>
      <c r="B99" s="283"/>
      <c r="C99" s="283"/>
      <c r="D99" s="283"/>
      <c r="E99" s="283"/>
      <c r="F99" s="283"/>
      <c r="G99" s="283"/>
      <c r="H99" s="283"/>
      <c r="I99" s="283"/>
      <c r="J99" s="283"/>
      <c r="K99" s="283"/>
      <c r="L99" s="432"/>
      <c r="M99" s="432"/>
      <c r="N99" s="283"/>
      <c r="O99" s="283"/>
      <c r="P99" s="283"/>
      <c r="Q99" s="283"/>
      <c r="R99" s="432"/>
      <c r="S99" s="432"/>
      <c r="T99" s="432"/>
      <c r="U99" s="432"/>
      <c r="V99" s="63"/>
      <c r="W99" s="283"/>
      <c r="X99" s="283"/>
      <c r="Y99" s="283"/>
      <c r="Z99" s="283"/>
      <c r="AA99" s="283"/>
      <c r="AB99" s="432"/>
      <c r="AC99" s="432"/>
      <c r="AD99" s="283"/>
      <c r="AE99" s="283"/>
      <c r="AF99" s="470"/>
      <c r="AG99" s="283"/>
      <c r="AH99" s="283"/>
      <c r="AI99" s="283"/>
      <c r="AJ99" s="283"/>
      <c r="AK99" s="470"/>
      <c r="AL99" s="66"/>
      <c r="AM99" s="66"/>
      <c r="AN99" s="66"/>
      <c r="AO99" s="66"/>
      <c r="AP99" s="473"/>
      <c r="AQ99" s="66"/>
      <c r="AR99" s="66"/>
      <c r="AS99" s="66"/>
      <c r="AT99" s="283"/>
      <c r="AU99" s="470"/>
      <c r="AV99" s="283"/>
      <c r="AW99" s="66"/>
      <c r="AX99" s="66"/>
      <c r="AY99" s="288"/>
      <c r="AZ99" s="277"/>
      <c r="BA99" s="277"/>
      <c r="BB99" s="277"/>
      <c r="BC99" s="288"/>
      <c r="BD99" s="288"/>
      <c r="BE99" s="288"/>
      <c r="BF99" s="288"/>
      <c r="BG99" s="288"/>
      <c r="BH99" s="288"/>
      <c r="BI99" s="288"/>
      <c r="BJ99" s="288"/>
      <c r="BK99" s="288"/>
      <c r="BL99" s="288"/>
      <c r="BM99" s="288"/>
      <c r="BN99" s="288"/>
      <c r="BO99" s="288"/>
      <c r="BP99" s="288"/>
      <c r="BQ99" s="288"/>
      <c r="BR99" s="288"/>
      <c r="BS99" s="288"/>
      <c r="BT99" s="288"/>
      <c r="BU99" s="288"/>
      <c r="BV99" s="288"/>
    </row>
    <row r="100" spans="1:74" ht="12.75" hidden="1" customHeight="1" x14ac:dyDescent="0.25">
      <c r="A100" s="283"/>
      <c r="B100" s="283"/>
      <c r="C100" s="283"/>
      <c r="D100" s="283"/>
      <c r="E100" s="283"/>
      <c r="F100" s="283"/>
      <c r="G100" s="283"/>
      <c r="H100" s="283"/>
      <c r="I100" s="283"/>
      <c r="J100" s="283"/>
      <c r="K100" s="283"/>
      <c r="L100" s="432"/>
      <c r="M100" s="432"/>
      <c r="N100" s="283"/>
      <c r="O100" s="283"/>
      <c r="P100" s="283"/>
      <c r="Q100" s="283"/>
      <c r="R100" s="432"/>
      <c r="S100" s="432"/>
      <c r="T100" s="432"/>
      <c r="U100" s="432"/>
      <c r="V100" s="63"/>
      <c r="W100" s="283"/>
      <c r="X100" s="283"/>
      <c r="Y100" s="283"/>
      <c r="Z100" s="283"/>
      <c r="AA100" s="283"/>
      <c r="AB100" s="432"/>
      <c r="AC100" s="432"/>
      <c r="AD100" s="283"/>
      <c r="AE100" s="283"/>
      <c r="AF100" s="470"/>
      <c r="AG100" s="283"/>
      <c r="AH100" s="283"/>
      <c r="AI100" s="283"/>
      <c r="AJ100" s="283"/>
      <c r="AK100" s="470"/>
      <c r="AL100" s="66"/>
      <c r="AM100" s="66"/>
      <c r="AN100" s="66"/>
      <c r="AO100" s="66"/>
      <c r="AP100" s="473"/>
      <c r="AQ100" s="66"/>
      <c r="AR100" s="66"/>
      <c r="AS100" s="66"/>
      <c r="AT100" s="283"/>
      <c r="AU100" s="470"/>
      <c r="AV100" s="283"/>
      <c r="AW100" s="66"/>
      <c r="AX100" s="66"/>
      <c r="AY100" s="288"/>
      <c r="AZ100" s="277"/>
      <c r="BA100" s="277"/>
      <c r="BB100" s="277"/>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row>
    <row r="101" spans="1:74" ht="12.75" hidden="1" customHeight="1" x14ac:dyDescent="0.25">
      <c r="A101" s="283"/>
      <c r="B101" s="283"/>
      <c r="C101" s="283"/>
      <c r="D101" s="283"/>
      <c r="E101" s="283"/>
      <c r="F101" s="283"/>
      <c r="G101" s="283"/>
      <c r="H101" s="283"/>
      <c r="I101" s="283"/>
      <c r="J101" s="283"/>
      <c r="K101" s="283"/>
      <c r="L101" s="432"/>
      <c r="M101" s="432"/>
      <c r="N101" s="283"/>
      <c r="O101" s="283"/>
      <c r="P101" s="283"/>
      <c r="Q101" s="283"/>
      <c r="R101" s="432"/>
      <c r="S101" s="432"/>
      <c r="T101" s="432"/>
      <c r="U101" s="432"/>
      <c r="V101" s="63"/>
      <c r="W101" s="283"/>
      <c r="X101" s="283"/>
      <c r="Y101" s="283"/>
      <c r="Z101" s="283"/>
      <c r="AA101" s="283"/>
      <c r="AB101" s="432"/>
      <c r="AC101" s="432"/>
      <c r="AD101" s="283"/>
      <c r="AE101" s="283"/>
      <c r="AF101" s="470"/>
      <c r="AG101" s="283"/>
      <c r="AH101" s="283"/>
      <c r="AI101" s="283"/>
      <c r="AJ101" s="283"/>
      <c r="AK101" s="470"/>
      <c r="AL101" s="66"/>
      <c r="AM101" s="66"/>
      <c r="AN101" s="66"/>
      <c r="AO101" s="66"/>
      <c r="AP101" s="473"/>
      <c r="AQ101" s="66"/>
      <c r="AR101" s="66"/>
      <c r="AS101" s="66"/>
      <c r="AT101" s="283"/>
      <c r="AU101" s="470"/>
      <c r="AV101" s="283"/>
      <c r="AW101" s="66"/>
      <c r="AX101" s="66"/>
      <c r="AY101" s="288"/>
      <c r="AZ101" s="277"/>
      <c r="BA101" s="277"/>
      <c r="BB101" s="277"/>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row>
    <row r="102" spans="1:74" ht="12.75" hidden="1" customHeight="1" x14ac:dyDescent="0.25">
      <c r="A102" s="283"/>
      <c r="B102" s="283"/>
      <c r="C102" s="283"/>
      <c r="D102" s="283"/>
      <c r="E102" s="283"/>
      <c r="F102" s="283"/>
      <c r="G102" s="283"/>
      <c r="H102" s="283"/>
      <c r="I102" s="283"/>
      <c r="J102" s="283"/>
      <c r="K102" s="283"/>
      <c r="L102" s="432"/>
      <c r="M102" s="432"/>
      <c r="N102" s="283"/>
      <c r="O102" s="283"/>
      <c r="P102" s="283"/>
      <c r="Q102" s="283"/>
      <c r="R102" s="432"/>
      <c r="S102" s="432"/>
      <c r="T102" s="432"/>
      <c r="U102" s="432"/>
      <c r="V102" s="63"/>
      <c r="W102" s="283"/>
      <c r="X102" s="283"/>
      <c r="Y102" s="283"/>
      <c r="Z102" s="283"/>
      <c r="AA102" s="283"/>
      <c r="AB102" s="432"/>
      <c r="AC102" s="432"/>
      <c r="AD102" s="283"/>
      <c r="AE102" s="283"/>
      <c r="AF102" s="470"/>
      <c r="AG102" s="283"/>
      <c r="AH102" s="283"/>
      <c r="AI102" s="283"/>
      <c r="AJ102" s="283"/>
      <c r="AK102" s="470"/>
      <c r="AL102" s="66"/>
      <c r="AM102" s="66"/>
      <c r="AN102" s="66"/>
      <c r="AO102" s="66"/>
      <c r="AP102" s="473"/>
      <c r="AQ102" s="66"/>
      <c r="AR102" s="66"/>
      <c r="AS102" s="66"/>
      <c r="AT102" s="283"/>
      <c r="AU102" s="470"/>
      <c r="AV102" s="283"/>
      <c r="AW102" s="66"/>
      <c r="AX102" s="66"/>
      <c r="AY102" s="288"/>
      <c r="AZ102" s="277"/>
      <c r="BA102" s="277"/>
      <c r="BB102" s="277"/>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row>
    <row r="103" spans="1:74" ht="12.75" hidden="1" customHeight="1" x14ac:dyDescent="0.25">
      <c r="A103" s="283"/>
      <c r="B103" s="283"/>
      <c r="C103" s="283"/>
      <c r="D103" s="283"/>
      <c r="E103" s="283"/>
      <c r="F103" s="283"/>
      <c r="G103" s="283"/>
      <c r="H103" s="283"/>
      <c r="I103" s="283"/>
      <c r="J103" s="283"/>
      <c r="K103" s="283"/>
      <c r="L103" s="432"/>
      <c r="M103" s="432"/>
      <c r="N103" s="283"/>
      <c r="O103" s="283"/>
      <c r="P103" s="283"/>
      <c r="Q103" s="283"/>
      <c r="R103" s="432"/>
      <c r="S103" s="432"/>
      <c r="T103" s="432"/>
      <c r="U103" s="432"/>
      <c r="V103" s="63"/>
      <c r="W103" s="283"/>
      <c r="X103" s="283"/>
      <c r="Y103" s="283"/>
      <c r="Z103" s="283"/>
      <c r="AA103" s="283"/>
      <c r="AB103" s="432"/>
      <c r="AC103" s="432"/>
      <c r="AD103" s="283"/>
      <c r="AE103" s="283"/>
      <c r="AF103" s="470"/>
      <c r="AG103" s="283"/>
      <c r="AH103" s="283"/>
      <c r="AI103" s="283"/>
      <c r="AJ103" s="283"/>
      <c r="AK103" s="470"/>
      <c r="AL103" s="66"/>
      <c r="AM103" s="66"/>
      <c r="AN103" s="66"/>
      <c r="AO103" s="66"/>
      <c r="AP103" s="473"/>
      <c r="AQ103" s="66"/>
      <c r="AR103" s="66"/>
      <c r="AS103" s="66"/>
      <c r="AT103" s="283"/>
      <c r="AU103" s="470"/>
      <c r="AV103" s="283"/>
      <c r="AW103" s="66"/>
      <c r="AX103" s="66"/>
      <c r="AY103" s="288"/>
      <c r="AZ103" s="277"/>
      <c r="BA103" s="277"/>
      <c r="BB103" s="277"/>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row>
    <row r="104" spans="1:74" ht="12.75" hidden="1" customHeight="1" x14ac:dyDescent="0.25">
      <c r="A104" s="283"/>
      <c r="B104" s="283"/>
      <c r="C104" s="283"/>
      <c r="D104" s="283"/>
      <c r="E104" s="283"/>
      <c r="F104" s="283"/>
      <c r="G104" s="283"/>
      <c r="H104" s="283"/>
      <c r="I104" s="283"/>
      <c r="J104" s="283"/>
      <c r="K104" s="283"/>
      <c r="L104" s="432"/>
      <c r="M104" s="432"/>
      <c r="N104" s="283"/>
      <c r="O104" s="283"/>
      <c r="P104" s="283"/>
      <c r="Q104" s="283"/>
      <c r="R104" s="432"/>
      <c r="S104" s="432"/>
      <c r="T104" s="432"/>
      <c r="U104" s="432"/>
      <c r="V104" s="63"/>
      <c r="W104" s="283"/>
      <c r="X104" s="283"/>
      <c r="Y104" s="283"/>
      <c r="Z104" s="283"/>
      <c r="AA104" s="283"/>
      <c r="AB104" s="432"/>
      <c r="AC104" s="432"/>
      <c r="AD104" s="283"/>
      <c r="AE104" s="283"/>
      <c r="AF104" s="470"/>
      <c r="AG104" s="283"/>
      <c r="AH104" s="283"/>
      <c r="AI104" s="283"/>
      <c r="AJ104" s="283"/>
      <c r="AK104" s="470"/>
      <c r="AL104" s="66"/>
      <c r="AM104" s="66"/>
      <c r="AN104" s="66"/>
      <c r="AO104" s="66"/>
      <c r="AP104" s="473"/>
      <c r="AQ104" s="66"/>
      <c r="AR104" s="66"/>
      <c r="AS104" s="66"/>
      <c r="AT104" s="283"/>
      <c r="AU104" s="470"/>
      <c r="AV104" s="283"/>
      <c r="AW104" s="66"/>
      <c r="AX104" s="66"/>
      <c r="AY104" s="288"/>
      <c r="AZ104" s="277"/>
      <c r="BA104" s="277"/>
      <c r="BB104" s="277"/>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row>
    <row r="105" spans="1:74" ht="12.75" hidden="1" customHeight="1" x14ac:dyDescent="0.25">
      <c r="A105" s="283"/>
      <c r="B105" s="283"/>
      <c r="C105" s="283"/>
      <c r="D105" s="283"/>
      <c r="E105" s="283"/>
      <c r="F105" s="283"/>
      <c r="G105" s="283"/>
      <c r="H105" s="283"/>
      <c r="I105" s="283"/>
      <c r="J105" s="283"/>
      <c r="K105" s="283"/>
      <c r="L105" s="432"/>
      <c r="M105" s="432"/>
      <c r="N105" s="283"/>
      <c r="O105" s="283"/>
      <c r="P105" s="283"/>
      <c r="Q105" s="283"/>
      <c r="R105" s="432"/>
      <c r="S105" s="432"/>
      <c r="T105" s="432"/>
      <c r="U105" s="432"/>
      <c r="V105" s="63"/>
      <c r="W105" s="283"/>
      <c r="X105" s="283"/>
      <c r="Y105" s="283"/>
      <c r="Z105" s="283"/>
      <c r="AA105" s="283"/>
      <c r="AB105" s="432"/>
      <c r="AC105" s="432"/>
      <c r="AD105" s="283"/>
      <c r="AE105" s="283"/>
      <c r="AF105" s="470"/>
      <c r="AG105" s="283"/>
      <c r="AH105" s="283"/>
      <c r="AI105" s="283"/>
      <c r="AJ105" s="283"/>
      <c r="AK105" s="470"/>
      <c r="AL105" s="66"/>
      <c r="AM105" s="66"/>
      <c r="AN105" s="66"/>
      <c r="AO105" s="66"/>
      <c r="AP105" s="473"/>
      <c r="AQ105" s="66"/>
      <c r="AR105" s="66"/>
      <c r="AS105" s="66"/>
      <c r="AT105" s="283"/>
      <c r="AU105" s="470"/>
      <c r="AV105" s="283"/>
      <c r="AW105" s="66"/>
      <c r="AX105" s="66"/>
      <c r="AY105" s="288"/>
      <c r="AZ105" s="277"/>
      <c r="BA105" s="277"/>
      <c r="BB105" s="277"/>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row>
    <row r="106" spans="1:74" ht="12.75" hidden="1" customHeight="1" x14ac:dyDescent="0.25">
      <c r="A106" s="283"/>
      <c r="B106" s="283"/>
      <c r="C106" s="283"/>
      <c r="D106" s="283"/>
      <c r="E106" s="283"/>
      <c r="F106" s="283"/>
      <c r="G106" s="283"/>
      <c r="H106" s="283"/>
      <c r="I106" s="283"/>
      <c r="J106" s="283"/>
      <c r="K106" s="283"/>
      <c r="L106" s="432"/>
      <c r="M106" s="432"/>
      <c r="N106" s="283"/>
      <c r="O106" s="283"/>
      <c r="P106" s="283"/>
      <c r="Q106" s="283"/>
      <c r="R106" s="432"/>
      <c r="S106" s="432"/>
      <c r="T106" s="432"/>
      <c r="U106" s="432"/>
      <c r="V106" s="63"/>
      <c r="W106" s="283"/>
      <c r="X106" s="283"/>
      <c r="Y106" s="283"/>
      <c r="Z106" s="283"/>
      <c r="AA106" s="283"/>
      <c r="AB106" s="432"/>
      <c r="AC106" s="432"/>
      <c r="AD106" s="283"/>
      <c r="AE106" s="283"/>
      <c r="AF106" s="470"/>
      <c r="AG106" s="283"/>
      <c r="AH106" s="283"/>
      <c r="AI106" s="283"/>
      <c r="AJ106" s="283"/>
      <c r="AK106" s="470"/>
      <c r="AL106" s="66"/>
      <c r="AM106" s="66"/>
      <c r="AN106" s="66"/>
      <c r="AO106" s="66"/>
      <c r="AP106" s="473"/>
      <c r="AQ106" s="66"/>
      <c r="AR106" s="66"/>
      <c r="AS106" s="66"/>
      <c r="AT106" s="283"/>
      <c r="AU106" s="470"/>
      <c r="AV106" s="283"/>
      <c r="AW106" s="66"/>
      <c r="AX106" s="66"/>
      <c r="AY106" s="288"/>
      <c r="AZ106" s="277"/>
      <c r="BA106" s="277"/>
      <c r="BB106" s="277"/>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row>
    <row r="107" spans="1:74" ht="12.75" hidden="1" customHeight="1" x14ac:dyDescent="0.25">
      <c r="A107" s="283"/>
      <c r="B107" s="283"/>
      <c r="C107" s="283"/>
      <c r="D107" s="283"/>
      <c r="E107" s="283"/>
      <c r="F107" s="283"/>
      <c r="G107" s="283"/>
      <c r="H107" s="283"/>
      <c r="I107" s="283"/>
      <c r="J107" s="283"/>
      <c r="K107" s="283"/>
      <c r="L107" s="432"/>
      <c r="M107" s="432"/>
      <c r="N107" s="283"/>
      <c r="O107" s="283"/>
      <c r="P107" s="283"/>
      <c r="Q107" s="283"/>
      <c r="R107" s="432"/>
      <c r="S107" s="432"/>
      <c r="T107" s="432"/>
      <c r="U107" s="432"/>
      <c r="V107" s="63"/>
      <c r="W107" s="283"/>
      <c r="X107" s="283"/>
      <c r="Y107" s="283"/>
      <c r="Z107" s="283"/>
      <c r="AA107" s="283"/>
      <c r="AB107" s="432"/>
      <c r="AC107" s="432"/>
      <c r="AD107" s="283"/>
      <c r="AE107" s="283"/>
      <c r="AF107" s="470"/>
      <c r="AG107" s="283"/>
      <c r="AH107" s="283"/>
      <c r="AI107" s="283"/>
      <c r="AJ107" s="283"/>
      <c r="AK107" s="470"/>
      <c r="AL107" s="66"/>
      <c r="AM107" s="66"/>
      <c r="AN107" s="66"/>
      <c r="AO107" s="66"/>
      <c r="AP107" s="473"/>
      <c r="AQ107" s="66"/>
      <c r="AR107" s="66"/>
      <c r="AS107" s="66"/>
      <c r="AT107" s="283"/>
      <c r="AU107" s="470"/>
      <c r="AV107" s="283"/>
      <c r="AW107" s="66"/>
      <c r="AX107" s="66"/>
      <c r="AY107" s="288"/>
      <c r="AZ107" s="277"/>
      <c r="BA107" s="277"/>
      <c r="BB107" s="277"/>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row>
    <row r="108" spans="1:74" ht="12.75" hidden="1" customHeight="1" x14ac:dyDescent="0.25">
      <c r="A108" s="283"/>
      <c r="B108" s="283"/>
      <c r="C108" s="283"/>
      <c r="D108" s="283"/>
      <c r="E108" s="283"/>
      <c r="F108" s="283"/>
      <c r="G108" s="283"/>
      <c r="H108" s="283"/>
      <c r="I108" s="283"/>
      <c r="J108" s="283"/>
      <c r="K108" s="283"/>
      <c r="L108" s="432"/>
      <c r="M108" s="432"/>
      <c r="N108" s="283"/>
      <c r="O108" s="283"/>
      <c r="P108" s="283"/>
      <c r="Q108" s="283"/>
      <c r="R108" s="432"/>
      <c r="S108" s="432"/>
      <c r="T108" s="432"/>
      <c r="U108" s="432"/>
      <c r="V108" s="63"/>
      <c r="W108" s="283"/>
      <c r="X108" s="283"/>
      <c r="Y108" s="283"/>
      <c r="Z108" s="283"/>
      <c r="AA108" s="283"/>
      <c r="AB108" s="432"/>
      <c r="AC108" s="432"/>
      <c r="AD108" s="283"/>
      <c r="AE108" s="283"/>
      <c r="AF108" s="470"/>
      <c r="AG108" s="283"/>
      <c r="AH108" s="283"/>
      <c r="AI108" s="283"/>
      <c r="AJ108" s="283"/>
      <c r="AK108" s="470"/>
      <c r="AL108" s="66"/>
      <c r="AM108" s="66"/>
      <c r="AN108" s="66"/>
      <c r="AO108" s="66"/>
      <c r="AP108" s="473"/>
      <c r="AQ108" s="66"/>
      <c r="AR108" s="66"/>
      <c r="AS108" s="66"/>
      <c r="AT108" s="283"/>
      <c r="AU108" s="470"/>
      <c r="AV108" s="283"/>
      <c r="AW108" s="66"/>
      <c r="AX108" s="66"/>
      <c r="AY108" s="288"/>
      <c r="AZ108" s="277"/>
      <c r="BA108" s="277"/>
      <c r="BB108" s="277"/>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row>
    <row r="109" spans="1:74" ht="12.75" hidden="1" customHeight="1" x14ac:dyDescent="0.25">
      <c r="A109" s="283"/>
      <c r="B109" s="283"/>
      <c r="C109" s="283"/>
      <c r="D109" s="283"/>
      <c r="E109" s="283"/>
      <c r="F109" s="283"/>
      <c r="G109" s="283"/>
      <c r="H109" s="283"/>
      <c r="I109" s="283"/>
      <c r="J109" s="283"/>
      <c r="K109" s="283"/>
      <c r="L109" s="432"/>
      <c r="M109" s="432"/>
      <c r="N109" s="283"/>
      <c r="O109" s="283"/>
      <c r="P109" s="283"/>
      <c r="Q109" s="283"/>
      <c r="R109" s="432"/>
      <c r="S109" s="432"/>
      <c r="T109" s="432"/>
      <c r="U109" s="432"/>
      <c r="V109" s="63"/>
      <c r="W109" s="283"/>
      <c r="X109" s="283"/>
      <c r="Y109" s="283"/>
      <c r="Z109" s="283"/>
      <c r="AA109" s="283"/>
      <c r="AB109" s="432"/>
      <c r="AC109" s="432"/>
      <c r="AD109" s="283"/>
      <c r="AE109" s="283"/>
      <c r="AF109" s="470"/>
      <c r="AG109" s="283"/>
      <c r="AH109" s="283"/>
      <c r="AI109" s="283"/>
      <c r="AJ109" s="283"/>
      <c r="AK109" s="470"/>
      <c r="AL109" s="66"/>
      <c r="AM109" s="66"/>
      <c r="AN109" s="66"/>
      <c r="AO109" s="66"/>
      <c r="AP109" s="473"/>
      <c r="AQ109" s="66"/>
      <c r="AR109" s="66"/>
      <c r="AS109" s="66"/>
      <c r="AT109" s="283"/>
      <c r="AU109" s="470"/>
      <c r="AV109" s="283"/>
      <c r="AW109" s="66"/>
      <c r="AX109" s="66"/>
      <c r="AY109" s="288"/>
      <c r="AZ109" s="277"/>
      <c r="BA109" s="277"/>
      <c r="BB109" s="277"/>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row>
    <row r="110" spans="1:74" ht="12.75" hidden="1" customHeight="1" x14ac:dyDescent="0.25">
      <c r="A110" s="283"/>
      <c r="B110" s="283"/>
      <c r="C110" s="283"/>
      <c r="D110" s="283"/>
      <c r="E110" s="283"/>
      <c r="F110" s="283"/>
      <c r="G110" s="283"/>
      <c r="H110" s="283"/>
      <c r="I110" s="283"/>
      <c r="J110" s="283"/>
      <c r="K110" s="283"/>
      <c r="L110" s="432"/>
      <c r="M110" s="432"/>
      <c r="N110" s="283"/>
      <c r="O110" s="283"/>
      <c r="P110" s="283"/>
      <c r="Q110" s="283"/>
      <c r="R110" s="432"/>
      <c r="S110" s="432"/>
      <c r="T110" s="432"/>
      <c r="U110" s="432"/>
      <c r="V110" s="63"/>
      <c r="W110" s="283"/>
      <c r="X110" s="283"/>
      <c r="Y110" s="283"/>
      <c r="Z110" s="283"/>
      <c r="AA110" s="283"/>
      <c r="AB110" s="432"/>
      <c r="AC110" s="432"/>
      <c r="AD110" s="283"/>
      <c r="AE110" s="283"/>
      <c r="AF110" s="470"/>
      <c r="AG110" s="283"/>
      <c r="AH110" s="283"/>
      <c r="AI110" s="283"/>
      <c r="AJ110" s="283"/>
      <c r="AK110" s="470"/>
      <c r="AL110" s="66"/>
      <c r="AM110" s="66"/>
      <c r="AN110" s="66"/>
      <c r="AO110" s="66"/>
      <c r="AP110" s="473"/>
      <c r="AQ110" s="66"/>
      <c r="AR110" s="66"/>
      <c r="AS110" s="66"/>
      <c r="AT110" s="283"/>
      <c r="AU110" s="470"/>
      <c r="AV110" s="283"/>
      <c r="AW110" s="66"/>
      <c r="AX110" s="66"/>
      <c r="AY110" s="288"/>
      <c r="AZ110" s="277"/>
      <c r="BA110" s="277"/>
      <c r="BB110" s="277"/>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row>
    <row r="111" spans="1:74" ht="12.75" hidden="1" customHeight="1" x14ac:dyDescent="0.25">
      <c r="A111" s="283"/>
      <c r="B111" s="283"/>
      <c r="C111" s="283"/>
      <c r="D111" s="283"/>
      <c r="E111" s="283"/>
      <c r="F111" s="283"/>
      <c r="G111" s="283"/>
      <c r="H111" s="283"/>
      <c r="I111" s="283"/>
      <c r="J111" s="283"/>
      <c r="K111" s="283"/>
      <c r="L111" s="432"/>
      <c r="M111" s="432"/>
      <c r="N111" s="283"/>
      <c r="O111" s="283"/>
      <c r="P111" s="283"/>
      <c r="Q111" s="283"/>
      <c r="R111" s="432"/>
      <c r="S111" s="432"/>
      <c r="T111" s="432"/>
      <c r="U111" s="432"/>
      <c r="V111" s="63"/>
      <c r="W111" s="283"/>
      <c r="X111" s="283"/>
      <c r="Y111" s="283"/>
      <c r="Z111" s="283"/>
      <c r="AA111" s="283"/>
      <c r="AB111" s="432"/>
      <c r="AC111" s="432"/>
      <c r="AD111" s="283"/>
      <c r="AE111" s="283"/>
      <c r="AF111" s="470"/>
      <c r="AG111" s="283"/>
      <c r="AH111" s="283"/>
      <c r="AI111" s="283"/>
      <c r="AJ111" s="283"/>
      <c r="AK111" s="470"/>
      <c r="AL111" s="66"/>
      <c r="AM111" s="66"/>
      <c r="AN111" s="66"/>
      <c r="AO111" s="66"/>
      <c r="AP111" s="473"/>
      <c r="AQ111" s="66"/>
      <c r="AR111" s="66"/>
      <c r="AS111" s="66"/>
      <c r="AT111" s="283"/>
      <c r="AU111" s="470"/>
      <c r="AV111" s="283"/>
      <c r="AW111" s="66"/>
      <c r="AX111" s="66"/>
      <c r="AY111" s="288"/>
      <c r="AZ111" s="277"/>
      <c r="BA111" s="277"/>
      <c r="BB111" s="277"/>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row>
    <row r="112" spans="1:74" ht="12.75" hidden="1" customHeight="1" x14ac:dyDescent="0.25">
      <c r="A112" s="283"/>
      <c r="B112" s="283"/>
      <c r="C112" s="283"/>
      <c r="D112" s="283"/>
      <c r="E112" s="283"/>
      <c r="F112" s="283"/>
      <c r="G112" s="283"/>
      <c r="H112" s="283"/>
      <c r="I112" s="283"/>
      <c r="J112" s="283"/>
      <c r="K112" s="283"/>
      <c r="L112" s="432"/>
      <c r="M112" s="432"/>
      <c r="N112" s="283"/>
      <c r="O112" s="283"/>
      <c r="P112" s="283"/>
      <c r="Q112" s="283"/>
      <c r="R112" s="432"/>
      <c r="S112" s="432"/>
      <c r="T112" s="432"/>
      <c r="U112" s="432"/>
      <c r="V112" s="63"/>
      <c r="W112" s="283"/>
      <c r="X112" s="283"/>
      <c r="Y112" s="283"/>
      <c r="Z112" s="283"/>
      <c r="AA112" s="283"/>
      <c r="AB112" s="432"/>
      <c r="AC112" s="432"/>
      <c r="AD112" s="283"/>
      <c r="AE112" s="283"/>
      <c r="AF112" s="470"/>
      <c r="AG112" s="283"/>
      <c r="AH112" s="283"/>
      <c r="AI112" s="283"/>
      <c r="AJ112" s="283"/>
      <c r="AK112" s="470"/>
      <c r="AL112" s="66"/>
      <c r="AM112" s="66"/>
      <c r="AN112" s="66"/>
      <c r="AO112" s="66"/>
      <c r="AP112" s="473"/>
      <c r="AQ112" s="66"/>
      <c r="AR112" s="66"/>
      <c r="AS112" s="66"/>
      <c r="AT112" s="283"/>
      <c r="AU112" s="470"/>
      <c r="AV112" s="283"/>
      <c r="AW112" s="66"/>
      <c r="AX112" s="66"/>
      <c r="AY112" s="288"/>
      <c r="AZ112" s="277"/>
      <c r="BA112" s="277"/>
      <c r="BB112" s="277"/>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row>
    <row r="113" spans="1:74" ht="12.75" hidden="1" customHeight="1" x14ac:dyDescent="0.25">
      <c r="A113" s="283"/>
      <c r="B113" s="283"/>
      <c r="C113" s="283"/>
      <c r="D113" s="283"/>
      <c r="E113" s="283"/>
      <c r="F113" s="283"/>
      <c r="G113" s="283"/>
      <c r="H113" s="283"/>
      <c r="I113" s="283"/>
      <c r="J113" s="283"/>
      <c r="K113" s="283"/>
      <c r="L113" s="432"/>
      <c r="M113" s="432"/>
      <c r="N113" s="283"/>
      <c r="O113" s="283"/>
      <c r="P113" s="283"/>
      <c r="Q113" s="283"/>
      <c r="R113" s="432"/>
      <c r="S113" s="432"/>
      <c r="T113" s="432"/>
      <c r="U113" s="432"/>
      <c r="V113" s="63"/>
      <c r="W113" s="283"/>
      <c r="X113" s="283"/>
      <c r="Y113" s="283"/>
      <c r="Z113" s="283"/>
      <c r="AA113" s="283"/>
      <c r="AB113" s="432"/>
      <c r="AC113" s="432"/>
      <c r="AD113" s="283"/>
      <c r="AE113" s="283"/>
      <c r="AF113" s="470"/>
      <c r="AG113" s="283"/>
      <c r="AH113" s="283"/>
      <c r="AI113" s="283"/>
      <c r="AJ113" s="283"/>
      <c r="AK113" s="470"/>
      <c r="AL113" s="66"/>
      <c r="AM113" s="66"/>
      <c r="AN113" s="66"/>
      <c r="AO113" s="66"/>
      <c r="AP113" s="473"/>
      <c r="AQ113" s="66"/>
      <c r="AR113" s="66"/>
      <c r="AS113" s="66"/>
      <c r="AT113" s="283"/>
      <c r="AU113" s="470"/>
      <c r="AV113" s="283"/>
      <c r="AW113" s="66"/>
      <c r="AX113" s="66"/>
      <c r="AY113" s="288"/>
      <c r="AZ113" s="277"/>
      <c r="BA113" s="277"/>
      <c r="BB113" s="277"/>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row>
    <row r="114" spans="1:74" ht="12.75" hidden="1" customHeight="1" x14ac:dyDescent="0.25">
      <c r="A114" s="283"/>
      <c r="B114" s="283"/>
      <c r="C114" s="283"/>
      <c r="D114" s="283"/>
      <c r="E114" s="283"/>
      <c r="F114" s="283"/>
      <c r="G114" s="283"/>
      <c r="H114" s="283"/>
      <c r="I114" s="283"/>
      <c r="J114" s="283"/>
      <c r="K114" s="283"/>
      <c r="L114" s="432"/>
      <c r="M114" s="432"/>
      <c r="N114" s="283"/>
      <c r="O114" s="283"/>
      <c r="P114" s="283"/>
      <c r="Q114" s="283"/>
      <c r="R114" s="432"/>
      <c r="S114" s="432"/>
      <c r="T114" s="432"/>
      <c r="U114" s="432"/>
      <c r="V114" s="63"/>
      <c r="W114" s="283"/>
      <c r="X114" s="283"/>
      <c r="Y114" s="283"/>
      <c r="Z114" s="283"/>
      <c r="AA114" s="283"/>
      <c r="AB114" s="432"/>
      <c r="AC114" s="432"/>
      <c r="AD114" s="283"/>
      <c r="AE114" s="283"/>
      <c r="AF114" s="470"/>
      <c r="AG114" s="283"/>
      <c r="AH114" s="283"/>
      <c r="AI114" s="283"/>
      <c r="AJ114" s="283"/>
      <c r="AK114" s="470"/>
      <c r="AL114" s="66"/>
      <c r="AM114" s="66"/>
      <c r="AN114" s="66"/>
      <c r="AO114" s="66"/>
      <c r="AP114" s="473"/>
      <c r="AQ114" s="66"/>
      <c r="AR114" s="66"/>
      <c r="AS114" s="66"/>
      <c r="AT114" s="283"/>
      <c r="AU114" s="470"/>
      <c r="AV114" s="283"/>
      <c r="AW114" s="66"/>
      <c r="AX114" s="66"/>
      <c r="AY114" s="288"/>
      <c r="AZ114" s="277"/>
      <c r="BA114" s="277"/>
      <c r="BB114" s="277"/>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row>
    <row r="115" spans="1:74" ht="12.75" hidden="1" customHeight="1" x14ac:dyDescent="0.25">
      <c r="A115" s="283"/>
      <c r="B115" s="283"/>
      <c r="C115" s="283"/>
      <c r="D115" s="283"/>
      <c r="E115" s="283"/>
      <c r="F115" s="283"/>
      <c r="G115" s="283"/>
      <c r="H115" s="283"/>
      <c r="I115" s="283"/>
      <c r="J115" s="283"/>
      <c r="K115" s="283"/>
      <c r="L115" s="432"/>
      <c r="M115" s="432"/>
      <c r="N115" s="283"/>
      <c r="O115" s="283"/>
      <c r="P115" s="283"/>
      <c r="Q115" s="283"/>
      <c r="R115" s="432"/>
      <c r="S115" s="432"/>
      <c r="T115" s="432"/>
      <c r="U115" s="432"/>
      <c r="V115" s="63"/>
      <c r="W115" s="283"/>
      <c r="X115" s="283"/>
      <c r="Y115" s="283"/>
      <c r="Z115" s="283"/>
      <c r="AA115" s="283"/>
      <c r="AB115" s="432"/>
      <c r="AC115" s="432"/>
      <c r="AD115" s="283"/>
      <c r="AE115" s="283"/>
      <c r="AF115" s="470"/>
      <c r="AG115" s="283"/>
      <c r="AH115" s="283"/>
      <c r="AI115" s="283"/>
      <c r="AJ115" s="283"/>
      <c r="AK115" s="470"/>
      <c r="AL115" s="66"/>
      <c r="AM115" s="66"/>
      <c r="AN115" s="66"/>
      <c r="AO115" s="66"/>
      <c r="AP115" s="473"/>
      <c r="AQ115" s="66"/>
      <c r="AR115" s="66"/>
      <c r="AS115" s="66"/>
      <c r="AT115" s="283"/>
      <c r="AU115" s="470"/>
      <c r="AV115" s="283"/>
      <c r="AW115" s="66"/>
      <c r="AX115" s="66"/>
      <c r="AY115" s="288"/>
      <c r="AZ115" s="277"/>
      <c r="BA115" s="277"/>
      <c r="BB115" s="277"/>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row>
    <row r="116" spans="1:74" ht="12.75" hidden="1" customHeight="1" x14ac:dyDescent="0.25">
      <c r="A116" s="283"/>
      <c r="B116" s="283"/>
      <c r="C116" s="283"/>
      <c r="D116" s="283"/>
      <c r="E116" s="283"/>
      <c r="F116" s="283"/>
      <c r="G116" s="283"/>
      <c r="H116" s="283"/>
      <c r="I116" s="283"/>
      <c r="J116" s="283"/>
      <c r="K116" s="283"/>
      <c r="L116" s="432"/>
      <c r="M116" s="432"/>
      <c r="N116" s="283"/>
      <c r="O116" s="283"/>
      <c r="P116" s="283"/>
      <c r="Q116" s="283"/>
      <c r="R116" s="432"/>
      <c r="S116" s="432"/>
      <c r="T116" s="432"/>
      <c r="U116" s="432"/>
      <c r="V116" s="63"/>
      <c r="W116" s="283"/>
      <c r="X116" s="283"/>
      <c r="Y116" s="283"/>
      <c r="Z116" s="283"/>
      <c r="AA116" s="283"/>
      <c r="AB116" s="432"/>
      <c r="AC116" s="432"/>
      <c r="AD116" s="283"/>
      <c r="AE116" s="283"/>
      <c r="AF116" s="470"/>
      <c r="AG116" s="283"/>
      <c r="AH116" s="283"/>
      <c r="AI116" s="283"/>
      <c r="AJ116" s="283"/>
      <c r="AK116" s="470"/>
      <c r="AL116" s="66"/>
      <c r="AM116" s="66"/>
      <c r="AN116" s="66"/>
      <c r="AO116" s="66"/>
      <c r="AP116" s="473"/>
      <c r="AQ116" s="66"/>
      <c r="AR116" s="66"/>
      <c r="AS116" s="66"/>
      <c r="AT116" s="283"/>
      <c r="AU116" s="470"/>
      <c r="AV116" s="283"/>
      <c r="AW116" s="66"/>
      <c r="AX116" s="66"/>
      <c r="AY116" s="288"/>
      <c r="AZ116" s="277"/>
      <c r="BA116" s="277"/>
      <c r="BB116" s="277"/>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row>
    <row r="117" spans="1:74" ht="12.75" hidden="1" customHeight="1" x14ac:dyDescent="0.25">
      <c r="A117" s="283"/>
      <c r="B117" s="283"/>
      <c r="C117" s="283"/>
      <c r="D117" s="283"/>
      <c r="E117" s="283"/>
      <c r="F117" s="283"/>
      <c r="G117" s="283"/>
      <c r="H117" s="283"/>
      <c r="I117" s="283"/>
      <c r="J117" s="283"/>
      <c r="K117" s="283"/>
      <c r="L117" s="432"/>
      <c r="M117" s="432"/>
      <c r="N117" s="283"/>
      <c r="O117" s="283"/>
      <c r="P117" s="283"/>
      <c r="Q117" s="283"/>
      <c r="R117" s="432"/>
      <c r="S117" s="432"/>
      <c r="T117" s="432"/>
      <c r="U117" s="432"/>
      <c r="V117" s="63"/>
      <c r="W117" s="283"/>
      <c r="X117" s="283"/>
      <c r="Y117" s="283"/>
      <c r="Z117" s="283"/>
      <c r="AA117" s="283"/>
      <c r="AB117" s="432"/>
      <c r="AC117" s="432"/>
      <c r="AD117" s="283"/>
      <c r="AE117" s="283"/>
      <c r="AF117" s="470"/>
      <c r="AG117" s="283"/>
      <c r="AH117" s="283"/>
      <c r="AI117" s="283"/>
      <c r="AJ117" s="283"/>
      <c r="AK117" s="470"/>
      <c r="AL117" s="66"/>
      <c r="AM117" s="66"/>
      <c r="AN117" s="66"/>
      <c r="AO117" s="66"/>
      <c r="AP117" s="473"/>
      <c r="AQ117" s="66"/>
      <c r="AR117" s="66"/>
      <c r="AS117" s="66"/>
      <c r="AT117" s="283"/>
      <c r="AU117" s="470"/>
      <c r="AV117" s="283"/>
      <c r="AW117" s="66"/>
      <c r="AX117" s="66"/>
      <c r="AY117" s="288"/>
      <c r="AZ117" s="277"/>
      <c r="BA117" s="277"/>
      <c r="BB117" s="277"/>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row>
    <row r="118" spans="1:74" ht="12.75" hidden="1" customHeight="1" x14ac:dyDescent="0.25">
      <c r="A118" s="283"/>
      <c r="B118" s="283"/>
      <c r="C118" s="283"/>
      <c r="D118" s="283"/>
      <c r="E118" s="283"/>
      <c r="F118" s="283"/>
      <c r="G118" s="283"/>
      <c r="H118" s="283"/>
      <c r="I118" s="283"/>
      <c r="J118" s="283"/>
      <c r="K118" s="283"/>
      <c r="L118" s="432"/>
      <c r="M118" s="432"/>
      <c r="N118" s="283"/>
      <c r="O118" s="283"/>
      <c r="P118" s="283"/>
      <c r="Q118" s="283"/>
      <c r="R118" s="432"/>
      <c r="S118" s="432"/>
      <c r="T118" s="432"/>
      <c r="U118" s="432"/>
      <c r="V118" s="63"/>
      <c r="W118" s="283"/>
      <c r="X118" s="283"/>
      <c r="Y118" s="283"/>
      <c r="Z118" s="283"/>
      <c r="AA118" s="283"/>
      <c r="AB118" s="432"/>
      <c r="AC118" s="432"/>
      <c r="AD118" s="283"/>
      <c r="AE118" s="283"/>
      <c r="AF118" s="470"/>
      <c r="AG118" s="283"/>
      <c r="AH118" s="283"/>
      <c r="AI118" s="283"/>
      <c r="AJ118" s="283"/>
      <c r="AK118" s="470"/>
      <c r="AL118" s="66"/>
      <c r="AM118" s="66"/>
      <c r="AN118" s="66"/>
      <c r="AO118" s="66"/>
      <c r="AP118" s="473"/>
      <c r="AQ118" s="66"/>
      <c r="AR118" s="66"/>
      <c r="AS118" s="66"/>
      <c r="AT118" s="283"/>
      <c r="AU118" s="470"/>
      <c r="AV118" s="283"/>
      <c r="AW118" s="66"/>
      <c r="AX118" s="66"/>
      <c r="AY118" s="288"/>
      <c r="AZ118" s="277"/>
      <c r="BA118" s="277"/>
      <c r="BB118" s="277"/>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row>
    <row r="119" spans="1:74" ht="12.75" hidden="1" customHeight="1" x14ac:dyDescent="0.25">
      <c r="A119" s="283"/>
      <c r="B119" s="283"/>
      <c r="C119" s="283"/>
      <c r="D119" s="283"/>
      <c r="E119" s="283"/>
      <c r="F119" s="283"/>
      <c r="G119" s="283"/>
      <c r="H119" s="283"/>
      <c r="I119" s="283"/>
      <c r="J119" s="283"/>
      <c r="K119" s="283"/>
      <c r="L119" s="432"/>
      <c r="M119" s="432"/>
      <c r="N119" s="283"/>
      <c r="O119" s="283"/>
      <c r="P119" s="283"/>
      <c r="Q119" s="283"/>
      <c r="R119" s="432"/>
      <c r="S119" s="432"/>
      <c r="T119" s="432"/>
      <c r="U119" s="432"/>
      <c r="V119" s="63"/>
      <c r="W119" s="283"/>
      <c r="X119" s="283"/>
      <c r="Y119" s="283"/>
      <c r="Z119" s="283"/>
      <c r="AA119" s="283"/>
      <c r="AB119" s="432"/>
      <c r="AC119" s="432"/>
      <c r="AD119" s="283"/>
      <c r="AE119" s="283"/>
      <c r="AF119" s="470"/>
      <c r="AG119" s="283"/>
      <c r="AH119" s="283"/>
      <c r="AI119" s="283"/>
      <c r="AJ119" s="283"/>
      <c r="AK119" s="470"/>
      <c r="AL119" s="66"/>
      <c r="AM119" s="66"/>
      <c r="AN119" s="66"/>
      <c r="AO119" s="66"/>
      <c r="AP119" s="473"/>
      <c r="AQ119" s="66"/>
      <c r="AR119" s="66"/>
      <c r="AS119" s="66"/>
      <c r="AT119" s="283"/>
      <c r="AU119" s="470"/>
      <c r="AV119" s="283"/>
      <c r="AW119" s="66"/>
      <c r="AX119" s="66"/>
      <c r="AY119" s="288"/>
      <c r="AZ119" s="277"/>
      <c r="BA119" s="277"/>
      <c r="BB119" s="277"/>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row>
    <row r="120" spans="1:74" ht="12.75" hidden="1" customHeight="1" x14ac:dyDescent="0.25">
      <c r="A120" s="283"/>
      <c r="B120" s="283"/>
      <c r="C120" s="283"/>
      <c r="D120" s="283"/>
      <c r="E120" s="283"/>
      <c r="F120" s="283"/>
      <c r="G120" s="283"/>
      <c r="H120" s="283"/>
      <c r="I120" s="283"/>
      <c r="J120" s="283"/>
      <c r="K120" s="283"/>
      <c r="L120" s="432"/>
      <c r="M120" s="432"/>
      <c r="N120" s="283"/>
      <c r="O120" s="283"/>
      <c r="P120" s="283"/>
      <c r="Q120" s="283"/>
      <c r="R120" s="432"/>
      <c r="S120" s="432"/>
      <c r="T120" s="432"/>
      <c r="U120" s="432"/>
      <c r="V120" s="63"/>
      <c r="W120" s="283"/>
      <c r="X120" s="283"/>
      <c r="Y120" s="283"/>
      <c r="Z120" s="283"/>
      <c r="AA120" s="283"/>
      <c r="AB120" s="432"/>
      <c r="AC120" s="432"/>
      <c r="AD120" s="283"/>
      <c r="AE120" s="283"/>
      <c r="AF120" s="470"/>
      <c r="AG120" s="283"/>
      <c r="AH120" s="283"/>
      <c r="AI120" s="283"/>
      <c r="AJ120" s="283"/>
      <c r="AK120" s="470"/>
      <c r="AL120" s="66"/>
      <c r="AM120" s="66"/>
      <c r="AN120" s="66"/>
      <c r="AO120" s="66"/>
      <c r="AP120" s="473"/>
      <c r="AQ120" s="66"/>
      <c r="AR120" s="66"/>
      <c r="AS120" s="66"/>
      <c r="AT120" s="283"/>
      <c r="AU120" s="470"/>
      <c r="AV120" s="283"/>
      <c r="AW120" s="66"/>
      <c r="AX120" s="66"/>
      <c r="AY120" s="288"/>
      <c r="AZ120" s="277"/>
      <c r="BA120" s="277"/>
      <c r="BB120" s="277"/>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row>
    <row r="121" spans="1:74" ht="12.75" hidden="1" customHeight="1" x14ac:dyDescent="0.25">
      <c r="A121" s="283"/>
      <c r="B121" s="283"/>
      <c r="C121" s="283"/>
      <c r="D121" s="283"/>
      <c r="E121" s="283"/>
      <c r="F121" s="283"/>
      <c r="G121" s="283"/>
      <c r="H121" s="283"/>
      <c r="I121" s="283"/>
      <c r="J121" s="283"/>
      <c r="K121" s="283"/>
      <c r="L121" s="432"/>
      <c r="M121" s="432"/>
      <c r="N121" s="283"/>
      <c r="O121" s="283"/>
      <c r="P121" s="283"/>
      <c r="Q121" s="283"/>
      <c r="R121" s="432"/>
      <c r="S121" s="432"/>
      <c r="T121" s="432"/>
      <c r="U121" s="432"/>
      <c r="V121" s="63"/>
      <c r="W121" s="283"/>
      <c r="X121" s="283"/>
      <c r="Y121" s="283"/>
      <c r="Z121" s="283"/>
      <c r="AA121" s="283"/>
      <c r="AB121" s="432"/>
      <c r="AC121" s="432"/>
      <c r="AD121" s="283"/>
      <c r="AE121" s="283"/>
      <c r="AF121" s="470"/>
      <c r="AG121" s="283"/>
      <c r="AH121" s="283"/>
      <c r="AI121" s="283"/>
      <c r="AJ121" s="283"/>
      <c r="AK121" s="470"/>
      <c r="AL121" s="66"/>
      <c r="AM121" s="66"/>
      <c r="AN121" s="66"/>
      <c r="AO121" s="66"/>
      <c r="AP121" s="473"/>
      <c r="AQ121" s="66"/>
      <c r="AR121" s="66"/>
      <c r="AS121" s="66"/>
      <c r="AT121" s="283"/>
      <c r="AU121" s="470"/>
      <c r="AV121" s="283"/>
      <c r="AW121" s="66"/>
      <c r="AX121" s="66"/>
      <c r="AY121" s="288"/>
      <c r="AZ121" s="277"/>
      <c r="BA121" s="277"/>
      <c r="BB121" s="277"/>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row>
    <row r="122" spans="1:74" ht="12.75" hidden="1" customHeight="1" x14ac:dyDescent="0.25">
      <c r="A122" s="283"/>
      <c r="B122" s="283"/>
      <c r="C122" s="283"/>
      <c r="D122" s="283"/>
      <c r="E122" s="283"/>
      <c r="F122" s="283"/>
      <c r="G122" s="283"/>
      <c r="H122" s="283"/>
      <c r="I122" s="283"/>
      <c r="J122" s="283"/>
      <c r="K122" s="283"/>
      <c r="L122" s="432"/>
      <c r="M122" s="432"/>
      <c r="N122" s="283"/>
      <c r="O122" s="283"/>
      <c r="P122" s="283"/>
      <c r="Q122" s="283"/>
      <c r="R122" s="432"/>
      <c r="S122" s="432"/>
      <c r="T122" s="432"/>
      <c r="U122" s="432"/>
      <c r="V122" s="63"/>
      <c r="W122" s="283"/>
      <c r="X122" s="283"/>
      <c r="Y122" s="283"/>
      <c r="Z122" s="283"/>
      <c r="AA122" s="283"/>
      <c r="AB122" s="432"/>
      <c r="AC122" s="432"/>
      <c r="AD122" s="283"/>
      <c r="AE122" s="283"/>
      <c r="AF122" s="470"/>
      <c r="AG122" s="283"/>
      <c r="AH122" s="283"/>
      <c r="AI122" s="283"/>
      <c r="AJ122" s="283"/>
      <c r="AK122" s="470"/>
      <c r="AL122" s="66"/>
      <c r="AM122" s="66"/>
      <c r="AN122" s="66"/>
      <c r="AO122" s="66"/>
      <c r="AP122" s="473"/>
      <c r="AQ122" s="66"/>
      <c r="AR122" s="66"/>
      <c r="AS122" s="66"/>
      <c r="AT122" s="283"/>
      <c r="AU122" s="470"/>
      <c r="AV122" s="283"/>
      <c r="AW122" s="66"/>
      <c r="AX122" s="66"/>
      <c r="AY122" s="288"/>
      <c r="AZ122" s="277"/>
      <c r="BA122" s="277"/>
      <c r="BB122" s="277"/>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row>
    <row r="123" spans="1:74" ht="12.75" hidden="1" customHeight="1" x14ac:dyDescent="0.25">
      <c r="A123" s="283"/>
      <c r="B123" s="283"/>
      <c r="C123" s="283"/>
      <c r="D123" s="283"/>
      <c r="E123" s="283"/>
      <c r="F123" s="283"/>
      <c r="G123" s="283"/>
      <c r="H123" s="283"/>
      <c r="I123" s="283"/>
      <c r="J123" s="283"/>
      <c r="K123" s="283"/>
      <c r="L123" s="432"/>
      <c r="M123" s="432"/>
      <c r="N123" s="283"/>
      <c r="O123" s="283"/>
      <c r="P123" s="283"/>
      <c r="Q123" s="283"/>
      <c r="R123" s="432"/>
      <c r="S123" s="432"/>
      <c r="T123" s="432"/>
      <c r="U123" s="432"/>
      <c r="V123" s="63"/>
      <c r="W123" s="283"/>
      <c r="X123" s="283"/>
      <c r="Y123" s="283"/>
      <c r="Z123" s="283"/>
      <c r="AA123" s="283"/>
      <c r="AB123" s="432"/>
      <c r="AC123" s="432"/>
      <c r="AD123" s="283"/>
      <c r="AE123" s="283"/>
      <c r="AF123" s="470"/>
      <c r="AG123" s="283"/>
      <c r="AH123" s="283"/>
      <c r="AI123" s="283"/>
      <c r="AJ123" s="283"/>
      <c r="AK123" s="470"/>
      <c r="AL123" s="66"/>
      <c r="AM123" s="66"/>
      <c r="AN123" s="66"/>
      <c r="AO123" s="66"/>
      <c r="AP123" s="473"/>
      <c r="AQ123" s="66"/>
      <c r="AR123" s="66"/>
      <c r="AS123" s="66"/>
      <c r="AT123" s="283"/>
      <c r="AU123" s="470"/>
      <c r="AV123" s="283"/>
      <c r="AW123" s="66"/>
      <c r="AX123" s="66"/>
      <c r="AY123" s="288"/>
      <c r="AZ123" s="277"/>
      <c r="BA123" s="277"/>
      <c r="BB123" s="277"/>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row>
    <row r="124" spans="1:74" ht="12.75" hidden="1" customHeight="1" x14ac:dyDescent="0.25">
      <c r="A124" s="283"/>
      <c r="B124" s="283"/>
      <c r="C124" s="283"/>
      <c r="D124" s="283"/>
      <c r="E124" s="283"/>
      <c r="F124" s="283"/>
      <c r="G124" s="283"/>
      <c r="H124" s="283"/>
      <c r="I124" s="283"/>
      <c r="J124" s="283"/>
      <c r="K124" s="283"/>
      <c r="L124" s="432"/>
      <c r="M124" s="432"/>
      <c r="N124" s="283"/>
      <c r="O124" s="283"/>
      <c r="P124" s="283"/>
      <c r="Q124" s="283"/>
      <c r="R124" s="432"/>
      <c r="S124" s="432"/>
      <c r="T124" s="432"/>
      <c r="U124" s="432"/>
      <c r="V124" s="63"/>
      <c r="W124" s="283"/>
      <c r="X124" s="283"/>
      <c r="Y124" s="283"/>
      <c r="Z124" s="283"/>
      <c r="AA124" s="283"/>
      <c r="AB124" s="432"/>
      <c r="AC124" s="432"/>
      <c r="AD124" s="283"/>
      <c r="AE124" s="283"/>
      <c r="AF124" s="470"/>
      <c r="AG124" s="283"/>
      <c r="AH124" s="283"/>
      <c r="AI124" s="283"/>
      <c r="AJ124" s="283"/>
      <c r="AK124" s="470"/>
      <c r="AL124" s="66"/>
      <c r="AM124" s="66"/>
      <c r="AN124" s="66"/>
      <c r="AO124" s="66"/>
      <c r="AP124" s="473"/>
      <c r="AQ124" s="66"/>
      <c r="AR124" s="66"/>
      <c r="AS124" s="66"/>
      <c r="AT124" s="283"/>
      <c r="AU124" s="470"/>
      <c r="AV124" s="283"/>
      <c r="AW124" s="66"/>
      <c r="AX124" s="66"/>
      <c r="AY124" s="288"/>
      <c r="AZ124" s="277"/>
      <c r="BA124" s="277"/>
      <c r="BB124" s="277"/>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row>
    <row r="125" spans="1:74" ht="12.75" hidden="1" customHeight="1" x14ac:dyDescent="0.25">
      <c r="A125" s="283"/>
      <c r="B125" s="283"/>
      <c r="C125" s="283"/>
      <c r="D125" s="283"/>
      <c r="E125" s="283"/>
      <c r="F125" s="283"/>
      <c r="G125" s="283"/>
      <c r="H125" s="283"/>
      <c r="I125" s="283"/>
      <c r="J125" s="283"/>
      <c r="K125" s="283"/>
      <c r="L125" s="432"/>
      <c r="M125" s="432"/>
      <c r="N125" s="283"/>
      <c r="O125" s="283"/>
      <c r="P125" s="283"/>
      <c r="Q125" s="283"/>
      <c r="R125" s="432"/>
      <c r="S125" s="432"/>
      <c r="T125" s="432"/>
      <c r="U125" s="432"/>
      <c r="V125" s="63"/>
      <c r="W125" s="283"/>
      <c r="X125" s="283"/>
      <c r="Y125" s="283"/>
      <c r="Z125" s="283"/>
      <c r="AA125" s="283"/>
      <c r="AB125" s="432"/>
      <c r="AC125" s="432"/>
      <c r="AD125" s="283"/>
      <c r="AE125" s="283"/>
      <c r="AF125" s="470"/>
      <c r="AG125" s="283"/>
      <c r="AH125" s="283"/>
      <c r="AI125" s="283"/>
      <c r="AJ125" s="283"/>
      <c r="AK125" s="470"/>
      <c r="AL125" s="66"/>
      <c r="AM125" s="66"/>
      <c r="AN125" s="66"/>
      <c r="AO125" s="66"/>
      <c r="AP125" s="473"/>
      <c r="AQ125" s="66"/>
      <c r="AR125" s="66"/>
      <c r="AS125" s="66"/>
      <c r="AT125" s="283"/>
      <c r="AU125" s="470"/>
      <c r="AV125" s="283"/>
      <c r="AW125" s="66"/>
      <c r="AX125" s="66"/>
      <c r="AY125" s="288"/>
      <c r="AZ125" s="277"/>
      <c r="BA125" s="277"/>
      <c r="BB125" s="277"/>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row>
    <row r="126" spans="1:74" ht="12.75" hidden="1" customHeight="1" x14ac:dyDescent="0.25">
      <c r="A126" s="283"/>
      <c r="B126" s="283"/>
      <c r="C126" s="283"/>
      <c r="D126" s="283"/>
      <c r="E126" s="283"/>
      <c r="F126" s="283"/>
      <c r="G126" s="283"/>
      <c r="H126" s="283"/>
      <c r="I126" s="283"/>
      <c r="J126" s="283"/>
      <c r="K126" s="283"/>
      <c r="L126" s="432"/>
      <c r="M126" s="432"/>
      <c r="N126" s="283"/>
      <c r="O126" s="283"/>
      <c r="P126" s="283"/>
      <c r="Q126" s="283"/>
      <c r="R126" s="432"/>
      <c r="S126" s="432"/>
      <c r="T126" s="432"/>
      <c r="U126" s="432"/>
      <c r="V126" s="63"/>
      <c r="W126" s="283"/>
      <c r="X126" s="283"/>
      <c r="Y126" s="283"/>
      <c r="Z126" s="283"/>
      <c r="AA126" s="283"/>
      <c r="AB126" s="432"/>
      <c r="AC126" s="432"/>
      <c r="AD126" s="283"/>
      <c r="AE126" s="283"/>
      <c r="AF126" s="470"/>
      <c r="AG126" s="283"/>
      <c r="AH126" s="283"/>
      <c r="AI126" s="283"/>
      <c r="AJ126" s="283"/>
      <c r="AK126" s="470"/>
      <c r="AL126" s="66"/>
      <c r="AM126" s="66"/>
      <c r="AN126" s="66"/>
      <c r="AO126" s="66"/>
      <c r="AP126" s="473"/>
      <c r="AQ126" s="66"/>
      <c r="AR126" s="66"/>
      <c r="AS126" s="66"/>
      <c r="AT126" s="283"/>
      <c r="AU126" s="470"/>
      <c r="AV126" s="283"/>
      <c r="AW126" s="66"/>
      <c r="AX126" s="66"/>
      <c r="AY126" s="288"/>
      <c r="AZ126" s="277"/>
      <c r="BA126" s="277"/>
      <c r="BB126" s="277"/>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row>
    <row r="127" spans="1:74" ht="12.75" hidden="1" customHeight="1" x14ac:dyDescent="0.25">
      <c r="A127" s="283"/>
      <c r="B127" s="283"/>
      <c r="C127" s="283"/>
      <c r="D127" s="283"/>
      <c r="E127" s="283"/>
      <c r="F127" s="283"/>
      <c r="G127" s="283"/>
      <c r="H127" s="283"/>
      <c r="I127" s="283"/>
      <c r="J127" s="283"/>
      <c r="K127" s="283"/>
      <c r="L127" s="432"/>
      <c r="M127" s="432"/>
      <c r="N127" s="283"/>
      <c r="O127" s="283"/>
      <c r="P127" s="283"/>
      <c r="Q127" s="283"/>
      <c r="R127" s="432"/>
      <c r="S127" s="432"/>
      <c r="T127" s="432"/>
      <c r="U127" s="432"/>
      <c r="V127" s="63"/>
      <c r="W127" s="283"/>
      <c r="X127" s="283"/>
      <c r="Y127" s="283"/>
      <c r="Z127" s="283"/>
      <c r="AA127" s="283"/>
      <c r="AB127" s="432"/>
      <c r="AC127" s="432"/>
      <c r="AD127" s="283"/>
      <c r="AE127" s="283"/>
      <c r="AF127" s="470"/>
      <c r="AG127" s="283"/>
      <c r="AH127" s="283"/>
      <c r="AI127" s="283"/>
      <c r="AJ127" s="283"/>
      <c r="AK127" s="470"/>
      <c r="AL127" s="66"/>
      <c r="AM127" s="66"/>
      <c r="AN127" s="66"/>
      <c r="AO127" s="66"/>
      <c r="AP127" s="473"/>
      <c r="AQ127" s="66"/>
      <c r="AR127" s="66"/>
      <c r="AS127" s="66"/>
      <c r="AT127" s="283"/>
      <c r="AU127" s="470"/>
      <c r="AV127" s="283"/>
      <c r="AW127" s="66"/>
      <c r="AX127" s="66"/>
      <c r="AY127" s="288"/>
      <c r="AZ127" s="277"/>
      <c r="BA127" s="277"/>
      <c r="BB127" s="277"/>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row>
    <row r="128" spans="1:74" ht="12.75" hidden="1" customHeight="1" x14ac:dyDescent="0.25">
      <c r="A128" s="283"/>
      <c r="B128" s="283"/>
      <c r="C128" s="283"/>
      <c r="D128" s="283"/>
      <c r="E128" s="283"/>
      <c r="F128" s="283"/>
      <c r="G128" s="283"/>
      <c r="H128" s="283"/>
      <c r="I128" s="283"/>
      <c r="J128" s="283"/>
      <c r="K128" s="283"/>
      <c r="L128" s="432"/>
      <c r="M128" s="432"/>
      <c r="N128" s="283"/>
      <c r="O128" s="283"/>
      <c r="P128" s="283"/>
      <c r="Q128" s="283"/>
      <c r="R128" s="432"/>
      <c r="S128" s="432"/>
      <c r="T128" s="432"/>
      <c r="U128" s="432"/>
      <c r="V128" s="63"/>
      <c r="W128" s="283"/>
      <c r="X128" s="283"/>
      <c r="Y128" s="283"/>
      <c r="Z128" s="283"/>
      <c r="AA128" s="283"/>
      <c r="AB128" s="432"/>
      <c r="AC128" s="432"/>
      <c r="AD128" s="283"/>
      <c r="AE128" s="283"/>
      <c r="AF128" s="470"/>
      <c r="AG128" s="283"/>
      <c r="AH128" s="283"/>
      <c r="AI128" s="283"/>
      <c r="AJ128" s="283"/>
      <c r="AK128" s="470"/>
      <c r="AL128" s="66"/>
      <c r="AM128" s="66"/>
      <c r="AN128" s="66"/>
      <c r="AO128" s="66"/>
      <c r="AP128" s="473"/>
      <c r="AQ128" s="66"/>
      <c r="AR128" s="66"/>
      <c r="AS128" s="66"/>
      <c r="AT128" s="283"/>
      <c r="AU128" s="470"/>
      <c r="AV128" s="283"/>
      <c r="AW128" s="66"/>
      <c r="AX128" s="66"/>
      <c r="AY128" s="288"/>
      <c r="AZ128" s="277"/>
      <c r="BA128" s="277"/>
      <c r="BB128" s="277"/>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row>
    <row r="129" spans="1:74" ht="12.75" hidden="1" customHeight="1" x14ac:dyDescent="0.25">
      <c r="A129" s="283"/>
      <c r="B129" s="283"/>
      <c r="C129" s="283"/>
      <c r="D129" s="283"/>
      <c r="E129" s="283"/>
      <c r="F129" s="283"/>
      <c r="G129" s="283"/>
      <c r="H129" s="283"/>
      <c r="I129" s="283"/>
      <c r="J129" s="283"/>
      <c r="K129" s="283"/>
      <c r="L129" s="432"/>
      <c r="M129" s="432"/>
      <c r="N129" s="283"/>
      <c r="O129" s="283"/>
      <c r="P129" s="283"/>
      <c r="Q129" s="283"/>
      <c r="R129" s="432"/>
      <c r="S129" s="432"/>
      <c r="T129" s="432"/>
      <c r="U129" s="432"/>
      <c r="V129" s="63"/>
      <c r="W129" s="283"/>
      <c r="X129" s="283"/>
      <c r="Y129" s="283"/>
      <c r="Z129" s="283"/>
      <c r="AA129" s="283"/>
      <c r="AB129" s="432"/>
      <c r="AC129" s="432"/>
      <c r="AD129" s="283"/>
      <c r="AE129" s="283"/>
      <c r="AF129" s="470"/>
      <c r="AG129" s="283"/>
      <c r="AH129" s="283"/>
      <c r="AI129" s="283"/>
      <c r="AJ129" s="283"/>
      <c r="AK129" s="470"/>
      <c r="AL129" s="66"/>
      <c r="AM129" s="66"/>
      <c r="AN129" s="66"/>
      <c r="AO129" s="66"/>
      <c r="AP129" s="473"/>
      <c r="AQ129" s="66"/>
      <c r="AR129" s="66"/>
      <c r="AS129" s="66"/>
      <c r="AT129" s="283"/>
      <c r="AU129" s="470"/>
      <c r="AV129" s="283"/>
      <c r="AW129" s="66"/>
      <c r="AX129" s="66"/>
      <c r="AY129" s="288"/>
      <c r="AZ129" s="277"/>
      <c r="BA129" s="277"/>
      <c r="BB129" s="277"/>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row>
    <row r="130" spans="1:74" ht="12.75" hidden="1" customHeight="1" x14ac:dyDescent="0.25">
      <c r="A130" s="283"/>
      <c r="B130" s="283"/>
      <c r="C130" s="283"/>
      <c r="D130" s="283"/>
      <c r="E130" s="283"/>
      <c r="F130" s="283"/>
      <c r="G130" s="283"/>
      <c r="H130" s="283"/>
      <c r="I130" s="283"/>
      <c r="J130" s="283"/>
      <c r="K130" s="283"/>
      <c r="L130" s="432"/>
      <c r="M130" s="432"/>
      <c r="N130" s="283"/>
      <c r="O130" s="283"/>
      <c r="P130" s="283"/>
      <c r="Q130" s="283"/>
      <c r="R130" s="432"/>
      <c r="S130" s="432"/>
      <c r="T130" s="432"/>
      <c r="U130" s="432"/>
      <c r="V130" s="63"/>
      <c r="W130" s="283"/>
      <c r="X130" s="283"/>
      <c r="Y130" s="283"/>
      <c r="Z130" s="283"/>
      <c r="AA130" s="283"/>
      <c r="AB130" s="432"/>
      <c r="AC130" s="432"/>
      <c r="AD130" s="283"/>
      <c r="AE130" s="283"/>
      <c r="AF130" s="470"/>
      <c r="AG130" s="283"/>
      <c r="AH130" s="283"/>
      <c r="AI130" s="283"/>
      <c r="AJ130" s="283"/>
      <c r="AK130" s="470"/>
      <c r="AL130" s="66"/>
      <c r="AM130" s="66"/>
      <c r="AN130" s="66"/>
      <c r="AO130" s="66"/>
      <c r="AP130" s="473"/>
      <c r="AQ130" s="66"/>
      <c r="AR130" s="66"/>
      <c r="AS130" s="66"/>
      <c r="AT130" s="283"/>
      <c r="AU130" s="470"/>
      <c r="AV130" s="283"/>
      <c r="AW130" s="66"/>
      <c r="AX130" s="66"/>
      <c r="AY130" s="288"/>
      <c r="AZ130" s="277"/>
      <c r="BA130" s="277"/>
      <c r="BB130" s="277"/>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row>
    <row r="131" spans="1:74" ht="12.75" hidden="1" customHeight="1" x14ac:dyDescent="0.25">
      <c r="A131" s="283"/>
      <c r="B131" s="283"/>
      <c r="C131" s="283"/>
      <c r="D131" s="283"/>
      <c r="E131" s="283"/>
      <c r="F131" s="283"/>
      <c r="G131" s="283"/>
      <c r="H131" s="283"/>
      <c r="I131" s="283"/>
      <c r="J131" s="283"/>
      <c r="K131" s="283"/>
      <c r="L131" s="432"/>
      <c r="M131" s="432"/>
      <c r="N131" s="283"/>
      <c r="O131" s="283"/>
      <c r="P131" s="283"/>
      <c r="Q131" s="283"/>
      <c r="R131" s="432"/>
      <c r="S131" s="432"/>
      <c r="T131" s="432"/>
      <c r="U131" s="432"/>
      <c r="V131" s="63"/>
      <c r="W131" s="283"/>
      <c r="X131" s="283"/>
      <c r="Y131" s="283"/>
      <c r="Z131" s="283"/>
      <c r="AA131" s="283"/>
      <c r="AB131" s="432"/>
      <c r="AC131" s="432"/>
      <c r="AD131" s="283"/>
      <c r="AE131" s="283"/>
      <c r="AF131" s="470"/>
      <c r="AG131" s="283"/>
      <c r="AH131" s="283"/>
      <c r="AI131" s="283"/>
      <c r="AJ131" s="283"/>
      <c r="AK131" s="470"/>
      <c r="AL131" s="66"/>
      <c r="AM131" s="66"/>
      <c r="AN131" s="66"/>
      <c r="AO131" s="66"/>
      <c r="AP131" s="473"/>
      <c r="AQ131" s="66"/>
      <c r="AR131" s="66"/>
      <c r="AS131" s="66"/>
      <c r="AT131" s="283"/>
      <c r="AU131" s="470"/>
      <c r="AV131" s="283"/>
      <c r="AW131" s="66"/>
      <c r="AX131" s="66"/>
      <c r="AY131" s="288"/>
      <c r="AZ131" s="277"/>
      <c r="BA131" s="277"/>
      <c r="BB131" s="277"/>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row>
    <row r="132" spans="1:74" ht="12.75" hidden="1" customHeight="1" x14ac:dyDescent="0.25">
      <c r="A132" s="283"/>
      <c r="B132" s="283"/>
      <c r="C132" s="283"/>
      <c r="D132" s="283"/>
      <c r="E132" s="283"/>
      <c r="F132" s="283"/>
      <c r="G132" s="283"/>
      <c r="H132" s="283"/>
      <c r="I132" s="283"/>
      <c r="J132" s="283"/>
      <c r="K132" s="283"/>
      <c r="L132" s="432"/>
      <c r="M132" s="432"/>
      <c r="N132" s="283"/>
      <c r="O132" s="283"/>
      <c r="P132" s="283"/>
      <c r="Q132" s="283"/>
      <c r="R132" s="432"/>
      <c r="S132" s="432"/>
      <c r="T132" s="432"/>
      <c r="U132" s="432"/>
      <c r="V132" s="63"/>
      <c r="W132" s="283"/>
      <c r="X132" s="283"/>
      <c r="Y132" s="283"/>
      <c r="Z132" s="283"/>
      <c r="AA132" s="283"/>
      <c r="AB132" s="432"/>
      <c r="AC132" s="432"/>
      <c r="AD132" s="283"/>
      <c r="AE132" s="283"/>
      <c r="AF132" s="470"/>
      <c r="AG132" s="283"/>
      <c r="AH132" s="283"/>
      <c r="AI132" s="283"/>
      <c r="AJ132" s="283"/>
      <c r="AK132" s="470"/>
      <c r="AL132" s="66"/>
      <c r="AM132" s="66"/>
      <c r="AN132" s="66"/>
      <c r="AO132" s="66"/>
      <c r="AP132" s="473"/>
      <c r="AQ132" s="66"/>
      <c r="AR132" s="66"/>
      <c r="AS132" s="66"/>
      <c r="AT132" s="283"/>
      <c r="AU132" s="470"/>
      <c r="AV132" s="283"/>
      <c r="AW132" s="66"/>
      <c r="AX132" s="66"/>
      <c r="AY132" s="288"/>
      <c r="AZ132" s="277"/>
      <c r="BA132" s="277"/>
      <c r="BB132" s="277"/>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row>
    <row r="133" spans="1:74" ht="12.75" hidden="1" customHeight="1" x14ac:dyDescent="0.25">
      <c r="A133" s="283"/>
      <c r="B133" s="283"/>
      <c r="C133" s="283"/>
      <c r="D133" s="283"/>
      <c r="E133" s="283"/>
      <c r="F133" s="283"/>
      <c r="G133" s="283"/>
      <c r="H133" s="283"/>
      <c r="I133" s="283"/>
      <c r="J133" s="283"/>
      <c r="K133" s="283"/>
      <c r="L133" s="432"/>
      <c r="M133" s="432"/>
      <c r="N133" s="283"/>
      <c r="O133" s="283"/>
      <c r="P133" s="283"/>
      <c r="Q133" s="283"/>
      <c r="R133" s="432"/>
      <c r="S133" s="432"/>
      <c r="T133" s="432"/>
      <c r="U133" s="432"/>
      <c r="V133" s="63"/>
      <c r="W133" s="283"/>
      <c r="X133" s="283"/>
      <c r="Y133" s="283"/>
      <c r="Z133" s="283"/>
      <c r="AA133" s="283"/>
      <c r="AB133" s="432"/>
      <c r="AC133" s="432"/>
      <c r="AD133" s="283"/>
      <c r="AE133" s="283"/>
      <c r="AF133" s="470"/>
      <c r="AG133" s="283"/>
      <c r="AH133" s="283"/>
      <c r="AI133" s="283"/>
      <c r="AJ133" s="283"/>
      <c r="AK133" s="470"/>
      <c r="AL133" s="66"/>
      <c r="AM133" s="66"/>
      <c r="AN133" s="66"/>
      <c r="AO133" s="66"/>
      <c r="AP133" s="473"/>
      <c r="AQ133" s="66"/>
      <c r="AR133" s="66"/>
      <c r="AS133" s="66"/>
      <c r="AT133" s="283"/>
      <c r="AU133" s="470"/>
      <c r="AV133" s="283"/>
      <c r="AW133" s="66"/>
      <c r="AX133" s="66"/>
      <c r="AY133" s="288"/>
      <c r="AZ133" s="277"/>
      <c r="BA133" s="277"/>
      <c r="BB133" s="277"/>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row>
    <row r="134" spans="1:74" ht="12.75" hidden="1" customHeight="1" x14ac:dyDescent="0.25">
      <c r="A134" s="283"/>
      <c r="B134" s="283"/>
      <c r="C134" s="283"/>
      <c r="D134" s="283"/>
      <c r="E134" s="283"/>
      <c r="F134" s="283"/>
      <c r="G134" s="283"/>
      <c r="H134" s="283"/>
      <c r="I134" s="283"/>
      <c r="J134" s="283"/>
      <c r="K134" s="283"/>
      <c r="L134" s="432"/>
      <c r="M134" s="432"/>
      <c r="N134" s="283"/>
      <c r="O134" s="283"/>
      <c r="P134" s="283"/>
      <c r="Q134" s="283"/>
      <c r="R134" s="432"/>
      <c r="S134" s="432"/>
      <c r="T134" s="432"/>
      <c r="U134" s="432"/>
      <c r="V134" s="63"/>
      <c r="W134" s="283"/>
      <c r="X134" s="283"/>
      <c r="Y134" s="283"/>
      <c r="Z134" s="283"/>
      <c r="AA134" s="283"/>
      <c r="AB134" s="432"/>
      <c r="AC134" s="432"/>
      <c r="AD134" s="283"/>
      <c r="AE134" s="283"/>
      <c r="AF134" s="470"/>
      <c r="AG134" s="283"/>
      <c r="AH134" s="283"/>
      <c r="AI134" s="283"/>
      <c r="AJ134" s="283"/>
      <c r="AK134" s="470"/>
      <c r="AL134" s="66"/>
      <c r="AM134" s="66"/>
      <c r="AN134" s="66"/>
      <c r="AO134" s="66"/>
      <c r="AP134" s="473"/>
      <c r="AQ134" s="66"/>
      <c r="AR134" s="66"/>
      <c r="AS134" s="66"/>
      <c r="AT134" s="283"/>
      <c r="AU134" s="470"/>
      <c r="AV134" s="283"/>
      <c r="AW134" s="66"/>
      <c r="AX134" s="66"/>
      <c r="AY134" s="288"/>
      <c r="AZ134" s="277"/>
      <c r="BA134" s="277"/>
      <c r="BB134" s="277"/>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row>
    <row r="135" spans="1:74" ht="12.75" hidden="1" customHeight="1" x14ac:dyDescent="0.25">
      <c r="A135" s="283"/>
      <c r="B135" s="283"/>
      <c r="C135" s="283"/>
      <c r="D135" s="283"/>
      <c r="E135" s="283"/>
      <c r="F135" s="283"/>
      <c r="G135" s="283"/>
      <c r="H135" s="283"/>
      <c r="I135" s="283"/>
      <c r="J135" s="283"/>
      <c r="K135" s="283"/>
      <c r="L135" s="432"/>
      <c r="M135" s="432"/>
      <c r="N135" s="283"/>
      <c r="O135" s="283"/>
      <c r="P135" s="283"/>
      <c r="Q135" s="283"/>
      <c r="R135" s="432"/>
      <c r="S135" s="432"/>
      <c r="T135" s="432"/>
      <c r="U135" s="432"/>
      <c r="V135" s="63"/>
      <c r="W135" s="283"/>
      <c r="X135" s="283"/>
      <c r="Y135" s="283"/>
      <c r="Z135" s="283"/>
      <c r="AA135" s="283"/>
      <c r="AB135" s="432"/>
      <c r="AC135" s="432"/>
      <c r="AD135" s="283"/>
      <c r="AE135" s="283"/>
      <c r="AF135" s="470"/>
      <c r="AG135" s="283"/>
      <c r="AH135" s="283"/>
      <c r="AI135" s="283"/>
      <c r="AJ135" s="283"/>
      <c r="AK135" s="470"/>
      <c r="AL135" s="66"/>
      <c r="AM135" s="66"/>
      <c r="AN135" s="66"/>
      <c r="AO135" s="66"/>
      <c r="AP135" s="473"/>
      <c r="AQ135" s="66"/>
      <c r="AR135" s="66"/>
      <c r="AS135" s="66"/>
      <c r="AT135" s="283"/>
      <c r="AU135" s="470"/>
      <c r="AV135" s="283"/>
      <c r="AW135" s="66"/>
      <c r="AX135" s="66"/>
      <c r="AY135" s="288"/>
      <c r="AZ135" s="277"/>
      <c r="BA135" s="277"/>
      <c r="BB135" s="277"/>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row>
    <row r="136" spans="1:74" ht="12.75" hidden="1" customHeight="1" x14ac:dyDescent="0.25">
      <c r="A136" s="283"/>
      <c r="B136" s="283"/>
      <c r="C136" s="283"/>
      <c r="D136" s="283"/>
      <c r="E136" s="283"/>
      <c r="F136" s="283"/>
      <c r="G136" s="283"/>
      <c r="H136" s="283"/>
      <c r="I136" s="283"/>
      <c r="J136" s="283"/>
      <c r="K136" s="283"/>
      <c r="L136" s="432"/>
      <c r="M136" s="432"/>
      <c r="N136" s="283"/>
      <c r="O136" s="283"/>
      <c r="P136" s="283"/>
      <c r="Q136" s="283"/>
      <c r="R136" s="432"/>
      <c r="S136" s="432"/>
      <c r="T136" s="432"/>
      <c r="U136" s="432"/>
      <c r="V136" s="63"/>
      <c r="W136" s="283"/>
      <c r="X136" s="283"/>
      <c r="Y136" s="283"/>
      <c r="Z136" s="283"/>
      <c r="AA136" s="283"/>
      <c r="AB136" s="432"/>
      <c r="AC136" s="432"/>
      <c r="AD136" s="283"/>
      <c r="AE136" s="283"/>
      <c r="AF136" s="470"/>
      <c r="AG136" s="283"/>
      <c r="AH136" s="283"/>
      <c r="AI136" s="283"/>
      <c r="AJ136" s="283"/>
      <c r="AK136" s="470"/>
      <c r="AL136" s="66"/>
      <c r="AM136" s="66"/>
      <c r="AN136" s="66"/>
      <c r="AO136" s="66"/>
      <c r="AP136" s="473"/>
      <c r="AQ136" s="66"/>
      <c r="AR136" s="66"/>
      <c r="AS136" s="66"/>
      <c r="AT136" s="283"/>
      <c r="AU136" s="470"/>
      <c r="AV136" s="283"/>
      <c r="AW136" s="66"/>
      <c r="AX136" s="66"/>
      <c r="AY136" s="288"/>
      <c r="AZ136" s="277"/>
      <c r="BA136" s="277"/>
      <c r="BB136" s="277"/>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row>
    <row r="137" spans="1:74" ht="12.75" hidden="1" customHeight="1" x14ac:dyDescent="0.25">
      <c r="A137" s="283"/>
      <c r="B137" s="283"/>
      <c r="C137" s="283"/>
      <c r="D137" s="283"/>
      <c r="E137" s="283"/>
      <c r="F137" s="283"/>
      <c r="G137" s="283"/>
      <c r="H137" s="283"/>
      <c r="I137" s="283"/>
      <c r="J137" s="283"/>
      <c r="K137" s="283"/>
      <c r="L137" s="432"/>
      <c r="M137" s="432"/>
      <c r="N137" s="283"/>
      <c r="O137" s="283"/>
      <c r="P137" s="283"/>
      <c r="Q137" s="283"/>
      <c r="R137" s="432"/>
      <c r="S137" s="432"/>
      <c r="T137" s="432"/>
      <c r="U137" s="432"/>
      <c r="V137" s="63"/>
      <c r="W137" s="283"/>
      <c r="X137" s="283"/>
      <c r="Y137" s="283"/>
      <c r="Z137" s="283"/>
      <c r="AA137" s="283"/>
      <c r="AB137" s="432"/>
      <c r="AC137" s="432"/>
      <c r="AD137" s="283"/>
      <c r="AE137" s="283"/>
      <c r="AF137" s="470"/>
      <c r="AG137" s="283"/>
      <c r="AH137" s="283"/>
      <c r="AI137" s="283"/>
      <c r="AJ137" s="283"/>
      <c r="AK137" s="470"/>
      <c r="AL137" s="66"/>
      <c r="AM137" s="66"/>
      <c r="AN137" s="66"/>
      <c r="AO137" s="66"/>
      <c r="AP137" s="473"/>
      <c r="AQ137" s="66"/>
      <c r="AR137" s="66"/>
      <c r="AS137" s="66"/>
      <c r="AT137" s="283"/>
      <c r="AU137" s="470"/>
      <c r="AV137" s="283"/>
      <c r="AW137" s="66"/>
      <c r="AX137" s="66"/>
      <c r="AY137" s="288"/>
      <c r="AZ137" s="277"/>
      <c r="BA137" s="277"/>
      <c r="BB137" s="277"/>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row>
    <row r="138" spans="1:74" ht="12.75" hidden="1" customHeight="1" x14ac:dyDescent="0.25">
      <c r="A138" s="283"/>
      <c r="B138" s="283"/>
      <c r="C138" s="283"/>
      <c r="D138" s="283"/>
      <c r="E138" s="283"/>
      <c r="F138" s="283"/>
      <c r="G138" s="283"/>
      <c r="H138" s="283"/>
      <c r="I138" s="283"/>
      <c r="J138" s="283"/>
      <c r="K138" s="283"/>
      <c r="L138" s="432"/>
      <c r="M138" s="432"/>
      <c r="N138" s="283"/>
      <c r="O138" s="283"/>
      <c r="P138" s="283"/>
      <c r="Q138" s="283"/>
      <c r="R138" s="432"/>
      <c r="S138" s="432"/>
      <c r="T138" s="432"/>
      <c r="U138" s="432"/>
      <c r="V138" s="63"/>
      <c r="W138" s="283"/>
      <c r="X138" s="283"/>
      <c r="Y138" s="283"/>
      <c r="Z138" s="283"/>
      <c r="AA138" s="283"/>
      <c r="AB138" s="432"/>
      <c r="AC138" s="432"/>
      <c r="AD138" s="283"/>
      <c r="AE138" s="283"/>
      <c r="AF138" s="470"/>
      <c r="AG138" s="283"/>
      <c r="AH138" s="283"/>
      <c r="AI138" s="283"/>
      <c r="AJ138" s="283"/>
      <c r="AK138" s="470"/>
      <c r="AL138" s="66"/>
      <c r="AM138" s="66"/>
      <c r="AN138" s="66"/>
      <c r="AO138" s="66"/>
      <c r="AP138" s="473"/>
      <c r="AQ138" s="66"/>
      <c r="AR138" s="66"/>
      <c r="AS138" s="66"/>
      <c r="AT138" s="283"/>
      <c r="AU138" s="470"/>
      <c r="AV138" s="283"/>
      <c r="AW138" s="66"/>
      <c r="AX138" s="66"/>
      <c r="AY138" s="288"/>
      <c r="AZ138" s="277"/>
      <c r="BA138" s="277"/>
      <c r="BB138" s="277"/>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row>
    <row r="139" spans="1:74" ht="12.75" hidden="1" customHeight="1" x14ac:dyDescent="0.25">
      <c r="A139" s="283"/>
      <c r="B139" s="283"/>
      <c r="C139" s="283"/>
      <c r="D139" s="283"/>
      <c r="E139" s="283"/>
      <c r="F139" s="283"/>
      <c r="G139" s="283"/>
      <c r="H139" s="283"/>
      <c r="I139" s="283"/>
      <c r="J139" s="283"/>
      <c r="K139" s="283"/>
      <c r="L139" s="432"/>
      <c r="M139" s="432"/>
      <c r="N139" s="283"/>
      <c r="O139" s="283"/>
      <c r="P139" s="283"/>
      <c r="Q139" s="283"/>
      <c r="R139" s="432"/>
      <c r="S139" s="432"/>
      <c r="T139" s="432"/>
      <c r="U139" s="432"/>
      <c r="V139" s="63"/>
      <c r="W139" s="283"/>
      <c r="X139" s="283"/>
      <c r="Y139" s="283"/>
      <c r="Z139" s="283"/>
      <c r="AA139" s="283"/>
      <c r="AB139" s="432"/>
      <c r="AC139" s="432"/>
      <c r="AD139" s="283"/>
      <c r="AE139" s="283"/>
      <c r="AF139" s="470"/>
      <c r="AG139" s="283"/>
      <c r="AH139" s="283"/>
      <c r="AI139" s="283"/>
      <c r="AJ139" s="283"/>
      <c r="AK139" s="470"/>
      <c r="AL139" s="66"/>
      <c r="AM139" s="66"/>
      <c r="AN139" s="66"/>
      <c r="AO139" s="66"/>
      <c r="AP139" s="473"/>
      <c r="AQ139" s="66"/>
      <c r="AR139" s="66"/>
      <c r="AS139" s="66"/>
      <c r="AT139" s="283"/>
      <c r="AU139" s="470"/>
      <c r="AV139" s="283"/>
      <c r="AW139" s="66"/>
      <c r="AX139" s="66"/>
      <c r="AY139" s="288"/>
      <c r="AZ139" s="277"/>
      <c r="BA139" s="277"/>
      <c r="BB139" s="277"/>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row>
    <row r="140" spans="1:74" ht="12.75" hidden="1" customHeight="1" x14ac:dyDescent="0.25">
      <c r="A140" s="283"/>
      <c r="B140" s="283"/>
      <c r="C140" s="283"/>
      <c r="D140" s="283"/>
      <c r="E140" s="283"/>
      <c r="F140" s="283"/>
      <c r="G140" s="283"/>
      <c r="H140" s="283"/>
      <c r="I140" s="283"/>
      <c r="J140" s="283"/>
      <c r="K140" s="283"/>
      <c r="L140" s="432"/>
      <c r="M140" s="432"/>
      <c r="N140" s="283"/>
      <c r="O140" s="283"/>
      <c r="P140" s="283"/>
      <c r="Q140" s="283"/>
      <c r="R140" s="432"/>
      <c r="S140" s="432"/>
      <c r="T140" s="432"/>
      <c r="U140" s="432"/>
      <c r="V140" s="63"/>
      <c r="W140" s="283"/>
      <c r="X140" s="283"/>
      <c r="Y140" s="283"/>
      <c r="Z140" s="283"/>
      <c r="AA140" s="283"/>
      <c r="AB140" s="432"/>
      <c r="AC140" s="432"/>
      <c r="AD140" s="283"/>
      <c r="AE140" s="283"/>
      <c r="AF140" s="470"/>
      <c r="AG140" s="283"/>
      <c r="AH140" s="283"/>
      <c r="AI140" s="283"/>
      <c r="AJ140" s="283"/>
      <c r="AK140" s="470"/>
      <c r="AL140" s="66"/>
      <c r="AM140" s="66"/>
      <c r="AN140" s="66"/>
      <c r="AO140" s="66"/>
      <c r="AP140" s="473"/>
      <c r="AQ140" s="66"/>
      <c r="AR140" s="66"/>
      <c r="AS140" s="66"/>
      <c r="AT140" s="283"/>
      <c r="AU140" s="470"/>
      <c r="AV140" s="283"/>
      <c r="AW140" s="66"/>
      <c r="AX140" s="66"/>
      <c r="AY140" s="288"/>
      <c r="AZ140" s="277"/>
      <c r="BA140" s="277"/>
      <c r="BB140" s="277"/>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row>
    <row r="141" spans="1:74" ht="12.75" hidden="1" customHeight="1" x14ac:dyDescent="0.25">
      <c r="A141" s="283"/>
      <c r="B141" s="283"/>
      <c r="C141" s="283"/>
      <c r="D141" s="283"/>
      <c r="E141" s="283"/>
      <c r="F141" s="283"/>
      <c r="G141" s="283"/>
      <c r="H141" s="283"/>
      <c r="I141" s="283"/>
      <c r="J141" s="283"/>
      <c r="K141" s="283"/>
      <c r="L141" s="432"/>
      <c r="M141" s="432"/>
      <c r="N141" s="283"/>
      <c r="O141" s="283"/>
      <c r="P141" s="283"/>
      <c r="Q141" s="283"/>
      <c r="R141" s="432"/>
      <c r="S141" s="432"/>
      <c r="T141" s="432"/>
      <c r="U141" s="432"/>
      <c r="V141" s="63"/>
      <c r="W141" s="283"/>
      <c r="X141" s="283"/>
      <c r="Y141" s="283"/>
      <c r="Z141" s="283"/>
      <c r="AA141" s="283"/>
      <c r="AB141" s="432"/>
      <c r="AC141" s="432"/>
      <c r="AD141" s="283"/>
      <c r="AE141" s="283"/>
      <c r="AF141" s="470"/>
      <c r="AG141" s="283"/>
      <c r="AH141" s="283"/>
      <c r="AI141" s="283"/>
      <c r="AJ141" s="283"/>
      <c r="AK141" s="470"/>
      <c r="AL141" s="66"/>
      <c r="AM141" s="66"/>
      <c r="AN141" s="66"/>
      <c r="AO141" s="66"/>
      <c r="AP141" s="473"/>
      <c r="AQ141" s="66"/>
      <c r="AR141" s="66"/>
      <c r="AS141" s="66"/>
      <c r="AT141" s="283"/>
      <c r="AU141" s="470"/>
      <c r="AV141" s="283"/>
      <c r="AW141" s="66"/>
      <c r="AX141" s="66"/>
      <c r="AY141" s="288"/>
      <c r="AZ141" s="277"/>
      <c r="BA141" s="277"/>
      <c r="BB141" s="277"/>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row>
    <row r="142" spans="1:74" ht="12.75" hidden="1" customHeight="1" x14ac:dyDescent="0.25">
      <c r="A142" s="283"/>
      <c r="B142" s="283"/>
      <c r="C142" s="283"/>
      <c r="D142" s="283"/>
      <c r="E142" s="283"/>
      <c r="F142" s="283"/>
      <c r="G142" s="283"/>
      <c r="H142" s="283"/>
      <c r="I142" s="283"/>
      <c r="J142" s="283"/>
      <c r="K142" s="283"/>
      <c r="L142" s="432"/>
      <c r="M142" s="432"/>
      <c r="N142" s="283"/>
      <c r="O142" s="283"/>
      <c r="P142" s="283"/>
      <c r="Q142" s="283"/>
      <c r="R142" s="432"/>
      <c r="S142" s="432"/>
      <c r="T142" s="432"/>
      <c r="U142" s="432"/>
      <c r="V142" s="63"/>
      <c r="W142" s="283"/>
      <c r="X142" s="283"/>
      <c r="Y142" s="283"/>
      <c r="Z142" s="283"/>
      <c r="AA142" s="283"/>
      <c r="AB142" s="432"/>
      <c r="AC142" s="432"/>
      <c r="AD142" s="283"/>
      <c r="AE142" s="283"/>
      <c r="AF142" s="470"/>
      <c r="AG142" s="283"/>
      <c r="AH142" s="283"/>
      <c r="AI142" s="283"/>
      <c r="AJ142" s="283"/>
      <c r="AK142" s="470"/>
      <c r="AL142" s="66"/>
      <c r="AM142" s="66"/>
      <c r="AN142" s="66"/>
      <c r="AO142" s="66"/>
      <c r="AP142" s="473"/>
      <c r="AQ142" s="66"/>
      <c r="AR142" s="66"/>
      <c r="AS142" s="66"/>
      <c r="AT142" s="283"/>
      <c r="AU142" s="470"/>
      <c r="AV142" s="283"/>
      <c r="AW142" s="66"/>
      <c r="AX142" s="66"/>
      <c r="AY142" s="288"/>
      <c r="AZ142" s="277"/>
      <c r="BA142" s="277"/>
      <c r="BB142" s="277"/>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row>
    <row r="143" spans="1:74" ht="12.75" hidden="1" customHeight="1" x14ac:dyDescent="0.25">
      <c r="A143" s="283"/>
      <c r="B143" s="283"/>
      <c r="C143" s="283"/>
      <c r="D143" s="283"/>
      <c r="E143" s="283"/>
      <c r="F143" s="283"/>
      <c r="G143" s="283"/>
      <c r="H143" s="283"/>
      <c r="I143" s="283"/>
      <c r="J143" s="283"/>
      <c r="K143" s="283"/>
      <c r="L143" s="432"/>
      <c r="M143" s="432"/>
      <c r="N143" s="283"/>
      <c r="O143" s="283"/>
      <c r="P143" s="283"/>
      <c r="Q143" s="283"/>
      <c r="R143" s="432"/>
      <c r="S143" s="432"/>
      <c r="T143" s="432"/>
      <c r="U143" s="432"/>
      <c r="V143" s="63"/>
      <c r="W143" s="283"/>
      <c r="X143" s="283"/>
      <c r="Y143" s="283"/>
      <c r="Z143" s="283"/>
      <c r="AA143" s="283"/>
      <c r="AB143" s="432"/>
      <c r="AC143" s="432"/>
      <c r="AD143" s="283"/>
      <c r="AE143" s="283"/>
      <c r="AF143" s="470"/>
      <c r="AG143" s="283"/>
      <c r="AH143" s="283"/>
      <c r="AI143" s="283"/>
      <c r="AJ143" s="283"/>
      <c r="AK143" s="470"/>
      <c r="AL143" s="66"/>
      <c r="AM143" s="66"/>
      <c r="AN143" s="66"/>
      <c r="AO143" s="66"/>
      <c r="AP143" s="473"/>
      <c r="AQ143" s="66"/>
      <c r="AR143" s="66"/>
      <c r="AS143" s="66"/>
      <c r="AT143" s="283"/>
      <c r="AU143" s="470"/>
      <c r="AV143" s="283"/>
      <c r="AW143" s="66"/>
      <c r="AX143" s="66"/>
      <c r="AY143" s="288"/>
      <c r="AZ143" s="277"/>
      <c r="BA143" s="277"/>
      <c r="BB143" s="277"/>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row>
    <row r="144" spans="1:74" ht="12.75" hidden="1" customHeight="1" x14ac:dyDescent="0.25">
      <c r="A144" s="283"/>
      <c r="B144" s="283"/>
      <c r="C144" s="283"/>
      <c r="D144" s="283"/>
      <c r="E144" s="283"/>
      <c r="F144" s="283"/>
      <c r="G144" s="283"/>
      <c r="H144" s="283"/>
      <c r="I144" s="283"/>
      <c r="J144" s="283"/>
      <c r="K144" s="283"/>
      <c r="L144" s="432"/>
      <c r="M144" s="432"/>
      <c r="N144" s="283"/>
      <c r="O144" s="283"/>
      <c r="P144" s="283"/>
      <c r="Q144" s="283"/>
      <c r="R144" s="432"/>
      <c r="S144" s="432"/>
      <c r="T144" s="432"/>
      <c r="U144" s="432"/>
      <c r="V144" s="63"/>
      <c r="W144" s="283"/>
      <c r="X144" s="283"/>
      <c r="Y144" s="283"/>
      <c r="Z144" s="283"/>
      <c r="AA144" s="283"/>
      <c r="AB144" s="432"/>
      <c r="AC144" s="432"/>
      <c r="AD144" s="283"/>
      <c r="AE144" s="283"/>
      <c r="AF144" s="470"/>
      <c r="AG144" s="283"/>
      <c r="AH144" s="283"/>
      <c r="AI144" s="283"/>
      <c r="AJ144" s="283"/>
      <c r="AK144" s="470"/>
      <c r="AL144" s="66"/>
      <c r="AM144" s="66"/>
      <c r="AN144" s="66"/>
      <c r="AO144" s="66"/>
      <c r="AP144" s="473"/>
      <c r="AQ144" s="66"/>
      <c r="AR144" s="66"/>
      <c r="AS144" s="66"/>
      <c r="AT144" s="283"/>
      <c r="AU144" s="470"/>
      <c r="AV144" s="283"/>
      <c r="AW144" s="66"/>
      <c r="AX144" s="66"/>
      <c r="AY144" s="288"/>
      <c r="AZ144" s="277"/>
      <c r="BA144" s="277"/>
      <c r="BB144" s="277"/>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row>
    <row r="145" spans="1:74" ht="12.75" hidden="1" customHeight="1" x14ac:dyDescent="0.25">
      <c r="A145" s="283"/>
      <c r="B145" s="283"/>
      <c r="C145" s="283"/>
      <c r="D145" s="283"/>
      <c r="E145" s="283"/>
      <c r="F145" s="283"/>
      <c r="G145" s="283"/>
      <c r="H145" s="283"/>
      <c r="I145" s="283"/>
      <c r="J145" s="283"/>
      <c r="K145" s="283"/>
      <c r="L145" s="432"/>
      <c r="M145" s="432"/>
      <c r="N145" s="283"/>
      <c r="O145" s="283"/>
      <c r="P145" s="283"/>
      <c r="Q145" s="283"/>
      <c r="R145" s="432"/>
      <c r="S145" s="432"/>
      <c r="T145" s="432"/>
      <c r="U145" s="432"/>
      <c r="V145" s="63"/>
      <c r="W145" s="283"/>
      <c r="X145" s="283"/>
      <c r="Y145" s="283"/>
      <c r="Z145" s="283"/>
      <c r="AA145" s="283"/>
      <c r="AB145" s="432"/>
      <c r="AC145" s="432"/>
      <c r="AD145" s="283"/>
      <c r="AE145" s="283"/>
      <c r="AF145" s="470"/>
      <c r="AG145" s="283"/>
      <c r="AH145" s="283"/>
      <c r="AI145" s="283"/>
      <c r="AJ145" s="283"/>
      <c r="AK145" s="470"/>
      <c r="AL145" s="66"/>
      <c r="AM145" s="66"/>
      <c r="AN145" s="66"/>
      <c r="AO145" s="66"/>
      <c r="AP145" s="473"/>
      <c r="AQ145" s="66"/>
      <c r="AR145" s="66"/>
      <c r="AS145" s="66"/>
      <c r="AT145" s="283"/>
      <c r="AU145" s="470"/>
      <c r="AV145" s="283"/>
      <c r="AW145" s="66"/>
      <c r="AX145" s="66"/>
      <c r="AY145" s="288"/>
      <c r="AZ145" s="277"/>
      <c r="BA145" s="277"/>
      <c r="BB145" s="277"/>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row>
    <row r="146" spans="1:74" ht="12.75" hidden="1" customHeight="1" x14ac:dyDescent="0.25">
      <c r="A146" s="283"/>
      <c r="B146" s="283"/>
      <c r="C146" s="283"/>
      <c r="D146" s="283"/>
      <c r="E146" s="283"/>
      <c r="F146" s="283"/>
      <c r="G146" s="283"/>
      <c r="H146" s="283"/>
      <c r="I146" s="283"/>
      <c r="J146" s="283"/>
      <c r="K146" s="283"/>
      <c r="L146" s="432"/>
      <c r="M146" s="432"/>
      <c r="N146" s="283"/>
      <c r="O146" s="283"/>
      <c r="P146" s="283"/>
      <c r="Q146" s="283"/>
      <c r="R146" s="432"/>
      <c r="S146" s="432"/>
      <c r="T146" s="432"/>
      <c r="U146" s="432"/>
      <c r="V146" s="63"/>
      <c r="W146" s="283"/>
      <c r="X146" s="283"/>
      <c r="Y146" s="283"/>
      <c r="Z146" s="283"/>
      <c r="AA146" s="283"/>
      <c r="AB146" s="432"/>
      <c r="AC146" s="432"/>
      <c r="AD146" s="283"/>
      <c r="AE146" s="283"/>
      <c r="AF146" s="470"/>
      <c r="AG146" s="283"/>
      <c r="AH146" s="283"/>
      <c r="AI146" s="283"/>
      <c r="AJ146" s="283"/>
      <c r="AK146" s="470"/>
      <c r="AL146" s="66"/>
      <c r="AM146" s="66"/>
      <c r="AN146" s="66"/>
      <c r="AO146" s="66"/>
      <c r="AP146" s="473"/>
      <c r="AQ146" s="66"/>
      <c r="AR146" s="66"/>
      <c r="AS146" s="66"/>
      <c r="AT146" s="283"/>
      <c r="AU146" s="470"/>
      <c r="AV146" s="283"/>
      <c r="AW146" s="66"/>
      <c r="AX146" s="66"/>
      <c r="AY146" s="288"/>
      <c r="AZ146" s="277"/>
      <c r="BA146" s="277"/>
      <c r="BB146" s="277"/>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row>
    <row r="147" spans="1:74" ht="12.75" hidden="1" customHeight="1" x14ac:dyDescent="0.25">
      <c r="A147" s="283"/>
      <c r="B147" s="283"/>
      <c r="C147" s="283"/>
      <c r="D147" s="283"/>
      <c r="E147" s="283"/>
      <c r="F147" s="283"/>
      <c r="G147" s="283"/>
      <c r="H147" s="283"/>
      <c r="I147" s="283"/>
      <c r="J147" s="283"/>
      <c r="K147" s="283"/>
      <c r="L147" s="432"/>
      <c r="M147" s="432"/>
      <c r="N147" s="283"/>
      <c r="O147" s="283"/>
      <c r="P147" s="283"/>
      <c r="Q147" s="283"/>
      <c r="R147" s="432"/>
      <c r="S147" s="432"/>
      <c r="T147" s="432"/>
      <c r="U147" s="432"/>
      <c r="V147" s="63"/>
      <c r="W147" s="283"/>
      <c r="X147" s="283"/>
      <c r="Y147" s="283"/>
      <c r="Z147" s="283"/>
      <c r="AA147" s="283"/>
      <c r="AB147" s="432"/>
      <c r="AC147" s="432"/>
      <c r="AD147" s="283"/>
      <c r="AE147" s="283"/>
      <c r="AF147" s="470"/>
      <c r="AG147" s="283"/>
      <c r="AH147" s="283"/>
      <c r="AI147" s="283"/>
      <c r="AJ147" s="283"/>
      <c r="AK147" s="470"/>
      <c r="AL147" s="66"/>
      <c r="AM147" s="66"/>
      <c r="AN147" s="66"/>
      <c r="AO147" s="66"/>
      <c r="AP147" s="473"/>
      <c r="AQ147" s="66"/>
      <c r="AR147" s="66"/>
      <c r="AS147" s="66"/>
      <c r="AT147" s="283"/>
      <c r="AU147" s="470"/>
      <c r="AV147" s="283"/>
      <c r="AW147" s="66"/>
      <c r="AX147" s="66"/>
      <c r="AY147" s="288"/>
      <c r="AZ147" s="277"/>
      <c r="BA147" s="277"/>
      <c r="BB147" s="277"/>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row>
    <row r="148" spans="1:74" ht="12.75" hidden="1" customHeight="1" x14ac:dyDescent="0.25">
      <c r="A148" s="283"/>
      <c r="B148" s="283"/>
      <c r="C148" s="283"/>
      <c r="D148" s="283"/>
      <c r="E148" s="283"/>
      <c r="F148" s="283"/>
      <c r="G148" s="283"/>
      <c r="H148" s="283"/>
      <c r="I148" s="283"/>
      <c r="J148" s="283"/>
      <c r="K148" s="283"/>
      <c r="L148" s="432"/>
      <c r="M148" s="432"/>
      <c r="N148" s="283"/>
      <c r="O148" s="283"/>
      <c r="P148" s="283"/>
      <c r="Q148" s="283"/>
      <c r="R148" s="432"/>
      <c r="S148" s="432"/>
      <c r="T148" s="432"/>
      <c r="U148" s="432"/>
      <c r="V148" s="63"/>
      <c r="W148" s="283"/>
      <c r="X148" s="283"/>
      <c r="Y148" s="283"/>
      <c r="Z148" s="283"/>
      <c r="AA148" s="283"/>
      <c r="AB148" s="432"/>
      <c r="AC148" s="432"/>
      <c r="AD148" s="283"/>
      <c r="AE148" s="283"/>
      <c r="AF148" s="470"/>
      <c r="AG148" s="283"/>
      <c r="AH148" s="283"/>
      <c r="AI148" s="283"/>
      <c r="AJ148" s="283"/>
      <c r="AK148" s="470"/>
      <c r="AL148" s="66"/>
      <c r="AM148" s="66"/>
      <c r="AN148" s="66"/>
      <c r="AO148" s="66"/>
      <c r="AP148" s="473"/>
      <c r="AQ148" s="66"/>
      <c r="AR148" s="66"/>
      <c r="AS148" s="66"/>
      <c r="AT148" s="283"/>
      <c r="AU148" s="470"/>
      <c r="AV148" s="283"/>
      <c r="AW148" s="66"/>
      <c r="AX148" s="66"/>
      <c r="AY148" s="288"/>
      <c r="AZ148" s="277"/>
      <c r="BA148" s="277"/>
      <c r="BB148" s="277"/>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row>
    <row r="149" spans="1:74" ht="12.75" hidden="1" customHeight="1" x14ac:dyDescent="0.25">
      <c r="A149" s="283"/>
      <c r="B149" s="283"/>
      <c r="C149" s="283"/>
      <c r="D149" s="283"/>
      <c r="E149" s="283"/>
      <c r="F149" s="283"/>
      <c r="G149" s="283"/>
      <c r="H149" s="283"/>
      <c r="I149" s="283"/>
      <c r="J149" s="283"/>
      <c r="K149" s="283"/>
      <c r="L149" s="432"/>
      <c r="M149" s="432"/>
      <c r="N149" s="283"/>
      <c r="O149" s="283"/>
      <c r="P149" s="283"/>
      <c r="Q149" s="283"/>
      <c r="R149" s="432"/>
      <c r="S149" s="432"/>
      <c r="T149" s="432"/>
      <c r="U149" s="432"/>
      <c r="V149" s="63"/>
      <c r="W149" s="283"/>
      <c r="X149" s="283"/>
      <c r="Y149" s="283"/>
      <c r="Z149" s="283"/>
      <c r="AA149" s="283"/>
      <c r="AB149" s="432"/>
      <c r="AC149" s="432"/>
      <c r="AD149" s="283"/>
      <c r="AE149" s="283"/>
      <c r="AF149" s="470"/>
      <c r="AG149" s="283"/>
      <c r="AH149" s="283"/>
      <c r="AI149" s="283"/>
      <c r="AJ149" s="283"/>
      <c r="AK149" s="470"/>
      <c r="AL149" s="66"/>
      <c r="AM149" s="66"/>
      <c r="AN149" s="66"/>
      <c r="AO149" s="66"/>
      <c r="AP149" s="473"/>
      <c r="AQ149" s="66"/>
      <c r="AR149" s="66"/>
      <c r="AS149" s="66"/>
      <c r="AT149" s="283"/>
      <c r="AU149" s="470"/>
      <c r="AV149" s="283"/>
      <c r="AW149" s="66"/>
      <c r="AX149" s="66"/>
      <c r="AY149" s="288"/>
      <c r="AZ149" s="277"/>
      <c r="BA149" s="277"/>
      <c r="BB149" s="277"/>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row>
    <row r="150" spans="1:74" ht="12.75" hidden="1" customHeight="1" x14ac:dyDescent="0.25">
      <c r="A150" s="283"/>
      <c r="B150" s="283"/>
      <c r="C150" s="283"/>
      <c r="D150" s="283"/>
      <c r="E150" s="283"/>
      <c r="F150" s="283"/>
      <c r="G150" s="283"/>
      <c r="H150" s="283"/>
      <c r="I150" s="283"/>
      <c r="J150" s="283"/>
      <c r="K150" s="283"/>
      <c r="L150" s="432"/>
      <c r="M150" s="432"/>
      <c r="N150" s="283"/>
      <c r="O150" s="283"/>
      <c r="P150" s="283"/>
      <c r="Q150" s="283"/>
      <c r="R150" s="432"/>
      <c r="S150" s="432"/>
      <c r="T150" s="432"/>
      <c r="U150" s="432"/>
      <c r="V150" s="63"/>
      <c r="W150" s="283"/>
      <c r="X150" s="283"/>
      <c r="Y150" s="283"/>
      <c r="Z150" s="283"/>
      <c r="AA150" s="283"/>
      <c r="AB150" s="432"/>
      <c r="AC150" s="432"/>
      <c r="AD150" s="283"/>
      <c r="AE150" s="283"/>
      <c r="AF150" s="470"/>
      <c r="AG150" s="283"/>
      <c r="AH150" s="283"/>
      <c r="AI150" s="283"/>
      <c r="AJ150" s="283"/>
      <c r="AK150" s="470"/>
      <c r="AL150" s="66"/>
      <c r="AM150" s="66"/>
      <c r="AN150" s="66"/>
      <c r="AO150" s="66"/>
      <c r="AP150" s="473"/>
      <c r="AQ150" s="66"/>
      <c r="AR150" s="66"/>
      <c r="AS150" s="66"/>
      <c r="AT150" s="283"/>
      <c r="AU150" s="470"/>
      <c r="AV150" s="283"/>
      <c r="AW150" s="66"/>
      <c r="AX150" s="66"/>
      <c r="AY150" s="288"/>
      <c r="AZ150" s="277"/>
      <c r="BA150" s="277"/>
      <c r="BB150" s="277"/>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row>
    <row r="151" spans="1:74" ht="12.75" hidden="1" customHeight="1" x14ac:dyDescent="0.25">
      <c r="A151" s="283"/>
      <c r="B151" s="283"/>
      <c r="C151" s="283"/>
      <c r="D151" s="283"/>
      <c r="E151" s="283"/>
      <c r="F151" s="283"/>
      <c r="G151" s="283"/>
      <c r="H151" s="283"/>
      <c r="I151" s="283"/>
      <c r="J151" s="283"/>
      <c r="K151" s="283"/>
      <c r="L151" s="432"/>
      <c r="M151" s="432"/>
      <c r="N151" s="283"/>
      <c r="O151" s="283"/>
      <c r="P151" s="283"/>
      <c r="Q151" s="283"/>
      <c r="R151" s="432"/>
      <c r="S151" s="432"/>
      <c r="T151" s="432"/>
      <c r="U151" s="432"/>
      <c r="V151" s="63"/>
      <c r="W151" s="283"/>
      <c r="X151" s="283"/>
      <c r="Y151" s="283"/>
      <c r="Z151" s="283"/>
      <c r="AA151" s="283"/>
      <c r="AB151" s="432"/>
      <c r="AC151" s="432"/>
      <c r="AD151" s="283"/>
      <c r="AE151" s="283"/>
      <c r="AF151" s="470"/>
      <c r="AG151" s="283"/>
      <c r="AH151" s="283"/>
      <c r="AI151" s="283"/>
      <c r="AJ151" s="283"/>
      <c r="AK151" s="470"/>
      <c r="AL151" s="66"/>
      <c r="AM151" s="66"/>
      <c r="AN151" s="66"/>
      <c r="AO151" s="66"/>
      <c r="AP151" s="473"/>
      <c r="AQ151" s="66"/>
      <c r="AR151" s="66"/>
      <c r="AS151" s="66"/>
      <c r="AT151" s="283"/>
      <c r="AU151" s="470"/>
      <c r="AV151" s="283"/>
      <c r="AW151" s="66"/>
      <c r="AX151" s="66"/>
      <c r="AY151" s="288"/>
      <c r="AZ151" s="277"/>
      <c r="BA151" s="277"/>
      <c r="BB151" s="277"/>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row>
    <row r="152" spans="1:74" ht="12.75" hidden="1" customHeight="1" x14ac:dyDescent="0.25">
      <c r="A152" s="283"/>
      <c r="B152" s="283"/>
      <c r="C152" s="283"/>
      <c r="D152" s="283"/>
      <c r="E152" s="283"/>
      <c r="F152" s="283"/>
      <c r="G152" s="283"/>
      <c r="H152" s="283"/>
      <c r="I152" s="283"/>
      <c r="J152" s="283"/>
      <c r="K152" s="283"/>
      <c r="L152" s="432"/>
      <c r="M152" s="432"/>
      <c r="N152" s="283"/>
      <c r="O152" s="283"/>
      <c r="P152" s="283"/>
      <c r="Q152" s="283"/>
      <c r="R152" s="432"/>
      <c r="S152" s="432"/>
      <c r="T152" s="432"/>
      <c r="U152" s="432"/>
      <c r="V152" s="63"/>
      <c r="W152" s="283"/>
      <c r="X152" s="283"/>
      <c r="Y152" s="283"/>
      <c r="Z152" s="283"/>
      <c r="AA152" s="283"/>
      <c r="AB152" s="432"/>
      <c r="AC152" s="432"/>
      <c r="AD152" s="283"/>
      <c r="AE152" s="283"/>
      <c r="AF152" s="470"/>
      <c r="AG152" s="283"/>
      <c r="AH152" s="283"/>
      <c r="AI152" s="283"/>
      <c r="AJ152" s="283"/>
      <c r="AK152" s="470"/>
      <c r="AL152" s="66"/>
      <c r="AM152" s="66"/>
      <c r="AN152" s="66"/>
      <c r="AO152" s="66"/>
      <c r="AP152" s="473"/>
      <c r="AQ152" s="66"/>
      <c r="AR152" s="66"/>
      <c r="AS152" s="66"/>
      <c r="AT152" s="283"/>
      <c r="AU152" s="470"/>
      <c r="AV152" s="283"/>
      <c r="AW152" s="66"/>
      <c r="AX152" s="66"/>
      <c r="AY152" s="288"/>
      <c r="AZ152" s="277"/>
      <c r="BA152" s="277"/>
      <c r="BB152" s="277"/>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row>
    <row r="153" spans="1:74" ht="12.75" hidden="1" customHeight="1" x14ac:dyDescent="0.25">
      <c r="A153" s="283"/>
      <c r="B153" s="283"/>
      <c r="C153" s="283"/>
      <c r="D153" s="283"/>
      <c r="E153" s="283"/>
      <c r="F153" s="283"/>
      <c r="G153" s="283"/>
      <c r="H153" s="283"/>
      <c r="I153" s="283"/>
      <c r="J153" s="283"/>
      <c r="K153" s="283"/>
      <c r="L153" s="432"/>
      <c r="M153" s="432"/>
      <c r="N153" s="283"/>
      <c r="O153" s="283"/>
      <c r="P153" s="283"/>
      <c r="Q153" s="283"/>
      <c r="R153" s="432"/>
      <c r="S153" s="432"/>
      <c r="T153" s="432"/>
      <c r="U153" s="432"/>
      <c r="V153" s="63"/>
      <c r="W153" s="283"/>
      <c r="X153" s="283"/>
      <c r="Y153" s="283"/>
      <c r="Z153" s="283"/>
      <c r="AA153" s="283"/>
      <c r="AB153" s="432"/>
      <c r="AC153" s="432"/>
      <c r="AD153" s="283"/>
      <c r="AE153" s="283"/>
      <c r="AF153" s="470"/>
      <c r="AG153" s="283"/>
      <c r="AH153" s="283"/>
      <c r="AI153" s="283"/>
      <c r="AJ153" s="283"/>
      <c r="AK153" s="470"/>
      <c r="AL153" s="66"/>
      <c r="AM153" s="66"/>
      <c r="AN153" s="66"/>
      <c r="AO153" s="66"/>
      <c r="AP153" s="473"/>
      <c r="AQ153" s="66"/>
      <c r="AR153" s="66"/>
      <c r="AS153" s="66"/>
      <c r="AT153" s="283"/>
      <c r="AU153" s="470"/>
      <c r="AV153" s="283"/>
      <c r="AW153" s="66"/>
      <c r="AX153" s="66"/>
      <c r="AY153" s="288"/>
      <c r="AZ153" s="277"/>
      <c r="BA153" s="277"/>
      <c r="BB153" s="277"/>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row>
    <row r="154" spans="1:74" ht="12.75" hidden="1" customHeight="1" x14ac:dyDescent="0.25">
      <c r="A154" s="283"/>
      <c r="B154" s="283"/>
      <c r="C154" s="283"/>
      <c r="D154" s="283"/>
      <c r="E154" s="283"/>
      <c r="F154" s="283"/>
      <c r="G154" s="283"/>
      <c r="H154" s="283"/>
      <c r="I154" s="283"/>
      <c r="J154" s="283"/>
      <c r="K154" s="283"/>
      <c r="L154" s="432"/>
      <c r="M154" s="432"/>
      <c r="N154" s="283"/>
      <c r="O154" s="283"/>
      <c r="P154" s="283"/>
      <c r="Q154" s="283"/>
      <c r="R154" s="432"/>
      <c r="S154" s="432"/>
      <c r="T154" s="432"/>
      <c r="U154" s="432"/>
      <c r="V154" s="63"/>
      <c r="W154" s="283"/>
      <c r="X154" s="283"/>
      <c r="Y154" s="283"/>
      <c r="Z154" s="283"/>
      <c r="AA154" s="283"/>
      <c r="AB154" s="432"/>
      <c r="AC154" s="432"/>
      <c r="AD154" s="283"/>
      <c r="AE154" s="283"/>
      <c r="AF154" s="470"/>
      <c r="AG154" s="283"/>
      <c r="AH154" s="283"/>
      <c r="AI154" s="283"/>
      <c r="AJ154" s="283"/>
      <c r="AK154" s="470"/>
      <c r="AL154" s="66"/>
      <c r="AM154" s="66"/>
      <c r="AN154" s="66"/>
      <c r="AO154" s="66"/>
      <c r="AP154" s="473"/>
      <c r="AQ154" s="66"/>
      <c r="AR154" s="66"/>
      <c r="AS154" s="66"/>
      <c r="AT154" s="283"/>
      <c r="AU154" s="470"/>
      <c r="AV154" s="283"/>
      <c r="AW154" s="66"/>
      <c r="AX154" s="66"/>
      <c r="AY154" s="288"/>
      <c r="AZ154" s="277"/>
      <c r="BA154" s="277"/>
      <c r="BB154" s="277"/>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row>
    <row r="155" spans="1:74" ht="12.75" hidden="1" customHeight="1" x14ac:dyDescent="0.25">
      <c r="A155" s="283"/>
      <c r="B155" s="283"/>
      <c r="C155" s="283"/>
      <c r="D155" s="283"/>
      <c r="E155" s="283"/>
      <c r="F155" s="283"/>
      <c r="G155" s="283"/>
      <c r="H155" s="283"/>
      <c r="I155" s="283"/>
      <c r="J155" s="283"/>
      <c r="K155" s="283"/>
      <c r="L155" s="432"/>
      <c r="M155" s="432"/>
      <c r="N155" s="283"/>
      <c r="O155" s="283"/>
      <c r="P155" s="283"/>
      <c r="Q155" s="283"/>
      <c r="R155" s="432"/>
      <c r="S155" s="432"/>
      <c r="T155" s="432"/>
      <c r="U155" s="432"/>
      <c r="V155" s="63"/>
      <c r="W155" s="283"/>
      <c r="X155" s="283"/>
      <c r="Y155" s="283"/>
      <c r="Z155" s="283"/>
      <c r="AA155" s="283"/>
      <c r="AB155" s="432"/>
      <c r="AC155" s="432"/>
      <c r="AD155" s="283"/>
      <c r="AE155" s="283"/>
      <c r="AF155" s="470"/>
      <c r="AG155" s="283"/>
      <c r="AH155" s="283"/>
      <c r="AI155" s="283"/>
      <c r="AJ155" s="283"/>
      <c r="AK155" s="470"/>
      <c r="AL155" s="66"/>
      <c r="AM155" s="66"/>
      <c r="AN155" s="66"/>
      <c r="AO155" s="66"/>
      <c r="AP155" s="473"/>
      <c r="AQ155" s="66"/>
      <c r="AR155" s="66"/>
      <c r="AS155" s="66"/>
      <c r="AT155" s="283"/>
      <c r="AU155" s="470"/>
      <c r="AV155" s="283"/>
      <c r="AW155" s="66"/>
      <c r="AX155" s="66"/>
      <c r="AY155" s="288"/>
      <c r="AZ155" s="277"/>
      <c r="BA155" s="277"/>
      <c r="BB155" s="277"/>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row>
    <row r="156" spans="1:74" ht="12.75" hidden="1" customHeight="1" x14ac:dyDescent="0.25">
      <c r="A156" s="283"/>
      <c r="B156" s="283"/>
      <c r="C156" s="283"/>
      <c r="D156" s="283"/>
      <c r="E156" s="283"/>
      <c r="F156" s="283"/>
      <c r="G156" s="283"/>
      <c r="H156" s="283"/>
      <c r="I156" s="283"/>
      <c r="J156" s="283"/>
      <c r="K156" s="283"/>
      <c r="L156" s="432"/>
      <c r="M156" s="432"/>
      <c r="N156" s="283"/>
      <c r="O156" s="283"/>
      <c r="P156" s="283"/>
      <c r="Q156" s="283"/>
      <c r="R156" s="432"/>
      <c r="S156" s="432"/>
      <c r="T156" s="432"/>
      <c r="U156" s="432"/>
      <c r="V156" s="63"/>
      <c r="W156" s="283"/>
      <c r="X156" s="283"/>
      <c r="Y156" s="283"/>
      <c r="Z156" s="283"/>
      <c r="AA156" s="283"/>
      <c r="AB156" s="432"/>
      <c r="AC156" s="432"/>
      <c r="AD156" s="283"/>
      <c r="AE156" s="283"/>
      <c r="AF156" s="470"/>
      <c r="AG156" s="283"/>
      <c r="AH156" s="283"/>
      <c r="AI156" s="283"/>
      <c r="AJ156" s="283"/>
      <c r="AK156" s="470"/>
      <c r="AL156" s="66"/>
      <c r="AM156" s="66"/>
      <c r="AN156" s="66"/>
      <c r="AO156" s="66"/>
      <c r="AP156" s="473"/>
      <c r="AQ156" s="66"/>
      <c r="AR156" s="66"/>
      <c r="AS156" s="66"/>
      <c r="AT156" s="283"/>
      <c r="AU156" s="470"/>
      <c r="AV156" s="283"/>
      <c r="AW156" s="66"/>
      <c r="AX156" s="66"/>
      <c r="AY156" s="288"/>
      <c r="AZ156" s="277"/>
      <c r="BA156" s="277"/>
      <c r="BB156" s="277"/>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row>
    <row r="157" spans="1:74" ht="12.75" hidden="1" customHeight="1" x14ac:dyDescent="0.25">
      <c r="A157" s="283"/>
      <c r="B157" s="283"/>
      <c r="C157" s="283"/>
      <c r="D157" s="283"/>
      <c r="E157" s="283"/>
      <c r="F157" s="283"/>
      <c r="G157" s="283"/>
      <c r="H157" s="283"/>
      <c r="I157" s="283"/>
      <c r="J157" s="283"/>
      <c r="K157" s="283"/>
      <c r="L157" s="432"/>
      <c r="M157" s="432"/>
      <c r="N157" s="283"/>
      <c r="O157" s="283"/>
      <c r="P157" s="283"/>
      <c r="Q157" s="283"/>
      <c r="R157" s="432"/>
      <c r="S157" s="432"/>
      <c r="T157" s="432"/>
      <c r="U157" s="432"/>
      <c r="V157" s="63"/>
      <c r="W157" s="283"/>
      <c r="X157" s="283"/>
      <c r="Y157" s="283"/>
      <c r="Z157" s="283"/>
      <c r="AA157" s="283"/>
      <c r="AB157" s="432"/>
      <c r="AC157" s="432"/>
      <c r="AD157" s="283"/>
      <c r="AE157" s="283"/>
      <c r="AF157" s="470"/>
      <c r="AG157" s="283"/>
      <c r="AH157" s="283"/>
      <c r="AI157" s="283"/>
      <c r="AJ157" s="283"/>
      <c r="AK157" s="470"/>
      <c r="AL157" s="66"/>
      <c r="AM157" s="66"/>
      <c r="AN157" s="66"/>
      <c r="AO157" s="66"/>
      <c r="AP157" s="473"/>
      <c r="AQ157" s="66"/>
      <c r="AR157" s="66"/>
      <c r="AS157" s="66"/>
      <c r="AT157" s="283"/>
      <c r="AU157" s="470"/>
      <c r="AV157" s="283"/>
      <c r="AW157" s="66"/>
      <c r="AX157" s="66"/>
      <c r="AY157" s="288"/>
      <c r="AZ157" s="277"/>
      <c r="BA157" s="277"/>
      <c r="BB157" s="277"/>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row>
    <row r="158" spans="1:74" ht="12.75" hidden="1" customHeight="1" x14ac:dyDescent="0.25">
      <c r="A158" s="283"/>
      <c r="B158" s="283"/>
      <c r="C158" s="283"/>
      <c r="D158" s="283"/>
      <c r="E158" s="283"/>
      <c r="F158" s="283"/>
      <c r="G158" s="283"/>
      <c r="H158" s="283"/>
      <c r="I158" s="283"/>
      <c r="J158" s="283"/>
      <c r="K158" s="283"/>
      <c r="L158" s="432"/>
      <c r="M158" s="432"/>
      <c r="N158" s="283"/>
      <c r="O158" s="283"/>
      <c r="P158" s="283"/>
      <c r="Q158" s="283"/>
      <c r="R158" s="432"/>
      <c r="S158" s="432"/>
      <c r="T158" s="432"/>
      <c r="U158" s="432"/>
      <c r="V158" s="63"/>
      <c r="W158" s="283"/>
      <c r="X158" s="283"/>
      <c r="Y158" s="283"/>
      <c r="Z158" s="283"/>
      <c r="AA158" s="283"/>
      <c r="AB158" s="432"/>
      <c r="AC158" s="432"/>
      <c r="AD158" s="283"/>
      <c r="AE158" s="283"/>
      <c r="AF158" s="470"/>
      <c r="AG158" s="283"/>
      <c r="AH158" s="283"/>
      <c r="AI158" s="283"/>
      <c r="AJ158" s="283"/>
      <c r="AK158" s="470"/>
      <c r="AL158" s="66"/>
      <c r="AM158" s="66"/>
      <c r="AN158" s="66"/>
      <c r="AO158" s="66"/>
      <c r="AP158" s="473"/>
      <c r="AQ158" s="66"/>
      <c r="AR158" s="66"/>
      <c r="AS158" s="66"/>
      <c r="AT158" s="283"/>
      <c r="AU158" s="470"/>
      <c r="AV158" s="283"/>
      <c r="AW158" s="66"/>
      <c r="AX158" s="66"/>
      <c r="AY158" s="288"/>
      <c r="AZ158" s="277"/>
      <c r="BA158" s="277"/>
      <c r="BB158" s="277"/>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row>
    <row r="159" spans="1:74" ht="12.75" hidden="1" customHeight="1" x14ac:dyDescent="0.25">
      <c r="A159" s="283"/>
      <c r="B159" s="283"/>
      <c r="C159" s="283"/>
      <c r="D159" s="283"/>
      <c r="E159" s="283"/>
      <c r="F159" s="283"/>
      <c r="G159" s="283"/>
      <c r="H159" s="283"/>
      <c r="I159" s="283"/>
      <c r="J159" s="283"/>
      <c r="K159" s="283"/>
      <c r="L159" s="432"/>
      <c r="M159" s="432"/>
      <c r="N159" s="283"/>
      <c r="O159" s="283"/>
      <c r="P159" s="283"/>
      <c r="Q159" s="283"/>
      <c r="R159" s="432"/>
      <c r="S159" s="432"/>
      <c r="T159" s="432"/>
      <c r="U159" s="432"/>
      <c r="V159" s="63"/>
      <c r="W159" s="283"/>
      <c r="X159" s="283"/>
      <c r="Y159" s="283"/>
      <c r="Z159" s="283"/>
      <c r="AA159" s="283"/>
      <c r="AB159" s="432"/>
      <c r="AC159" s="432"/>
      <c r="AD159" s="283"/>
      <c r="AE159" s="283"/>
      <c r="AF159" s="470"/>
      <c r="AG159" s="283"/>
      <c r="AH159" s="283"/>
      <c r="AI159" s="283"/>
      <c r="AJ159" s="283"/>
      <c r="AK159" s="470"/>
      <c r="AL159" s="66"/>
      <c r="AM159" s="66"/>
      <c r="AN159" s="66"/>
      <c r="AO159" s="66"/>
      <c r="AP159" s="473"/>
      <c r="AQ159" s="66"/>
      <c r="AR159" s="66"/>
      <c r="AS159" s="66"/>
      <c r="AT159" s="283"/>
      <c r="AU159" s="470"/>
      <c r="AV159" s="283"/>
      <c r="AW159" s="66"/>
      <c r="AX159" s="66"/>
      <c r="AY159" s="288"/>
      <c r="AZ159" s="277"/>
      <c r="BA159" s="277"/>
      <c r="BB159" s="277"/>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row>
    <row r="160" spans="1:74" ht="12.75" hidden="1" customHeight="1" x14ac:dyDescent="0.25">
      <c r="A160" s="283"/>
      <c r="B160" s="283"/>
      <c r="C160" s="283"/>
      <c r="D160" s="283"/>
      <c r="E160" s="283"/>
      <c r="F160" s="283"/>
      <c r="G160" s="283"/>
      <c r="H160" s="283"/>
      <c r="I160" s="283"/>
      <c r="J160" s="283"/>
      <c r="K160" s="283"/>
      <c r="L160" s="432"/>
      <c r="M160" s="432"/>
      <c r="N160" s="283"/>
      <c r="O160" s="283"/>
      <c r="P160" s="283"/>
      <c r="Q160" s="283"/>
      <c r="R160" s="432"/>
      <c r="S160" s="432"/>
      <c r="T160" s="432"/>
      <c r="U160" s="432"/>
      <c r="V160" s="63"/>
      <c r="W160" s="283"/>
      <c r="X160" s="283"/>
      <c r="Y160" s="283"/>
      <c r="Z160" s="283"/>
      <c r="AA160" s="283"/>
      <c r="AB160" s="432"/>
      <c r="AC160" s="432"/>
      <c r="AD160" s="283"/>
      <c r="AE160" s="283"/>
      <c r="AF160" s="470"/>
      <c r="AG160" s="283"/>
      <c r="AH160" s="283"/>
      <c r="AI160" s="283"/>
      <c r="AJ160" s="283"/>
      <c r="AK160" s="470"/>
      <c r="AL160" s="66"/>
      <c r="AM160" s="66"/>
      <c r="AN160" s="66"/>
      <c r="AO160" s="66"/>
      <c r="AP160" s="473"/>
      <c r="AQ160" s="66"/>
      <c r="AR160" s="66"/>
      <c r="AS160" s="66"/>
      <c r="AT160" s="283"/>
      <c r="AU160" s="470"/>
      <c r="AV160" s="283"/>
      <c r="AW160" s="66"/>
      <c r="AX160" s="66"/>
      <c r="AY160" s="288"/>
      <c r="AZ160" s="277"/>
      <c r="BA160" s="277"/>
      <c r="BB160" s="277"/>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row>
    <row r="161" spans="1:74" ht="12.75" hidden="1" customHeight="1" x14ac:dyDescent="0.25">
      <c r="A161" s="283"/>
      <c r="B161" s="283"/>
      <c r="C161" s="283"/>
      <c r="D161" s="283"/>
      <c r="E161" s="283"/>
      <c r="F161" s="283"/>
      <c r="G161" s="283"/>
      <c r="H161" s="283"/>
      <c r="I161" s="283"/>
      <c r="J161" s="283"/>
      <c r="K161" s="283"/>
      <c r="L161" s="432"/>
      <c r="M161" s="432"/>
      <c r="N161" s="283"/>
      <c r="O161" s="283"/>
      <c r="P161" s="283"/>
      <c r="Q161" s="283"/>
      <c r="R161" s="432"/>
      <c r="S161" s="432"/>
      <c r="T161" s="432"/>
      <c r="U161" s="432"/>
      <c r="V161" s="63"/>
      <c r="W161" s="283"/>
      <c r="X161" s="283"/>
      <c r="Y161" s="283"/>
      <c r="Z161" s="283"/>
      <c r="AA161" s="283"/>
      <c r="AB161" s="432"/>
      <c r="AC161" s="432"/>
      <c r="AD161" s="283"/>
      <c r="AE161" s="283"/>
      <c r="AF161" s="470"/>
      <c r="AG161" s="283"/>
      <c r="AH161" s="283"/>
      <c r="AI161" s="283"/>
      <c r="AJ161" s="283"/>
      <c r="AK161" s="470"/>
      <c r="AL161" s="66"/>
      <c r="AM161" s="66"/>
      <c r="AN161" s="66"/>
      <c r="AO161" s="66"/>
      <c r="AP161" s="473"/>
      <c r="AQ161" s="66"/>
      <c r="AR161" s="66"/>
      <c r="AS161" s="66"/>
      <c r="AT161" s="283"/>
      <c r="AU161" s="470"/>
      <c r="AV161" s="283"/>
      <c r="AW161" s="66"/>
      <c r="AX161" s="66"/>
      <c r="AY161" s="288"/>
      <c r="AZ161" s="277"/>
      <c r="BA161" s="277"/>
      <c r="BB161" s="277"/>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row>
    <row r="162" spans="1:74" ht="12.75" hidden="1" customHeight="1" x14ac:dyDescent="0.25">
      <c r="A162" s="283"/>
      <c r="B162" s="283"/>
      <c r="C162" s="283"/>
      <c r="D162" s="283"/>
      <c r="E162" s="283"/>
      <c r="F162" s="283"/>
      <c r="G162" s="283"/>
      <c r="H162" s="283"/>
      <c r="I162" s="283"/>
      <c r="J162" s="283"/>
      <c r="K162" s="283"/>
      <c r="L162" s="432"/>
      <c r="M162" s="432"/>
      <c r="N162" s="283"/>
      <c r="O162" s="283"/>
      <c r="P162" s="283"/>
      <c r="Q162" s="283"/>
      <c r="R162" s="432"/>
      <c r="S162" s="432"/>
      <c r="T162" s="432"/>
      <c r="U162" s="432"/>
      <c r="V162" s="63"/>
      <c r="W162" s="283"/>
      <c r="X162" s="283"/>
      <c r="Y162" s="283"/>
      <c r="Z162" s="283"/>
      <c r="AA162" s="283"/>
      <c r="AB162" s="432"/>
      <c r="AC162" s="432"/>
      <c r="AD162" s="283"/>
      <c r="AE162" s="283"/>
      <c r="AF162" s="470"/>
      <c r="AG162" s="283"/>
      <c r="AH162" s="283"/>
      <c r="AI162" s="283"/>
      <c r="AJ162" s="283"/>
      <c r="AK162" s="470"/>
      <c r="AL162" s="66"/>
      <c r="AM162" s="66"/>
      <c r="AN162" s="66"/>
      <c r="AO162" s="66"/>
      <c r="AP162" s="473"/>
      <c r="AQ162" s="66"/>
      <c r="AR162" s="66"/>
      <c r="AS162" s="66"/>
      <c r="AT162" s="283"/>
      <c r="AU162" s="470"/>
      <c r="AV162" s="283"/>
      <c r="AW162" s="66"/>
      <c r="AX162" s="66"/>
      <c r="AY162" s="288"/>
      <c r="AZ162" s="277"/>
      <c r="BA162" s="277"/>
      <c r="BB162" s="277"/>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row>
    <row r="163" spans="1:74" ht="12.75" hidden="1" customHeight="1" x14ac:dyDescent="0.25">
      <c r="A163" s="283"/>
      <c r="B163" s="283"/>
      <c r="C163" s="283"/>
      <c r="D163" s="283"/>
      <c r="E163" s="283"/>
      <c r="F163" s="283"/>
      <c r="G163" s="283"/>
      <c r="H163" s="283"/>
      <c r="I163" s="283"/>
      <c r="J163" s="283"/>
      <c r="K163" s="283"/>
      <c r="L163" s="432"/>
      <c r="M163" s="432"/>
      <c r="N163" s="283"/>
      <c r="O163" s="283"/>
      <c r="P163" s="283"/>
      <c r="Q163" s="283"/>
      <c r="R163" s="432"/>
      <c r="S163" s="432"/>
      <c r="T163" s="432"/>
      <c r="U163" s="432"/>
      <c r="V163" s="63"/>
      <c r="W163" s="283"/>
      <c r="X163" s="283"/>
      <c r="Y163" s="283"/>
      <c r="Z163" s="283"/>
      <c r="AA163" s="283"/>
      <c r="AB163" s="432"/>
      <c r="AC163" s="432"/>
      <c r="AD163" s="283"/>
      <c r="AE163" s="283"/>
      <c r="AF163" s="470"/>
      <c r="AG163" s="283"/>
      <c r="AH163" s="283"/>
      <c r="AI163" s="283"/>
      <c r="AJ163" s="283"/>
      <c r="AK163" s="470"/>
      <c r="AL163" s="66"/>
      <c r="AM163" s="66"/>
      <c r="AN163" s="66"/>
      <c r="AO163" s="66"/>
      <c r="AP163" s="473"/>
      <c r="AQ163" s="66"/>
      <c r="AR163" s="66"/>
      <c r="AS163" s="66"/>
      <c r="AT163" s="283"/>
      <c r="AU163" s="470"/>
      <c r="AV163" s="283"/>
      <c r="AW163" s="66"/>
      <c r="AX163" s="66"/>
      <c r="AY163" s="288"/>
      <c r="AZ163" s="277"/>
      <c r="BA163" s="277"/>
      <c r="BB163" s="277"/>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row>
    <row r="164" spans="1:74" ht="12.75" hidden="1" customHeight="1" x14ac:dyDescent="0.25">
      <c r="A164" s="283"/>
      <c r="B164" s="283"/>
      <c r="C164" s="283"/>
      <c r="D164" s="283"/>
      <c r="E164" s="283"/>
      <c r="F164" s="283"/>
      <c r="G164" s="283"/>
      <c r="H164" s="283"/>
      <c r="I164" s="283"/>
      <c r="J164" s="283"/>
      <c r="K164" s="283"/>
      <c r="L164" s="432"/>
      <c r="M164" s="432"/>
      <c r="N164" s="283"/>
      <c r="O164" s="283"/>
      <c r="P164" s="283"/>
      <c r="Q164" s="283"/>
      <c r="R164" s="432"/>
      <c r="S164" s="432"/>
      <c r="T164" s="432"/>
      <c r="U164" s="432"/>
      <c r="V164" s="63"/>
      <c r="W164" s="283"/>
      <c r="X164" s="283"/>
      <c r="Y164" s="283"/>
      <c r="Z164" s="283"/>
      <c r="AA164" s="283"/>
      <c r="AB164" s="432"/>
      <c r="AC164" s="432"/>
      <c r="AD164" s="283"/>
      <c r="AE164" s="283"/>
      <c r="AF164" s="470"/>
      <c r="AG164" s="283"/>
      <c r="AH164" s="283"/>
      <c r="AI164" s="283"/>
      <c r="AJ164" s="283"/>
      <c r="AK164" s="470"/>
      <c r="AL164" s="66"/>
      <c r="AM164" s="66"/>
      <c r="AN164" s="66"/>
      <c r="AO164" s="66"/>
      <c r="AP164" s="473"/>
      <c r="AQ164" s="66"/>
      <c r="AR164" s="66"/>
      <c r="AS164" s="66"/>
      <c r="AT164" s="283"/>
      <c r="AU164" s="470"/>
      <c r="AV164" s="283"/>
      <c r="AW164" s="66"/>
      <c r="AX164" s="66"/>
      <c r="AY164" s="288"/>
      <c r="AZ164" s="277"/>
      <c r="BA164" s="277"/>
      <c r="BB164" s="277"/>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row>
    <row r="165" spans="1:74" ht="12.75" hidden="1" customHeight="1" x14ac:dyDescent="0.25">
      <c r="A165" s="283"/>
      <c r="B165" s="283"/>
      <c r="C165" s="283"/>
      <c r="D165" s="283"/>
      <c r="E165" s="283"/>
      <c r="F165" s="283"/>
      <c r="G165" s="283"/>
      <c r="H165" s="283"/>
      <c r="I165" s="283"/>
      <c r="J165" s="283"/>
      <c r="K165" s="283"/>
      <c r="L165" s="432"/>
      <c r="M165" s="432"/>
      <c r="N165" s="283"/>
      <c r="O165" s="283"/>
      <c r="P165" s="283"/>
      <c r="Q165" s="283"/>
      <c r="R165" s="432"/>
      <c r="S165" s="432"/>
      <c r="T165" s="432"/>
      <c r="U165" s="432"/>
      <c r="V165" s="63"/>
      <c r="W165" s="283"/>
      <c r="X165" s="283"/>
      <c r="Y165" s="283"/>
      <c r="Z165" s="283"/>
      <c r="AA165" s="283"/>
      <c r="AB165" s="432"/>
      <c r="AC165" s="432"/>
      <c r="AD165" s="283"/>
      <c r="AE165" s="283"/>
      <c r="AF165" s="470"/>
      <c r="AG165" s="283"/>
      <c r="AH165" s="283"/>
      <c r="AI165" s="283"/>
      <c r="AJ165" s="283"/>
      <c r="AK165" s="470"/>
      <c r="AL165" s="66"/>
      <c r="AM165" s="66"/>
      <c r="AN165" s="66"/>
      <c r="AO165" s="66"/>
      <c r="AP165" s="473"/>
      <c r="AQ165" s="66"/>
      <c r="AR165" s="66"/>
      <c r="AS165" s="66"/>
      <c r="AT165" s="283"/>
      <c r="AU165" s="470"/>
      <c r="AV165" s="283"/>
      <c r="AW165" s="66"/>
      <c r="AX165" s="66"/>
      <c r="AY165" s="288"/>
      <c r="AZ165" s="277"/>
      <c r="BA165" s="277"/>
      <c r="BB165" s="277"/>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row>
    <row r="166" spans="1:74" ht="12.75" hidden="1" customHeight="1" x14ac:dyDescent="0.25">
      <c r="A166" s="283"/>
      <c r="B166" s="283"/>
      <c r="C166" s="283"/>
      <c r="D166" s="283"/>
      <c r="E166" s="283"/>
      <c r="F166" s="283"/>
      <c r="G166" s="283"/>
      <c r="H166" s="283"/>
      <c r="I166" s="283"/>
      <c r="J166" s="283"/>
      <c r="K166" s="283"/>
      <c r="L166" s="432"/>
      <c r="M166" s="432"/>
      <c r="N166" s="283"/>
      <c r="O166" s="283"/>
      <c r="P166" s="283"/>
      <c r="Q166" s="283"/>
      <c r="R166" s="432"/>
      <c r="S166" s="432"/>
      <c r="T166" s="432"/>
      <c r="U166" s="432"/>
      <c r="V166" s="63"/>
      <c r="W166" s="283"/>
      <c r="X166" s="283"/>
      <c r="Y166" s="283"/>
      <c r="Z166" s="283"/>
      <c r="AA166" s="283"/>
      <c r="AB166" s="432"/>
      <c r="AC166" s="432"/>
      <c r="AD166" s="283"/>
      <c r="AE166" s="283"/>
      <c r="AF166" s="470"/>
      <c r="AG166" s="283"/>
      <c r="AH166" s="283"/>
      <c r="AI166" s="283"/>
      <c r="AJ166" s="283"/>
      <c r="AK166" s="470"/>
      <c r="AL166" s="66"/>
      <c r="AM166" s="66"/>
      <c r="AN166" s="66"/>
      <c r="AO166" s="66"/>
      <c r="AP166" s="473"/>
      <c r="AQ166" s="66"/>
      <c r="AR166" s="66"/>
      <c r="AS166" s="66"/>
      <c r="AT166" s="283"/>
      <c r="AU166" s="470"/>
      <c r="AV166" s="283"/>
      <c r="AW166" s="66"/>
      <c r="AX166" s="66"/>
      <c r="AY166" s="288"/>
      <c r="AZ166" s="277"/>
      <c r="BA166" s="277"/>
      <c r="BB166" s="277"/>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row>
    <row r="167" spans="1:74" ht="12.75" hidden="1" customHeight="1" x14ac:dyDescent="0.25">
      <c r="A167" s="283"/>
      <c r="B167" s="283"/>
      <c r="C167" s="283"/>
      <c r="D167" s="283"/>
      <c r="E167" s="283"/>
      <c r="F167" s="283"/>
      <c r="G167" s="283"/>
      <c r="H167" s="283"/>
      <c r="I167" s="283"/>
      <c r="J167" s="283"/>
      <c r="K167" s="283"/>
      <c r="L167" s="432"/>
      <c r="M167" s="432"/>
      <c r="N167" s="283"/>
      <c r="O167" s="283"/>
      <c r="P167" s="283"/>
      <c r="Q167" s="283"/>
      <c r="R167" s="432"/>
      <c r="S167" s="432"/>
      <c r="T167" s="432"/>
      <c r="U167" s="432"/>
      <c r="V167" s="63"/>
      <c r="W167" s="283"/>
      <c r="X167" s="283"/>
      <c r="Y167" s="283"/>
      <c r="Z167" s="283"/>
      <c r="AA167" s="283"/>
      <c r="AB167" s="432"/>
      <c r="AC167" s="432"/>
      <c r="AD167" s="283"/>
      <c r="AE167" s="283"/>
      <c r="AF167" s="470"/>
      <c r="AG167" s="283"/>
      <c r="AH167" s="283"/>
      <c r="AI167" s="283"/>
      <c r="AJ167" s="283"/>
      <c r="AK167" s="470"/>
      <c r="AL167" s="66"/>
      <c r="AM167" s="66"/>
      <c r="AN167" s="66"/>
      <c r="AO167" s="66"/>
      <c r="AP167" s="473"/>
      <c r="AQ167" s="66"/>
      <c r="AR167" s="66"/>
      <c r="AS167" s="66"/>
      <c r="AT167" s="283"/>
      <c r="AU167" s="470"/>
      <c r="AV167" s="283"/>
      <c r="AW167" s="66"/>
      <c r="AX167" s="66"/>
      <c r="AY167" s="288"/>
      <c r="AZ167" s="277"/>
      <c r="BA167" s="277"/>
      <c r="BB167" s="277"/>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row>
    <row r="168" spans="1:74" ht="12.75" hidden="1" customHeight="1" x14ac:dyDescent="0.25">
      <c r="A168" s="283"/>
      <c r="B168" s="283"/>
      <c r="C168" s="283"/>
      <c r="D168" s="283"/>
      <c r="E168" s="283"/>
      <c r="F168" s="283"/>
      <c r="G168" s="283"/>
      <c r="H168" s="283"/>
      <c r="I168" s="283"/>
      <c r="J168" s="283"/>
      <c r="K168" s="283"/>
      <c r="L168" s="432"/>
      <c r="M168" s="432"/>
      <c r="N168" s="283"/>
      <c r="O168" s="283"/>
      <c r="P168" s="283"/>
      <c r="Q168" s="283"/>
      <c r="R168" s="432"/>
      <c r="S168" s="432"/>
      <c r="T168" s="432"/>
      <c r="U168" s="432"/>
      <c r="V168" s="63"/>
      <c r="W168" s="283"/>
      <c r="X168" s="283"/>
      <c r="Y168" s="283"/>
      <c r="Z168" s="283"/>
      <c r="AA168" s="283"/>
      <c r="AB168" s="432"/>
      <c r="AC168" s="432"/>
      <c r="AD168" s="283"/>
      <c r="AE168" s="283"/>
      <c r="AF168" s="470"/>
      <c r="AG168" s="283"/>
      <c r="AH168" s="283"/>
      <c r="AI168" s="283"/>
      <c r="AJ168" s="283"/>
      <c r="AK168" s="470"/>
      <c r="AL168" s="66"/>
      <c r="AM168" s="66"/>
      <c r="AN168" s="66"/>
      <c r="AO168" s="66"/>
      <c r="AP168" s="473"/>
      <c r="AQ168" s="66"/>
      <c r="AR168" s="66"/>
      <c r="AS168" s="66"/>
      <c r="AT168" s="283"/>
      <c r="AU168" s="470"/>
      <c r="AV168" s="283"/>
      <c r="AW168" s="66"/>
      <c r="AX168" s="66"/>
      <c r="AY168" s="288"/>
      <c r="AZ168" s="277"/>
      <c r="BA168" s="277"/>
      <c r="BB168" s="277"/>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row>
    <row r="169" spans="1:74" ht="12.75" hidden="1" customHeight="1" x14ac:dyDescent="0.25">
      <c r="A169" s="283"/>
      <c r="B169" s="283"/>
      <c r="C169" s="283"/>
      <c r="D169" s="283"/>
      <c r="E169" s="283"/>
      <c r="F169" s="283"/>
      <c r="G169" s="283"/>
      <c r="H169" s="283"/>
      <c r="I169" s="283"/>
      <c r="J169" s="283"/>
      <c r="K169" s="283"/>
      <c r="L169" s="432"/>
      <c r="M169" s="432"/>
      <c r="N169" s="283"/>
      <c r="O169" s="283"/>
      <c r="P169" s="283"/>
      <c r="Q169" s="283"/>
      <c r="R169" s="432"/>
      <c r="S169" s="432"/>
      <c r="T169" s="432"/>
      <c r="U169" s="432"/>
      <c r="V169" s="63"/>
      <c r="W169" s="283"/>
      <c r="X169" s="283"/>
      <c r="Y169" s="283"/>
      <c r="Z169" s="283"/>
      <c r="AA169" s="283"/>
      <c r="AB169" s="432"/>
      <c r="AC169" s="432"/>
      <c r="AD169" s="283"/>
      <c r="AE169" s="283"/>
      <c r="AF169" s="470"/>
      <c r="AG169" s="283"/>
      <c r="AH169" s="283"/>
      <c r="AI169" s="283"/>
      <c r="AJ169" s="283"/>
      <c r="AK169" s="470"/>
      <c r="AL169" s="66"/>
      <c r="AM169" s="66"/>
      <c r="AN169" s="66"/>
      <c r="AO169" s="66"/>
      <c r="AP169" s="473"/>
      <c r="AQ169" s="66"/>
      <c r="AR169" s="66"/>
      <c r="AS169" s="66"/>
      <c r="AT169" s="283"/>
      <c r="AU169" s="470"/>
      <c r="AV169" s="283"/>
      <c r="AW169" s="66"/>
      <c r="AX169" s="66"/>
      <c r="AY169" s="288"/>
      <c r="AZ169" s="277"/>
      <c r="BA169" s="277"/>
      <c r="BB169" s="277"/>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row>
    <row r="170" spans="1:74" ht="12.75" hidden="1" customHeight="1" x14ac:dyDescent="0.25">
      <c r="A170" s="283"/>
      <c r="B170" s="283"/>
      <c r="C170" s="283"/>
      <c r="D170" s="283"/>
      <c r="E170" s="283"/>
      <c r="F170" s="283"/>
      <c r="G170" s="283"/>
      <c r="H170" s="283"/>
      <c r="I170" s="283"/>
      <c r="J170" s="283"/>
      <c r="K170" s="283"/>
      <c r="L170" s="432"/>
      <c r="M170" s="432"/>
      <c r="N170" s="283"/>
      <c r="O170" s="283"/>
      <c r="P170" s="283"/>
      <c r="Q170" s="283"/>
      <c r="R170" s="432"/>
      <c r="S170" s="432"/>
      <c r="T170" s="432"/>
      <c r="U170" s="432"/>
      <c r="V170" s="63"/>
      <c r="W170" s="283"/>
      <c r="X170" s="283"/>
      <c r="Y170" s="283"/>
      <c r="Z170" s="283"/>
      <c r="AA170" s="283"/>
      <c r="AB170" s="432"/>
      <c r="AC170" s="432"/>
      <c r="AD170" s="283"/>
      <c r="AE170" s="283"/>
      <c r="AF170" s="470"/>
      <c r="AG170" s="283"/>
      <c r="AH170" s="283"/>
      <c r="AI170" s="283"/>
      <c r="AJ170" s="283"/>
      <c r="AK170" s="470"/>
      <c r="AL170" s="66"/>
      <c r="AM170" s="66"/>
      <c r="AN170" s="66"/>
      <c r="AO170" s="66"/>
      <c r="AP170" s="473"/>
      <c r="AQ170" s="66"/>
      <c r="AR170" s="66"/>
      <c r="AS170" s="66"/>
      <c r="AT170" s="283"/>
      <c r="AU170" s="470"/>
      <c r="AV170" s="283"/>
      <c r="AW170" s="66"/>
      <c r="AX170" s="66"/>
      <c r="AY170" s="288"/>
      <c r="AZ170" s="277"/>
      <c r="BA170" s="277"/>
      <c r="BB170" s="277"/>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row>
    <row r="171" spans="1:74" ht="12.75" hidden="1" customHeight="1" x14ac:dyDescent="0.25">
      <c r="A171" s="283"/>
      <c r="B171" s="283"/>
      <c r="C171" s="283"/>
      <c r="D171" s="283"/>
      <c r="E171" s="283"/>
      <c r="F171" s="283"/>
      <c r="G171" s="283"/>
      <c r="H171" s="283"/>
      <c r="I171" s="283"/>
      <c r="J171" s="283"/>
      <c r="K171" s="283"/>
      <c r="L171" s="432"/>
      <c r="M171" s="432"/>
      <c r="N171" s="283"/>
      <c r="O171" s="283"/>
      <c r="P171" s="283"/>
      <c r="Q171" s="283"/>
      <c r="R171" s="432"/>
      <c r="S171" s="432"/>
      <c r="T171" s="432"/>
      <c r="U171" s="432"/>
      <c r="V171" s="63"/>
      <c r="W171" s="283"/>
      <c r="X171" s="283"/>
      <c r="Y171" s="283"/>
      <c r="Z171" s="283"/>
      <c r="AA171" s="283"/>
      <c r="AB171" s="432"/>
      <c r="AC171" s="432"/>
      <c r="AD171" s="283"/>
      <c r="AE171" s="283"/>
      <c r="AF171" s="470"/>
      <c r="AG171" s="283"/>
      <c r="AH171" s="283"/>
      <c r="AI171" s="283"/>
      <c r="AJ171" s="283"/>
      <c r="AK171" s="470"/>
      <c r="AL171" s="66"/>
      <c r="AM171" s="66"/>
      <c r="AN171" s="66"/>
      <c r="AO171" s="66"/>
      <c r="AP171" s="473"/>
      <c r="AQ171" s="66"/>
      <c r="AR171" s="66"/>
      <c r="AS171" s="66"/>
      <c r="AT171" s="283"/>
      <c r="AU171" s="470"/>
      <c r="AV171" s="283"/>
      <c r="AW171" s="66"/>
      <c r="AX171" s="66"/>
      <c r="AY171" s="288"/>
      <c r="AZ171" s="277"/>
      <c r="BA171" s="277"/>
      <c r="BB171" s="277"/>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row>
    <row r="172" spans="1:74" ht="12.75" hidden="1" customHeight="1" x14ac:dyDescent="0.25">
      <c r="A172" s="283"/>
      <c r="B172" s="283"/>
      <c r="C172" s="283"/>
      <c r="D172" s="283"/>
      <c r="E172" s="283"/>
      <c r="F172" s="283"/>
      <c r="G172" s="283"/>
      <c r="H172" s="283"/>
      <c r="I172" s="283"/>
      <c r="J172" s="283"/>
      <c r="K172" s="283"/>
      <c r="L172" s="432"/>
      <c r="M172" s="432"/>
      <c r="N172" s="283"/>
      <c r="O172" s="283"/>
      <c r="P172" s="283"/>
      <c r="Q172" s="283"/>
      <c r="R172" s="432"/>
      <c r="S172" s="432"/>
      <c r="T172" s="432"/>
      <c r="U172" s="432"/>
      <c r="V172" s="63"/>
      <c r="W172" s="283"/>
      <c r="X172" s="283"/>
      <c r="Y172" s="283"/>
      <c r="Z172" s="283"/>
      <c r="AA172" s="283"/>
      <c r="AB172" s="432"/>
      <c r="AC172" s="432"/>
      <c r="AD172" s="283"/>
      <c r="AE172" s="283"/>
      <c r="AF172" s="470"/>
      <c r="AG172" s="283"/>
      <c r="AH172" s="283"/>
      <c r="AI172" s="283"/>
      <c r="AJ172" s="283"/>
      <c r="AK172" s="470"/>
      <c r="AL172" s="66"/>
      <c r="AM172" s="66"/>
      <c r="AN172" s="66"/>
      <c r="AO172" s="66"/>
      <c r="AP172" s="473"/>
      <c r="AQ172" s="66"/>
      <c r="AR172" s="66"/>
      <c r="AS172" s="66"/>
      <c r="AT172" s="283"/>
      <c r="AU172" s="470"/>
      <c r="AV172" s="283"/>
      <c r="AW172" s="66"/>
      <c r="AX172" s="66"/>
      <c r="AY172" s="288"/>
      <c r="AZ172" s="277"/>
      <c r="BA172" s="277"/>
      <c r="BB172" s="277"/>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row>
    <row r="173" spans="1:74" ht="12.75" hidden="1" customHeight="1" x14ac:dyDescent="0.25">
      <c r="A173" s="283"/>
      <c r="B173" s="283"/>
      <c r="C173" s="283"/>
      <c r="D173" s="283"/>
      <c r="E173" s="283"/>
      <c r="F173" s="283"/>
      <c r="G173" s="283"/>
      <c r="H173" s="283"/>
      <c r="I173" s="283"/>
      <c r="J173" s="283"/>
      <c r="K173" s="283"/>
      <c r="L173" s="432"/>
      <c r="M173" s="432"/>
      <c r="N173" s="283"/>
      <c r="O173" s="283"/>
      <c r="P173" s="283"/>
      <c r="Q173" s="283"/>
      <c r="R173" s="432"/>
      <c r="S173" s="432"/>
      <c r="T173" s="432"/>
      <c r="U173" s="432"/>
      <c r="V173" s="63"/>
      <c r="W173" s="283"/>
      <c r="X173" s="283"/>
      <c r="Y173" s="283"/>
      <c r="Z173" s="283"/>
      <c r="AA173" s="283"/>
      <c r="AB173" s="432"/>
      <c r="AC173" s="432"/>
      <c r="AD173" s="283"/>
      <c r="AE173" s="283"/>
      <c r="AF173" s="470"/>
      <c r="AG173" s="283"/>
      <c r="AH173" s="283"/>
      <c r="AI173" s="283"/>
      <c r="AJ173" s="283"/>
      <c r="AK173" s="470"/>
      <c r="AL173" s="66"/>
      <c r="AM173" s="66"/>
      <c r="AN173" s="66"/>
      <c r="AO173" s="66"/>
      <c r="AP173" s="473"/>
      <c r="AQ173" s="66"/>
      <c r="AR173" s="66"/>
      <c r="AS173" s="66"/>
      <c r="AT173" s="283"/>
      <c r="AU173" s="470"/>
      <c r="AV173" s="283"/>
      <c r="AW173" s="66"/>
      <c r="AX173" s="66"/>
      <c r="AY173" s="288"/>
      <c r="AZ173" s="277"/>
      <c r="BA173" s="277"/>
      <c r="BB173" s="277"/>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row>
    <row r="174" spans="1:74" ht="12.75" hidden="1" customHeight="1" x14ac:dyDescent="0.25">
      <c r="A174" s="283"/>
      <c r="B174" s="283"/>
      <c r="C174" s="283"/>
      <c r="D174" s="283"/>
      <c r="E174" s="283"/>
      <c r="F174" s="283"/>
      <c r="G174" s="283"/>
      <c r="H174" s="283"/>
      <c r="I174" s="283"/>
      <c r="J174" s="283"/>
      <c r="K174" s="283"/>
      <c r="L174" s="432"/>
      <c r="M174" s="432"/>
      <c r="N174" s="283"/>
      <c r="O174" s="283"/>
      <c r="P174" s="283"/>
      <c r="Q174" s="283"/>
      <c r="R174" s="432"/>
      <c r="S174" s="432"/>
      <c r="T174" s="432"/>
      <c r="U174" s="432"/>
      <c r="V174" s="63"/>
      <c r="W174" s="283"/>
      <c r="X174" s="283"/>
      <c r="Y174" s="283"/>
      <c r="Z174" s="283"/>
      <c r="AA174" s="283"/>
      <c r="AB174" s="432"/>
      <c r="AC174" s="432"/>
      <c r="AD174" s="283"/>
      <c r="AE174" s="283"/>
      <c r="AF174" s="470"/>
      <c r="AG174" s="283"/>
      <c r="AH174" s="283"/>
      <c r="AI174" s="283"/>
      <c r="AJ174" s="283"/>
      <c r="AK174" s="470"/>
      <c r="AL174" s="66"/>
      <c r="AM174" s="66"/>
      <c r="AN174" s="66"/>
      <c r="AO174" s="66"/>
      <c r="AP174" s="473"/>
      <c r="AQ174" s="66"/>
      <c r="AR174" s="66"/>
      <c r="AS174" s="66"/>
      <c r="AT174" s="283"/>
      <c r="AU174" s="470"/>
      <c r="AV174" s="283"/>
      <c r="AW174" s="66"/>
      <c r="AX174" s="66"/>
      <c r="AY174" s="288"/>
      <c r="AZ174" s="277"/>
      <c r="BA174" s="277"/>
      <c r="BB174" s="277"/>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row>
    <row r="175" spans="1:74" ht="12.75" hidden="1" customHeight="1" x14ac:dyDescent="0.25">
      <c r="A175" s="283"/>
      <c r="B175" s="283"/>
      <c r="C175" s="283"/>
      <c r="D175" s="283"/>
      <c r="E175" s="283"/>
      <c r="F175" s="283"/>
      <c r="G175" s="283"/>
      <c r="H175" s="283"/>
      <c r="I175" s="283"/>
      <c r="J175" s="283"/>
      <c r="K175" s="283"/>
      <c r="L175" s="432"/>
      <c r="M175" s="432"/>
      <c r="N175" s="283"/>
      <c r="O175" s="283"/>
      <c r="P175" s="283"/>
      <c r="Q175" s="283"/>
      <c r="R175" s="432"/>
      <c r="S175" s="432"/>
      <c r="T175" s="432"/>
      <c r="U175" s="432"/>
      <c r="V175" s="63"/>
      <c r="W175" s="283"/>
      <c r="X175" s="283"/>
      <c r="Y175" s="283"/>
      <c r="Z175" s="283"/>
      <c r="AA175" s="283"/>
      <c r="AB175" s="432"/>
      <c r="AC175" s="432"/>
      <c r="AD175" s="283"/>
      <c r="AE175" s="283"/>
      <c r="AF175" s="470"/>
      <c r="AG175" s="283"/>
      <c r="AH175" s="283"/>
      <c r="AI175" s="283"/>
      <c r="AJ175" s="283"/>
      <c r="AK175" s="470"/>
      <c r="AL175" s="66"/>
      <c r="AM175" s="66"/>
      <c r="AN175" s="66"/>
      <c r="AO175" s="66"/>
      <c r="AP175" s="473"/>
      <c r="AQ175" s="66"/>
      <c r="AR175" s="66"/>
      <c r="AS175" s="66"/>
      <c r="AT175" s="283"/>
      <c r="AU175" s="470"/>
      <c r="AV175" s="283"/>
      <c r="AW175" s="66"/>
      <c r="AX175" s="66"/>
      <c r="AY175" s="288"/>
      <c r="AZ175" s="277"/>
      <c r="BA175" s="277"/>
      <c r="BB175" s="277"/>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row>
    <row r="176" spans="1:74" ht="12.75" hidden="1" customHeight="1" x14ac:dyDescent="0.25">
      <c r="A176" s="283"/>
      <c r="B176" s="283"/>
      <c r="C176" s="283"/>
      <c r="D176" s="283"/>
      <c r="E176" s="283"/>
      <c r="F176" s="283"/>
      <c r="G176" s="283"/>
      <c r="H176" s="283"/>
      <c r="I176" s="283"/>
      <c r="J176" s="283"/>
      <c r="K176" s="283"/>
      <c r="L176" s="432"/>
      <c r="M176" s="432"/>
      <c r="N176" s="283"/>
      <c r="O176" s="283"/>
      <c r="P176" s="283"/>
      <c r="Q176" s="283"/>
      <c r="R176" s="432"/>
      <c r="S176" s="432"/>
      <c r="T176" s="432"/>
      <c r="U176" s="432"/>
      <c r="V176" s="63"/>
      <c r="W176" s="283"/>
      <c r="X176" s="283"/>
      <c r="Y176" s="283"/>
      <c r="Z176" s="283"/>
      <c r="AA176" s="283"/>
      <c r="AB176" s="432"/>
      <c r="AC176" s="432"/>
      <c r="AD176" s="283"/>
      <c r="AE176" s="283"/>
      <c r="AF176" s="470"/>
      <c r="AG176" s="283"/>
      <c r="AH176" s="283"/>
      <c r="AI176" s="283"/>
      <c r="AJ176" s="283"/>
      <c r="AK176" s="470"/>
      <c r="AL176" s="66"/>
      <c r="AM176" s="66"/>
      <c r="AN176" s="66"/>
      <c r="AO176" s="66"/>
      <c r="AP176" s="473"/>
      <c r="AQ176" s="66"/>
      <c r="AR176" s="66"/>
      <c r="AS176" s="66"/>
      <c r="AT176" s="283"/>
      <c r="AU176" s="470"/>
      <c r="AV176" s="283"/>
      <c r="AW176" s="66"/>
      <c r="AX176" s="66"/>
      <c r="AY176" s="288"/>
      <c r="AZ176" s="277"/>
      <c r="BA176" s="277"/>
      <c r="BB176" s="277"/>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row>
    <row r="177" spans="1:74" ht="12.75" hidden="1" customHeight="1" x14ac:dyDescent="0.25">
      <c r="A177" s="283"/>
      <c r="B177" s="283"/>
      <c r="C177" s="283"/>
      <c r="D177" s="283"/>
      <c r="E177" s="283"/>
      <c r="F177" s="283"/>
      <c r="G177" s="283"/>
      <c r="H177" s="283"/>
      <c r="I177" s="283"/>
      <c r="J177" s="283"/>
      <c r="K177" s="283"/>
      <c r="L177" s="432"/>
      <c r="M177" s="432"/>
      <c r="N177" s="283"/>
      <c r="O177" s="283"/>
      <c r="P177" s="283"/>
      <c r="Q177" s="283"/>
      <c r="R177" s="432"/>
      <c r="S177" s="432"/>
      <c r="T177" s="432"/>
      <c r="U177" s="432"/>
      <c r="V177" s="63"/>
      <c r="W177" s="283"/>
      <c r="X177" s="283"/>
      <c r="Y177" s="283"/>
      <c r="Z177" s="283"/>
      <c r="AA177" s="283"/>
      <c r="AB177" s="432"/>
      <c r="AC177" s="432"/>
      <c r="AD177" s="283"/>
      <c r="AE177" s="283"/>
      <c r="AF177" s="470"/>
      <c r="AG177" s="283"/>
      <c r="AH177" s="283"/>
      <c r="AI177" s="283"/>
      <c r="AJ177" s="283"/>
      <c r="AK177" s="470"/>
      <c r="AL177" s="66"/>
      <c r="AM177" s="66"/>
      <c r="AN177" s="66"/>
      <c r="AO177" s="66"/>
      <c r="AP177" s="473"/>
      <c r="AQ177" s="66"/>
      <c r="AR177" s="66"/>
      <c r="AS177" s="66"/>
      <c r="AT177" s="283"/>
      <c r="AU177" s="470"/>
      <c r="AV177" s="283"/>
      <c r="AW177" s="66"/>
      <c r="AX177" s="66"/>
      <c r="AY177" s="288"/>
      <c r="AZ177" s="277"/>
      <c r="BA177" s="277"/>
      <c r="BB177" s="277"/>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row>
    <row r="178" spans="1:74" ht="12.75" hidden="1" customHeight="1" x14ac:dyDescent="0.25">
      <c r="A178" s="283"/>
      <c r="B178" s="283"/>
      <c r="C178" s="283"/>
      <c r="D178" s="283"/>
      <c r="E178" s="283"/>
      <c r="F178" s="283"/>
      <c r="G178" s="283"/>
      <c r="H178" s="283"/>
      <c r="I178" s="283"/>
      <c r="J178" s="283"/>
      <c r="K178" s="283"/>
      <c r="L178" s="432"/>
      <c r="M178" s="432"/>
      <c r="N178" s="283"/>
      <c r="O178" s="283"/>
      <c r="P178" s="283"/>
      <c r="Q178" s="283"/>
      <c r="R178" s="432"/>
      <c r="S178" s="432"/>
      <c r="T178" s="432"/>
      <c r="U178" s="432"/>
      <c r="V178" s="63"/>
      <c r="W178" s="283"/>
      <c r="X178" s="283"/>
      <c r="Y178" s="283"/>
      <c r="Z178" s="283"/>
      <c r="AA178" s="283"/>
      <c r="AB178" s="432"/>
      <c r="AC178" s="432"/>
      <c r="AD178" s="283"/>
      <c r="AE178" s="283"/>
      <c r="AF178" s="470"/>
      <c r="AG178" s="283"/>
      <c r="AH178" s="283"/>
      <c r="AI178" s="283"/>
      <c r="AJ178" s="283"/>
      <c r="AK178" s="470"/>
      <c r="AL178" s="66"/>
      <c r="AM178" s="66"/>
      <c r="AN178" s="66"/>
      <c r="AO178" s="66"/>
      <c r="AP178" s="473"/>
      <c r="AQ178" s="66"/>
      <c r="AR178" s="66"/>
      <c r="AS178" s="66"/>
      <c r="AT178" s="283"/>
      <c r="AU178" s="470"/>
      <c r="AV178" s="283"/>
      <c r="AW178" s="66"/>
      <c r="AX178" s="66"/>
      <c r="AY178" s="288"/>
      <c r="AZ178" s="277"/>
      <c r="BA178" s="277"/>
      <c r="BB178" s="277"/>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row>
    <row r="179" spans="1:74" ht="12.75" hidden="1" customHeight="1" x14ac:dyDescent="0.25">
      <c r="A179" s="283"/>
      <c r="B179" s="283"/>
      <c r="C179" s="283"/>
      <c r="D179" s="283"/>
      <c r="E179" s="283"/>
      <c r="F179" s="283"/>
      <c r="G179" s="283"/>
      <c r="H179" s="283"/>
      <c r="I179" s="283"/>
      <c r="J179" s="283"/>
      <c r="K179" s="283"/>
      <c r="L179" s="432"/>
      <c r="M179" s="432"/>
      <c r="N179" s="283"/>
      <c r="O179" s="283"/>
      <c r="P179" s="283"/>
      <c r="Q179" s="283"/>
      <c r="R179" s="432"/>
      <c r="S179" s="432"/>
      <c r="T179" s="432"/>
      <c r="U179" s="432"/>
      <c r="V179" s="63"/>
      <c r="W179" s="283"/>
      <c r="X179" s="283"/>
      <c r="Y179" s="283"/>
      <c r="Z179" s="283"/>
      <c r="AA179" s="283"/>
      <c r="AB179" s="432"/>
      <c r="AC179" s="432"/>
      <c r="AD179" s="283"/>
      <c r="AE179" s="283"/>
      <c r="AF179" s="470"/>
      <c r="AG179" s="283"/>
      <c r="AH179" s="283"/>
      <c r="AI179" s="283"/>
      <c r="AJ179" s="283"/>
      <c r="AK179" s="470"/>
      <c r="AL179" s="66"/>
      <c r="AM179" s="66"/>
      <c r="AN179" s="66"/>
      <c r="AO179" s="66"/>
      <c r="AP179" s="473"/>
      <c r="AQ179" s="66"/>
      <c r="AR179" s="66"/>
      <c r="AS179" s="66"/>
      <c r="AT179" s="283"/>
      <c r="AU179" s="470"/>
      <c r="AV179" s="283"/>
      <c r="AW179" s="66"/>
      <c r="AX179" s="66"/>
      <c r="AY179" s="288"/>
      <c r="AZ179" s="277"/>
      <c r="BA179" s="277"/>
      <c r="BB179" s="277"/>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row>
    <row r="180" spans="1:74" ht="12.75" hidden="1" customHeight="1" x14ac:dyDescent="0.25">
      <c r="A180" s="283"/>
      <c r="B180" s="283"/>
      <c r="C180" s="283"/>
      <c r="D180" s="283"/>
      <c r="E180" s="283"/>
      <c r="F180" s="283"/>
      <c r="G180" s="283"/>
      <c r="H180" s="283"/>
      <c r="I180" s="283"/>
      <c r="J180" s="283"/>
      <c r="K180" s="283"/>
      <c r="L180" s="432"/>
      <c r="M180" s="432"/>
      <c r="N180" s="283"/>
      <c r="O180" s="283"/>
      <c r="P180" s="283"/>
      <c r="Q180" s="283"/>
      <c r="R180" s="432"/>
      <c r="S180" s="432"/>
      <c r="T180" s="432"/>
      <c r="U180" s="432"/>
      <c r="V180" s="63"/>
      <c r="W180" s="283"/>
      <c r="X180" s="283"/>
      <c r="Y180" s="283"/>
      <c r="Z180" s="283"/>
      <c r="AA180" s="283"/>
      <c r="AB180" s="432"/>
      <c r="AC180" s="432"/>
      <c r="AD180" s="283"/>
      <c r="AE180" s="283"/>
      <c r="AF180" s="470"/>
      <c r="AG180" s="283"/>
      <c r="AH180" s="283"/>
      <c r="AI180" s="283"/>
      <c r="AJ180" s="283"/>
      <c r="AK180" s="470"/>
      <c r="AL180" s="66"/>
      <c r="AM180" s="66"/>
      <c r="AN180" s="66"/>
      <c r="AO180" s="66"/>
      <c r="AP180" s="473"/>
      <c r="AQ180" s="66"/>
      <c r="AR180" s="66"/>
      <c r="AS180" s="66"/>
      <c r="AT180" s="283"/>
      <c r="AU180" s="470"/>
      <c r="AV180" s="283"/>
      <c r="AW180" s="66"/>
      <c r="AX180" s="66"/>
      <c r="AY180" s="288"/>
      <c r="AZ180" s="277"/>
      <c r="BA180" s="277"/>
      <c r="BB180" s="277"/>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row>
    <row r="181" spans="1:74" ht="12.75" hidden="1" customHeight="1" x14ac:dyDescent="0.25">
      <c r="A181" s="283"/>
      <c r="B181" s="283"/>
      <c r="C181" s="283"/>
      <c r="D181" s="283"/>
      <c r="E181" s="283"/>
      <c r="F181" s="283"/>
      <c r="G181" s="283"/>
      <c r="H181" s="283"/>
      <c r="I181" s="283"/>
      <c r="J181" s="283"/>
      <c r="K181" s="283"/>
      <c r="L181" s="432"/>
      <c r="M181" s="432"/>
      <c r="N181" s="283"/>
      <c r="O181" s="283"/>
      <c r="P181" s="283"/>
      <c r="Q181" s="283"/>
      <c r="R181" s="432"/>
      <c r="S181" s="432"/>
      <c r="T181" s="432"/>
      <c r="U181" s="432"/>
      <c r="V181" s="63"/>
      <c r="W181" s="283"/>
      <c r="X181" s="283"/>
      <c r="Y181" s="283"/>
      <c r="Z181" s="283"/>
      <c r="AA181" s="283"/>
      <c r="AB181" s="432"/>
      <c r="AC181" s="432"/>
      <c r="AD181" s="283"/>
      <c r="AE181" s="283"/>
      <c r="AF181" s="470"/>
      <c r="AG181" s="283"/>
      <c r="AH181" s="283"/>
      <c r="AI181" s="283"/>
      <c r="AJ181" s="283"/>
      <c r="AK181" s="470"/>
      <c r="AL181" s="66"/>
      <c r="AM181" s="66"/>
      <c r="AN181" s="66"/>
      <c r="AO181" s="66"/>
      <c r="AP181" s="473"/>
      <c r="AQ181" s="66"/>
      <c r="AR181" s="66"/>
      <c r="AS181" s="66"/>
      <c r="AT181" s="283"/>
      <c r="AU181" s="470"/>
      <c r="AV181" s="283"/>
      <c r="AW181" s="66"/>
      <c r="AX181" s="66"/>
      <c r="AY181" s="288"/>
      <c r="AZ181" s="277"/>
      <c r="BA181" s="277"/>
      <c r="BB181" s="277"/>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row>
    <row r="182" spans="1:74" ht="12.75" hidden="1" customHeight="1" x14ac:dyDescent="0.25">
      <c r="A182" s="283"/>
      <c r="B182" s="283"/>
      <c r="C182" s="283"/>
      <c r="D182" s="283"/>
      <c r="E182" s="283"/>
      <c r="F182" s="283"/>
      <c r="G182" s="283"/>
      <c r="H182" s="283"/>
      <c r="I182" s="283"/>
      <c r="J182" s="283"/>
      <c r="K182" s="283"/>
      <c r="L182" s="432"/>
      <c r="M182" s="432"/>
      <c r="N182" s="283"/>
      <c r="O182" s="283"/>
      <c r="P182" s="283"/>
      <c r="Q182" s="283"/>
      <c r="R182" s="432"/>
      <c r="S182" s="432"/>
      <c r="T182" s="432"/>
      <c r="U182" s="432"/>
      <c r="V182" s="63"/>
      <c r="W182" s="283"/>
      <c r="X182" s="283"/>
      <c r="Y182" s="283"/>
      <c r="Z182" s="283"/>
      <c r="AA182" s="283"/>
      <c r="AB182" s="432"/>
      <c r="AC182" s="432"/>
      <c r="AD182" s="283"/>
      <c r="AE182" s="283"/>
      <c r="AF182" s="470"/>
      <c r="AG182" s="283"/>
      <c r="AH182" s="283"/>
      <c r="AI182" s="283"/>
      <c r="AJ182" s="283"/>
      <c r="AK182" s="470"/>
      <c r="AL182" s="66"/>
      <c r="AM182" s="66"/>
      <c r="AN182" s="66"/>
      <c r="AO182" s="66"/>
      <c r="AP182" s="473"/>
      <c r="AQ182" s="66"/>
      <c r="AR182" s="66"/>
      <c r="AS182" s="66"/>
      <c r="AT182" s="283"/>
      <c r="AU182" s="470"/>
      <c r="AV182" s="283"/>
      <c r="AW182" s="66"/>
      <c r="AX182" s="66"/>
      <c r="AY182" s="288"/>
      <c r="AZ182" s="277"/>
      <c r="BA182" s="277"/>
      <c r="BB182" s="277"/>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row>
    <row r="183" spans="1:74" ht="12.75" hidden="1" customHeight="1" x14ac:dyDescent="0.25">
      <c r="A183" s="283"/>
      <c r="B183" s="283"/>
      <c r="C183" s="283"/>
      <c r="D183" s="283"/>
      <c r="E183" s="283"/>
      <c r="F183" s="283"/>
      <c r="G183" s="283"/>
      <c r="H183" s="283"/>
      <c r="I183" s="283"/>
      <c r="J183" s="283"/>
      <c r="K183" s="283"/>
      <c r="L183" s="432"/>
      <c r="M183" s="432"/>
      <c r="N183" s="283"/>
      <c r="O183" s="283"/>
      <c r="P183" s="283"/>
      <c r="Q183" s="283"/>
      <c r="R183" s="432"/>
      <c r="S183" s="432"/>
      <c r="T183" s="432"/>
      <c r="U183" s="432"/>
      <c r="V183" s="63"/>
      <c r="W183" s="283"/>
      <c r="X183" s="283"/>
      <c r="Y183" s="283"/>
      <c r="Z183" s="283"/>
      <c r="AA183" s="283"/>
      <c r="AB183" s="432"/>
      <c r="AC183" s="432"/>
      <c r="AD183" s="283"/>
      <c r="AE183" s="283"/>
      <c r="AF183" s="470"/>
      <c r="AG183" s="283"/>
      <c r="AH183" s="283"/>
      <c r="AI183" s="283"/>
      <c r="AJ183" s="283"/>
      <c r="AK183" s="470"/>
      <c r="AL183" s="66"/>
      <c r="AM183" s="66"/>
      <c r="AN183" s="66"/>
      <c r="AO183" s="66"/>
      <c r="AP183" s="473"/>
      <c r="AQ183" s="66"/>
      <c r="AR183" s="66"/>
      <c r="AS183" s="66"/>
      <c r="AT183" s="283"/>
      <c r="AU183" s="470"/>
      <c r="AV183" s="283"/>
      <c r="AW183" s="66"/>
      <c r="AX183" s="66"/>
      <c r="AY183" s="288"/>
      <c r="AZ183" s="277"/>
      <c r="BA183" s="277"/>
      <c r="BB183" s="277"/>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row>
    <row r="184" spans="1:74" ht="12.75" hidden="1" customHeight="1" x14ac:dyDescent="0.25">
      <c r="A184" s="283"/>
      <c r="B184" s="283"/>
      <c r="C184" s="283"/>
      <c r="D184" s="283"/>
      <c r="E184" s="283"/>
      <c r="F184" s="283"/>
      <c r="G184" s="283"/>
      <c r="H184" s="283"/>
      <c r="I184" s="283"/>
      <c r="J184" s="283"/>
      <c r="K184" s="283"/>
      <c r="L184" s="432"/>
      <c r="M184" s="432"/>
      <c r="N184" s="283"/>
      <c r="O184" s="283"/>
      <c r="P184" s="283"/>
      <c r="Q184" s="283"/>
      <c r="R184" s="432"/>
      <c r="S184" s="432"/>
      <c r="T184" s="432"/>
      <c r="U184" s="432"/>
      <c r="V184" s="63"/>
      <c r="W184" s="283"/>
      <c r="X184" s="283"/>
      <c r="Y184" s="283"/>
      <c r="Z184" s="283"/>
      <c r="AA184" s="283"/>
      <c r="AB184" s="432"/>
      <c r="AC184" s="432"/>
      <c r="AD184" s="283"/>
      <c r="AE184" s="283"/>
      <c r="AF184" s="470"/>
      <c r="AG184" s="283"/>
      <c r="AH184" s="283"/>
      <c r="AI184" s="283"/>
      <c r="AJ184" s="283"/>
      <c r="AK184" s="470"/>
      <c r="AL184" s="66"/>
      <c r="AM184" s="66"/>
      <c r="AN184" s="66"/>
      <c r="AO184" s="66"/>
      <c r="AP184" s="473"/>
      <c r="AQ184" s="66"/>
      <c r="AR184" s="66"/>
      <c r="AS184" s="66"/>
      <c r="AT184" s="283"/>
      <c r="AU184" s="470"/>
      <c r="AV184" s="283"/>
      <c r="AW184" s="66"/>
      <c r="AX184" s="66"/>
      <c r="AY184" s="288"/>
      <c r="AZ184" s="277"/>
      <c r="BA184" s="277"/>
      <c r="BB184" s="277"/>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row>
    <row r="185" spans="1:74" ht="12.75" hidden="1" customHeight="1" x14ac:dyDescent="0.25">
      <c r="A185" s="283"/>
      <c r="B185" s="283"/>
      <c r="C185" s="283"/>
      <c r="D185" s="283"/>
      <c r="E185" s="283"/>
      <c r="F185" s="283"/>
      <c r="G185" s="283"/>
      <c r="H185" s="283"/>
      <c r="I185" s="283"/>
      <c r="J185" s="283"/>
      <c r="K185" s="283"/>
      <c r="L185" s="432"/>
      <c r="M185" s="432"/>
      <c r="N185" s="283"/>
      <c r="O185" s="283"/>
      <c r="P185" s="283"/>
      <c r="Q185" s="283"/>
      <c r="R185" s="432"/>
      <c r="S185" s="432"/>
      <c r="T185" s="432"/>
      <c r="U185" s="432"/>
      <c r="V185" s="63"/>
      <c r="W185" s="283"/>
      <c r="X185" s="283"/>
      <c r="Y185" s="283"/>
      <c r="Z185" s="283"/>
      <c r="AA185" s="283"/>
      <c r="AB185" s="432"/>
      <c r="AC185" s="432"/>
      <c r="AD185" s="283"/>
      <c r="AE185" s="283"/>
      <c r="AF185" s="470"/>
      <c r="AG185" s="283"/>
      <c r="AH185" s="283"/>
      <c r="AI185" s="283"/>
      <c r="AJ185" s="283"/>
      <c r="AK185" s="470"/>
      <c r="AL185" s="66"/>
      <c r="AM185" s="66"/>
      <c r="AN185" s="66"/>
      <c r="AO185" s="66"/>
      <c r="AP185" s="473"/>
      <c r="AQ185" s="66"/>
      <c r="AR185" s="66"/>
      <c r="AS185" s="66"/>
      <c r="AT185" s="283"/>
      <c r="AU185" s="470"/>
      <c r="AV185" s="283"/>
      <c r="AW185" s="66"/>
      <c r="AX185" s="66"/>
      <c r="AY185" s="288"/>
      <c r="AZ185" s="277"/>
      <c r="BA185" s="277"/>
      <c r="BB185" s="277"/>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row>
    <row r="186" spans="1:74" ht="12.75" hidden="1" customHeight="1" x14ac:dyDescent="0.25">
      <c r="A186" s="283"/>
      <c r="B186" s="283"/>
      <c r="C186" s="283"/>
      <c r="D186" s="283"/>
      <c r="E186" s="283"/>
      <c r="F186" s="283"/>
      <c r="G186" s="283"/>
      <c r="H186" s="283"/>
      <c r="I186" s="283"/>
      <c r="J186" s="283"/>
      <c r="K186" s="283"/>
      <c r="L186" s="432"/>
      <c r="M186" s="432"/>
      <c r="N186" s="283"/>
      <c r="O186" s="283"/>
      <c r="P186" s="283"/>
      <c r="Q186" s="283"/>
      <c r="R186" s="432"/>
      <c r="S186" s="432"/>
      <c r="T186" s="432"/>
      <c r="U186" s="432"/>
      <c r="V186" s="63"/>
      <c r="W186" s="283"/>
      <c r="X186" s="283"/>
      <c r="Y186" s="283"/>
      <c r="Z186" s="283"/>
      <c r="AA186" s="283"/>
      <c r="AB186" s="432"/>
      <c r="AC186" s="432"/>
      <c r="AD186" s="283"/>
      <c r="AE186" s="283"/>
      <c r="AF186" s="470"/>
      <c r="AG186" s="283"/>
      <c r="AH186" s="283"/>
      <c r="AI186" s="283"/>
      <c r="AJ186" s="283"/>
      <c r="AK186" s="470"/>
      <c r="AL186" s="66"/>
      <c r="AM186" s="66"/>
      <c r="AN186" s="66"/>
      <c r="AO186" s="66"/>
      <c r="AP186" s="473"/>
      <c r="AQ186" s="66"/>
      <c r="AR186" s="66"/>
      <c r="AS186" s="66"/>
      <c r="AT186" s="283"/>
      <c r="AU186" s="470"/>
      <c r="AV186" s="283"/>
      <c r="AW186" s="66"/>
      <c r="AX186" s="66"/>
      <c r="AY186" s="288"/>
      <c r="AZ186" s="277"/>
      <c r="BA186" s="277"/>
      <c r="BB186" s="277"/>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row>
    <row r="187" spans="1:74" ht="12.75" hidden="1" customHeight="1" x14ac:dyDescent="0.25">
      <c r="A187" s="283"/>
      <c r="B187" s="283"/>
      <c r="C187" s="283"/>
      <c r="D187" s="283"/>
      <c r="E187" s="283"/>
      <c r="F187" s="283"/>
      <c r="G187" s="283"/>
      <c r="H187" s="283"/>
      <c r="I187" s="283"/>
      <c r="J187" s="283"/>
      <c r="K187" s="283"/>
      <c r="L187" s="432"/>
      <c r="M187" s="432"/>
      <c r="N187" s="283"/>
      <c r="O187" s="283"/>
      <c r="P187" s="283"/>
      <c r="Q187" s="283"/>
      <c r="R187" s="432"/>
      <c r="S187" s="432"/>
      <c r="T187" s="432"/>
      <c r="U187" s="432"/>
      <c r="V187" s="63"/>
      <c r="W187" s="283"/>
      <c r="X187" s="283"/>
      <c r="Y187" s="283"/>
      <c r="Z187" s="283"/>
      <c r="AA187" s="283"/>
      <c r="AB187" s="432"/>
      <c r="AC187" s="432"/>
      <c r="AD187" s="283"/>
      <c r="AE187" s="283"/>
      <c r="AF187" s="470"/>
      <c r="AG187" s="283"/>
      <c r="AH187" s="283"/>
      <c r="AI187" s="283"/>
      <c r="AJ187" s="283"/>
      <c r="AK187" s="470"/>
      <c r="AL187" s="66"/>
      <c r="AM187" s="66"/>
      <c r="AN187" s="66"/>
      <c r="AO187" s="66"/>
      <c r="AP187" s="473"/>
      <c r="AQ187" s="66"/>
      <c r="AR187" s="66"/>
      <c r="AS187" s="66"/>
      <c r="AT187" s="283"/>
      <c r="AU187" s="470"/>
      <c r="AV187" s="283"/>
      <c r="AW187" s="66"/>
      <c r="AX187" s="66"/>
      <c r="AY187" s="288"/>
      <c r="AZ187" s="277"/>
      <c r="BA187" s="277"/>
      <c r="BB187" s="277"/>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row>
    <row r="188" spans="1:74" ht="12.75" hidden="1" customHeight="1" x14ac:dyDescent="0.25">
      <c r="A188" s="283"/>
      <c r="B188" s="283"/>
      <c r="C188" s="283"/>
      <c r="D188" s="283"/>
      <c r="E188" s="283"/>
      <c r="F188" s="283"/>
      <c r="G188" s="283"/>
      <c r="H188" s="283"/>
      <c r="I188" s="283"/>
      <c r="J188" s="283"/>
      <c r="K188" s="283"/>
      <c r="L188" s="432"/>
      <c r="M188" s="432"/>
      <c r="N188" s="283"/>
      <c r="O188" s="283"/>
      <c r="P188" s="283"/>
      <c r="Q188" s="283"/>
      <c r="R188" s="432"/>
      <c r="S188" s="432"/>
      <c r="T188" s="432"/>
      <c r="U188" s="432"/>
      <c r="V188" s="63"/>
      <c r="W188" s="283"/>
      <c r="X188" s="283"/>
      <c r="Y188" s="283"/>
      <c r="Z188" s="283"/>
      <c r="AA188" s="283"/>
      <c r="AB188" s="432"/>
      <c r="AC188" s="432"/>
      <c r="AD188" s="283"/>
      <c r="AE188" s="283"/>
      <c r="AF188" s="470"/>
      <c r="AG188" s="283"/>
      <c r="AH188" s="283"/>
      <c r="AI188" s="283"/>
      <c r="AJ188" s="283"/>
      <c r="AK188" s="470"/>
      <c r="AL188" s="66"/>
      <c r="AM188" s="66"/>
      <c r="AN188" s="66"/>
      <c r="AO188" s="66"/>
      <c r="AP188" s="473"/>
      <c r="AQ188" s="66"/>
      <c r="AR188" s="66"/>
      <c r="AS188" s="66"/>
      <c r="AT188" s="283"/>
      <c r="AU188" s="470"/>
      <c r="AV188" s="283"/>
      <c r="AW188" s="66"/>
      <c r="AX188" s="66"/>
      <c r="AY188" s="288"/>
      <c r="AZ188" s="277"/>
      <c r="BA188" s="277"/>
      <c r="BB188" s="277"/>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row>
    <row r="189" spans="1:74" ht="12.75" hidden="1" customHeight="1" x14ac:dyDescent="0.25">
      <c r="A189" s="283"/>
      <c r="B189" s="283"/>
      <c r="C189" s="283"/>
      <c r="D189" s="283"/>
      <c r="E189" s="283"/>
      <c r="F189" s="283"/>
      <c r="G189" s="283"/>
      <c r="H189" s="283"/>
      <c r="I189" s="283"/>
      <c r="J189" s="283"/>
      <c r="K189" s="283"/>
      <c r="L189" s="432"/>
      <c r="M189" s="432"/>
      <c r="N189" s="283"/>
      <c r="O189" s="283"/>
      <c r="P189" s="283"/>
      <c r="Q189" s="283"/>
      <c r="R189" s="432"/>
      <c r="S189" s="432"/>
      <c r="T189" s="432"/>
      <c r="U189" s="432"/>
      <c r="V189" s="63"/>
      <c r="W189" s="283"/>
      <c r="X189" s="283"/>
      <c r="Y189" s="283"/>
      <c r="Z189" s="283"/>
      <c r="AA189" s="283"/>
      <c r="AB189" s="432"/>
      <c r="AC189" s="432"/>
      <c r="AD189" s="283"/>
      <c r="AE189" s="283"/>
      <c r="AF189" s="470"/>
      <c r="AG189" s="283"/>
      <c r="AH189" s="283"/>
      <c r="AI189" s="283"/>
      <c r="AJ189" s="283"/>
      <c r="AK189" s="470"/>
      <c r="AL189" s="66"/>
      <c r="AM189" s="66"/>
      <c r="AN189" s="66"/>
      <c r="AO189" s="66"/>
      <c r="AP189" s="473"/>
      <c r="AQ189" s="66"/>
      <c r="AR189" s="66"/>
      <c r="AS189" s="66"/>
      <c r="AT189" s="283"/>
      <c r="AU189" s="470"/>
      <c r="AV189" s="283"/>
      <c r="AW189" s="66"/>
      <c r="AX189" s="66"/>
      <c r="AY189" s="288"/>
      <c r="AZ189" s="277"/>
      <c r="BA189" s="277"/>
      <c r="BB189" s="277"/>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row>
    <row r="190" spans="1:74" ht="12.75" hidden="1" customHeight="1" x14ac:dyDescent="0.25">
      <c r="A190" s="283"/>
      <c r="B190" s="283"/>
      <c r="C190" s="283"/>
      <c r="D190" s="283"/>
      <c r="E190" s="283"/>
      <c r="F190" s="283"/>
      <c r="G190" s="283"/>
      <c r="H190" s="283"/>
      <c r="I190" s="283"/>
      <c r="J190" s="283"/>
      <c r="K190" s="283"/>
      <c r="L190" s="432"/>
      <c r="M190" s="432"/>
      <c r="N190" s="283"/>
      <c r="O190" s="283"/>
      <c r="P190" s="283"/>
      <c r="Q190" s="283"/>
      <c r="R190" s="432"/>
      <c r="S190" s="432"/>
      <c r="T190" s="432"/>
      <c r="U190" s="432"/>
      <c r="V190" s="63"/>
      <c r="W190" s="283"/>
      <c r="X190" s="283"/>
      <c r="Y190" s="283"/>
      <c r="Z190" s="283"/>
      <c r="AA190" s="283"/>
      <c r="AB190" s="432"/>
      <c r="AC190" s="432"/>
      <c r="AD190" s="283"/>
      <c r="AE190" s="283"/>
      <c r="AF190" s="470"/>
      <c r="AG190" s="283"/>
      <c r="AH190" s="283"/>
      <c r="AI190" s="283"/>
      <c r="AJ190" s="283"/>
      <c r="AK190" s="470"/>
      <c r="AL190" s="66"/>
      <c r="AM190" s="66"/>
      <c r="AN190" s="66"/>
      <c r="AO190" s="66"/>
      <c r="AP190" s="473"/>
      <c r="AQ190" s="66"/>
      <c r="AR190" s="66"/>
      <c r="AS190" s="66"/>
      <c r="AT190" s="283"/>
      <c r="AU190" s="470"/>
      <c r="AV190" s="283"/>
      <c r="AW190" s="66"/>
      <c r="AX190" s="66"/>
      <c r="AY190" s="288"/>
      <c r="AZ190" s="277"/>
      <c r="BA190" s="277"/>
      <c r="BB190" s="277"/>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row>
    <row r="191" spans="1:74" ht="12.75" hidden="1" customHeight="1" x14ac:dyDescent="0.25">
      <c r="A191" s="283"/>
      <c r="B191" s="283"/>
      <c r="C191" s="283"/>
      <c r="D191" s="283"/>
      <c r="E191" s="283"/>
      <c r="F191" s="283"/>
      <c r="G191" s="283"/>
      <c r="H191" s="283"/>
      <c r="I191" s="283"/>
      <c r="J191" s="283"/>
      <c r="K191" s="283"/>
      <c r="L191" s="432"/>
      <c r="M191" s="432"/>
      <c r="N191" s="283"/>
      <c r="O191" s="283"/>
      <c r="P191" s="283"/>
      <c r="Q191" s="283"/>
      <c r="R191" s="432"/>
      <c r="S191" s="432"/>
      <c r="T191" s="432"/>
      <c r="U191" s="432"/>
      <c r="V191" s="63"/>
      <c r="W191" s="283"/>
      <c r="X191" s="283"/>
      <c r="Y191" s="283"/>
      <c r="Z191" s="283"/>
      <c r="AA191" s="283"/>
      <c r="AB191" s="432"/>
      <c r="AC191" s="432"/>
      <c r="AD191" s="283"/>
      <c r="AE191" s="283"/>
      <c r="AF191" s="470"/>
      <c r="AG191" s="283"/>
      <c r="AH191" s="283"/>
      <c r="AI191" s="283"/>
      <c r="AJ191" s="283"/>
      <c r="AK191" s="470"/>
      <c r="AL191" s="66"/>
      <c r="AM191" s="66"/>
      <c r="AN191" s="66"/>
      <c r="AO191" s="66"/>
      <c r="AP191" s="473"/>
      <c r="AQ191" s="66"/>
      <c r="AR191" s="66"/>
      <c r="AS191" s="66"/>
      <c r="AT191" s="283"/>
      <c r="AU191" s="470"/>
      <c r="AV191" s="283"/>
      <c r="AW191" s="66"/>
      <c r="AX191" s="66"/>
      <c r="AY191" s="288"/>
      <c r="AZ191" s="277"/>
      <c r="BA191" s="277"/>
      <c r="BB191" s="277"/>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row>
    <row r="192" spans="1:74" ht="12.75" hidden="1" customHeight="1" x14ac:dyDescent="0.25">
      <c r="A192" s="283"/>
      <c r="B192" s="283"/>
      <c r="C192" s="283"/>
      <c r="D192" s="283"/>
      <c r="E192" s="283"/>
      <c r="F192" s="283"/>
      <c r="G192" s="283"/>
      <c r="H192" s="283"/>
      <c r="I192" s="283"/>
      <c r="J192" s="283"/>
      <c r="K192" s="283"/>
      <c r="L192" s="432"/>
      <c r="M192" s="432"/>
      <c r="N192" s="283"/>
      <c r="O192" s="283"/>
      <c r="P192" s="283"/>
      <c r="Q192" s="283"/>
      <c r="R192" s="432"/>
      <c r="S192" s="432"/>
      <c r="T192" s="432"/>
      <c r="U192" s="432"/>
      <c r="V192" s="63"/>
      <c r="W192" s="283"/>
      <c r="X192" s="283"/>
      <c r="Y192" s="283"/>
      <c r="Z192" s="283"/>
      <c r="AA192" s="283"/>
      <c r="AB192" s="432"/>
      <c r="AC192" s="432"/>
      <c r="AD192" s="283"/>
      <c r="AE192" s="283"/>
      <c r="AF192" s="470"/>
      <c r="AG192" s="283"/>
      <c r="AH192" s="283"/>
      <c r="AI192" s="283"/>
      <c r="AJ192" s="283"/>
      <c r="AK192" s="470"/>
      <c r="AL192" s="66"/>
      <c r="AM192" s="66"/>
      <c r="AN192" s="66"/>
      <c r="AO192" s="66"/>
      <c r="AP192" s="473"/>
      <c r="AQ192" s="66"/>
      <c r="AR192" s="66"/>
      <c r="AS192" s="66"/>
      <c r="AT192" s="283"/>
      <c r="AU192" s="470"/>
      <c r="AV192" s="283"/>
      <c r="AW192" s="66"/>
      <c r="AX192" s="66"/>
      <c r="AY192" s="288"/>
      <c r="AZ192" s="277"/>
      <c r="BA192" s="277"/>
      <c r="BB192" s="277"/>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row>
    <row r="193" spans="1:74" ht="12.75" hidden="1" customHeight="1" x14ac:dyDescent="0.25">
      <c r="A193" s="283"/>
      <c r="B193" s="283"/>
      <c r="C193" s="283"/>
      <c r="D193" s="283"/>
      <c r="E193" s="283"/>
      <c r="F193" s="283"/>
      <c r="G193" s="283"/>
      <c r="H193" s="283"/>
      <c r="I193" s="283"/>
      <c r="J193" s="283"/>
      <c r="K193" s="283"/>
      <c r="L193" s="432"/>
      <c r="M193" s="432"/>
      <c r="N193" s="283"/>
      <c r="O193" s="283"/>
      <c r="P193" s="283"/>
      <c r="Q193" s="283"/>
      <c r="R193" s="432"/>
      <c r="S193" s="432"/>
      <c r="T193" s="432"/>
      <c r="U193" s="432"/>
      <c r="V193" s="63"/>
      <c r="W193" s="283"/>
      <c r="X193" s="283"/>
      <c r="Y193" s="283"/>
      <c r="Z193" s="283"/>
      <c r="AA193" s="283"/>
      <c r="AB193" s="432"/>
      <c r="AC193" s="432"/>
      <c r="AD193" s="283"/>
      <c r="AE193" s="283"/>
      <c r="AF193" s="470"/>
      <c r="AG193" s="283"/>
      <c r="AH193" s="283"/>
      <c r="AI193" s="283"/>
      <c r="AJ193" s="283"/>
      <c r="AK193" s="470"/>
      <c r="AL193" s="66"/>
      <c r="AM193" s="66"/>
      <c r="AN193" s="66"/>
      <c r="AO193" s="66"/>
      <c r="AP193" s="473"/>
      <c r="AQ193" s="66"/>
      <c r="AR193" s="66"/>
      <c r="AS193" s="66"/>
      <c r="AT193" s="283"/>
      <c r="AU193" s="470"/>
      <c r="AV193" s="283"/>
      <c r="AW193" s="66"/>
      <c r="AX193" s="66"/>
      <c r="AY193" s="288"/>
      <c r="AZ193" s="277"/>
      <c r="BA193" s="277"/>
      <c r="BB193" s="277"/>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row>
    <row r="194" spans="1:74" ht="12.75" hidden="1" customHeight="1" x14ac:dyDescent="0.25">
      <c r="A194" s="283"/>
      <c r="B194" s="283"/>
      <c r="C194" s="283"/>
      <c r="D194" s="283"/>
      <c r="E194" s="283"/>
      <c r="F194" s="283"/>
      <c r="G194" s="283"/>
      <c r="H194" s="283"/>
      <c r="I194" s="283"/>
      <c r="J194" s="283"/>
      <c r="K194" s="283"/>
      <c r="L194" s="432"/>
      <c r="M194" s="432"/>
      <c r="N194" s="283"/>
      <c r="O194" s="283"/>
      <c r="P194" s="283"/>
      <c r="Q194" s="283"/>
      <c r="R194" s="432"/>
      <c r="S194" s="432"/>
      <c r="T194" s="432"/>
      <c r="U194" s="432"/>
      <c r="V194" s="63"/>
      <c r="W194" s="283"/>
      <c r="X194" s="283"/>
      <c r="Y194" s="283"/>
      <c r="Z194" s="283"/>
      <c r="AA194" s="283"/>
      <c r="AB194" s="432"/>
      <c r="AC194" s="432"/>
      <c r="AD194" s="283"/>
      <c r="AE194" s="283"/>
      <c r="AF194" s="470"/>
      <c r="AG194" s="283"/>
      <c r="AH194" s="283"/>
      <c r="AI194" s="283"/>
      <c r="AJ194" s="283"/>
      <c r="AK194" s="470"/>
      <c r="AL194" s="66"/>
      <c r="AM194" s="66"/>
      <c r="AN194" s="66"/>
      <c r="AO194" s="66"/>
      <c r="AP194" s="473"/>
      <c r="AQ194" s="66"/>
      <c r="AR194" s="66"/>
      <c r="AS194" s="66"/>
      <c r="AT194" s="283"/>
      <c r="AU194" s="470"/>
      <c r="AV194" s="283"/>
      <c r="AW194" s="66"/>
      <c r="AX194" s="66"/>
      <c r="AY194" s="288"/>
      <c r="AZ194" s="277"/>
      <c r="BA194" s="277"/>
      <c r="BB194" s="277"/>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row>
    <row r="195" spans="1:74" ht="12.75" hidden="1" customHeight="1" x14ac:dyDescent="0.25">
      <c r="A195" s="283"/>
      <c r="B195" s="283"/>
      <c r="C195" s="283"/>
      <c r="D195" s="283"/>
      <c r="E195" s="283"/>
      <c r="F195" s="283"/>
      <c r="G195" s="283"/>
      <c r="H195" s="283"/>
      <c r="I195" s="283"/>
      <c r="J195" s="283"/>
      <c r="K195" s="283"/>
      <c r="L195" s="432"/>
      <c r="M195" s="432"/>
      <c r="N195" s="283"/>
      <c r="O195" s="283"/>
      <c r="P195" s="283"/>
      <c r="Q195" s="283"/>
      <c r="R195" s="432"/>
      <c r="S195" s="432"/>
      <c r="T195" s="432"/>
      <c r="U195" s="432"/>
      <c r="V195" s="63"/>
      <c r="W195" s="283"/>
      <c r="X195" s="283"/>
      <c r="Y195" s="283"/>
      <c r="Z195" s="283"/>
      <c r="AA195" s="283"/>
      <c r="AB195" s="432"/>
      <c r="AC195" s="432"/>
      <c r="AD195" s="283"/>
      <c r="AE195" s="283"/>
      <c r="AF195" s="470"/>
      <c r="AG195" s="283"/>
      <c r="AH195" s="283"/>
      <c r="AI195" s="283"/>
      <c r="AJ195" s="283"/>
      <c r="AK195" s="470"/>
      <c r="AL195" s="66"/>
      <c r="AM195" s="66"/>
      <c r="AN195" s="66"/>
      <c r="AO195" s="66"/>
      <c r="AP195" s="473"/>
      <c r="AQ195" s="66"/>
      <c r="AR195" s="66"/>
      <c r="AS195" s="66"/>
      <c r="AT195" s="283"/>
      <c r="AU195" s="470"/>
      <c r="AV195" s="283"/>
      <c r="AW195" s="66"/>
      <c r="AX195" s="66"/>
      <c r="AY195" s="288"/>
      <c r="AZ195" s="277"/>
      <c r="BA195" s="277"/>
      <c r="BB195" s="277"/>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row>
    <row r="196" spans="1:74" ht="12.75" hidden="1" customHeight="1" x14ac:dyDescent="0.25">
      <c r="A196" s="283"/>
      <c r="B196" s="283"/>
      <c r="C196" s="283"/>
      <c r="D196" s="283"/>
      <c r="E196" s="283"/>
      <c r="F196" s="283"/>
      <c r="G196" s="283"/>
      <c r="H196" s="283"/>
      <c r="I196" s="283"/>
      <c r="J196" s="283"/>
      <c r="K196" s="283"/>
      <c r="L196" s="432"/>
      <c r="M196" s="432"/>
      <c r="N196" s="283"/>
      <c r="O196" s="283"/>
      <c r="P196" s="283"/>
      <c r="Q196" s="283"/>
      <c r="R196" s="432"/>
      <c r="S196" s="432"/>
      <c r="T196" s="432"/>
      <c r="U196" s="432"/>
      <c r="V196" s="63"/>
      <c r="W196" s="283"/>
      <c r="X196" s="283"/>
      <c r="Y196" s="283"/>
      <c r="Z196" s="283"/>
      <c r="AA196" s="283"/>
      <c r="AB196" s="432"/>
      <c r="AC196" s="432"/>
      <c r="AD196" s="283"/>
      <c r="AE196" s="283"/>
      <c r="AF196" s="470"/>
      <c r="AG196" s="283"/>
      <c r="AH196" s="283"/>
      <c r="AI196" s="283"/>
      <c r="AJ196" s="283"/>
      <c r="AK196" s="470"/>
      <c r="AL196" s="66"/>
      <c r="AM196" s="66"/>
      <c r="AN196" s="66"/>
      <c r="AO196" s="66"/>
      <c r="AP196" s="473"/>
      <c r="AQ196" s="66"/>
      <c r="AR196" s="66"/>
      <c r="AS196" s="66"/>
      <c r="AT196" s="283"/>
      <c r="AU196" s="470"/>
      <c r="AV196" s="283"/>
      <c r="AW196" s="66"/>
      <c r="AX196" s="66"/>
      <c r="AY196" s="288"/>
      <c r="AZ196" s="277"/>
      <c r="BA196" s="277"/>
      <c r="BB196" s="277"/>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row>
    <row r="197" spans="1:74" ht="12.75" hidden="1" customHeight="1" x14ac:dyDescent="0.25">
      <c r="A197" s="283"/>
      <c r="B197" s="283"/>
      <c r="C197" s="283"/>
      <c r="D197" s="283"/>
      <c r="E197" s="283"/>
      <c r="F197" s="283"/>
      <c r="G197" s="283"/>
      <c r="H197" s="283"/>
      <c r="I197" s="283"/>
      <c r="J197" s="283"/>
      <c r="K197" s="283"/>
      <c r="L197" s="432"/>
      <c r="M197" s="432"/>
      <c r="N197" s="283"/>
      <c r="O197" s="283"/>
      <c r="P197" s="283"/>
      <c r="Q197" s="283"/>
      <c r="R197" s="432"/>
      <c r="S197" s="432"/>
      <c r="T197" s="432"/>
      <c r="U197" s="432"/>
      <c r="V197" s="63"/>
      <c r="W197" s="283"/>
      <c r="X197" s="283"/>
      <c r="Y197" s="283"/>
      <c r="Z197" s="283"/>
      <c r="AA197" s="283"/>
      <c r="AB197" s="432"/>
      <c r="AC197" s="432"/>
      <c r="AD197" s="283"/>
      <c r="AE197" s="283"/>
      <c r="AF197" s="470"/>
      <c r="AG197" s="283"/>
      <c r="AH197" s="283"/>
      <c r="AI197" s="283"/>
      <c r="AJ197" s="283"/>
      <c r="AK197" s="470"/>
      <c r="AL197" s="66"/>
      <c r="AM197" s="66"/>
      <c r="AN197" s="66"/>
      <c r="AO197" s="66"/>
      <c r="AP197" s="473"/>
      <c r="AQ197" s="66"/>
      <c r="AR197" s="66"/>
      <c r="AS197" s="66"/>
      <c r="AT197" s="283"/>
      <c r="AU197" s="470"/>
      <c r="AV197" s="283"/>
      <c r="AW197" s="66"/>
      <c r="AX197" s="66"/>
      <c r="AY197" s="288"/>
      <c r="AZ197" s="277"/>
      <c r="BA197" s="277"/>
      <c r="BB197" s="277"/>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row>
    <row r="198" spans="1:74" ht="12.75" hidden="1" customHeight="1" x14ac:dyDescent="0.25">
      <c r="A198" s="283"/>
      <c r="B198" s="283"/>
      <c r="C198" s="283"/>
      <c r="D198" s="283"/>
      <c r="E198" s="283"/>
      <c r="F198" s="283"/>
      <c r="G198" s="283"/>
      <c r="H198" s="283"/>
      <c r="I198" s="283"/>
      <c r="J198" s="283"/>
      <c r="K198" s="283"/>
      <c r="L198" s="432"/>
      <c r="M198" s="432"/>
      <c r="N198" s="283"/>
      <c r="O198" s="283"/>
      <c r="P198" s="283"/>
      <c r="Q198" s="283"/>
      <c r="R198" s="432"/>
      <c r="S198" s="432"/>
      <c r="T198" s="432"/>
      <c r="U198" s="432"/>
      <c r="V198" s="63"/>
      <c r="W198" s="283"/>
      <c r="X198" s="283"/>
      <c r="Y198" s="283"/>
      <c r="Z198" s="283"/>
      <c r="AA198" s="283"/>
      <c r="AB198" s="432"/>
      <c r="AC198" s="432"/>
      <c r="AD198" s="283"/>
      <c r="AE198" s="283"/>
      <c r="AF198" s="470"/>
      <c r="AG198" s="283"/>
      <c r="AH198" s="283"/>
      <c r="AI198" s="283"/>
      <c r="AJ198" s="283"/>
      <c r="AK198" s="470"/>
      <c r="AL198" s="66"/>
      <c r="AM198" s="66"/>
      <c r="AN198" s="66"/>
      <c r="AO198" s="66"/>
      <c r="AP198" s="473"/>
      <c r="AQ198" s="66"/>
      <c r="AR198" s="66"/>
      <c r="AS198" s="66"/>
      <c r="AT198" s="283"/>
      <c r="AU198" s="470"/>
      <c r="AV198" s="283"/>
      <c r="AW198" s="66"/>
      <c r="AX198" s="66"/>
      <c r="AY198" s="288"/>
      <c r="AZ198" s="277"/>
      <c r="BA198" s="277"/>
      <c r="BB198" s="277"/>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row>
    <row r="199" spans="1:74" ht="12.75" hidden="1" customHeight="1" x14ac:dyDescent="0.25">
      <c r="A199" s="283"/>
      <c r="B199" s="283"/>
      <c r="C199" s="283"/>
      <c r="D199" s="283"/>
      <c r="E199" s="283"/>
      <c r="F199" s="283"/>
      <c r="G199" s="283"/>
      <c r="H199" s="283"/>
      <c r="I199" s="283"/>
      <c r="J199" s="283"/>
      <c r="K199" s="283"/>
      <c r="L199" s="432"/>
      <c r="M199" s="432"/>
      <c r="N199" s="283"/>
      <c r="O199" s="283"/>
      <c r="P199" s="283"/>
      <c r="Q199" s="283"/>
      <c r="R199" s="432"/>
      <c r="S199" s="432"/>
      <c r="T199" s="432"/>
      <c r="U199" s="432"/>
      <c r="V199" s="63"/>
      <c r="W199" s="283"/>
      <c r="X199" s="283"/>
      <c r="Y199" s="283"/>
      <c r="Z199" s="283"/>
      <c r="AA199" s="283"/>
      <c r="AB199" s="432"/>
      <c r="AC199" s="432"/>
      <c r="AD199" s="283"/>
      <c r="AE199" s="283"/>
      <c r="AF199" s="470"/>
      <c r="AG199" s="283"/>
      <c r="AH199" s="283"/>
      <c r="AI199" s="283"/>
      <c r="AJ199" s="283"/>
      <c r="AK199" s="470"/>
      <c r="AL199" s="66"/>
      <c r="AM199" s="66"/>
      <c r="AN199" s="66"/>
      <c r="AO199" s="66"/>
      <c r="AP199" s="473"/>
      <c r="AQ199" s="66"/>
      <c r="AR199" s="66"/>
      <c r="AS199" s="66"/>
      <c r="AT199" s="283"/>
      <c r="AU199" s="470"/>
      <c r="AV199" s="283"/>
      <c r="AW199" s="66"/>
      <c r="AX199" s="66"/>
      <c r="AY199" s="288"/>
      <c r="AZ199" s="277"/>
      <c r="BA199" s="277"/>
      <c r="BB199" s="277"/>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row>
    <row r="200" spans="1:74" ht="12.75" hidden="1" customHeight="1" x14ac:dyDescent="0.25">
      <c r="A200" s="283"/>
      <c r="B200" s="283"/>
      <c r="C200" s="283"/>
      <c r="D200" s="283"/>
      <c r="E200" s="283"/>
      <c r="F200" s="283"/>
      <c r="G200" s="283"/>
      <c r="H200" s="283"/>
      <c r="I200" s="283"/>
      <c r="J200" s="283"/>
      <c r="K200" s="283"/>
      <c r="L200" s="432"/>
      <c r="M200" s="432"/>
      <c r="N200" s="283"/>
      <c r="O200" s="283"/>
      <c r="P200" s="283"/>
      <c r="Q200" s="283"/>
      <c r="R200" s="432"/>
      <c r="S200" s="432"/>
      <c r="T200" s="432"/>
      <c r="U200" s="432"/>
      <c r="V200" s="63"/>
      <c r="W200" s="283"/>
      <c r="X200" s="283"/>
      <c r="Y200" s="283"/>
      <c r="Z200" s="283"/>
      <c r="AA200" s="283"/>
      <c r="AB200" s="432"/>
      <c r="AC200" s="432"/>
      <c r="AD200" s="283"/>
      <c r="AE200" s="283"/>
      <c r="AF200" s="470"/>
      <c r="AG200" s="283"/>
      <c r="AH200" s="283"/>
      <c r="AI200" s="283"/>
      <c r="AJ200" s="283"/>
      <c r="AK200" s="470"/>
      <c r="AL200" s="66"/>
      <c r="AM200" s="66"/>
      <c r="AN200" s="66"/>
      <c r="AO200" s="66"/>
      <c r="AP200" s="473"/>
      <c r="AQ200" s="66"/>
      <c r="AR200" s="66"/>
      <c r="AS200" s="66"/>
      <c r="AT200" s="283"/>
      <c r="AU200" s="470"/>
      <c r="AV200" s="283"/>
      <c r="AW200" s="66"/>
      <c r="AX200" s="66"/>
      <c r="AY200" s="288"/>
      <c r="AZ200" s="277"/>
      <c r="BA200" s="277"/>
      <c r="BB200" s="277"/>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row>
    <row r="201" spans="1:74" ht="12.75" hidden="1" customHeight="1" x14ac:dyDescent="0.25">
      <c r="A201" s="283"/>
      <c r="B201" s="283"/>
      <c r="C201" s="283"/>
      <c r="D201" s="283"/>
      <c r="E201" s="283"/>
      <c r="F201" s="283"/>
      <c r="G201" s="283"/>
      <c r="H201" s="283"/>
      <c r="I201" s="283"/>
      <c r="J201" s="283"/>
      <c r="K201" s="283"/>
      <c r="L201" s="432"/>
      <c r="M201" s="432"/>
      <c r="N201" s="283"/>
      <c r="O201" s="283"/>
      <c r="P201" s="283"/>
      <c r="Q201" s="283"/>
      <c r="R201" s="432"/>
      <c r="S201" s="432"/>
      <c r="T201" s="432"/>
      <c r="U201" s="432"/>
      <c r="V201" s="63"/>
      <c r="W201" s="283"/>
      <c r="X201" s="283"/>
      <c r="Y201" s="283"/>
      <c r="Z201" s="283"/>
      <c r="AA201" s="283"/>
      <c r="AB201" s="432"/>
      <c r="AC201" s="432"/>
      <c r="AD201" s="283"/>
      <c r="AE201" s="283"/>
      <c r="AF201" s="470"/>
      <c r="AG201" s="283"/>
      <c r="AH201" s="283"/>
      <c r="AI201" s="283"/>
      <c r="AJ201" s="283"/>
      <c r="AK201" s="470"/>
      <c r="AL201" s="66"/>
      <c r="AM201" s="66"/>
      <c r="AN201" s="66"/>
      <c r="AO201" s="66"/>
      <c r="AP201" s="473"/>
      <c r="AQ201" s="66"/>
      <c r="AR201" s="66"/>
      <c r="AS201" s="66"/>
      <c r="AT201" s="283"/>
      <c r="AU201" s="470"/>
      <c r="AV201" s="283"/>
      <c r="AW201" s="66"/>
      <c r="AX201" s="66"/>
      <c r="AY201" s="288"/>
      <c r="AZ201" s="277"/>
      <c r="BA201" s="277"/>
      <c r="BB201" s="277"/>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row>
    <row r="202" spans="1:74" ht="12.75" hidden="1" customHeight="1" x14ac:dyDescent="0.25">
      <c r="A202" s="283"/>
      <c r="B202" s="283"/>
      <c r="C202" s="283"/>
      <c r="D202" s="283"/>
      <c r="E202" s="283"/>
      <c r="F202" s="283"/>
      <c r="G202" s="283"/>
      <c r="H202" s="283"/>
      <c r="I202" s="283"/>
      <c r="J202" s="283"/>
      <c r="K202" s="283"/>
      <c r="L202" s="432"/>
      <c r="M202" s="432"/>
      <c r="N202" s="283"/>
      <c r="O202" s="283"/>
      <c r="P202" s="283"/>
      <c r="Q202" s="283"/>
      <c r="R202" s="432"/>
      <c r="S202" s="432"/>
      <c r="T202" s="432"/>
      <c r="U202" s="432"/>
      <c r="V202" s="63"/>
      <c r="W202" s="283"/>
      <c r="X202" s="283"/>
      <c r="Y202" s="283"/>
      <c r="Z202" s="283"/>
      <c r="AA202" s="283"/>
      <c r="AB202" s="432"/>
      <c r="AC202" s="432"/>
      <c r="AD202" s="283"/>
      <c r="AE202" s="283"/>
      <c r="AF202" s="470"/>
      <c r="AG202" s="283"/>
      <c r="AH202" s="283"/>
      <c r="AI202" s="283"/>
      <c r="AJ202" s="283"/>
      <c r="AK202" s="470"/>
      <c r="AL202" s="66"/>
      <c r="AM202" s="66"/>
      <c r="AN202" s="66"/>
      <c r="AO202" s="66"/>
      <c r="AP202" s="473"/>
      <c r="AQ202" s="66"/>
      <c r="AR202" s="66"/>
      <c r="AS202" s="66"/>
      <c r="AT202" s="283"/>
      <c r="AU202" s="470"/>
      <c r="AV202" s="283"/>
      <c r="AW202" s="66"/>
      <c r="AX202" s="66"/>
      <c r="AY202" s="288"/>
      <c r="AZ202" s="277"/>
      <c r="BA202" s="277"/>
      <c r="BB202" s="277"/>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row>
    <row r="203" spans="1:74" ht="12.75" hidden="1" customHeight="1" x14ac:dyDescent="0.25">
      <c r="A203" s="283"/>
      <c r="B203" s="283"/>
      <c r="C203" s="283"/>
      <c r="D203" s="283"/>
      <c r="E203" s="283"/>
      <c r="F203" s="283"/>
      <c r="G203" s="283"/>
      <c r="H203" s="283"/>
      <c r="I203" s="283"/>
      <c r="J203" s="283"/>
      <c r="K203" s="283"/>
      <c r="L203" s="432"/>
      <c r="M203" s="432"/>
      <c r="N203" s="283"/>
      <c r="O203" s="283"/>
      <c r="P203" s="283"/>
      <c r="Q203" s="283"/>
      <c r="R203" s="432"/>
      <c r="S203" s="432"/>
      <c r="T203" s="432"/>
      <c r="U203" s="432"/>
      <c r="V203" s="63"/>
      <c r="W203" s="283"/>
      <c r="X203" s="283"/>
      <c r="Y203" s="283"/>
      <c r="Z203" s="283"/>
      <c r="AA203" s="283"/>
      <c r="AB203" s="432"/>
      <c r="AC203" s="432"/>
      <c r="AD203" s="283"/>
      <c r="AE203" s="283"/>
      <c r="AF203" s="470"/>
      <c r="AG203" s="283"/>
      <c r="AH203" s="283"/>
      <c r="AI203" s="283"/>
      <c r="AJ203" s="283"/>
      <c r="AK203" s="470"/>
      <c r="AL203" s="66"/>
      <c r="AM203" s="66"/>
      <c r="AN203" s="66"/>
      <c r="AO203" s="66"/>
      <c r="AP203" s="473"/>
      <c r="AQ203" s="66"/>
      <c r="AR203" s="66"/>
      <c r="AS203" s="66"/>
      <c r="AT203" s="283"/>
      <c r="AU203" s="470"/>
      <c r="AV203" s="283"/>
      <c r="AW203" s="66"/>
      <c r="AX203" s="66"/>
      <c r="AY203" s="288"/>
      <c r="AZ203" s="277"/>
      <c r="BA203" s="277"/>
      <c r="BB203" s="277"/>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row>
    <row r="204" spans="1:74" ht="12.75" hidden="1" customHeight="1" x14ac:dyDescent="0.25">
      <c r="A204" s="283"/>
      <c r="B204" s="283"/>
      <c r="C204" s="283"/>
      <c r="D204" s="283"/>
      <c r="E204" s="283"/>
      <c r="F204" s="283"/>
      <c r="G204" s="283"/>
      <c r="H204" s="283"/>
      <c r="I204" s="283"/>
      <c r="J204" s="283"/>
      <c r="K204" s="283"/>
      <c r="L204" s="432"/>
      <c r="M204" s="432"/>
      <c r="N204" s="283"/>
      <c r="O204" s="283"/>
      <c r="P204" s="283"/>
      <c r="Q204" s="283"/>
      <c r="R204" s="432"/>
      <c r="S204" s="432"/>
      <c r="T204" s="432"/>
      <c r="U204" s="432"/>
      <c r="V204" s="63"/>
      <c r="W204" s="283"/>
      <c r="X204" s="283"/>
      <c r="Y204" s="283"/>
      <c r="Z204" s="283"/>
      <c r="AA204" s="283"/>
      <c r="AB204" s="432"/>
      <c r="AC204" s="432"/>
      <c r="AD204" s="283"/>
      <c r="AE204" s="283"/>
      <c r="AF204" s="470"/>
      <c r="AG204" s="283"/>
      <c r="AH204" s="283"/>
      <c r="AI204" s="283"/>
      <c r="AJ204" s="283"/>
      <c r="AK204" s="470"/>
      <c r="AL204" s="66"/>
      <c r="AM204" s="66"/>
      <c r="AN204" s="66"/>
      <c r="AO204" s="66"/>
      <c r="AP204" s="473"/>
      <c r="AQ204" s="66"/>
      <c r="AR204" s="66"/>
      <c r="AS204" s="66"/>
      <c r="AT204" s="283"/>
      <c r="AU204" s="470"/>
      <c r="AV204" s="283"/>
      <c r="AW204" s="66"/>
      <c r="AX204" s="66"/>
      <c r="AY204" s="288"/>
      <c r="AZ204" s="277"/>
      <c r="BA204" s="277"/>
      <c r="BB204" s="277"/>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row>
    <row r="205" spans="1:74" ht="12.75" hidden="1" customHeight="1" x14ac:dyDescent="0.25">
      <c r="A205" s="283"/>
      <c r="B205" s="283"/>
      <c r="C205" s="283"/>
      <c r="D205" s="283"/>
      <c r="E205" s="283"/>
      <c r="F205" s="283"/>
      <c r="G205" s="283"/>
      <c r="H205" s="283"/>
      <c r="I205" s="283"/>
      <c r="J205" s="283"/>
      <c r="K205" s="283"/>
      <c r="L205" s="432"/>
      <c r="M205" s="432"/>
      <c r="N205" s="283"/>
      <c r="O205" s="283"/>
      <c r="P205" s="283"/>
      <c r="Q205" s="283"/>
      <c r="R205" s="432"/>
      <c r="S205" s="432"/>
      <c r="T205" s="432"/>
      <c r="U205" s="432"/>
      <c r="V205" s="63"/>
      <c r="W205" s="283"/>
      <c r="X205" s="283"/>
      <c r="Y205" s="283"/>
      <c r="Z205" s="283"/>
      <c r="AA205" s="283"/>
      <c r="AB205" s="432"/>
      <c r="AC205" s="432"/>
      <c r="AD205" s="283"/>
      <c r="AE205" s="283"/>
      <c r="AF205" s="470"/>
      <c r="AG205" s="283"/>
      <c r="AH205" s="283"/>
      <c r="AI205" s="283"/>
      <c r="AJ205" s="283"/>
      <c r="AK205" s="470"/>
      <c r="AL205" s="66"/>
      <c r="AM205" s="66"/>
      <c r="AN205" s="66"/>
      <c r="AO205" s="66"/>
      <c r="AP205" s="473"/>
      <c r="AQ205" s="66"/>
      <c r="AR205" s="66"/>
      <c r="AS205" s="66"/>
      <c r="AT205" s="283"/>
      <c r="AU205" s="470"/>
      <c r="AV205" s="283"/>
      <c r="AW205" s="66"/>
      <c r="AX205" s="66"/>
      <c r="AY205" s="288"/>
      <c r="AZ205" s="277"/>
      <c r="BA205" s="277"/>
      <c r="BB205" s="277"/>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row>
    <row r="206" spans="1:74" ht="12.75" hidden="1" customHeight="1" x14ac:dyDescent="0.25">
      <c r="A206" s="283"/>
      <c r="B206" s="283"/>
      <c r="C206" s="283"/>
      <c r="D206" s="283"/>
      <c r="E206" s="283"/>
      <c r="F206" s="283"/>
      <c r="G206" s="283"/>
      <c r="H206" s="283"/>
      <c r="I206" s="283"/>
      <c r="J206" s="283"/>
      <c r="K206" s="283"/>
      <c r="L206" s="432"/>
      <c r="M206" s="432"/>
      <c r="N206" s="283"/>
      <c r="O206" s="283"/>
      <c r="P206" s="283"/>
      <c r="Q206" s="283"/>
      <c r="R206" s="432"/>
      <c r="S206" s="432"/>
      <c r="T206" s="432"/>
      <c r="U206" s="432"/>
      <c r="V206" s="63"/>
      <c r="W206" s="283"/>
      <c r="X206" s="283"/>
      <c r="Y206" s="283"/>
      <c r="Z206" s="283"/>
      <c r="AA206" s="283"/>
      <c r="AB206" s="432"/>
      <c r="AC206" s="432"/>
      <c r="AD206" s="283"/>
      <c r="AE206" s="283"/>
      <c r="AF206" s="470"/>
      <c r="AG206" s="283"/>
      <c r="AH206" s="283"/>
      <c r="AI206" s="283"/>
      <c r="AJ206" s="283"/>
      <c r="AK206" s="470"/>
      <c r="AL206" s="66"/>
      <c r="AM206" s="66"/>
      <c r="AN206" s="66"/>
      <c r="AO206" s="66"/>
      <c r="AP206" s="473"/>
      <c r="AQ206" s="66"/>
      <c r="AR206" s="66"/>
      <c r="AS206" s="66"/>
      <c r="AT206" s="283"/>
      <c r="AU206" s="470"/>
      <c r="AV206" s="283"/>
      <c r="AW206" s="66"/>
      <c r="AX206" s="66"/>
      <c r="AY206" s="288"/>
      <c r="AZ206" s="277"/>
      <c r="BA206" s="277"/>
      <c r="BB206" s="277"/>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row>
    <row r="207" spans="1:74" ht="12.75" hidden="1" customHeight="1" x14ac:dyDescent="0.25">
      <c r="A207" s="283"/>
      <c r="B207" s="283"/>
      <c r="C207" s="283"/>
      <c r="D207" s="283"/>
      <c r="E207" s="283"/>
      <c r="F207" s="283"/>
      <c r="G207" s="283"/>
      <c r="H207" s="283"/>
      <c r="I207" s="283"/>
      <c r="J207" s="283"/>
      <c r="K207" s="283"/>
      <c r="L207" s="432"/>
      <c r="M207" s="432"/>
      <c r="N207" s="283"/>
      <c r="O207" s="283"/>
      <c r="P207" s="283"/>
      <c r="Q207" s="283"/>
      <c r="R207" s="432"/>
      <c r="S207" s="432"/>
      <c r="T207" s="432"/>
      <c r="U207" s="432"/>
      <c r="V207" s="63"/>
      <c r="W207" s="283"/>
      <c r="X207" s="283"/>
      <c r="Y207" s="283"/>
      <c r="Z207" s="283"/>
      <c r="AA207" s="283"/>
      <c r="AB207" s="432"/>
      <c r="AC207" s="432"/>
      <c r="AD207" s="283"/>
      <c r="AE207" s="283"/>
      <c r="AF207" s="470"/>
      <c r="AG207" s="283"/>
      <c r="AH207" s="283"/>
      <c r="AI207" s="283"/>
      <c r="AJ207" s="283"/>
      <c r="AK207" s="470"/>
      <c r="AL207" s="66"/>
      <c r="AM207" s="66"/>
      <c r="AN207" s="66"/>
      <c r="AO207" s="66"/>
      <c r="AP207" s="473"/>
      <c r="AQ207" s="66"/>
      <c r="AR207" s="66"/>
      <c r="AS207" s="66"/>
      <c r="AT207" s="283"/>
      <c r="AU207" s="470"/>
      <c r="AV207" s="283"/>
      <c r="AW207" s="66"/>
      <c r="AX207" s="66"/>
      <c r="AY207" s="288"/>
      <c r="AZ207" s="277"/>
      <c r="BA207" s="277"/>
      <c r="BB207" s="277"/>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row>
    <row r="208" spans="1:74" ht="12.75" hidden="1" customHeight="1" x14ac:dyDescent="0.25">
      <c r="A208" s="283"/>
      <c r="B208" s="283"/>
      <c r="C208" s="283"/>
      <c r="D208" s="283"/>
      <c r="E208" s="283"/>
      <c r="F208" s="283"/>
      <c r="G208" s="283"/>
      <c r="H208" s="283"/>
      <c r="I208" s="283"/>
      <c r="J208" s="283"/>
      <c r="K208" s="283"/>
      <c r="L208" s="432"/>
      <c r="M208" s="432"/>
      <c r="N208" s="283"/>
      <c r="O208" s="283"/>
      <c r="P208" s="283"/>
      <c r="Q208" s="283"/>
      <c r="R208" s="432"/>
      <c r="S208" s="432"/>
      <c r="T208" s="432"/>
      <c r="U208" s="432"/>
      <c r="V208" s="63"/>
      <c r="W208" s="283"/>
      <c r="X208" s="283"/>
      <c r="Y208" s="283"/>
      <c r="Z208" s="283"/>
      <c r="AA208" s="283"/>
      <c r="AB208" s="432"/>
      <c r="AC208" s="432"/>
      <c r="AD208" s="283"/>
      <c r="AE208" s="283"/>
      <c r="AF208" s="470"/>
      <c r="AG208" s="283"/>
      <c r="AH208" s="283"/>
      <c r="AI208" s="283"/>
      <c r="AJ208" s="283"/>
      <c r="AK208" s="470"/>
      <c r="AL208" s="66"/>
      <c r="AM208" s="66"/>
      <c r="AN208" s="66"/>
      <c r="AO208" s="66"/>
      <c r="AP208" s="473"/>
      <c r="AQ208" s="66"/>
      <c r="AR208" s="66"/>
      <c r="AS208" s="66"/>
      <c r="AT208" s="283"/>
      <c r="AU208" s="470"/>
      <c r="AV208" s="283"/>
      <c r="AW208" s="66"/>
      <c r="AX208" s="66"/>
      <c r="AY208" s="288"/>
      <c r="AZ208" s="277"/>
      <c r="BA208" s="277"/>
      <c r="BB208" s="277"/>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row>
    <row r="209" spans="1:74" ht="12.75" hidden="1" customHeight="1" x14ac:dyDescent="0.25">
      <c r="A209" s="283"/>
      <c r="B209" s="283"/>
      <c r="C209" s="283"/>
      <c r="D209" s="283"/>
      <c r="E209" s="283"/>
      <c r="F209" s="283"/>
      <c r="G209" s="283"/>
      <c r="H209" s="283"/>
      <c r="I209" s="283"/>
      <c r="J209" s="283"/>
      <c r="K209" s="283"/>
      <c r="L209" s="432"/>
      <c r="M209" s="432"/>
      <c r="N209" s="283"/>
      <c r="O209" s="283"/>
      <c r="P209" s="283"/>
      <c r="Q209" s="283"/>
      <c r="R209" s="432"/>
      <c r="S209" s="432"/>
      <c r="T209" s="432"/>
      <c r="U209" s="432"/>
      <c r="V209" s="63"/>
      <c r="W209" s="283"/>
      <c r="X209" s="283"/>
      <c r="Y209" s="283"/>
      <c r="Z209" s="283"/>
      <c r="AA209" s="283"/>
      <c r="AB209" s="432"/>
      <c r="AC209" s="432"/>
      <c r="AD209" s="283"/>
      <c r="AE209" s="283"/>
      <c r="AF209" s="470"/>
      <c r="AG209" s="283"/>
      <c r="AH209" s="283"/>
      <c r="AI209" s="283"/>
      <c r="AJ209" s="283"/>
      <c r="AK209" s="470"/>
      <c r="AL209" s="66"/>
      <c r="AM209" s="66"/>
      <c r="AN209" s="66"/>
      <c r="AO209" s="66"/>
      <c r="AP209" s="473"/>
      <c r="AQ209" s="66"/>
      <c r="AR209" s="66"/>
      <c r="AS209" s="66"/>
      <c r="AT209" s="283"/>
      <c r="AU209" s="470"/>
      <c r="AV209" s="283"/>
      <c r="AW209" s="66"/>
      <c r="AX209" s="66"/>
      <c r="AY209" s="288"/>
      <c r="AZ209" s="277"/>
      <c r="BA209" s="277"/>
      <c r="BB209" s="277"/>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row>
    <row r="210" spans="1:74" ht="12.75" hidden="1" customHeight="1" x14ac:dyDescent="0.25">
      <c r="A210" s="283"/>
      <c r="B210" s="283"/>
      <c r="C210" s="283"/>
      <c r="D210" s="283"/>
      <c r="E210" s="283"/>
      <c r="F210" s="283"/>
      <c r="G210" s="283"/>
      <c r="H210" s="283"/>
      <c r="I210" s="283"/>
      <c r="J210" s="283"/>
      <c r="K210" s="283"/>
      <c r="L210" s="432"/>
      <c r="M210" s="432"/>
      <c r="N210" s="283"/>
      <c r="O210" s="283"/>
      <c r="P210" s="283"/>
      <c r="Q210" s="283"/>
      <c r="R210" s="432"/>
      <c r="S210" s="432"/>
      <c r="T210" s="432"/>
      <c r="U210" s="432"/>
      <c r="V210" s="63"/>
      <c r="W210" s="283"/>
      <c r="X210" s="283"/>
      <c r="Y210" s="283"/>
      <c r="Z210" s="283"/>
      <c r="AA210" s="283"/>
      <c r="AB210" s="432"/>
      <c r="AC210" s="432"/>
      <c r="AD210" s="283"/>
      <c r="AE210" s="283"/>
      <c r="AF210" s="470"/>
      <c r="AG210" s="283"/>
      <c r="AH210" s="283"/>
      <c r="AI210" s="283"/>
      <c r="AJ210" s="283"/>
      <c r="AK210" s="470"/>
      <c r="AL210" s="66"/>
      <c r="AM210" s="66"/>
      <c r="AN210" s="66"/>
      <c r="AO210" s="66"/>
      <c r="AP210" s="473"/>
      <c r="AQ210" s="66"/>
      <c r="AR210" s="66"/>
      <c r="AS210" s="66"/>
      <c r="AT210" s="283"/>
      <c r="AU210" s="470"/>
      <c r="AV210" s="283"/>
      <c r="AW210" s="66"/>
      <c r="AX210" s="66"/>
      <c r="AY210" s="288"/>
      <c r="AZ210" s="277"/>
      <c r="BA210" s="277"/>
      <c r="BB210" s="277"/>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row>
    <row r="211" spans="1:74" ht="12.75" hidden="1" customHeight="1" x14ac:dyDescent="0.25">
      <c r="A211" s="283"/>
      <c r="B211" s="283"/>
      <c r="C211" s="283"/>
      <c r="D211" s="283"/>
      <c r="E211" s="283"/>
      <c r="F211" s="283"/>
      <c r="G211" s="283"/>
      <c r="H211" s="283"/>
      <c r="I211" s="283"/>
      <c r="J211" s="283"/>
      <c r="K211" s="283"/>
      <c r="L211" s="432"/>
      <c r="M211" s="432"/>
      <c r="N211" s="283"/>
      <c r="O211" s="283"/>
      <c r="P211" s="283"/>
      <c r="Q211" s="283"/>
      <c r="R211" s="432"/>
      <c r="S211" s="432"/>
      <c r="T211" s="432"/>
      <c r="U211" s="432"/>
      <c r="V211" s="63"/>
      <c r="W211" s="283"/>
      <c r="X211" s="283"/>
      <c r="Y211" s="283"/>
      <c r="Z211" s="283"/>
      <c r="AA211" s="283"/>
      <c r="AB211" s="432"/>
      <c r="AC211" s="432"/>
      <c r="AD211" s="283"/>
      <c r="AE211" s="283"/>
      <c r="AF211" s="470"/>
      <c r="AG211" s="283"/>
      <c r="AH211" s="283"/>
      <c r="AI211" s="283"/>
      <c r="AJ211" s="283"/>
      <c r="AK211" s="470"/>
      <c r="AL211" s="66"/>
      <c r="AM211" s="66"/>
      <c r="AN211" s="66"/>
      <c r="AO211" s="66"/>
      <c r="AP211" s="473"/>
      <c r="AQ211" s="66"/>
      <c r="AR211" s="66"/>
      <c r="AS211" s="66"/>
      <c r="AT211" s="283"/>
      <c r="AU211" s="470"/>
      <c r="AV211" s="283"/>
      <c r="AW211" s="66"/>
      <c r="AX211" s="66"/>
      <c r="AY211" s="288"/>
      <c r="AZ211" s="277"/>
      <c r="BA211" s="277"/>
      <c r="BB211" s="277"/>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row>
    <row r="212" spans="1:74" ht="12.75" hidden="1" customHeight="1" x14ac:dyDescent="0.25">
      <c r="A212" s="283"/>
      <c r="B212" s="283"/>
      <c r="C212" s="283"/>
      <c r="D212" s="283"/>
      <c r="E212" s="283"/>
      <c r="F212" s="283"/>
      <c r="G212" s="283"/>
      <c r="H212" s="283"/>
      <c r="I212" s="283"/>
      <c r="J212" s="283"/>
      <c r="K212" s="283"/>
      <c r="L212" s="432"/>
      <c r="M212" s="432"/>
      <c r="N212" s="283"/>
      <c r="O212" s="283"/>
      <c r="P212" s="283"/>
      <c r="Q212" s="283"/>
      <c r="R212" s="432"/>
      <c r="S212" s="432"/>
      <c r="T212" s="432"/>
      <c r="U212" s="432"/>
      <c r="V212" s="63"/>
      <c r="W212" s="283"/>
      <c r="X212" s="283"/>
      <c r="Y212" s="283"/>
      <c r="Z212" s="283"/>
      <c r="AA212" s="283"/>
      <c r="AB212" s="432"/>
      <c r="AC212" s="432"/>
      <c r="AD212" s="283"/>
      <c r="AE212" s="283"/>
      <c r="AF212" s="470"/>
      <c r="AG212" s="283"/>
      <c r="AH212" s="283"/>
      <c r="AI212" s="283"/>
      <c r="AJ212" s="283"/>
      <c r="AK212" s="470"/>
      <c r="AL212" s="66"/>
      <c r="AM212" s="66"/>
      <c r="AN212" s="66"/>
      <c r="AO212" s="66"/>
      <c r="AP212" s="473"/>
      <c r="AQ212" s="66"/>
      <c r="AR212" s="66"/>
      <c r="AS212" s="66"/>
      <c r="AT212" s="283"/>
      <c r="AU212" s="470"/>
      <c r="AV212" s="283"/>
      <c r="AW212" s="66"/>
      <c r="AX212" s="66"/>
      <c r="AY212" s="288"/>
      <c r="AZ212" s="277"/>
      <c r="BA212" s="277"/>
      <c r="BB212" s="277"/>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row>
    <row r="213" spans="1:74" ht="12.75" hidden="1" customHeight="1" x14ac:dyDescent="0.25">
      <c r="A213" s="283"/>
      <c r="B213" s="283"/>
      <c r="C213" s="283"/>
      <c r="D213" s="283"/>
      <c r="E213" s="283"/>
      <c r="F213" s="283"/>
      <c r="G213" s="283"/>
      <c r="H213" s="283"/>
      <c r="I213" s="283"/>
      <c r="J213" s="283"/>
      <c r="K213" s="283"/>
      <c r="L213" s="432"/>
      <c r="M213" s="432"/>
      <c r="N213" s="283"/>
      <c r="O213" s="283"/>
      <c r="P213" s="283"/>
      <c r="Q213" s="283"/>
      <c r="R213" s="432"/>
      <c r="S213" s="432"/>
      <c r="T213" s="432"/>
      <c r="U213" s="432"/>
      <c r="V213" s="63"/>
      <c r="W213" s="283"/>
      <c r="X213" s="283"/>
      <c r="Y213" s="283"/>
      <c r="Z213" s="283"/>
      <c r="AA213" s="283"/>
      <c r="AB213" s="432"/>
      <c r="AC213" s="432"/>
      <c r="AD213" s="283"/>
      <c r="AE213" s="283"/>
      <c r="AF213" s="470"/>
      <c r="AG213" s="283"/>
      <c r="AH213" s="283"/>
      <c r="AI213" s="283"/>
      <c r="AJ213" s="283"/>
      <c r="AK213" s="470"/>
      <c r="AL213" s="66"/>
      <c r="AM213" s="66"/>
      <c r="AN213" s="66"/>
      <c r="AO213" s="66"/>
      <c r="AP213" s="473"/>
      <c r="AQ213" s="66"/>
      <c r="AR213" s="66"/>
      <c r="AS213" s="66"/>
      <c r="AT213" s="283"/>
      <c r="AU213" s="470"/>
      <c r="AV213" s="283"/>
      <c r="AW213" s="66"/>
      <c r="AX213" s="66"/>
      <c r="AY213" s="288"/>
      <c r="AZ213" s="277"/>
      <c r="BA213" s="277"/>
      <c r="BB213" s="277"/>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row>
    <row r="214" spans="1:74" ht="12.75" hidden="1" customHeight="1" x14ac:dyDescent="0.25">
      <c r="A214" s="283"/>
      <c r="B214" s="283"/>
      <c r="C214" s="283"/>
      <c r="D214" s="283"/>
      <c r="E214" s="283"/>
      <c r="F214" s="283"/>
      <c r="G214" s="283"/>
      <c r="H214" s="283"/>
      <c r="I214" s="283"/>
      <c r="J214" s="283"/>
      <c r="K214" s="283"/>
      <c r="L214" s="432"/>
      <c r="M214" s="432"/>
      <c r="N214" s="283"/>
      <c r="O214" s="283"/>
      <c r="P214" s="283"/>
      <c r="Q214" s="283"/>
      <c r="R214" s="432"/>
      <c r="S214" s="432"/>
      <c r="T214" s="432"/>
      <c r="U214" s="432"/>
      <c r="V214" s="63"/>
      <c r="W214" s="283"/>
      <c r="X214" s="283"/>
      <c r="Y214" s="283"/>
      <c r="Z214" s="283"/>
      <c r="AA214" s="283"/>
      <c r="AB214" s="432"/>
      <c r="AC214" s="432"/>
      <c r="AD214" s="283"/>
      <c r="AE214" s="283"/>
      <c r="AF214" s="470"/>
      <c r="AG214" s="283"/>
      <c r="AH214" s="283"/>
      <c r="AI214" s="283"/>
      <c r="AJ214" s="283"/>
      <c r="AK214" s="470"/>
      <c r="AL214" s="66"/>
      <c r="AM214" s="66"/>
      <c r="AN214" s="66"/>
      <c r="AO214" s="66"/>
      <c r="AP214" s="473"/>
      <c r="AQ214" s="66"/>
      <c r="AR214" s="66"/>
      <c r="AS214" s="66"/>
      <c r="AT214" s="283"/>
      <c r="AU214" s="470"/>
      <c r="AV214" s="283"/>
      <c r="AW214" s="66"/>
      <c r="AX214" s="66"/>
      <c r="AY214" s="288"/>
      <c r="AZ214" s="277"/>
      <c r="BA214" s="277"/>
      <c r="BB214" s="277"/>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row>
    <row r="215" spans="1:74" ht="12.75" hidden="1" customHeight="1" x14ac:dyDescent="0.25">
      <c r="A215" s="283"/>
      <c r="B215" s="283"/>
      <c r="C215" s="283"/>
      <c r="D215" s="283"/>
      <c r="E215" s="283"/>
      <c r="F215" s="283"/>
      <c r="G215" s="283"/>
      <c r="H215" s="283"/>
      <c r="I215" s="283"/>
      <c r="J215" s="283"/>
      <c r="K215" s="283"/>
      <c r="L215" s="432"/>
      <c r="M215" s="432"/>
      <c r="N215" s="283"/>
      <c r="O215" s="283"/>
      <c r="P215" s="283"/>
      <c r="Q215" s="283"/>
      <c r="R215" s="432"/>
      <c r="S215" s="432"/>
      <c r="T215" s="432"/>
      <c r="U215" s="432"/>
      <c r="V215" s="63"/>
      <c r="W215" s="283"/>
      <c r="X215" s="283"/>
      <c r="Y215" s="283"/>
      <c r="Z215" s="283"/>
      <c r="AA215" s="283"/>
      <c r="AB215" s="432"/>
      <c r="AC215" s="432"/>
      <c r="AD215" s="283"/>
      <c r="AE215" s="283"/>
      <c r="AF215" s="470"/>
      <c r="AG215" s="283"/>
      <c r="AH215" s="283"/>
      <c r="AI215" s="283"/>
      <c r="AJ215" s="283"/>
      <c r="AK215" s="470"/>
      <c r="AL215" s="66"/>
      <c r="AM215" s="66"/>
      <c r="AN215" s="66"/>
      <c r="AO215" s="66"/>
      <c r="AP215" s="473"/>
      <c r="AQ215" s="66"/>
      <c r="AR215" s="66"/>
      <c r="AS215" s="66"/>
      <c r="AT215" s="283"/>
      <c r="AU215" s="470"/>
      <c r="AV215" s="283"/>
      <c r="AW215" s="66"/>
      <c r="AX215" s="66"/>
      <c r="AY215" s="288"/>
      <c r="AZ215" s="277"/>
      <c r="BA215" s="277"/>
      <c r="BB215" s="277"/>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row>
    <row r="216" spans="1:74" ht="12.75" hidden="1" customHeight="1" x14ac:dyDescent="0.25">
      <c r="A216" s="283"/>
      <c r="B216" s="283"/>
      <c r="C216" s="283"/>
      <c r="D216" s="283"/>
      <c r="E216" s="283"/>
      <c r="F216" s="283"/>
      <c r="G216" s="283"/>
      <c r="H216" s="283"/>
      <c r="I216" s="283"/>
      <c r="J216" s="283"/>
      <c r="K216" s="283"/>
      <c r="L216" s="432"/>
      <c r="M216" s="432"/>
      <c r="N216" s="283"/>
      <c r="O216" s="283"/>
      <c r="P216" s="283"/>
      <c r="Q216" s="283"/>
      <c r="R216" s="432"/>
      <c r="S216" s="432"/>
      <c r="T216" s="432"/>
      <c r="U216" s="432"/>
      <c r="V216" s="63"/>
      <c r="W216" s="283"/>
      <c r="X216" s="283"/>
      <c r="Y216" s="283"/>
      <c r="Z216" s="283"/>
      <c r="AA216" s="283"/>
      <c r="AB216" s="432"/>
      <c r="AC216" s="432"/>
      <c r="AD216" s="283"/>
      <c r="AE216" s="283"/>
      <c r="AF216" s="470"/>
      <c r="AG216" s="283"/>
      <c r="AH216" s="283"/>
      <c r="AI216" s="283"/>
      <c r="AJ216" s="283"/>
      <c r="AK216" s="470"/>
      <c r="AL216" s="66"/>
      <c r="AM216" s="66"/>
      <c r="AN216" s="66"/>
      <c r="AO216" s="66"/>
      <c r="AP216" s="473"/>
      <c r="AQ216" s="66"/>
      <c r="AR216" s="66"/>
      <c r="AS216" s="66"/>
      <c r="AT216" s="283"/>
      <c r="AU216" s="470"/>
      <c r="AV216" s="283"/>
      <c r="AW216" s="66"/>
      <c r="AX216" s="66"/>
      <c r="AY216" s="288"/>
      <c r="AZ216" s="277"/>
      <c r="BA216" s="277"/>
      <c r="BB216" s="277"/>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row>
    <row r="217" spans="1:74" ht="12.75" hidden="1" customHeight="1" x14ac:dyDescent="0.25">
      <c r="A217" s="283"/>
      <c r="B217" s="283"/>
      <c r="C217" s="283"/>
      <c r="D217" s="283"/>
      <c r="E217" s="283"/>
      <c r="F217" s="283"/>
      <c r="G217" s="283"/>
      <c r="H217" s="283"/>
      <c r="I217" s="283"/>
      <c r="J217" s="283"/>
      <c r="K217" s="283"/>
      <c r="L217" s="432"/>
      <c r="M217" s="432"/>
      <c r="N217" s="283"/>
      <c r="O217" s="283"/>
      <c r="P217" s="283"/>
      <c r="Q217" s="283"/>
      <c r="R217" s="432"/>
      <c r="S217" s="432"/>
      <c r="T217" s="432"/>
      <c r="U217" s="432"/>
      <c r="V217" s="63"/>
      <c r="W217" s="283"/>
      <c r="X217" s="283"/>
      <c r="Y217" s="283"/>
      <c r="Z217" s="283"/>
      <c r="AA217" s="283"/>
      <c r="AB217" s="432"/>
      <c r="AC217" s="432"/>
      <c r="AD217" s="283"/>
      <c r="AE217" s="283"/>
      <c r="AF217" s="470"/>
      <c r="AG217" s="283"/>
      <c r="AH217" s="283"/>
      <c r="AI217" s="283"/>
      <c r="AJ217" s="283"/>
      <c r="AK217" s="470"/>
      <c r="AL217" s="66"/>
      <c r="AM217" s="66"/>
      <c r="AN217" s="66"/>
      <c r="AO217" s="66"/>
      <c r="AP217" s="473"/>
      <c r="AQ217" s="66"/>
      <c r="AR217" s="66"/>
      <c r="AS217" s="66"/>
      <c r="AT217" s="283"/>
      <c r="AU217" s="470"/>
      <c r="AV217" s="283"/>
      <c r="AW217" s="66"/>
      <c r="AX217" s="66"/>
      <c r="AY217" s="288"/>
      <c r="AZ217" s="277"/>
      <c r="BA217" s="277"/>
      <c r="BB217" s="277"/>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row>
    <row r="218" spans="1:74" ht="12.75" hidden="1" customHeight="1" x14ac:dyDescent="0.25">
      <c r="A218" s="283"/>
      <c r="B218" s="283"/>
      <c r="C218" s="283"/>
      <c r="D218" s="283"/>
      <c r="E218" s="283"/>
      <c r="F218" s="283"/>
      <c r="G218" s="283"/>
      <c r="H218" s="283"/>
      <c r="I218" s="283"/>
      <c r="J218" s="283"/>
      <c r="K218" s="283"/>
      <c r="L218" s="432"/>
      <c r="M218" s="432"/>
      <c r="N218" s="283"/>
      <c r="O218" s="283"/>
      <c r="P218" s="283"/>
      <c r="Q218" s="283"/>
      <c r="R218" s="432"/>
      <c r="S218" s="432"/>
      <c r="T218" s="432"/>
      <c r="U218" s="432"/>
      <c r="V218" s="63"/>
      <c r="W218" s="283"/>
      <c r="X218" s="283"/>
      <c r="Y218" s="283"/>
      <c r="Z218" s="283"/>
      <c r="AA218" s="283"/>
      <c r="AB218" s="432"/>
      <c r="AC218" s="432"/>
      <c r="AD218" s="283"/>
      <c r="AE218" s="283"/>
      <c r="AF218" s="470"/>
      <c r="AG218" s="283"/>
      <c r="AH218" s="283"/>
      <c r="AI218" s="283"/>
      <c r="AJ218" s="283"/>
      <c r="AK218" s="470"/>
      <c r="AL218" s="66"/>
      <c r="AM218" s="66"/>
      <c r="AN218" s="66"/>
      <c r="AO218" s="66"/>
      <c r="AP218" s="473"/>
      <c r="AQ218" s="66"/>
      <c r="AR218" s="66"/>
      <c r="AS218" s="66"/>
      <c r="AT218" s="283"/>
      <c r="AU218" s="470"/>
      <c r="AV218" s="283"/>
      <c r="AW218" s="66"/>
      <c r="AX218" s="66"/>
      <c r="AY218" s="288"/>
      <c r="AZ218" s="277"/>
      <c r="BA218" s="277"/>
      <c r="BB218" s="277"/>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row>
    <row r="219" spans="1:74" ht="12.75" hidden="1" customHeight="1" x14ac:dyDescent="0.25">
      <c r="A219" s="283"/>
      <c r="B219" s="283"/>
      <c r="C219" s="283"/>
      <c r="D219" s="283"/>
      <c r="E219" s="283"/>
      <c r="F219" s="283"/>
      <c r="G219" s="283"/>
      <c r="H219" s="283"/>
      <c r="I219" s="283"/>
      <c r="J219" s="283"/>
      <c r="K219" s="283"/>
      <c r="L219" s="432"/>
      <c r="M219" s="432"/>
      <c r="N219" s="283"/>
      <c r="O219" s="283"/>
      <c r="P219" s="283"/>
      <c r="Q219" s="283"/>
      <c r="R219" s="432"/>
      <c r="S219" s="432"/>
      <c r="T219" s="432"/>
      <c r="U219" s="432"/>
      <c r="V219" s="63"/>
      <c r="W219" s="283"/>
      <c r="X219" s="283"/>
      <c r="Y219" s="283"/>
      <c r="Z219" s="283"/>
      <c r="AA219" s="283"/>
      <c r="AB219" s="432"/>
      <c r="AC219" s="432"/>
      <c r="AD219" s="283"/>
      <c r="AE219" s="283"/>
      <c r="AF219" s="470"/>
      <c r="AG219" s="283"/>
      <c r="AH219" s="283"/>
      <c r="AI219" s="283"/>
      <c r="AJ219" s="283"/>
      <c r="AK219" s="470"/>
      <c r="AL219" s="66"/>
      <c r="AM219" s="66"/>
      <c r="AN219" s="66"/>
      <c r="AO219" s="66"/>
      <c r="AP219" s="473"/>
      <c r="AQ219" s="66"/>
      <c r="AR219" s="66"/>
      <c r="AS219" s="66"/>
      <c r="AT219" s="283"/>
      <c r="AU219" s="470"/>
      <c r="AV219" s="283"/>
      <c r="AW219" s="66"/>
      <c r="AX219" s="66"/>
      <c r="AY219" s="288"/>
      <c r="AZ219" s="277"/>
      <c r="BA219" s="277"/>
      <c r="BB219" s="277"/>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row>
  </sheetData>
  <mergeCells count="98">
    <mergeCell ref="AL5:AL7"/>
    <mergeCell ref="AM5:AM7"/>
    <mergeCell ref="AN5:AN7"/>
    <mergeCell ref="AV5:AV7"/>
    <mergeCell ref="AW5:AW7"/>
    <mergeCell ref="AO5:AO7"/>
    <mergeCell ref="AT5:AT7"/>
    <mergeCell ref="AQ5:AQ7"/>
    <mergeCell ref="AR5:AR7"/>
    <mergeCell ref="AS5:AS7"/>
    <mergeCell ref="AE5:AE7"/>
    <mergeCell ref="AG5:AG7"/>
    <mergeCell ref="AH5:AH7"/>
    <mergeCell ref="AI5:AI7"/>
    <mergeCell ref="AJ5:AJ7"/>
    <mergeCell ref="Z5:Z7"/>
    <mergeCell ref="AA5:AA7"/>
    <mergeCell ref="AB5:AB7"/>
    <mergeCell ref="AC5:AC7"/>
    <mergeCell ref="AD5:AD7"/>
    <mergeCell ref="S5:S7"/>
    <mergeCell ref="T5:T7"/>
    <mergeCell ref="U5:U7"/>
    <mergeCell ref="X5:X7"/>
    <mergeCell ref="Y5:Y7"/>
    <mergeCell ref="A5:A7"/>
    <mergeCell ref="B5:B7"/>
    <mergeCell ref="C5:C7"/>
    <mergeCell ref="D5:D7"/>
    <mergeCell ref="E5:E7"/>
    <mergeCell ref="AZ1:BB1"/>
    <mergeCell ref="F3:K3"/>
    <mergeCell ref="P3:Q3"/>
    <mergeCell ref="AZ5:AZ7"/>
    <mergeCell ref="BA5:BA7"/>
    <mergeCell ref="BB5:BB7"/>
    <mergeCell ref="F2:S2"/>
    <mergeCell ref="L3:L4"/>
    <mergeCell ref="M3:M4"/>
    <mergeCell ref="F5:F7"/>
    <mergeCell ref="G5:G7"/>
    <mergeCell ref="H5:H7"/>
    <mergeCell ref="K5:K7"/>
    <mergeCell ref="L5:L7"/>
    <mergeCell ref="M5:M7"/>
    <mergeCell ref="R5:R7"/>
    <mergeCell ref="X2:Z2"/>
    <mergeCell ref="AA2:AA4"/>
    <mergeCell ref="AB2:AF2"/>
    <mergeCell ref="AG2:AK2"/>
    <mergeCell ref="A2:E2"/>
    <mergeCell ref="A3:A4"/>
    <mergeCell ref="B3:B4"/>
    <mergeCell ref="C3:C4"/>
    <mergeCell ref="D3:D4"/>
    <mergeCell ref="E3:E4"/>
    <mergeCell ref="N3:O4"/>
    <mergeCell ref="R3:S4"/>
    <mergeCell ref="V2:V4"/>
    <mergeCell ref="W2:W4"/>
    <mergeCell ref="T3:T4"/>
    <mergeCell ref="U3:U4"/>
    <mergeCell ref="AL2:AP2"/>
    <mergeCell ref="AQ2:AU2"/>
    <mergeCell ref="AV2:AX2"/>
    <mergeCell ref="AZ2:BB2"/>
    <mergeCell ref="X3:X4"/>
    <mergeCell ref="Y3:Y4"/>
    <mergeCell ref="Z3:Z4"/>
    <mergeCell ref="AB3:AB4"/>
    <mergeCell ref="AC3:AC4"/>
    <mergeCell ref="AD3:AD4"/>
    <mergeCell ref="AE3:AE4"/>
    <mergeCell ref="AF3:AF4"/>
    <mergeCell ref="AG3:AG4"/>
    <mergeCell ref="AH3:AH4"/>
    <mergeCell ref="AI3:AI4"/>
    <mergeCell ref="AJ3:AJ4"/>
    <mergeCell ref="AK3:AK4"/>
    <mergeCell ref="AL3:AL4"/>
    <mergeCell ref="AM3:AM4"/>
    <mergeCell ref="AN3:AN4"/>
    <mergeCell ref="AO3:AO4"/>
    <mergeCell ref="BA3:BA4"/>
    <mergeCell ref="BB3:BB4"/>
    <mergeCell ref="AP5:AP7"/>
    <mergeCell ref="AU5:AU7"/>
    <mergeCell ref="AU3:AU4"/>
    <mergeCell ref="AV3:AV4"/>
    <mergeCell ref="AW3:AW4"/>
    <mergeCell ref="AX3:AX4"/>
    <mergeCell ref="AZ3:AZ4"/>
    <mergeCell ref="AP3:AP4"/>
    <mergeCell ref="AQ3:AQ4"/>
    <mergeCell ref="AR3:AR4"/>
    <mergeCell ref="AS3:AS4"/>
    <mergeCell ref="AT3:AT4"/>
    <mergeCell ref="AX5:AX7"/>
  </mergeCells>
  <dataValidations count="42">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xr:uid="{00000000-0002-0000-0300-000000000000}"/>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xr:uid="{00000000-0002-0000-0300-000001000000}"/>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 xr:uid="{00000000-0002-0000-0300-000002000000}"/>
    <dataValidation allowBlank="1" showInputMessage="1" showErrorMessage="1" prompt="Seleccionar la indicador según la estructura del tablero. Esta información será diligenciada por la Oficina Asesora de Planeación Institucional - OAPI." sqref="P4" xr:uid="{00000000-0002-0000-0300-000003000000}"/>
    <dataValidation allowBlank="1" showInputMessage="1" showErrorMessage="1" prompt="Corresponde a la magnitud TOTAL ejecutada en la vigencia." sqref="BA3" xr:uid="{00000000-0002-0000-0300-000004000000}"/>
    <dataValidation allowBlank="1" showInputMessage="1" showErrorMessage="1" prompt="Corresponde a la magnitud ejecutada para el cuarto trimestre. Tener presente si ésta depende o no del avance de las actividades de la pestaña 3." sqref="AR3" xr:uid="{00000000-0002-0000-0300-000005000000}"/>
    <dataValidation allowBlank="1" showInputMessage="1" showErrorMessage="1" prompt="Corresponde a la magnitud programada para el cuarto trimestre. Tener presente si ésta depende o no del avance de las actividades de la pestaña 3." sqref="AQ3" xr:uid="{00000000-0002-0000-0300-000006000000}"/>
    <dataValidation allowBlank="1" showInputMessage="1" showErrorMessage="1" prompt="Corresponde a la magnitud programada para el primer trimestre. Tener presente si ésta depende o no del avance de las actividades de la pestaña 3." sqref="AB3" xr:uid="{00000000-0002-0000-0300-000007000000}"/>
    <dataValidation allowBlank="1" showInputMessage="1" showErrorMessage="1" prompt="Corresponde a la magnitud programada para el tercer trimestre. Tener presente si ésta depende o no del avance de las actividades de la pestaña 3." sqref="AL3" xr:uid="{00000000-0002-0000-0300-000008000000}"/>
    <dataValidation allowBlank="1" showInputMessage="1" showErrorMessage="1" prompt="Corresponde a la magnitud programada para el segundo trimestre. Tener presente si ésta depende o no del avance de las actividades de la pestaña 3." sqref="AG3" xr:uid="{00000000-0002-0000-0300-000009000000}"/>
    <dataValidation allowBlank="1" showInputMessage="1" showErrorMessage="1" prompt="Corresponde a la magnitud ejecutada para el primer trimestre. Tener presente si ésta depende o no del avance de las actividades de la pestaña 3." sqref="AC3" xr:uid="{00000000-0002-0000-0300-00000A000000}"/>
    <dataValidation allowBlank="1" showInputMessage="1" showErrorMessage="1" prompt="Corresponde a la magnitud ejecutada para el segundo trimestre. Tener presente si ésta depende o no del avance de las actividades de la pestaña 3." sqref="AH3" xr:uid="{00000000-0002-0000-0300-00000B000000}"/>
    <dataValidation allowBlank="1" showInputMessage="1" showErrorMessage="1" prompt="Corresponde a la magnitud ejecutada para el tercer trimestre. Tener presente si ésta depende o no del avance de las actividades de la pestaña 3." sqref="AM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X3" xr:uid="{00000000-0002-0000-0300-00000D000000}"/>
    <dataValidation allowBlank="1" showInputMessage="1" showErrorMessage="1" prompt="Indicar el componente del Plan Maestro de Movilidad al que está asociada la meta proyecto de inversión." sqref="E3" xr:uid="{00000000-0002-0000-0300-00000E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C3:C4" xr:uid="{00000000-0002-0000-0300-00000F000000}"/>
    <dataValidation allowBlank="1" showInputMessage="1" showErrorMessage="1" prompt="Escoja el objetivo estratégico de la lista desplegable conforme a la meta." sqref="C3" xr:uid="{00000000-0002-0000-0300-000010000000}"/>
    <dataValidation allowBlank="1" showInputMessage="1" showErrorMessage="1" prompt="Escoja el componente de la lista desplegable conforme a la meta." sqref="A3:B3" xr:uid="{00000000-0002-0000-0300-000011000000}"/>
    <dataValidation allowBlank="1" showInputMessage="1" showErrorMessage="1" prompt="Ingrese la magnitud  programada en la vigencia para el cumplimiento de la meta" sqref="Z3" xr:uid="{00000000-0002-0000-0300-000012000000}"/>
    <dataValidation allowBlank="1" showInputMessage="1" showErrorMessage="1" prompt="Corresponde a la descripción de la meta tal como se encuentra en ficha EBI-D" sqref="Y3" xr:uid="{00000000-0002-0000-0300-000013000000}"/>
    <dataValidation allowBlank="1" showInputMessage="1" showErrorMessage="1" prompt="Corresponde al número de meta asignado en la ficha EBI-D del proyecto de inversión" sqref="X3" xr:uid="{00000000-0002-0000-0300-000014000000}"/>
    <dataValidation allowBlank="1" showInputMessage="1" showErrorMessage="1" prompt="Muestra los resultados de la ejecución frente a la programación" sqref="AD3 AI3 AN3 AS3 BB3" xr:uid="{00000000-0002-0000-0300-000015000000}"/>
    <dataValidation allowBlank="1" showInputMessage="1" showErrorMessage="1" prompt="Corresponde a la magnitud TOTAL programada para la vigencia. Debe guardar coherencia con la magnitud relacionada en la columna Z." sqref="AZ3" xr:uid="{00000000-0002-0000-0300-000016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V3" xr:uid="{00000000-0002-0000-0300-000017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W3" xr:uid="{00000000-0002-0000-0300-000018000000}"/>
    <dataValidation allowBlank="1" showInputMessage="1" showErrorMessage="1" prompt="Relacione el nombre de las evidencias que dan cuenta de la gestión trimestral. Deben ser cargadas por trimestre en la carpeta destinada para ello." sqref="AK3 AP3 AU3" xr:uid="{00000000-0002-0000-0300-000019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sqref="AJ3 AO3 AT3" xr:uid="{00000000-0002-0000-0300-00001A000000}"/>
    <dataValidation allowBlank="1" showInputMessage="1" showErrorMessage="1" prompt="Relacionar el nombre de la meta plan de desarrollo - PDD tal y como se aparece en el sistema SEGPLAN." sqref="W2:W4" xr:uid="{00000000-0002-0000-0300-00001B000000}"/>
    <dataValidation allowBlank="1" showInputMessage="1" showErrorMessage="1" prompt="Relacionar el número de la meta plan de desarrollo - PDD tal y como se aparece en el sistema SEGPLAN." sqref="V2:V4" xr:uid="{00000000-0002-0000-0300-00001C000000}"/>
    <dataValidation allowBlank="1" showInputMessage="1" showErrorMessage="1" prompt="Validar si la meta PDD y/o meta proyecto de inversión aportan a los Resultdos y/o Productos de política pública en los que participa la entidad. Anteponga Meta PDD y/o Meta PI, según el caso. Ver pestaña de &quot;Listas&quot;. " sqref="R3:S4" xr:uid="{00000000-0002-0000-0300-00001D000000}"/>
    <dataValidation allowBlank="1" showInputMessage="1" showErrorMessage="1" prompt="Identifique si el indicador de la meta estratégica elegido corresponde a la meta PDD o a la meta proyecto de inversión." sqref="Q4" xr:uid="{00000000-0002-0000-0300-00001E000000}"/>
    <dataValidation allowBlank="1" showInputMessage="1" showErrorMessage="1" prompt="Validar si la meta PDD y/o meta proyecto de inversión se reportan en tableros de indicadores requeridos periódicamente por la Alcaldía Mayor o entidades distritales.  Si la meta no reporta, diligenciar con N.A " sqref="P3" xr:uid="{00000000-0002-0000-0300-00001F000000}"/>
    <dataValidation allowBlank="1" showInputMessage="1" showErrorMessage="1" prompt="Validar si la meta PDD aporta a la metas trazadora identificada en el marco del Plan de Desarrollo para el Sector Movilidad. Si no corresponde diligenciar N.A." sqref="N3:O4" xr:uid="{00000000-0002-0000-0300-000020000000}"/>
    <dataValidation allowBlank="1" showInputMessage="1" showErrorMessage="1" prompt="Corresponde a la meta del ODS Primario al cual está relacionada la meta PDD. Esta información será diligenciada por la Oficina Asesora de Planeación Institucional." sqref="M3:M4" xr:uid="{00000000-0002-0000-0300-000021000000}"/>
    <dataValidation allowBlank="1" showInputMessage="1" showErrorMessage="1" prompt="Corresponde al ODS Primario al cual está relacionada la meta PDD. Esta información será diligenciada por la OAPI conforme a la matriz final definida conjuntamente con la SDP." sqref="L3:L4" xr:uid="{00000000-0002-0000-0300-000022000000}"/>
    <dataValidation allowBlank="1" showInputMessage="1" showErrorMessage="1" prompt="Relacionar el o los trazadores presupuestales a los cuales está asociada la meta proyecto de inversión: (Equidad de género TPIEG, grupos étnicos TPGE, discapacidad TPPD, Juventud TPJ, Cultura Ciudadana TPCC) o N.A." sqref="K4" xr:uid="{00000000-0002-0000-0300-000023000000}"/>
    <dataValidation allowBlank="1" showInputMessage="1" showErrorMessage="1" prompt="Seleccionar el Objetivo al cual está asociada la meta PDD. Si la meta no aporta registrar N.A. _x000a_La estructura PMR de la entidad se encuentra en el excel de seguimiento mensual de los indicadores PMR." sqref="G4" xr:uid="{00000000-0002-0000-0300-000024000000}"/>
    <dataValidation allowBlank="1" showInputMessage="1" showErrorMessage="1" prompt="Seleccionar el Indicador Objetivo al cual está asociada la meta PDD. Si la meta no aporta registrar N.A. _x000a_La estructura PMR de la entidad se encuentra en el excel de seguimiento mensual de los indicadores PMR." sqref="H4" xr:uid="{00000000-0002-0000-0300-000025000000}"/>
    <dataValidation allowBlank="1" showInputMessage="1" showErrorMessage="1" prompt="Seleccionar el Producto al cual está asociada la meta proyecto de inversión. Si la meta no aporta registrar N.A. _x000a_La estructura PMR de la entidad se encuentra en el excel de seguimiento mensual de los indicadores PMR." sqref="I4" xr:uid="{00000000-0002-0000-0300-000026000000}"/>
    <dataValidation allowBlank="1" showInputMessage="1" showErrorMessage="1" prompt="Seleccionar el Indicador de Producto al cual está asociada la meta proyecto de inversión. Si la meta no aporta registrar N.A._x000a_La estructura PMR de la entidad se encuentra en el excel de seguimiento mensual de los indicadores PMR." sqref="J4" xr:uid="{00000000-0002-0000-0300-000027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AB)." sqref="D3:D4" xr:uid="{00000000-0002-0000-0300-000028000000}"/>
    <dataValidation type="list" allowBlank="1" showErrorMessage="1" sqref="Y1:AH1" xr:uid="{00000000-0002-0000-0300-000029000000}">
      <formula1>Meses</formula1>
    </dataValidation>
  </dataValidations>
  <pageMargins left="0.7" right="0.7" top="0.75" bottom="0.75" header="0" footer="0"/>
  <pageSetup paperSize="9" orientation="portrait" r:id="rId1"/>
  <colBreaks count="1" manualBreakCount="1">
    <brk id="54" man="1"/>
  </colBreaks>
  <extLst>
    <ext xmlns:x14="http://schemas.microsoft.com/office/spreadsheetml/2009/9/main" uri="{CCE6A557-97BC-4b89-ADB6-D9C93CAAB3DF}">
      <x14:dataValidations xmlns:xm="http://schemas.microsoft.com/office/excel/2006/main" count="8">
        <x14:dataValidation type="list" allowBlank="1" showErrorMessage="1" xr:uid="{00000000-0002-0000-0300-00002A000000}">
          <x14:formula1>
            <xm:f>LISTAS_1!$AR$2:$AR$3</xm:f>
          </x14:formula1>
          <xm:sqref>F5 F8:F12</xm:sqref>
        </x14:dataValidation>
        <x14:dataValidation type="list" allowBlank="1" showErrorMessage="1" xr:uid="{00000000-0002-0000-0300-00002B000000}">
          <x14:formula1>
            <xm:f>LISTAS_1!$T$2:$T$3</xm:f>
          </x14:formula1>
          <xm:sqref>N5:N12 R5 R8:R12</xm:sqref>
        </x14:dataValidation>
        <x14:dataValidation type="list" allowBlank="1" showErrorMessage="1" xr:uid="{00000000-0002-0000-0300-00002C000000}">
          <x14:formula1>
            <xm:f>LISTAS_1!$AO$2:$AO$7</xm:f>
          </x14:formula1>
          <xm:sqref>H5:H12</xm:sqref>
        </x14:dataValidation>
        <x14:dataValidation type="list" allowBlank="1" showErrorMessage="1" xr:uid="{00000000-0002-0000-0300-00002D000000}">
          <x14:formula1>
            <xm:f>LISTAS_1!$AQ$2:$AQ$24</xm:f>
          </x14:formula1>
          <xm:sqref>Q5:Q12</xm:sqref>
        </x14:dataValidation>
        <x14:dataValidation type="list" allowBlank="1" showErrorMessage="1" xr:uid="{00000000-0002-0000-0300-00002E000000}">
          <x14:formula1>
            <xm:f>LISTAS_1!$AL$2:$AL$7</xm:f>
          </x14:formula1>
          <xm:sqref>G5:G12</xm:sqref>
        </x14:dataValidation>
        <x14:dataValidation type="list" allowBlank="1" showErrorMessage="1" xr:uid="{00000000-0002-0000-0300-00002F000000}">
          <x14:formula1>
            <xm:f>LISTAS_1!$AP$2:$AP$24</xm:f>
          </x14:formula1>
          <xm:sqref>P5:P12</xm:sqref>
        </x14:dataValidation>
        <x14:dataValidation type="list" allowBlank="1" showErrorMessage="1" xr:uid="{00000000-0002-0000-0300-000030000000}">
          <x14:formula1>
            <xm:f>LISTAS_1!$AN$2:$AN$8</xm:f>
          </x14:formula1>
          <xm:sqref>I5:I12</xm:sqref>
        </x14:dataValidation>
        <x14:dataValidation type="list" allowBlank="1" showErrorMessage="1" xr:uid="{00000000-0002-0000-0300-000031000000}">
          <x14:formula1>
            <xm:f>LISTAS_1!$AM$2:$AM$21</xm:f>
          </x14:formula1>
          <xm:sqref>J5:J12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08E00"/>
    <pageSetUpPr fitToPage="1"/>
  </sheetPr>
  <dimension ref="A1:AE241"/>
  <sheetViews>
    <sheetView showGridLines="0" zoomScale="115" zoomScaleNormal="115" workbookViewId="0">
      <selection activeCell="I1" sqref="I1:AC1048576"/>
    </sheetView>
  </sheetViews>
  <sheetFormatPr baseColWidth="10" defaultColWidth="0" defaultRowHeight="13.5" customHeight="1" zeroHeight="1" x14ac:dyDescent="0.2"/>
  <cols>
    <col min="1" max="1" width="22.85546875" style="378" customWidth="1"/>
    <col min="2" max="2" width="8.140625" style="313" customWidth="1"/>
    <col min="3" max="3" width="24.140625" style="378" customWidth="1"/>
    <col min="4" max="4" width="14" style="313" customWidth="1"/>
    <col min="5" max="5" width="10" style="313" customWidth="1"/>
    <col min="6" max="8" width="11.85546875" style="313" customWidth="1"/>
    <col min="9" max="9" width="17.5703125" style="313" bestFit="1" customWidth="1"/>
    <col min="10" max="10" width="17.28515625" style="313" customWidth="1"/>
    <col min="11" max="12" width="15.7109375" style="313" customWidth="1"/>
    <col min="13" max="13" width="15.85546875" style="313" customWidth="1"/>
    <col min="14" max="14" width="17.28515625" style="313" bestFit="1" customWidth="1"/>
    <col min="15" max="15" width="17" style="313" bestFit="1" customWidth="1"/>
    <col min="16" max="16" width="14.7109375" style="313" customWidth="1"/>
    <col min="17" max="19" width="15.7109375" style="313" customWidth="1"/>
    <col min="20" max="20" width="20.5703125" style="313" customWidth="1"/>
    <col min="21" max="21" width="18.140625" style="313" customWidth="1"/>
    <col min="22" max="22" width="14.85546875" style="314" customWidth="1"/>
    <col min="23" max="23" width="14.28515625" style="314" customWidth="1"/>
    <col min="24" max="24" width="15.7109375" style="314" customWidth="1"/>
    <col min="25" max="26" width="14.28515625" style="314" customWidth="1"/>
    <col min="27" max="27" width="13" style="314" customWidth="1"/>
    <col min="28" max="28" width="14.5703125" style="314" bestFit="1" customWidth="1"/>
    <col min="29" max="29" width="16.7109375" style="314" bestFit="1" customWidth="1"/>
    <col min="30" max="30" width="13.5703125" style="392" bestFit="1" customWidth="1"/>
    <col min="31" max="31" width="11.42578125" style="313" customWidth="1"/>
    <col min="32" max="16384" width="14.42578125" style="313" hidden="1"/>
  </cols>
  <sheetData>
    <row r="1" spans="1:31" s="317" customFormat="1" ht="13.5" customHeight="1" x14ac:dyDescent="0.2">
      <c r="A1" s="315"/>
      <c r="C1" s="315"/>
      <c r="V1" s="385"/>
      <c r="W1" s="385"/>
      <c r="X1" s="385"/>
      <c r="Y1" s="385"/>
      <c r="Z1" s="385"/>
      <c r="AA1" s="385"/>
      <c r="AB1" s="385"/>
      <c r="AC1" s="385"/>
      <c r="AD1" s="387"/>
    </row>
    <row r="2" spans="1:31" s="317" customFormat="1" ht="13.5" customHeight="1" x14ac:dyDescent="0.2">
      <c r="A2" s="315"/>
      <c r="B2" s="386"/>
      <c r="C2" s="315"/>
      <c r="V2" s="385"/>
      <c r="W2" s="385"/>
      <c r="X2" s="385"/>
      <c r="Y2" s="385"/>
      <c r="Z2" s="385"/>
      <c r="AA2" s="385"/>
      <c r="AB2" s="385"/>
      <c r="AC2" s="385"/>
      <c r="AD2" s="387"/>
    </row>
    <row r="3" spans="1:31" s="317" customFormat="1" ht="13.5" customHeight="1" x14ac:dyDescent="0.2">
      <c r="A3" s="315"/>
      <c r="B3" s="316"/>
      <c r="C3" s="315"/>
      <c r="D3" s="316"/>
      <c r="E3" s="316"/>
      <c r="F3" s="820" t="s">
        <v>398</v>
      </c>
      <c r="G3" s="814"/>
      <c r="H3" s="815"/>
      <c r="I3" s="813" t="s">
        <v>399</v>
      </c>
      <c r="J3" s="814"/>
      <c r="K3" s="814"/>
      <c r="L3" s="814"/>
      <c r="M3" s="814"/>
      <c r="N3" s="814"/>
      <c r="O3" s="815"/>
      <c r="P3" s="816" t="s">
        <v>400</v>
      </c>
      <c r="Q3" s="814"/>
      <c r="R3" s="814"/>
      <c r="S3" s="814"/>
      <c r="T3" s="814"/>
      <c r="U3" s="815"/>
      <c r="V3" s="817" t="s">
        <v>401</v>
      </c>
      <c r="W3" s="818"/>
      <c r="X3" s="818"/>
      <c r="Y3" s="818"/>
      <c r="Z3" s="818"/>
      <c r="AA3" s="818"/>
      <c r="AB3" s="818"/>
      <c r="AC3" s="818"/>
      <c r="AD3" s="819"/>
      <c r="AE3" s="316"/>
    </row>
    <row r="4" spans="1:31" s="317" customFormat="1" ht="42" customHeight="1" x14ac:dyDescent="0.2">
      <c r="A4" s="515" t="s">
        <v>402</v>
      </c>
      <c r="B4" s="516" t="s">
        <v>403</v>
      </c>
      <c r="C4" s="516" t="s">
        <v>404</v>
      </c>
      <c r="D4" s="516" t="s">
        <v>405</v>
      </c>
      <c r="E4" s="517" t="s">
        <v>406</v>
      </c>
      <c r="F4" s="516" t="s">
        <v>407</v>
      </c>
      <c r="G4" s="516" t="s">
        <v>408</v>
      </c>
      <c r="H4" s="516" t="s">
        <v>409</v>
      </c>
      <c r="I4" s="518" t="s">
        <v>410</v>
      </c>
      <c r="J4" s="519" t="s">
        <v>260</v>
      </c>
      <c r="K4" s="519" t="s">
        <v>261</v>
      </c>
      <c r="L4" s="519" t="s">
        <v>262</v>
      </c>
      <c r="M4" s="519" t="s">
        <v>263</v>
      </c>
      <c r="N4" s="519" t="s">
        <v>411</v>
      </c>
      <c r="O4" s="519" t="s">
        <v>412</v>
      </c>
      <c r="P4" s="520" t="s">
        <v>260</v>
      </c>
      <c r="Q4" s="520" t="s">
        <v>261</v>
      </c>
      <c r="R4" s="520" t="s">
        <v>262</v>
      </c>
      <c r="S4" s="520" t="s">
        <v>263</v>
      </c>
      <c r="T4" s="520" t="s">
        <v>413</v>
      </c>
      <c r="U4" s="520" t="s">
        <v>414</v>
      </c>
      <c r="V4" s="521" t="s">
        <v>415</v>
      </c>
      <c r="W4" s="521" t="s">
        <v>416</v>
      </c>
      <c r="X4" s="521" t="s">
        <v>417</v>
      </c>
      <c r="Y4" s="521" t="s">
        <v>418</v>
      </c>
      <c r="Z4" s="521" t="s">
        <v>419</v>
      </c>
      <c r="AA4" s="521" t="s">
        <v>420</v>
      </c>
      <c r="AB4" s="521" t="s">
        <v>421</v>
      </c>
      <c r="AC4" s="521" t="s">
        <v>422</v>
      </c>
      <c r="AD4" s="521" t="s">
        <v>423</v>
      </c>
    </row>
    <row r="5" spans="1:31" ht="11.25" customHeight="1" x14ac:dyDescent="0.2">
      <c r="A5" s="821" t="s">
        <v>424</v>
      </c>
      <c r="B5" s="825">
        <v>1</v>
      </c>
      <c r="C5" s="821" t="s">
        <v>282</v>
      </c>
      <c r="D5" s="825" t="s">
        <v>425</v>
      </c>
      <c r="E5" s="318">
        <v>2020</v>
      </c>
      <c r="F5" s="319">
        <v>0.05</v>
      </c>
      <c r="G5" s="320">
        <v>0.05</v>
      </c>
      <c r="H5" s="320">
        <f t="shared" ref="H5:H20" si="0">IFERROR(G5/F5,"")</f>
        <v>1</v>
      </c>
      <c r="I5" s="321">
        <v>418437490</v>
      </c>
      <c r="J5" s="322"/>
      <c r="K5" s="323"/>
      <c r="L5" s="323">
        <v>418437490</v>
      </c>
      <c r="M5" s="323"/>
      <c r="N5" s="323">
        <f>SUM(J5+K5+L5+M5)</f>
        <v>418437490</v>
      </c>
      <c r="O5" s="324"/>
      <c r="P5" s="324"/>
      <c r="Q5" s="324"/>
      <c r="R5" s="324"/>
      <c r="S5" s="324"/>
      <c r="T5" s="324"/>
      <c r="U5" s="325"/>
      <c r="V5" s="326"/>
      <c r="W5" s="326"/>
      <c r="X5" s="327"/>
      <c r="Y5" s="328"/>
      <c r="Z5" s="328"/>
      <c r="AA5" s="328">
        <v>0</v>
      </c>
      <c r="AB5" s="328">
        <f t="shared" ref="AB5:AB40" si="1">V5-AA5</f>
        <v>0</v>
      </c>
      <c r="AC5" s="328">
        <f t="shared" ref="AC5:AC40" si="2">W5+X5+Y5+Z5</f>
        <v>0</v>
      </c>
      <c r="AD5" s="388">
        <f t="shared" ref="AD5:AD40" si="3">IFERROR(AC5/AB5,AC5)</f>
        <v>0</v>
      </c>
      <c r="AE5" s="329"/>
    </row>
    <row r="6" spans="1:31" ht="11.25" customHeight="1" x14ac:dyDescent="0.2">
      <c r="A6" s="822"/>
      <c r="B6" s="826"/>
      <c r="C6" s="822"/>
      <c r="D6" s="826"/>
      <c r="E6" s="330">
        <v>2021</v>
      </c>
      <c r="F6" s="319">
        <v>0.3</v>
      </c>
      <c r="G6" s="320">
        <v>0.3</v>
      </c>
      <c r="H6" s="319">
        <f t="shared" si="0"/>
        <v>1</v>
      </c>
      <c r="I6" s="331">
        <v>3171724313</v>
      </c>
      <c r="J6" s="322">
        <v>1736483720</v>
      </c>
      <c r="K6" s="322">
        <v>313555070</v>
      </c>
      <c r="L6" s="322">
        <v>1121685523</v>
      </c>
      <c r="M6" s="322"/>
      <c r="N6" s="326">
        <f>SUM(J6+K6+L6+M6)</f>
        <v>3171724313</v>
      </c>
      <c r="O6" s="332">
        <f>N6/I6</f>
        <v>1</v>
      </c>
      <c r="P6" s="333">
        <v>34675009</v>
      </c>
      <c r="Q6" s="326">
        <v>356602953</v>
      </c>
      <c r="R6" s="326">
        <v>573856796</v>
      </c>
      <c r="S6" s="326">
        <v>1188332350</v>
      </c>
      <c r="T6" s="326">
        <f>P6+Q6+R6+S6</f>
        <v>2153467108</v>
      </c>
      <c r="U6" s="332">
        <f>T6/N6</f>
        <v>0.67895784610709953</v>
      </c>
      <c r="V6" s="326">
        <v>138416376</v>
      </c>
      <c r="W6" s="326">
        <v>62997453</v>
      </c>
      <c r="X6" s="334">
        <v>54504152</v>
      </c>
      <c r="Y6" s="334">
        <v>11171160</v>
      </c>
      <c r="Z6" s="334"/>
      <c r="AA6" s="328">
        <v>0</v>
      </c>
      <c r="AB6" s="328">
        <f t="shared" si="1"/>
        <v>138416376</v>
      </c>
      <c r="AC6" s="328">
        <f t="shared" si="2"/>
        <v>128672765</v>
      </c>
      <c r="AD6" s="388">
        <f t="shared" si="3"/>
        <v>0.92960651563367036</v>
      </c>
      <c r="AE6" s="329"/>
    </row>
    <row r="7" spans="1:31" ht="11.25" customHeight="1" x14ac:dyDescent="0.2">
      <c r="A7" s="822"/>
      <c r="B7" s="826"/>
      <c r="C7" s="822"/>
      <c r="D7" s="826"/>
      <c r="E7" s="335">
        <v>2022</v>
      </c>
      <c r="F7" s="336">
        <v>0.3</v>
      </c>
      <c r="G7" s="337">
        <v>0.3</v>
      </c>
      <c r="H7" s="336">
        <f t="shared" si="0"/>
        <v>1</v>
      </c>
      <c r="I7" s="338">
        <v>2773192185</v>
      </c>
      <c r="J7" s="339">
        <v>1093974052</v>
      </c>
      <c r="K7" s="322">
        <v>316400094</v>
      </c>
      <c r="L7" s="322">
        <v>757830913</v>
      </c>
      <c r="M7" s="322">
        <v>604987126</v>
      </c>
      <c r="N7" s="340">
        <f>SUM(J7+K7+L7+M7)</f>
        <v>2773192185</v>
      </c>
      <c r="O7" s="332">
        <f>N7/I7</f>
        <v>1</v>
      </c>
      <c r="P7" s="333">
        <v>121114517</v>
      </c>
      <c r="Q7" s="326">
        <v>351220674</v>
      </c>
      <c r="R7" s="326">
        <v>382120611</v>
      </c>
      <c r="S7" s="326">
        <v>1465363056</v>
      </c>
      <c r="T7" s="326">
        <f>P7+Q7+R7+S7</f>
        <v>2319818858</v>
      </c>
      <c r="U7" s="332">
        <f>T7/N7</f>
        <v>0.83651572024028331</v>
      </c>
      <c r="V7" s="326">
        <v>1018257205</v>
      </c>
      <c r="W7" s="326">
        <v>303815305</v>
      </c>
      <c r="X7" s="334">
        <v>133431506</v>
      </c>
      <c r="Y7" s="334">
        <v>554974530</v>
      </c>
      <c r="Z7" s="334">
        <v>420996</v>
      </c>
      <c r="AA7" s="328">
        <v>9205393</v>
      </c>
      <c r="AB7" s="328">
        <f t="shared" si="1"/>
        <v>1009051812</v>
      </c>
      <c r="AC7" s="328">
        <f t="shared" si="2"/>
        <v>992642337</v>
      </c>
      <c r="AD7" s="388">
        <f t="shared" si="3"/>
        <v>0.98373772802857817</v>
      </c>
      <c r="AE7" s="341"/>
    </row>
    <row r="8" spans="1:31" ht="11.25" customHeight="1" x14ac:dyDescent="0.2">
      <c r="A8" s="823"/>
      <c r="B8" s="827"/>
      <c r="C8" s="823"/>
      <c r="D8" s="827"/>
      <c r="E8" s="342">
        <v>2023</v>
      </c>
      <c r="F8" s="343">
        <v>0.3</v>
      </c>
      <c r="G8" s="344">
        <f>'3. Metas Proyecto de Inv'!BA5</f>
        <v>0.30000096830385115</v>
      </c>
      <c r="H8" s="343">
        <f t="shared" si="0"/>
        <v>1.0000032276795039</v>
      </c>
      <c r="I8" s="538">
        <v>2396182742</v>
      </c>
      <c r="J8" s="538">
        <v>1072900000</v>
      </c>
      <c r="K8" s="538">
        <v>657212994</v>
      </c>
      <c r="L8" s="539">
        <v>502908248</v>
      </c>
      <c r="M8" s="540">
        <v>163161500</v>
      </c>
      <c r="N8" s="538">
        <f>SUM(J8+K8+L8+M8)</f>
        <v>2396182742</v>
      </c>
      <c r="O8" s="346">
        <f>N8/I8</f>
        <v>1</v>
      </c>
      <c r="P8" s="539">
        <v>12681600</v>
      </c>
      <c r="Q8" s="539">
        <v>251253419</v>
      </c>
      <c r="R8" s="539">
        <v>563922058</v>
      </c>
      <c r="S8" s="347">
        <v>961786776</v>
      </c>
      <c r="T8" s="541">
        <f>+P8+Q8+S8+R8</f>
        <v>1789643853</v>
      </c>
      <c r="U8" s="543">
        <f>T8/I8</f>
        <v>0.74687285808020398</v>
      </c>
      <c r="V8" s="348">
        <f>N7-T7</f>
        <v>453373327</v>
      </c>
      <c r="W8" s="348">
        <v>252109122</v>
      </c>
      <c r="X8" s="542">
        <v>192946818</v>
      </c>
      <c r="Y8" s="348">
        <v>0</v>
      </c>
      <c r="Z8" s="334">
        <v>1800000</v>
      </c>
      <c r="AA8" s="348">
        <v>6517316</v>
      </c>
      <c r="AB8" s="349">
        <f t="shared" si="1"/>
        <v>446856011</v>
      </c>
      <c r="AC8" s="349">
        <f>W8+X8+Y8+Z8</f>
        <v>446855940</v>
      </c>
      <c r="AD8" s="389">
        <f>IFERROR(AC8/AB8,AC8)</f>
        <v>0.99999984111212947</v>
      </c>
      <c r="AE8" s="329"/>
    </row>
    <row r="9" spans="1:31" ht="11.25" customHeight="1" x14ac:dyDescent="0.2">
      <c r="A9" s="822"/>
      <c r="B9" s="826"/>
      <c r="C9" s="822"/>
      <c r="D9" s="826"/>
      <c r="E9" s="350">
        <v>2024</v>
      </c>
      <c r="F9" s="351">
        <v>0.05</v>
      </c>
      <c r="G9" s="351"/>
      <c r="H9" s="351">
        <f t="shared" si="0"/>
        <v>0</v>
      </c>
      <c r="I9" s="352">
        <v>3485378000</v>
      </c>
      <c r="J9" s="353"/>
      <c r="K9" s="322"/>
      <c r="L9" s="322"/>
      <c r="M9" s="322"/>
      <c r="N9" s="354">
        <f>SUM(J9+K9+L9+M9)</f>
        <v>0</v>
      </c>
      <c r="O9" s="332">
        <f>N9/I9</f>
        <v>0</v>
      </c>
      <c r="P9" s="355"/>
      <c r="Q9" s="355"/>
      <c r="R9" s="355"/>
      <c r="S9" s="355"/>
      <c r="T9" s="355"/>
      <c r="U9" s="356"/>
      <c r="V9" s="326"/>
      <c r="W9" s="326"/>
      <c r="X9" s="357"/>
      <c r="Y9" s="334"/>
      <c r="Z9" s="334"/>
      <c r="AA9" s="328">
        <v>0</v>
      </c>
      <c r="AB9" s="328">
        <f t="shared" si="1"/>
        <v>0</v>
      </c>
      <c r="AC9" s="328">
        <f t="shared" si="2"/>
        <v>0</v>
      </c>
      <c r="AD9" s="388">
        <f t="shared" si="3"/>
        <v>0</v>
      </c>
      <c r="AE9" s="329"/>
    </row>
    <row r="10" spans="1:31" s="365" customFormat="1" ht="11.25" customHeight="1" x14ac:dyDescent="0.25">
      <c r="A10" s="824"/>
      <c r="B10" s="828"/>
      <c r="C10" s="824"/>
      <c r="D10" s="828"/>
      <c r="E10" s="358" t="s">
        <v>426</v>
      </c>
      <c r="F10" s="359">
        <f>F5+F6+F7+F8+F9</f>
        <v>1</v>
      </c>
      <c r="G10" s="359">
        <f>G5+G6+G7+G8+G9</f>
        <v>0.95000096830385106</v>
      </c>
      <c r="H10" s="359">
        <f t="shared" si="0"/>
        <v>0.95000096830385106</v>
      </c>
      <c r="I10" s="360">
        <f>SUM(I5:I9)</f>
        <v>12244914730</v>
      </c>
      <c r="J10" s="360">
        <f t="shared" ref="J10:AA10" si="4">SUM(J5:J9)</f>
        <v>3903357772</v>
      </c>
      <c r="K10" s="360">
        <f t="shared" si="4"/>
        <v>1287168158</v>
      </c>
      <c r="L10" s="360">
        <f t="shared" si="4"/>
        <v>2800862174</v>
      </c>
      <c r="M10" s="360">
        <f t="shared" si="4"/>
        <v>768148626</v>
      </c>
      <c r="N10" s="360">
        <f t="shared" si="4"/>
        <v>8759536730</v>
      </c>
      <c r="O10" s="444">
        <f>+N10/I10</f>
        <v>0.71536118651272962</v>
      </c>
      <c r="P10" s="360">
        <f t="shared" si="4"/>
        <v>168471126</v>
      </c>
      <c r="Q10" s="360">
        <f t="shared" si="4"/>
        <v>959077046</v>
      </c>
      <c r="R10" s="360">
        <f t="shared" si="4"/>
        <v>1519899465</v>
      </c>
      <c r="S10" s="360">
        <f t="shared" si="4"/>
        <v>3615482182</v>
      </c>
      <c r="T10" s="360">
        <f t="shared" si="4"/>
        <v>6262929819</v>
      </c>
      <c r="U10" s="445">
        <f>+T10/I10</f>
        <v>0.51147190136455933</v>
      </c>
      <c r="V10" s="360">
        <f t="shared" si="4"/>
        <v>1610046908</v>
      </c>
      <c r="W10" s="360">
        <f t="shared" si="4"/>
        <v>618921880</v>
      </c>
      <c r="X10" s="360">
        <f t="shared" si="4"/>
        <v>380882476</v>
      </c>
      <c r="Y10" s="360">
        <f t="shared" si="4"/>
        <v>566145690</v>
      </c>
      <c r="Z10" s="360">
        <f t="shared" si="4"/>
        <v>2220996</v>
      </c>
      <c r="AA10" s="360">
        <f t="shared" si="4"/>
        <v>15722709</v>
      </c>
      <c r="AB10" s="362">
        <f>V10-AA10</f>
        <v>1594324199</v>
      </c>
      <c r="AC10" s="363">
        <f t="shared" si="2"/>
        <v>1568171042</v>
      </c>
      <c r="AD10" s="390">
        <f t="shared" si="3"/>
        <v>0.98359608603042969</v>
      </c>
      <c r="AE10" s="364"/>
    </row>
    <row r="11" spans="1:31" ht="11.25" customHeight="1" x14ac:dyDescent="0.2">
      <c r="A11" s="821" t="s">
        <v>424</v>
      </c>
      <c r="B11" s="825">
        <v>2</v>
      </c>
      <c r="C11" s="821" t="s">
        <v>294</v>
      </c>
      <c r="D11" s="825" t="s">
        <v>425</v>
      </c>
      <c r="E11" s="318">
        <v>2020</v>
      </c>
      <c r="F11" s="319">
        <v>0</v>
      </c>
      <c r="G11" s="320">
        <v>0</v>
      </c>
      <c r="H11" s="320" t="str">
        <f t="shared" si="0"/>
        <v/>
      </c>
      <c r="I11" s="366">
        <v>0</v>
      </c>
      <c r="J11" s="322"/>
      <c r="K11" s="323"/>
      <c r="L11" s="323"/>
      <c r="M11" s="323"/>
      <c r="N11" s="323">
        <f>SUM(J11+K11+L11+M11)</f>
        <v>0</v>
      </c>
      <c r="O11" s="323">
        <f>IFERROR(N11/I11,0)</f>
        <v>0</v>
      </c>
      <c r="P11" s="324"/>
      <c r="Q11" s="324"/>
      <c r="R11" s="324"/>
      <c r="S11" s="324"/>
      <c r="T11" s="324"/>
      <c r="U11" s="325"/>
      <c r="V11" s="326"/>
      <c r="W11" s="326"/>
      <c r="X11" s="327"/>
      <c r="Y11" s="328"/>
      <c r="Z11" s="328"/>
      <c r="AA11" s="328">
        <v>0</v>
      </c>
      <c r="AB11" s="328">
        <f t="shared" si="1"/>
        <v>0</v>
      </c>
      <c r="AC11" s="328">
        <f t="shared" si="2"/>
        <v>0</v>
      </c>
      <c r="AD11" s="388">
        <f t="shared" si="3"/>
        <v>0</v>
      </c>
      <c r="AE11" s="329"/>
    </row>
    <row r="12" spans="1:31" ht="11.25" customHeight="1" x14ac:dyDescent="0.2">
      <c r="A12" s="822"/>
      <c r="B12" s="826"/>
      <c r="C12" s="822"/>
      <c r="D12" s="826"/>
      <c r="E12" s="330">
        <v>2021</v>
      </c>
      <c r="F12" s="319">
        <v>0.35</v>
      </c>
      <c r="G12" s="319">
        <v>0.35</v>
      </c>
      <c r="H12" s="319">
        <f t="shared" si="0"/>
        <v>1</v>
      </c>
      <c r="I12" s="331">
        <v>6984356</v>
      </c>
      <c r="J12" s="322">
        <v>0</v>
      </c>
      <c r="K12" s="322">
        <v>0</v>
      </c>
      <c r="L12" s="322">
        <v>0</v>
      </c>
      <c r="M12" s="367">
        <v>6984356</v>
      </c>
      <c r="N12" s="326">
        <f>SUM(J12+K12+L12+M12)</f>
        <v>6984356</v>
      </c>
      <c r="O12" s="368">
        <f>IFERROR(N12/I12,0)</f>
        <v>1</v>
      </c>
      <c r="P12" s="326">
        <v>0</v>
      </c>
      <c r="Q12" s="326"/>
      <c r="R12" s="326"/>
      <c r="S12" s="326">
        <v>6169514</v>
      </c>
      <c r="T12" s="326">
        <f>P12+Q12+R12+S12</f>
        <v>6169514</v>
      </c>
      <c r="U12" s="332">
        <f>IFERROR(T12/N12,0)</f>
        <v>0.88333326651734245</v>
      </c>
      <c r="V12" s="334">
        <v>0</v>
      </c>
      <c r="W12" s="326">
        <v>0</v>
      </c>
      <c r="X12" s="334"/>
      <c r="Y12" s="334"/>
      <c r="Z12" s="334"/>
      <c r="AA12" s="328">
        <v>0</v>
      </c>
      <c r="AB12" s="328">
        <f t="shared" si="1"/>
        <v>0</v>
      </c>
      <c r="AC12" s="328">
        <f t="shared" si="2"/>
        <v>0</v>
      </c>
      <c r="AD12" s="388">
        <f t="shared" si="3"/>
        <v>0</v>
      </c>
      <c r="AE12" s="329"/>
    </row>
    <row r="13" spans="1:31" ht="11.25" customHeight="1" x14ac:dyDescent="0.2">
      <c r="A13" s="822"/>
      <c r="B13" s="826"/>
      <c r="C13" s="822"/>
      <c r="D13" s="826"/>
      <c r="E13" s="335">
        <v>2022</v>
      </c>
      <c r="F13" s="336">
        <v>0.35</v>
      </c>
      <c r="G13" s="336">
        <v>0.35</v>
      </c>
      <c r="H13" s="336">
        <f t="shared" si="0"/>
        <v>1</v>
      </c>
      <c r="I13" s="338">
        <v>434612500</v>
      </c>
      <c r="J13" s="339">
        <v>372525000</v>
      </c>
      <c r="K13" s="322">
        <v>0</v>
      </c>
      <c r="L13" s="322">
        <v>0</v>
      </c>
      <c r="M13" s="322">
        <v>62087500</v>
      </c>
      <c r="N13" s="340">
        <f>SUM(J13+K13+L13+M13)</f>
        <v>434612500</v>
      </c>
      <c r="O13" s="332">
        <f>IFERROR(N13/I13,0)</f>
        <v>1</v>
      </c>
      <c r="P13" s="333">
        <v>38495333</v>
      </c>
      <c r="Q13" s="326">
        <v>93131250</v>
      </c>
      <c r="R13" s="326">
        <v>93131250</v>
      </c>
      <c r="S13" s="326">
        <v>124175000</v>
      </c>
      <c r="T13" s="326">
        <f>P13+Q13+R13+S13</f>
        <v>348932833</v>
      </c>
      <c r="U13" s="332">
        <f>IFERROR(T13/N13,0)</f>
        <v>0.80285963473208888</v>
      </c>
      <c r="V13" s="326">
        <v>814842</v>
      </c>
      <c r="W13" s="326">
        <v>814842</v>
      </c>
      <c r="X13" s="334">
        <v>0</v>
      </c>
      <c r="Y13" s="334">
        <v>0</v>
      </c>
      <c r="Z13" s="334">
        <v>0</v>
      </c>
      <c r="AA13" s="328">
        <v>0</v>
      </c>
      <c r="AB13" s="328">
        <f t="shared" si="1"/>
        <v>814842</v>
      </c>
      <c r="AC13" s="328">
        <f t="shared" si="2"/>
        <v>814842</v>
      </c>
      <c r="AD13" s="388">
        <f t="shared" si="3"/>
        <v>1</v>
      </c>
      <c r="AE13" s="329"/>
    </row>
    <row r="14" spans="1:31" ht="11.25" customHeight="1" x14ac:dyDescent="0.2">
      <c r="A14" s="823"/>
      <c r="B14" s="827"/>
      <c r="C14" s="823"/>
      <c r="D14" s="827"/>
      <c r="E14" s="342">
        <v>2023</v>
      </c>
      <c r="F14" s="343">
        <v>0.28000000000000003</v>
      </c>
      <c r="G14" s="369">
        <f>'3. Metas Proyecto de Inv'!BA8</f>
        <v>0.27999999999999992</v>
      </c>
      <c r="H14" s="343">
        <f t="shared" si="0"/>
        <v>0.99999999999999956</v>
      </c>
      <c r="I14" s="538">
        <v>445155480</v>
      </c>
      <c r="J14" s="538">
        <v>150640000</v>
      </c>
      <c r="K14" s="538">
        <v>268829480</v>
      </c>
      <c r="L14" s="539">
        <v>0</v>
      </c>
      <c r="M14" s="540">
        <v>25686000</v>
      </c>
      <c r="N14" s="538">
        <f>SUM(J14+K14+L14+M14)</f>
        <v>445155480</v>
      </c>
      <c r="O14" s="346">
        <f>IFERROR(N14/I14,0)</f>
        <v>1</v>
      </c>
      <c r="P14" s="539">
        <v>0</v>
      </c>
      <c r="Q14" s="539">
        <v>67921988</v>
      </c>
      <c r="R14" s="539">
        <v>126671520</v>
      </c>
      <c r="S14" s="347">
        <v>168895360</v>
      </c>
      <c r="T14" s="541">
        <f>+P14+Q14+S14+R14</f>
        <v>363488868</v>
      </c>
      <c r="U14" s="543">
        <f>T14/I14</f>
        <v>0.81654362201718822</v>
      </c>
      <c r="V14" s="348">
        <f>N13-T13</f>
        <v>85679667</v>
      </c>
      <c r="W14" s="348">
        <v>62087500</v>
      </c>
      <c r="X14" s="542">
        <v>23592167</v>
      </c>
      <c r="Y14" s="348">
        <v>0</v>
      </c>
      <c r="Z14" s="334">
        <v>0</v>
      </c>
      <c r="AA14" s="349">
        <v>0</v>
      </c>
      <c r="AB14" s="349">
        <f t="shared" si="1"/>
        <v>85679667</v>
      </c>
      <c r="AC14" s="349">
        <f t="shared" si="2"/>
        <v>85679667</v>
      </c>
      <c r="AD14" s="389">
        <f t="shared" si="3"/>
        <v>1</v>
      </c>
      <c r="AE14" s="329"/>
    </row>
    <row r="15" spans="1:31" ht="11.25" customHeight="1" x14ac:dyDescent="0.2">
      <c r="A15" s="822"/>
      <c r="B15" s="826"/>
      <c r="C15" s="822"/>
      <c r="D15" s="826"/>
      <c r="E15" s="350">
        <v>2024</v>
      </c>
      <c r="F15" s="351">
        <v>0.02</v>
      </c>
      <c r="G15" s="351"/>
      <c r="H15" s="351">
        <f t="shared" si="0"/>
        <v>0</v>
      </c>
      <c r="I15" s="370">
        <v>553440000</v>
      </c>
      <c r="J15" s="353"/>
      <c r="K15" s="322"/>
      <c r="L15" s="322"/>
      <c r="M15" s="322"/>
      <c r="N15" s="354">
        <f>SUM(J15+K15+L15+M15)</f>
        <v>0</v>
      </c>
      <c r="O15" s="368">
        <f>IFERROR(N15/I15,0)</f>
        <v>0</v>
      </c>
      <c r="P15" s="355"/>
      <c r="Q15" s="355"/>
      <c r="R15" s="355"/>
      <c r="S15" s="355"/>
      <c r="T15" s="355"/>
      <c r="U15" s="356"/>
      <c r="V15" s="326"/>
      <c r="W15" s="326"/>
      <c r="X15" s="357"/>
      <c r="Y15" s="334"/>
      <c r="Z15" s="334"/>
      <c r="AA15" s="328">
        <v>0</v>
      </c>
      <c r="AB15" s="328">
        <f t="shared" si="1"/>
        <v>0</v>
      </c>
      <c r="AC15" s="328">
        <f t="shared" si="2"/>
        <v>0</v>
      </c>
      <c r="AD15" s="388">
        <f t="shared" si="3"/>
        <v>0</v>
      </c>
      <c r="AE15" s="329"/>
    </row>
    <row r="16" spans="1:31" s="365" customFormat="1" ht="11.25" customHeight="1" x14ac:dyDescent="0.25">
      <c r="A16" s="824"/>
      <c r="B16" s="828"/>
      <c r="C16" s="824"/>
      <c r="D16" s="828"/>
      <c r="E16" s="358" t="s">
        <v>426</v>
      </c>
      <c r="F16" s="359">
        <f>F11+F12+F13+F14+F15</f>
        <v>1</v>
      </c>
      <c r="G16" s="359">
        <f>G11+G12+G13+G14+G15</f>
        <v>0.97999999999999987</v>
      </c>
      <c r="H16" s="359">
        <f t="shared" si="0"/>
        <v>0.97999999999999987</v>
      </c>
      <c r="I16" s="360">
        <f>SUM(I11:I15)</f>
        <v>1440192336</v>
      </c>
      <c r="J16" s="360">
        <f t="shared" ref="J16:AA16" si="5">SUM(J11:J15)</f>
        <v>523165000</v>
      </c>
      <c r="K16" s="360">
        <f t="shared" si="5"/>
        <v>268829480</v>
      </c>
      <c r="L16" s="360">
        <f t="shared" si="5"/>
        <v>0</v>
      </c>
      <c r="M16" s="360">
        <f t="shared" si="5"/>
        <v>94757856</v>
      </c>
      <c r="N16" s="360">
        <f t="shared" si="5"/>
        <v>886752336</v>
      </c>
      <c r="O16" s="444">
        <f>+N16/I16</f>
        <v>0.61571799393327697</v>
      </c>
      <c r="P16" s="360">
        <f t="shared" si="5"/>
        <v>38495333</v>
      </c>
      <c r="Q16" s="360">
        <f t="shared" si="5"/>
        <v>161053238</v>
      </c>
      <c r="R16" s="360">
        <f t="shared" si="5"/>
        <v>219802770</v>
      </c>
      <c r="S16" s="360">
        <f t="shared" si="5"/>
        <v>299239874</v>
      </c>
      <c r="T16" s="360">
        <f t="shared" si="5"/>
        <v>718591215</v>
      </c>
      <c r="U16" s="445">
        <f>+T16/I16</f>
        <v>0.49895503332271585</v>
      </c>
      <c r="V16" s="360">
        <f t="shared" si="5"/>
        <v>86494509</v>
      </c>
      <c r="W16" s="360">
        <f t="shared" si="5"/>
        <v>62902342</v>
      </c>
      <c r="X16" s="360">
        <f t="shared" si="5"/>
        <v>23592167</v>
      </c>
      <c r="Y16" s="360">
        <f t="shared" si="5"/>
        <v>0</v>
      </c>
      <c r="Z16" s="360">
        <f t="shared" si="5"/>
        <v>0</v>
      </c>
      <c r="AA16" s="360">
        <f t="shared" si="5"/>
        <v>0</v>
      </c>
      <c r="AB16" s="363">
        <f>V16-AA16</f>
        <v>86494509</v>
      </c>
      <c r="AC16" s="363">
        <f t="shared" si="2"/>
        <v>86494509</v>
      </c>
      <c r="AD16" s="390">
        <f t="shared" si="3"/>
        <v>1</v>
      </c>
      <c r="AE16" s="364"/>
    </row>
    <row r="17" spans="1:31" ht="11.25" customHeight="1" x14ac:dyDescent="0.2">
      <c r="A17" s="821" t="s">
        <v>427</v>
      </c>
      <c r="B17" s="825">
        <v>3</v>
      </c>
      <c r="C17" s="821" t="s">
        <v>428</v>
      </c>
      <c r="D17" s="825" t="s">
        <v>425</v>
      </c>
      <c r="E17" s="318">
        <v>2020</v>
      </c>
      <c r="F17" s="371">
        <v>0.05</v>
      </c>
      <c r="G17" s="320">
        <v>0.05</v>
      </c>
      <c r="H17" s="320">
        <f t="shared" si="0"/>
        <v>1</v>
      </c>
      <c r="I17" s="372">
        <v>45163440</v>
      </c>
      <c r="J17" s="322">
        <v>0</v>
      </c>
      <c r="K17" s="323">
        <v>0</v>
      </c>
      <c r="L17" s="373">
        <v>45163440</v>
      </c>
      <c r="M17" s="323">
        <v>0</v>
      </c>
      <c r="N17" s="323">
        <f>SUM(J17+K17+L17+M17)</f>
        <v>45163440</v>
      </c>
      <c r="O17" s="323">
        <f t="shared" ref="O17:O27" si="6">N17/I17</f>
        <v>1</v>
      </c>
      <c r="P17" s="323"/>
      <c r="Q17" s="323"/>
      <c r="R17" s="323"/>
      <c r="S17" s="323"/>
      <c r="T17" s="323"/>
      <c r="U17" s="368"/>
      <c r="V17" s="326"/>
      <c r="W17" s="326"/>
      <c r="X17" s="327"/>
      <c r="Y17" s="328"/>
      <c r="Z17" s="328"/>
      <c r="AA17" s="328">
        <v>0</v>
      </c>
      <c r="AB17" s="328">
        <f t="shared" si="1"/>
        <v>0</v>
      </c>
      <c r="AC17" s="328">
        <f t="shared" si="2"/>
        <v>0</v>
      </c>
      <c r="AD17" s="388">
        <f t="shared" si="3"/>
        <v>0</v>
      </c>
      <c r="AE17" s="329"/>
    </row>
    <row r="18" spans="1:31" ht="11.25" customHeight="1" x14ac:dyDescent="0.2">
      <c r="A18" s="822"/>
      <c r="B18" s="826"/>
      <c r="C18" s="822"/>
      <c r="D18" s="826"/>
      <c r="E18" s="330">
        <v>2021</v>
      </c>
      <c r="F18" s="319">
        <v>0.3</v>
      </c>
      <c r="G18" s="319">
        <v>0.3</v>
      </c>
      <c r="H18" s="319">
        <f t="shared" si="0"/>
        <v>1</v>
      </c>
      <c r="I18" s="331">
        <v>196086823</v>
      </c>
      <c r="J18" s="322">
        <v>126786823</v>
      </c>
      <c r="K18" s="322">
        <v>69300000</v>
      </c>
      <c r="L18" s="322"/>
      <c r="M18" s="322"/>
      <c r="N18" s="326">
        <f>SUM(J18+K18+L18+M18)</f>
        <v>196086823</v>
      </c>
      <c r="O18" s="332">
        <f t="shared" si="6"/>
        <v>1</v>
      </c>
      <c r="P18" s="333">
        <v>8613684</v>
      </c>
      <c r="Q18" s="326">
        <v>45943679</v>
      </c>
      <c r="R18" s="326">
        <v>56723679</v>
      </c>
      <c r="S18" s="326">
        <v>71011572</v>
      </c>
      <c r="T18" s="326">
        <f>P18+Q18+R18+S18</f>
        <v>182292614</v>
      </c>
      <c r="U18" s="332">
        <f>T18/N18</f>
        <v>0.92965254478114523</v>
      </c>
      <c r="V18" s="334">
        <v>8530872</v>
      </c>
      <c r="W18" s="326">
        <v>8530872</v>
      </c>
      <c r="X18" s="334"/>
      <c r="Y18" s="334"/>
      <c r="Z18" s="334"/>
      <c r="AA18" s="328">
        <v>0</v>
      </c>
      <c r="AB18" s="328">
        <f t="shared" si="1"/>
        <v>8530872</v>
      </c>
      <c r="AC18" s="328">
        <f t="shared" si="2"/>
        <v>8530872</v>
      </c>
      <c r="AD18" s="388">
        <f t="shared" si="3"/>
        <v>1</v>
      </c>
      <c r="AE18" s="329"/>
    </row>
    <row r="19" spans="1:31" ht="11.25" customHeight="1" x14ac:dyDescent="0.2">
      <c r="A19" s="822"/>
      <c r="B19" s="826"/>
      <c r="C19" s="822"/>
      <c r="D19" s="826"/>
      <c r="E19" s="335">
        <v>2022</v>
      </c>
      <c r="F19" s="336">
        <v>0.3</v>
      </c>
      <c r="G19" s="336">
        <v>0.3</v>
      </c>
      <c r="H19" s="336">
        <f t="shared" si="0"/>
        <v>1</v>
      </c>
      <c r="I19" s="338">
        <v>188364487</v>
      </c>
      <c r="J19" s="339">
        <v>220129560</v>
      </c>
      <c r="K19" s="322">
        <v>0</v>
      </c>
      <c r="L19" s="322">
        <v>-54853333</v>
      </c>
      <c r="M19" s="322">
        <v>23088260</v>
      </c>
      <c r="N19" s="340">
        <f>SUM(J19+K19+L19+M19)</f>
        <v>188364487</v>
      </c>
      <c r="O19" s="332">
        <f t="shared" si="6"/>
        <v>1</v>
      </c>
      <c r="P19" s="333">
        <v>22721449</v>
      </c>
      <c r="Q19" s="326">
        <v>54579057</v>
      </c>
      <c r="R19" s="326">
        <v>34632390</v>
      </c>
      <c r="S19" s="326">
        <v>46176520</v>
      </c>
      <c r="T19" s="326">
        <f>P19+Q19+R19+S19</f>
        <v>158109416</v>
      </c>
      <c r="U19" s="332">
        <f>T19/N19</f>
        <v>0.83938017467167259</v>
      </c>
      <c r="V19" s="326">
        <v>13794209</v>
      </c>
      <c r="W19" s="326">
        <v>13794209</v>
      </c>
      <c r="X19" s="334">
        <v>0</v>
      </c>
      <c r="Y19" s="334">
        <v>0</v>
      </c>
      <c r="Z19" s="334">
        <v>0</v>
      </c>
      <c r="AA19" s="328">
        <v>0</v>
      </c>
      <c r="AB19" s="328">
        <f t="shared" si="1"/>
        <v>13794209</v>
      </c>
      <c r="AC19" s="328">
        <f t="shared" si="2"/>
        <v>13794209</v>
      </c>
      <c r="AD19" s="388">
        <f t="shared" si="3"/>
        <v>1</v>
      </c>
      <c r="AE19" s="341"/>
    </row>
    <row r="20" spans="1:31" ht="11.25" customHeight="1" x14ac:dyDescent="0.2">
      <c r="A20" s="823"/>
      <c r="B20" s="827"/>
      <c r="C20" s="823"/>
      <c r="D20" s="827"/>
      <c r="E20" s="342">
        <v>2023</v>
      </c>
      <c r="F20" s="343">
        <v>0.3</v>
      </c>
      <c r="G20" s="369">
        <f>'3. Metas Proyecto de Inv'!BA9</f>
        <v>0.29999783664976826</v>
      </c>
      <c r="H20" s="343">
        <f t="shared" si="0"/>
        <v>0.99999278883256093</v>
      </c>
      <c r="I20" s="546">
        <v>248821000</v>
      </c>
      <c r="J20" s="546">
        <v>84950000</v>
      </c>
      <c r="K20" s="546">
        <v>38580000</v>
      </c>
      <c r="L20" s="547">
        <v>0</v>
      </c>
      <c r="M20" s="548">
        <v>14282000</v>
      </c>
      <c r="N20" s="538">
        <f>SUM(J20+K20+L20+M20)</f>
        <v>137812000</v>
      </c>
      <c r="O20" s="549">
        <f>N20/I20</f>
        <v>0.55386000377781619</v>
      </c>
      <c r="P20" s="539">
        <v>0</v>
      </c>
      <c r="Q20" s="539">
        <v>24552667</v>
      </c>
      <c r="R20" s="539">
        <v>37059000</v>
      </c>
      <c r="S20" s="347">
        <v>49412000</v>
      </c>
      <c r="T20" s="541">
        <f>+P20+Q20+S20+R20</f>
        <v>111023667</v>
      </c>
      <c r="U20" s="543">
        <f>T20/I20</f>
        <v>0.44619894221146927</v>
      </c>
      <c r="V20" s="348">
        <f>N19-T19</f>
        <v>30255071</v>
      </c>
      <c r="W20" s="348">
        <v>23088260</v>
      </c>
      <c r="X20" s="542">
        <v>7166811</v>
      </c>
      <c r="Y20" s="348">
        <v>0</v>
      </c>
      <c r="Z20" s="334">
        <v>0</v>
      </c>
      <c r="AA20" s="349">
        <v>0</v>
      </c>
      <c r="AB20" s="349">
        <f t="shared" si="1"/>
        <v>30255071</v>
      </c>
      <c r="AC20" s="349">
        <f t="shared" si="2"/>
        <v>30255071</v>
      </c>
      <c r="AD20" s="389">
        <f t="shared" si="3"/>
        <v>1</v>
      </c>
      <c r="AE20" s="329"/>
    </row>
    <row r="21" spans="1:31" ht="11.25" customHeight="1" x14ac:dyDescent="0.2">
      <c r="A21" s="822"/>
      <c r="B21" s="826"/>
      <c r="C21" s="822"/>
      <c r="D21" s="826"/>
      <c r="E21" s="350">
        <v>2024</v>
      </c>
      <c r="F21" s="351">
        <v>0.05</v>
      </c>
      <c r="G21" s="351"/>
      <c r="H21" s="351"/>
      <c r="I21" s="374">
        <v>1161916000</v>
      </c>
      <c r="J21" s="353"/>
      <c r="K21" s="322"/>
      <c r="L21" s="322"/>
      <c r="M21" s="322"/>
      <c r="N21" s="354">
        <f>SUM(J21+K21+L21+M21)</f>
        <v>0</v>
      </c>
      <c r="O21" s="332">
        <f t="shared" si="6"/>
        <v>0</v>
      </c>
      <c r="P21" s="355"/>
      <c r="Q21" s="355"/>
      <c r="R21" s="355"/>
      <c r="S21" s="355"/>
      <c r="T21" s="355"/>
      <c r="U21" s="356"/>
      <c r="V21" s="326"/>
      <c r="W21" s="326"/>
      <c r="X21" s="357"/>
      <c r="Y21" s="334"/>
      <c r="Z21" s="334"/>
      <c r="AA21" s="328">
        <v>0</v>
      </c>
      <c r="AB21" s="328">
        <f t="shared" si="1"/>
        <v>0</v>
      </c>
      <c r="AC21" s="328">
        <f t="shared" si="2"/>
        <v>0</v>
      </c>
      <c r="AD21" s="388">
        <f t="shared" si="3"/>
        <v>0</v>
      </c>
      <c r="AE21" s="329"/>
    </row>
    <row r="22" spans="1:31" s="365" customFormat="1" ht="11.25" customHeight="1" x14ac:dyDescent="0.25">
      <c r="A22" s="824"/>
      <c r="B22" s="828"/>
      <c r="C22" s="824"/>
      <c r="D22" s="828"/>
      <c r="E22" s="358" t="s">
        <v>426</v>
      </c>
      <c r="F22" s="359">
        <f>F17+F18+F19+F20+F21</f>
        <v>1</v>
      </c>
      <c r="G22" s="359">
        <f>G17+G18+G19+G20+G21</f>
        <v>0.94999783664976811</v>
      </c>
      <c r="H22" s="359">
        <f>IFERROR(G22/F22,"")</f>
        <v>0.94999783664976811</v>
      </c>
      <c r="I22" s="360">
        <f>SUM(I17:I21)</f>
        <v>1840351750</v>
      </c>
      <c r="J22" s="360">
        <f t="shared" ref="J22:Z22" si="7">SUM(J17:J21)</f>
        <v>431866383</v>
      </c>
      <c r="K22" s="360">
        <f t="shared" si="7"/>
        <v>107880000</v>
      </c>
      <c r="L22" s="360">
        <f t="shared" si="7"/>
        <v>-9689893</v>
      </c>
      <c r="M22" s="360">
        <f t="shared" si="7"/>
        <v>37370260</v>
      </c>
      <c r="N22" s="360">
        <f t="shared" si="7"/>
        <v>567426750</v>
      </c>
      <c r="O22" s="444">
        <f>+N22/I22</f>
        <v>0.30832516120899173</v>
      </c>
      <c r="P22" s="360">
        <f t="shared" si="7"/>
        <v>31335133</v>
      </c>
      <c r="Q22" s="360">
        <f t="shared" si="7"/>
        <v>125075403</v>
      </c>
      <c r="R22" s="360">
        <f t="shared" si="7"/>
        <v>128415069</v>
      </c>
      <c r="S22" s="360">
        <f t="shared" si="7"/>
        <v>166600092</v>
      </c>
      <c r="T22" s="360">
        <f t="shared" si="7"/>
        <v>451425697</v>
      </c>
      <c r="U22" s="445">
        <f>+T22/I22</f>
        <v>0.24529316039719037</v>
      </c>
      <c r="V22" s="360">
        <f t="shared" si="7"/>
        <v>52580152</v>
      </c>
      <c r="W22" s="360">
        <f t="shared" si="7"/>
        <v>45413341</v>
      </c>
      <c r="X22" s="360">
        <f t="shared" si="7"/>
        <v>7166811</v>
      </c>
      <c r="Y22" s="360">
        <f t="shared" si="7"/>
        <v>0</v>
      </c>
      <c r="Z22" s="360">
        <f t="shared" si="7"/>
        <v>0</v>
      </c>
      <c r="AA22" s="361">
        <f t="shared" ref="AA22" si="8">SUM(AA19:AA21)</f>
        <v>0</v>
      </c>
      <c r="AB22" s="363">
        <f t="shared" si="1"/>
        <v>52580152</v>
      </c>
      <c r="AC22" s="363">
        <f t="shared" si="2"/>
        <v>52580152</v>
      </c>
      <c r="AD22" s="390">
        <f t="shared" si="3"/>
        <v>1</v>
      </c>
      <c r="AE22" s="364"/>
    </row>
    <row r="23" spans="1:31" ht="11.25" customHeight="1" x14ac:dyDescent="0.2">
      <c r="A23" s="821" t="s">
        <v>427</v>
      </c>
      <c r="B23" s="825">
        <v>4</v>
      </c>
      <c r="C23" s="821" t="s">
        <v>301</v>
      </c>
      <c r="D23" s="825" t="s">
        <v>425</v>
      </c>
      <c r="E23" s="318">
        <v>2020</v>
      </c>
      <c r="F23" s="319">
        <v>0.01</v>
      </c>
      <c r="G23" s="320">
        <v>0.01</v>
      </c>
      <c r="H23" s="320">
        <f>IFERROR(G23/F23,"")</f>
        <v>1</v>
      </c>
      <c r="I23" s="372">
        <v>31375860</v>
      </c>
      <c r="J23" s="322"/>
      <c r="K23" s="322"/>
      <c r="L23" s="323">
        <v>31375860</v>
      </c>
      <c r="M23" s="323"/>
      <c r="N23" s="323">
        <f>SUM(J23+K23+L23+M23)</f>
        <v>31375860</v>
      </c>
      <c r="O23" s="323">
        <f t="shared" si="6"/>
        <v>1</v>
      </c>
      <c r="P23" s="324"/>
      <c r="Q23" s="324"/>
      <c r="R23" s="324"/>
      <c r="S23" s="324"/>
      <c r="T23" s="324"/>
      <c r="U23" s="325"/>
      <c r="V23" s="326"/>
      <c r="W23" s="326"/>
      <c r="X23" s="327"/>
      <c r="Y23" s="328"/>
      <c r="Z23" s="328"/>
      <c r="AA23" s="328">
        <v>0</v>
      </c>
      <c r="AB23" s="328">
        <f t="shared" si="1"/>
        <v>0</v>
      </c>
      <c r="AC23" s="328">
        <f t="shared" si="2"/>
        <v>0</v>
      </c>
      <c r="AD23" s="388">
        <f t="shared" si="3"/>
        <v>0</v>
      </c>
      <c r="AE23" s="329"/>
    </row>
    <row r="24" spans="1:31" ht="11.25" customHeight="1" x14ac:dyDescent="0.2">
      <c r="A24" s="822"/>
      <c r="B24" s="826"/>
      <c r="C24" s="822"/>
      <c r="D24" s="826"/>
      <c r="E24" s="330">
        <v>2021</v>
      </c>
      <c r="F24" s="319">
        <v>0.34</v>
      </c>
      <c r="G24" s="319">
        <v>0.34</v>
      </c>
      <c r="H24" s="319">
        <f>IFERROR(G24/F24,"")</f>
        <v>1</v>
      </c>
      <c r="I24" s="331">
        <v>454462943</v>
      </c>
      <c r="J24" s="322">
        <v>58902943</v>
      </c>
      <c r="K24" s="322">
        <v>385560000</v>
      </c>
      <c r="L24" s="322">
        <v>10000000</v>
      </c>
      <c r="M24" s="322"/>
      <c r="N24" s="326">
        <f>SUM(J24+K24+L24+M24)</f>
        <v>454462943</v>
      </c>
      <c r="O24" s="332">
        <f t="shared" si="6"/>
        <v>1</v>
      </c>
      <c r="P24" s="333">
        <v>1070963</v>
      </c>
      <c r="Q24" s="326">
        <v>16064439</v>
      </c>
      <c r="R24" s="326">
        <v>16064439</v>
      </c>
      <c r="S24" s="326">
        <v>235619252</v>
      </c>
      <c r="T24" s="326">
        <f>P24+Q24+R24+S24</f>
        <v>268819093</v>
      </c>
      <c r="U24" s="332">
        <f>T24/N24</f>
        <v>0.59150937857654984</v>
      </c>
      <c r="V24" s="326">
        <v>7146724</v>
      </c>
      <c r="W24" s="334">
        <v>7146724</v>
      </c>
      <c r="X24" s="334"/>
      <c r="Y24" s="334"/>
      <c r="Z24" s="334"/>
      <c r="AA24" s="328">
        <v>0</v>
      </c>
      <c r="AB24" s="328">
        <f t="shared" si="1"/>
        <v>7146724</v>
      </c>
      <c r="AC24" s="328">
        <f t="shared" si="2"/>
        <v>7146724</v>
      </c>
      <c r="AD24" s="388">
        <f t="shared" si="3"/>
        <v>1</v>
      </c>
      <c r="AE24" s="329"/>
    </row>
    <row r="25" spans="1:31" ht="11.25" customHeight="1" x14ac:dyDescent="0.2">
      <c r="A25" s="822"/>
      <c r="B25" s="826"/>
      <c r="C25" s="822"/>
      <c r="D25" s="826"/>
      <c r="E25" s="335">
        <v>2022</v>
      </c>
      <c r="F25" s="336">
        <v>0.3</v>
      </c>
      <c r="G25" s="336">
        <v>0.3</v>
      </c>
      <c r="H25" s="336">
        <f>IFERROR(G25/F25,"")</f>
        <v>1</v>
      </c>
      <c r="I25" s="550">
        <v>971749310</v>
      </c>
      <c r="J25" s="551">
        <v>26774065</v>
      </c>
      <c r="K25" s="552">
        <v>42250000</v>
      </c>
      <c r="L25" s="552">
        <v>57500000</v>
      </c>
      <c r="M25" s="552">
        <v>845225243</v>
      </c>
      <c r="N25" s="340">
        <f>SUM(J25+K25+L25+M25)</f>
        <v>971749308</v>
      </c>
      <c r="O25" s="553">
        <f t="shared" si="6"/>
        <v>0.99999999794185601</v>
      </c>
      <c r="P25" s="333">
        <v>6425776</v>
      </c>
      <c r="Q25" s="326">
        <v>16064439</v>
      </c>
      <c r="R25" s="326">
        <v>17800516</v>
      </c>
      <c r="S25" s="326">
        <v>69616667</v>
      </c>
      <c r="T25" s="326">
        <f>P25+Q25+R25+S25</f>
        <v>109907398</v>
      </c>
      <c r="U25" s="332">
        <f>T25/N25</f>
        <v>0.1131026254355717</v>
      </c>
      <c r="V25" s="326">
        <v>185643850</v>
      </c>
      <c r="W25" s="326">
        <v>179513850</v>
      </c>
      <c r="X25" s="334">
        <v>432407</v>
      </c>
      <c r="Y25" s="334">
        <v>5697593</v>
      </c>
      <c r="Z25" s="334">
        <v>0</v>
      </c>
      <c r="AA25" s="328">
        <v>0</v>
      </c>
      <c r="AB25" s="328">
        <f t="shared" si="1"/>
        <v>185643850</v>
      </c>
      <c r="AC25" s="328">
        <f t="shared" si="2"/>
        <v>185643850</v>
      </c>
      <c r="AD25" s="388">
        <f t="shared" si="3"/>
        <v>1</v>
      </c>
      <c r="AE25" s="341"/>
    </row>
    <row r="26" spans="1:31" ht="11.25" customHeight="1" x14ac:dyDescent="0.2">
      <c r="A26" s="823"/>
      <c r="B26" s="827"/>
      <c r="C26" s="823"/>
      <c r="D26" s="827"/>
      <c r="E26" s="342">
        <v>2023</v>
      </c>
      <c r="F26" s="343">
        <v>0.3</v>
      </c>
      <c r="G26" s="369">
        <f>'3. Metas Proyecto de Inv'!BA10</f>
        <v>0.29999285128541153</v>
      </c>
      <c r="H26" s="343">
        <f>IFERROR(G26/F26,"")</f>
        <v>0.99997617095137181</v>
      </c>
      <c r="I26" s="546">
        <v>2893856625</v>
      </c>
      <c r="J26" s="546">
        <v>2650573000</v>
      </c>
      <c r="K26" s="546">
        <v>182964154</v>
      </c>
      <c r="L26" s="547">
        <v>0</v>
      </c>
      <c r="M26" s="548">
        <v>60313165</v>
      </c>
      <c r="N26" s="538">
        <f>SUM(J26+K26+L26+M26)</f>
        <v>2893850319</v>
      </c>
      <c r="O26" s="554">
        <f>N26/I26</f>
        <v>0.99999782090102685</v>
      </c>
      <c r="P26" s="539">
        <v>0</v>
      </c>
      <c r="Q26" s="539">
        <v>45002100</v>
      </c>
      <c r="R26" s="539">
        <v>111911717</v>
      </c>
      <c r="S26" s="347">
        <v>152417089</v>
      </c>
      <c r="T26" s="541">
        <f>+P26+Q26+S26+R26</f>
        <v>309330906</v>
      </c>
      <c r="U26" s="543">
        <f>T26/I26</f>
        <v>0.10689227079451456</v>
      </c>
      <c r="V26" s="348">
        <f>N25-T25</f>
        <v>861841910</v>
      </c>
      <c r="W26" s="348">
        <v>69889999</v>
      </c>
      <c r="X26" s="542">
        <v>791596729</v>
      </c>
      <c r="Y26" s="348">
        <v>0</v>
      </c>
      <c r="Z26" s="334">
        <v>0</v>
      </c>
      <c r="AA26" s="349">
        <v>0</v>
      </c>
      <c r="AB26" s="349">
        <f t="shared" si="1"/>
        <v>861841910</v>
      </c>
      <c r="AC26" s="349">
        <f t="shared" si="2"/>
        <v>861486728</v>
      </c>
      <c r="AD26" s="389">
        <f t="shared" si="3"/>
        <v>0.99958788033410906</v>
      </c>
      <c r="AE26" s="329"/>
    </row>
    <row r="27" spans="1:31" ht="11.25" customHeight="1" x14ac:dyDescent="0.2">
      <c r="A27" s="822"/>
      <c r="B27" s="826"/>
      <c r="C27" s="822"/>
      <c r="D27" s="826"/>
      <c r="E27" s="350">
        <v>2024</v>
      </c>
      <c r="F27" s="351">
        <v>0.05</v>
      </c>
      <c r="G27" s="351"/>
      <c r="H27" s="351"/>
      <c r="I27" s="374">
        <v>4660705000</v>
      </c>
      <c r="J27" s="353"/>
      <c r="K27" s="322"/>
      <c r="L27" s="322"/>
      <c r="M27" s="322"/>
      <c r="N27" s="354">
        <f>SUM(J27+K27+L27+M27)</f>
        <v>0</v>
      </c>
      <c r="O27" s="332">
        <f t="shared" si="6"/>
        <v>0</v>
      </c>
      <c r="P27" s="355"/>
      <c r="Q27" s="355"/>
      <c r="R27" s="355"/>
      <c r="S27" s="355"/>
      <c r="T27" s="355"/>
      <c r="U27" s="356"/>
      <c r="V27" s="326"/>
      <c r="W27" s="326"/>
      <c r="X27" s="357"/>
      <c r="Y27" s="334"/>
      <c r="Z27" s="334"/>
      <c r="AA27" s="328">
        <v>0</v>
      </c>
      <c r="AB27" s="328">
        <f t="shared" si="1"/>
        <v>0</v>
      </c>
      <c r="AC27" s="328">
        <f t="shared" si="2"/>
        <v>0</v>
      </c>
      <c r="AD27" s="388">
        <f t="shared" si="3"/>
        <v>0</v>
      </c>
      <c r="AE27" s="329"/>
    </row>
    <row r="28" spans="1:31" s="365" customFormat="1" ht="11.25" customHeight="1" x14ac:dyDescent="0.25">
      <c r="A28" s="824"/>
      <c r="B28" s="828"/>
      <c r="C28" s="824"/>
      <c r="D28" s="828"/>
      <c r="E28" s="358" t="s">
        <v>426</v>
      </c>
      <c r="F28" s="359">
        <f>F23+F24+F25+F26+F27</f>
        <v>1</v>
      </c>
      <c r="G28" s="359">
        <f>G23+G24+G25+G26+G27</f>
        <v>0.94999285128541155</v>
      </c>
      <c r="H28" s="359">
        <f>IFERROR(G28/F28,"")</f>
        <v>0.94999285128541155</v>
      </c>
      <c r="I28" s="360">
        <f>SUM(I23:I27)</f>
        <v>9012149738</v>
      </c>
      <c r="J28" s="360">
        <f t="shared" ref="J28:Z28" si="9">SUM(J23:J27)</f>
        <v>2736250008</v>
      </c>
      <c r="K28" s="360">
        <f t="shared" si="9"/>
        <v>610774154</v>
      </c>
      <c r="L28" s="360">
        <f t="shared" si="9"/>
        <v>98875860</v>
      </c>
      <c r="M28" s="360">
        <f t="shared" si="9"/>
        <v>905538408</v>
      </c>
      <c r="N28" s="360">
        <f t="shared" si="9"/>
        <v>4351438430</v>
      </c>
      <c r="O28" s="444">
        <f>+N28/I28</f>
        <v>0.48284133713979799</v>
      </c>
      <c r="P28" s="360">
        <f t="shared" si="9"/>
        <v>7496739</v>
      </c>
      <c r="Q28" s="360">
        <f t="shared" si="9"/>
        <v>77130978</v>
      </c>
      <c r="R28" s="360">
        <f t="shared" si="9"/>
        <v>145776672</v>
      </c>
      <c r="S28" s="360">
        <f t="shared" si="9"/>
        <v>457653008</v>
      </c>
      <c r="T28" s="360">
        <f t="shared" si="9"/>
        <v>688057397</v>
      </c>
      <c r="U28" s="445">
        <f>+T28/I28</f>
        <v>7.6347754642689225E-2</v>
      </c>
      <c r="V28" s="360">
        <f t="shared" si="9"/>
        <v>1054632484</v>
      </c>
      <c r="W28" s="360">
        <f t="shared" si="9"/>
        <v>256550573</v>
      </c>
      <c r="X28" s="360">
        <f t="shared" si="9"/>
        <v>792029136</v>
      </c>
      <c r="Y28" s="360">
        <f t="shared" si="9"/>
        <v>5697593</v>
      </c>
      <c r="Z28" s="360">
        <f t="shared" si="9"/>
        <v>0</v>
      </c>
      <c r="AA28" s="361">
        <f t="shared" ref="AA28" si="10">SUM(AA25:AA27)</f>
        <v>0</v>
      </c>
      <c r="AB28" s="363">
        <f t="shared" si="1"/>
        <v>1054632484</v>
      </c>
      <c r="AC28" s="363">
        <f t="shared" si="2"/>
        <v>1054277302</v>
      </c>
      <c r="AD28" s="390">
        <f t="shared" si="3"/>
        <v>0.99966321727674001</v>
      </c>
      <c r="AE28" s="364"/>
    </row>
    <row r="29" spans="1:31" ht="11.25" customHeight="1" x14ac:dyDescent="0.2">
      <c r="A29" s="821" t="s">
        <v>427</v>
      </c>
      <c r="B29" s="825">
        <v>5</v>
      </c>
      <c r="C29" s="821" t="s">
        <v>307</v>
      </c>
      <c r="D29" s="825" t="s">
        <v>425</v>
      </c>
      <c r="E29" s="318">
        <v>2020</v>
      </c>
      <c r="F29" s="319">
        <v>0.05</v>
      </c>
      <c r="G29" s="320">
        <v>0.05</v>
      </c>
      <c r="H29" s="320">
        <f>IFERROR(G29/F29,"")</f>
        <v>1</v>
      </c>
      <c r="I29" s="372">
        <v>95456815</v>
      </c>
      <c r="J29" s="322"/>
      <c r="K29" s="322"/>
      <c r="L29" s="323">
        <v>84446815</v>
      </c>
      <c r="M29" s="323">
        <v>11010000</v>
      </c>
      <c r="N29" s="323">
        <f>SUM(J29+K29+L29+M29)</f>
        <v>95456815</v>
      </c>
      <c r="O29" s="368">
        <f>N29/I29</f>
        <v>1</v>
      </c>
      <c r="P29" s="324"/>
      <c r="Q29" s="324"/>
      <c r="R29" s="324"/>
      <c r="S29" s="324"/>
      <c r="T29" s="324"/>
      <c r="U29" s="325"/>
      <c r="V29" s="326"/>
      <c r="W29" s="326"/>
      <c r="X29" s="327"/>
      <c r="Y29" s="328"/>
      <c r="Z29" s="328"/>
      <c r="AA29" s="328">
        <v>0</v>
      </c>
      <c r="AB29" s="328">
        <f t="shared" si="1"/>
        <v>0</v>
      </c>
      <c r="AC29" s="328">
        <f t="shared" si="2"/>
        <v>0</v>
      </c>
      <c r="AD29" s="388">
        <f t="shared" si="3"/>
        <v>0</v>
      </c>
      <c r="AE29" s="375"/>
    </row>
    <row r="30" spans="1:31" ht="11.25" customHeight="1" x14ac:dyDescent="0.2">
      <c r="A30" s="822"/>
      <c r="B30" s="826"/>
      <c r="C30" s="822"/>
      <c r="D30" s="826"/>
      <c r="E30" s="330">
        <v>2021</v>
      </c>
      <c r="F30" s="319">
        <v>0.3</v>
      </c>
      <c r="G30" s="319">
        <v>0.3</v>
      </c>
      <c r="H30" s="319">
        <f>IFERROR(G30/F30,"")</f>
        <v>1</v>
      </c>
      <c r="I30" s="331">
        <v>548858656</v>
      </c>
      <c r="J30" s="322">
        <v>277253606</v>
      </c>
      <c r="K30" s="322">
        <v>112753068</v>
      </c>
      <c r="L30" s="322">
        <v>129320000</v>
      </c>
      <c r="M30" s="322">
        <v>29531982</v>
      </c>
      <c r="N30" s="326">
        <f>SUM(J30+K30+L30+M30)</f>
        <v>548858656</v>
      </c>
      <c r="O30" s="332">
        <f>N30/I30</f>
        <v>1</v>
      </c>
      <c r="P30" s="333">
        <v>2775450</v>
      </c>
      <c r="Q30" s="326">
        <v>71559851</v>
      </c>
      <c r="R30" s="326">
        <v>95614942</v>
      </c>
      <c r="S30" s="326">
        <v>195201703</v>
      </c>
      <c r="T30" s="326">
        <f>P30+Q30+R30+S30</f>
        <v>365151946</v>
      </c>
      <c r="U30" s="332">
        <f>T30/N30</f>
        <v>0.66529322624001763</v>
      </c>
      <c r="V30" s="326">
        <v>48207297</v>
      </c>
      <c r="W30" s="326">
        <v>8207297</v>
      </c>
      <c r="X30" s="334">
        <v>30000000</v>
      </c>
      <c r="Y30" s="334">
        <v>5015219</v>
      </c>
      <c r="Z30" s="334"/>
      <c r="AA30" s="328">
        <v>0</v>
      </c>
      <c r="AB30" s="328">
        <f t="shared" si="1"/>
        <v>48207297</v>
      </c>
      <c r="AC30" s="328">
        <f t="shared" si="2"/>
        <v>43222516</v>
      </c>
      <c r="AD30" s="388">
        <f t="shared" si="3"/>
        <v>0.89659696124426969</v>
      </c>
      <c r="AE30" s="375"/>
    </row>
    <row r="31" spans="1:31" ht="11.25" customHeight="1" x14ac:dyDescent="0.2">
      <c r="A31" s="822"/>
      <c r="B31" s="826"/>
      <c r="C31" s="822"/>
      <c r="D31" s="826"/>
      <c r="E31" s="335">
        <v>2022</v>
      </c>
      <c r="F31" s="336">
        <v>0.3</v>
      </c>
      <c r="G31" s="336">
        <v>0.3</v>
      </c>
      <c r="H31" s="336">
        <f>IFERROR(G31/F31,"")</f>
        <v>1</v>
      </c>
      <c r="I31" s="338">
        <v>813861573</v>
      </c>
      <c r="J31" s="339">
        <v>410804790</v>
      </c>
      <c r="K31" s="322">
        <v>50000000</v>
      </c>
      <c r="L31" s="322">
        <v>217984715</v>
      </c>
      <c r="M31" s="322">
        <v>134883757</v>
      </c>
      <c r="N31" s="340">
        <f>SUM(J31+K31+L31+M31)</f>
        <v>813673262</v>
      </c>
      <c r="O31" s="332">
        <f>N31/I31</f>
        <v>0.99976862035726066</v>
      </c>
      <c r="P31" s="333">
        <v>47202837</v>
      </c>
      <c r="Q31" s="326">
        <v>112037670</v>
      </c>
      <c r="R31" s="326">
        <v>168855456</v>
      </c>
      <c r="S31" s="326">
        <v>292355160</v>
      </c>
      <c r="T31" s="326">
        <f>P31+Q31+R31+S31</f>
        <v>620451123</v>
      </c>
      <c r="U31" s="332">
        <f>T31/N31</f>
        <v>0.76253104529321503</v>
      </c>
      <c r="V31" s="326">
        <v>183706710</v>
      </c>
      <c r="W31" s="326">
        <v>26803957</v>
      </c>
      <c r="X31" s="334">
        <v>90687135</v>
      </c>
      <c r="Y31" s="334">
        <v>54314924</v>
      </c>
      <c r="Z31" s="334">
        <v>0</v>
      </c>
      <c r="AA31" s="328">
        <v>11900694</v>
      </c>
      <c r="AB31" s="328">
        <f t="shared" si="1"/>
        <v>171806016</v>
      </c>
      <c r="AC31" s="328">
        <f t="shared" si="2"/>
        <v>171806016</v>
      </c>
      <c r="AD31" s="388">
        <f t="shared" si="3"/>
        <v>1</v>
      </c>
      <c r="AE31" s="376"/>
    </row>
    <row r="32" spans="1:31" ht="11.25" customHeight="1" x14ac:dyDescent="0.2">
      <c r="A32" s="823"/>
      <c r="B32" s="827"/>
      <c r="C32" s="823"/>
      <c r="D32" s="827"/>
      <c r="E32" s="342">
        <v>2023</v>
      </c>
      <c r="F32" s="343">
        <v>0.3</v>
      </c>
      <c r="G32" s="369">
        <f>'3. Metas Proyecto de Inv'!BA11</f>
        <v>0.30001088251903163</v>
      </c>
      <c r="H32" s="343">
        <f>IFERROR(G32/F32,"")</f>
        <v>1.0000362750634388</v>
      </c>
      <c r="I32" s="538">
        <v>789712000</v>
      </c>
      <c r="J32" s="538">
        <v>326447000</v>
      </c>
      <c r="K32" s="538">
        <v>298759000</v>
      </c>
      <c r="L32" s="538">
        <v>130000000</v>
      </c>
      <c r="M32" s="540">
        <v>34506000</v>
      </c>
      <c r="N32" s="538">
        <v>789712000</v>
      </c>
      <c r="O32" s="346">
        <f>N32/I32</f>
        <v>1</v>
      </c>
      <c r="P32" s="539">
        <v>3467567</v>
      </c>
      <c r="Q32" s="539">
        <v>96190166</v>
      </c>
      <c r="R32" s="539">
        <v>168432897</v>
      </c>
      <c r="S32" s="347">
        <v>318767733</v>
      </c>
      <c r="T32" s="541">
        <f>+P32+Q32+S32+R32</f>
        <v>586858363</v>
      </c>
      <c r="U32" s="543">
        <f>T32/I32</f>
        <v>0.74312960041128917</v>
      </c>
      <c r="V32" s="348">
        <f>N31-T31</f>
        <v>193222139</v>
      </c>
      <c r="W32" s="348">
        <v>98567777</v>
      </c>
      <c r="X32" s="542">
        <v>73489457</v>
      </c>
      <c r="Y32" s="348">
        <v>16930296</v>
      </c>
      <c r="Z32" s="334">
        <v>195686</v>
      </c>
      <c r="AA32" s="349">
        <v>0</v>
      </c>
      <c r="AB32" s="349">
        <f t="shared" si="1"/>
        <v>193222139</v>
      </c>
      <c r="AC32" s="349">
        <f t="shared" si="2"/>
        <v>189183216</v>
      </c>
      <c r="AD32" s="389">
        <f t="shared" si="3"/>
        <v>0.97909699674735517</v>
      </c>
      <c r="AE32" s="375"/>
    </row>
    <row r="33" spans="1:31" ht="11.25" customHeight="1" x14ac:dyDescent="0.2">
      <c r="A33" s="822"/>
      <c r="B33" s="826"/>
      <c r="C33" s="822"/>
      <c r="D33" s="826"/>
      <c r="E33" s="350">
        <v>2024</v>
      </c>
      <c r="F33" s="351">
        <v>0.05</v>
      </c>
      <c r="G33" s="351"/>
      <c r="H33" s="351"/>
      <c r="I33" s="374">
        <v>1665260000</v>
      </c>
      <c r="J33" s="353"/>
      <c r="K33" s="322"/>
      <c r="L33" s="322"/>
      <c r="M33" s="322"/>
      <c r="N33" s="354">
        <f>SUM(J33+K33+L33+M33)</f>
        <v>0</v>
      </c>
      <c r="O33" s="332">
        <f>N33/I33</f>
        <v>0</v>
      </c>
      <c r="P33" s="355"/>
      <c r="Q33" s="355"/>
      <c r="R33" s="355"/>
      <c r="S33" s="355"/>
      <c r="T33" s="355"/>
      <c r="U33" s="356"/>
      <c r="V33" s="326"/>
      <c r="W33" s="326"/>
      <c r="X33" s="357"/>
      <c r="Y33" s="334"/>
      <c r="Z33" s="334"/>
      <c r="AA33" s="328">
        <v>0</v>
      </c>
      <c r="AB33" s="328">
        <f t="shared" si="1"/>
        <v>0</v>
      </c>
      <c r="AC33" s="328">
        <f t="shared" si="2"/>
        <v>0</v>
      </c>
      <c r="AD33" s="388">
        <f t="shared" si="3"/>
        <v>0</v>
      </c>
      <c r="AE33" s="375"/>
    </row>
    <row r="34" spans="1:31" s="365" customFormat="1" ht="11.25" customHeight="1" x14ac:dyDescent="0.25">
      <c r="A34" s="824"/>
      <c r="B34" s="828"/>
      <c r="C34" s="824"/>
      <c r="D34" s="828"/>
      <c r="E34" s="358" t="s">
        <v>426</v>
      </c>
      <c r="F34" s="359">
        <f>F29+F30+F31+F32+F33</f>
        <v>1</v>
      </c>
      <c r="G34" s="359">
        <f>G29+G30+G31+G32+G33</f>
        <v>0.95001088251903154</v>
      </c>
      <c r="H34" s="359">
        <f>IFERROR(G34/F34,"")</f>
        <v>0.95001088251903154</v>
      </c>
      <c r="I34" s="360">
        <f>SUM(I29:I33)</f>
        <v>3913149044</v>
      </c>
      <c r="J34" s="360">
        <f t="shared" ref="J34:Z34" si="11">SUM(J29:J33)</f>
        <v>1014505396</v>
      </c>
      <c r="K34" s="360">
        <f t="shared" si="11"/>
        <v>461512068</v>
      </c>
      <c r="L34" s="360">
        <f t="shared" si="11"/>
        <v>561751530</v>
      </c>
      <c r="M34" s="360">
        <f t="shared" si="11"/>
        <v>209931739</v>
      </c>
      <c r="N34" s="360">
        <f t="shared" si="11"/>
        <v>2247700733</v>
      </c>
      <c r="O34" s="444">
        <f>+N34/I34</f>
        <v>0.5743969135155691</v>
      </c>
      <c r="P34" s="360">
        <f t="shared" si="11"/>
        <v>53445854</v>
      </c>
      <c r="Q34" s="360">
        <f t="shared" si="11"/>
        <v>279787687</v>
      </c>
      <c r="R34" s="360">
        <f t="shared" si="11"/>
        <v>432903295</v>
      </c>
      <c r="S34" s="360">
        <f t="shared" si="11"/>
        <v>806324596</v>
      </c>
      <c r="T34" s="360">
        <f t="shared" si="11"/>
        <v>1572461432</v>
      </c>
      <c r="U34" s="445">
        <f>+T34/I34</f>
        <v>0.4018404140294739</v>
      </c>
      <c r="V34" s="360">
        <f t="shared" si="11"/>
        <v>425136146</v>
      </c>
      <c r="W34" s="360">
        <f t="shared" si="11"/>
        <v>133579031</v>
      </c>
      <c r="X34" s="360">
        <f t="shared" si="11"/>
        <v>194176592</v>
      </c>
      <c r="Y34" s="360">
        <f t="shared" si="11"/>
        <v>76260439</v>
      </c>
      <c r="Z34" s="360">
        <f t="shared" si="11"/>
        <v>195686</v>
      </c>
      <c r="AA34" s="361">
        <f t="shared" ref="AA34" si="12">SUM(AA31:AA33)</f>
        <v>11900694</v>
      </c>
      <c r="AB34" s="363">
        <f t="shared" si="1"/>
        <v>413235452</v>
      </c>
      <c r="AC34" s="363">
        <f t="shared" si="2"/>
        <v>404211748</v>
      </c>
      <c r="AD34" s="390">
        <f t="shared" si="3"/>
        <v>0.97816328691953569</v>
      </c>
      <c r="AE34" s="377"/>
    </row>
    <row r="35" spans="1:31" ht="11.25" customHeight="1" x14ac:dyDescent="0.2">
      <c r="A35" s="821" t="s">
        <v>427</v>
      </c>
      <c r="B35" s="825">
        <v>6</v>
      </c>
      <c r="C35" s="821" t="s">
        <v>317</v>
      </c>
      <c r="D35" s="825" t="s">
        <v>425</v>
      </c>
      <c r="E35" s="318">
        <v>2020</v>
      </c>
      <c r="F35" s="319">
        <v>0.05</v>
      </c>
      <c r="G35" s="320">
        <v>0.05</v>
      </c>
      <c r="H35" s="320">
        <f>IFERROR(G35/F35,"")</f>
        <v>1</v>
      </c>
      <c r="I35" s="372">
        <v>67619000</v>
      </c>
      <c r="J35" s="322"/>
      <c r="K35" s="322"/>
      <c r="L35" s="323">
        <v>67619000</v>
      </c>
      <c r="M35" s="323"/>
      <c r="N35" s="323">
        <f>SUM(J35+K35+L35+M35)</f>
        <v>67619000</v>
      </c>
      <c r="O35" s="323">
        <f>N35/I35</f>
        <v>1</v>
      </c>
      <c r="P35" s="324"/>
      <c r="Q35" s="324"/>
      <c r="R35" s="324"/>
      <c r="S35" s="324"/>
      <c r="T35" s="324"/>
      <c r="U35" s="325"/>
      <c r="V35" s="326"/>
      <c r="W35" s="326"/>
      <c r="X35" s="327"/>
      <c r="Y35" s="328"/>
      <c r="Z35" s="328"/>
      <c r="AA35" s="328">
        <v>0</v>
      </c>
      <c r="AB35" s="328">
        <f t="shared" si="1"/>
        <v>0</v>
      </c>
      <c r="AC35" s="328">
        <f t="shared" si="2"/>
        <v>0</v>
      </c>
      <c r="AD35" s="388">
        <f t="shared" si="3"/>
        <v>0</v>
      </c>
      <c r="AE35" s="375"/>
    </row>
    <row r="36" spans="1:31" ht="11.25" customHeight="1" x14ac:dyDescent="0.2">
      <c r="A36" s="822"/>
      <c r="B36" s="826"/>
      <c r="C36" s="822"/>
      <c r="D36" s="826"/>
      <c r="E36" s="330">
        <v>2021</v>
      </c>
      <c r="F36" s="319">
        <v>0.3</v>
      </c>
      <c r="G36" s="319">
        <v>0.3</v>
      </c>
      <c r="H36" s="319">
        <f>IFERROR(G36/F36,"")</f>
        <v>1</v>
      </c>
      <c r="I36" s="331">
        <v>332917056</v>
      </c>
      <c r="J36" s="322">
        <v>182336256</v>
      </c>
      <c r="K36" s="322">
        <v>42000000</v>
      </c>
      <c r="L36" s="322">
        <v>87580800</v>
      </c>
      <c r="M36" s="322">
        <v>21000000</v>
      </c>
      <c r="N36" s="326">
        <f>SUM(J36+K36+L36+M36)</f>
        <v>332917056</v>
      </c>
      <c r="O36" s="332">
        <f>N36/I36</f>
        <v>1</v>
      </c>
      <c r="P36" s="333">
        <v>23938752</v>
      </c>
      <c r="Q36" s="326">
        <v>83201340</v>
      </c>
      <c r="R36" s="326">
        <v>92787371</v>
      </c>
      <c r="S36" s="326">
        <v>129437977</v>
      </c>
      <c r="T36" s="326">
        <f>P36+Q36+R36+S36</f>
        <v>329365440</v>
      </c>
      <c r="U36" s="332">
        <f>T36/N36</f>
        <v>0.98933182924698215</v>
      </c>
      <c r="V36" s="326">
        <v>30679533</v>
      </c>
      <c r="W36" s="326">
        <v>9396200</v>
      </c>
      <c r="X36" s="334">
        <v>8754058</v>
      </c>
      <c r="Y36" s="334"/>
      <c r="Z36" s="334">
        <v>12529274</v>
      </c>
      <c r="AA36" s="328">
        <v>0</v>
      </c>
      <c r="AB36" s="328">
        <f t="shared" si="1"/>
        <v>30679533</v>
      </c>
      <c r="AC36" s="328">
        <f t="shared" si="2"/>
        <v>30679532</v>
      </c>
      <c r="AD36" s="388">
        <f t="shared" si="3"/>
        <v>0.99999996740497976</v>
      </c>
      <c r="AE36" s="375"/>
    </row>
    <row r="37" spans="1:31" ht="11.25" customHeight="1" x14ac:dyDescent="0.2">
      <c r="A37" s="822"/>
      <c r="B37" s="826"/>
      <c r="C37" s="822"/>
      <c r="D37" s="826"/>
      <c r="E37" s="335">
        <v>2022</v>
      </c>
      <c r="F37" s="336">
        <v>0.3</v>
      </c>
      <c r="G37" s="336">
        <v>0.3</v>
      </c>
      <c r="H37" s="336">
        <f>IFERROR(G37/F37,"")</f>
        <v>1</v>
      </c>
      <c r="I37" s="338">
        <v>608601526</v>
      </c>
      <c r="J37" s="339">
        <v>345498313</v>
      </c>
      <c r="K37" s="322">
        <v>0</v>
      </c>
      <c r="L37" s="322">
        <v>0</v>
      </c>
      <c r="M37" s="322">
        <v>263103213</v>
      </c>
      <c r="N37" s="340">
        <f>SUM(J37+K37+L37+M37)</f>
        <v>608601526</v>
      </c>
      <c r="O37" s="332">
        <f>N37/I37</f>
        <v>1</v>
      </c>
      <c r="P37" s="333">
        <v>40737082</v>
      </c>
      <c r="Q37" s="326">
        <v>98793855</v>
      </c>
      <c r="R37" s="326">
        <v>98793855</v>
      </c>
      <c r="S37" s="326">
        <v>123208069</v>
      </c>
      <c r="T37" s="326">
        <f>P37+Q37+R37+S37</f>
        <v>361532861</v>
      </c>
      <c r="U37" s="332">
        <f>T37/N37</f>
        <v>0.59403870275540516</v>
      </c>
      <c r="V37" s="326">
        <v>3551616</v>
      </c>
      <c r="W37" s="326">
        <v>3551616</v>
      </c>
      <c r="X37" s="334">
        <v>0</v>
      </c>
      <c r="Y37" s="334">
        <v>0</v>
      </c>
      <c r="Z37" s="334">
        <v>0</v>
      </c>
      <c r="AA37" s="328">
        <v>0</v>
      </c>
      <c r="AB37" s="328">
        <f t="shared" si="1"/>
        <v>3551616</v>
      </c>
      <c r="AC37" s="328">
        <f t="shared" si="2"/>
        <v>3551616</v>
      </c>
      <c r="AD37" s="388">
        <f t="shared" si="3"/>
        <v>1</v>
      </c>
      <c r="AE37" s="376"/>
    </row>
    <row r="38" spans="1:31" ht="11.25" customHeight="1" x14ac:dyDescent="0.2">
      <c r="A38" s="823"/>
      <c r="B38" s="827"/>
      <c r="C38" s="823"/>
      <c r="D38" s="827"/>
      <c r="E38" s="342">
        <v>2023</v>
      </c>
      <c r="F38" s="343">
        <v>0.35</v>
      </c>
      <c r="G38" s="369">
        <f>'3. Metas Proyecto de Inv'!BA12</f>
        <v>0.35001863453771964</v>
      </c>
      <c r="H38" s="343">
        <f>IFERROR(G38/F38,"")</f>
        <v>1.0000532415363419</v>
      </c>
      <c r="I38" s="538">
        <v>210240750</v>
      </c>
      <c r="J38" s="538">
        <v>82840000</v>
      </c>
      <c r="K38" s="538">
        <v>86289000</v>
      </c>
      <c r="L38" s="539">
        <v>0</v>
      </c>
      <c r="M38" s="540">
        <v>41111750</v>
      </c>
      <c r="N38" s="538">
        <v>210240750</v>
      </c>
      <c r="O38" s="346">
        <f>N38/I38</f>
        <v>1</v>
      </c>
      <c r="P38" s="539">
        <v>828400</v>
      </c>
      <c r="Q38" s="539">
        <v>27043467</v>
      </c>
      <c r="R38" s="539">
        <v>49506000</v>
      </c>
      <c r="S38" s="347">
        <v>81542100</v>
      </c>
      <c r="T38" s="541">
        <f>+P38+Q38+S38+R38</f>
        <v>158919967</v>
      </c>
      <c r="U38" s="543">
        <f>T38/I38</f>
        <v>0.75589516780167498</v>
      </c>
      <c r="V38" s="348">
        <f>N37-T37</f>
        <v>247068665</v>
      </c>
      <c r="W38" s="348">
        <v>86623690</v>
      </c>
      <c r="X38" s="542">
        <v>62269975</v>
      </c>
      <c r="Y38" s="348">
        <v>49087500</v>
      </c>
      <c r="Z38" s="334">
        <v>49087500</v>
      </c>
      <c r="AA38" s="349">
        <v>0</v>
      </c>
      <c r="AB38" s="349">
        <f t="shared" si="1"/>
        <v>247068665</v>
      </c>
      <c r="AC38" s="349">
        <f t="shared" si="2"/>
        <v>247068665</v>
      </c>
      <c r="AD38" s="389">
        <f t="shared" si="3"/>
        <v>1</v>
      </c>
      <c r="AE38" s="375"/>
    </row>
    <row r="39" spans="1:31" ht="11.25" customHeight="1" x14ac:dyDescent="0.2">
      <c r="A39" s="822"/>
      <c r="B39" s="826"/>
      <c r="C39" s="822"/>
      <c r="D39" s="826"/>
      <c r="E39" s="350">
        <v>2024</v>
      </c>
      <c r="F39" s="351">
        <v>0</v>
      </c>
      <c r="G39" s="351"/>
      <c r="H39" s="351"/>
      <c r="I39" s="374"/>
      <c r="J39" s="353"/>
      <c r="K39" s="322"/>
      <c r="L39" s="322"/>
      <c r="M39" s="322"/>
      <c r="N39" s="354">
        <f>SUM(J39+K39+L39+M39)</f>
        <v>0</v>
      </c>
      <c r="O39" s="332" t="e">
        <f>N39/I39</f>
        <v>#DIV/0!</v>
      </c>
      <c r="P39" s="355"/>
      <c r="Q39" s="355"/>
      <c r="R39" s="355"/>
      <c r="S39" s="355"/>
      <c r="T39" s="355"/>
      <c r="U39" s="356"/>
      <c r="V39" s="326"/>
      <c r="W39" s="326"/>
      <c r="X39" s="357"/>
      <c r="Y39" s="334"/>
      <c r="Z39" s="334"/>
      <c r="AA39" s="328">
        <v>0</v>
      </c>
      <c r="AB39" s="328">
        <f t="shared" si="1"/>
        <v>0</v>
      </c>
      <c r="AC39" s="328">
        <f t="shared" si="2"/>
        <v>0</v>
      </c>
      <c r="AD39" s="388">
        <f t="shared" si="3"/>
        <v>0</v>
      </c>
      <c r="AE39" s="375"/>
    </row>
    <row r="40" spans="1:31" s="365" customFormat="1" ht="11.25" customHeight="1" x14ac:dyDescent="0.25">
      <c r="A40" s="824"/>
      <c r="B40" s="828"/>
      <c r="C40" s="824"/>
      <c r="D40" s="828"/>
      <c r="E40" s="358" t="s">
        <v>426</v>
      </c>
      <c r="F40" s="359">
        <f>SUM(F35:F39)</f>
        <v>0.99999999999999989</v>
      </c>
      <c r="G40" s="359">
        <f>G35+G36+G37+G38+G39</f>
        <v>1.0000186345377196</v>
      </c>
      <c r="H40" s="359">
        <f>IFERROR(G40/F40,"")</f>
        <v>1.0000186345377196</v>
      </c>
      <c r="I40" s="360">
        <f>SUM(I35:I39)</f>
        <v>1219378332</v>
      </c>
      <c r="J40" s="360">
        <f t="shared" ref="J40:Z40" si="13">SUM(J35:J39)</f>
        <v>610674569</v>
      </c>
      <c r="K40" s="360">
        <f t="shared" si="13"/>
        <v>128289000</v>
      </c>
      <c r="L40" s="360">
        <f t="shared" si="13"/>
        <v>155199800</v>
      </c>
      <c r="M40" s="360">
        <f t="shared" si="13"/>
        <v>325214963</v>
      </c>
      <c r="N40" s="360">
        <f t="shared" si="13"/>
        <v>1219378332</v>
      </c>
      <c r="O40" s="444">
        <f>+N40/I40</f>
        <v>1</v>
      </c>
      <c r="P40" s="360">
        <f t="shared" si="13"/>
        <v>65504234</v>
      </c>
      <c r="Q40" s="360">
        <f t="shared" si="13"/>
        <v>209038662</v>
      </c>
      <c r="R40" s="360">
        <f t="shared" si="13"/>
        <v>241087226</v>
      </c>
      <c r="S40" s="360">
        <f t="shared" si="13"/>
        <v>334188146</v>
      </c>
      <c r="T40" s="360">
        <f t="shared" si="13"/>
        <v>849818268</v>
      </c>
      <c r="U40" s="445">
        <f>+T40/I40</f>
        <v>0.69692747992835413</v>
      </c>
      <c r="V40" s="360">
        <f t="shared" si="13"/>
        <v>281299814</v>
      </c>
      <c r="W40" s="360">
        <f t="shared" si="13"/>
        <v>99571506</v>
      </c>
      <c r="X40" s="360">
        <f t="shared" si="13"/>
        <v>71024033</v>
      </c>
      <c r="Y40" s="360">
        <f t="shared" si="13"/>
        <v>49087500</v>
      </c>
      <c r="Z40" s="360">
        <f t="shared" si="13"/>
        <v>61616774</v>
      </c>
      <c r="AA40" s="361">
        <f t="shared" ref="AA40" si="14">SUM(AA37:AA39)</f>
        <v>0</v>
      </c>
      <c r="AB40" s="363">
        <f t="shared" si="1"/>
        <v>281299814</v>
      </c>
      <c r="AC40" s="363">
        <f t="shared" si="2"/>
        <v>281299813</v>
      </c>
      <c r="AD40" s="390">
        <f t="shared" si="3"/>
        <v>0.99999999644507409</v>
      </c>
      <c r="AE40" s="377"/>
    </row>
    <row r="41" spans="1:31" ht="22.5" customHeight="1" x14ac:dyDescent="0.2">
      <c r="E41" s="829" t="s">
        <v>429</v>
      </c>
      <c r="F41" s="830"/>
      <c r="G41" s="830"/>
      <c r="H41" s="831"/>
      <c r="I41" s="345">
        <f>SUMIFS($I$5:$I$40,$E$5:$E$40,2023)</f>
        <v>6983968597</v>
      </c>
      <c r="J41" s="345">
        <f>SUMIFS($J$5:$J$40,$E$5:$E$40,2023)</f>
        <v>4368350000</v>
      </c>
      <c r="K41" s="345">
        <f>SUMIFS($K$5:$K$40,$E$5:$E$40,2023)</f>
        <v>1532634628</v>
      </c>
      <c r="L41" s="345">
        <f>SUMIFS($L$5:$L$40,$E$5:$E$40,2023)</f>
        <v>632908248</v>
      </c>
      <c r="M41" s="345">
        <f>SUMIFS($M$5:$M$40,$E$5:$E$40,2023)</f>
        <v>339060415</v>
      </c>
      <c r="N41" s="345">
        <f>SUMIFS($N$5:$N$40,$E$5:$E$40,2023)</f>
        <v>6872953291</v>
      </c>
      <c r="O41" s="345"/>
      <c r="P41" s="345">
        <f>SUMIFS($P$5:$P$40,$E$5:$E$40,2023)</f>
        <v>16977567</v>
      </c>
      <c r="Q41" s="345">
        <f>SUMIFS($Q$5:$Q$40,$E$5:$E$40,2023)</f>
        <v>511963807</v>
      </c>
      <c r="R41" s="345">
        <f>SUMIFS($R$5:$R$40,$E$5:$E$40,2023)</f>
        <v>1057503192</v>
      </c>
      <c r="S41" s="345">
        <f>SUMIFS($S$5:$S$40,$E$5:$E$40,2023)</f>
        <v>1732821058</v>
      </c>
      <c r="T41" s="345">
        <f>SUMIFS($T$5:$T$40,$E$5:$E$40,2023)</f>
        <v>3319265624</v>
      </c>
      <c r="U41" s="345"/>
      <c r="V41" s="345">
        <f>SUMIFS($V$5:$V$40,$E$5:$E$40,2023)</f>
        <v>1871440779</v>
      </c>
      <c r="W41" s="345">
        <f>SUMIFS($W$5:$W$40,$E$5:$E$40,2023)</f>
        <v>592366348</v>
      </c>
      <c r="X41" s="379">
        <f>SUMIFS($X$5:$X$40,$E$5:$E$40,2023)</f>
        <v>1151061957</v>
      </c>
      <c r="Y41" s="379">
        <f>SUMIFS($Y$5:$Y$40,$E$5:$E$40,2023)</f>
        <v>66017796</v>
      </c>
      <c r="Z41" s="379">
        <f>SUMIFS($Z$5:$Z$40,$E$5:$E$40,2023)</f>
        <v>51083186</v>
      </c>
      <c r="AA41" s="379">
        <f>SUMIFS($AA$5:$AA$40,$E$5:$E$40,2021)</f>
        <v>0</v>
      </c>
      <c r="AB41" s="379">
        <f>SUMIFS($AB$5:$AB$40,$E$5:$E$40,2023)</f>
        <v>1864923463</v>
      </c>
      <c r="AC41" s="345">
        <f>SUMIFS($AC$5:$AC$40,$E$5:$E$40,2023)</f>
        <v>1860529287</v>
      </c>
      <c r="AD41" s="391"/>
      <c r="AE41" s="375"/>
    </row>
    <row r="42" spans="1:31" ht="13.5" hidden="1" customHeight="1" x14ac:dyDescent="0.2">
      <c r="H42" s="380"/>
      <c r="I42" s="381"/>
      <c r="J42" s="381"/>
      <c r="K42" s="381"/>
      <c r="L42" s="381"/>
      <c r="M42" s="381"/>
      <c r="N42" s="381"/>
      <c r="O42" s="381"/>
      <c r="P42" s="381"/>
      <c r="Q42" s="381"/>
      <c r="R42" s="381"/>
      <c r="S42" s="381"/>
      <c r="T42" s="381"/>
      <c r="U42" s="382"/>
      <c r="AC42" s="383"/>
      <c r="AE42" s="375"/>
    </row>
    <row r="43" spans="1:31" ht="13.5" hidden="1" customHeight="1" x14ac:dyDescent="0.2">
      <c r="H43" s="380"/>
      <c r="I43" s="381"/>
      <c r="J43" s="381"/>
      <c r="K43" s="381"/>
      <c r="L43" s="381"/>
      <c r="M43" s="381"/>
      <c r="N43" s="381"/>
      <c r="O43" s="381"/>
      <c r="P43" s="381"/>
      <c r="Q43" s="381"/>
      <c r="R43" s="381"/>
      <c r="S43" s="381"/>
      <c r="T43" s="381"/>
      <c r="U43" s="382"/>
      <c r="V43" s="383"/>
      <c r="AE43" s="375"/>
    </row>
    <row r="44" spans="1:31" ht="13.5" hidden="1" customHeight="1" x14ac:dyDescent="0.2">
      <c r="H44" s="380"/>
      <c r="I44" s="384"/>
      <c r="J44" s="381"/>
      <c r="K44" s="381"/>
      <c r="L44" s="381"/>
      <c r="M44" s="381"/>
      <c r="N44" s="381"/>
      <c r="O44" s="381"/>
      <c r="P44" s="381"/>
      <c r="Q44" s="381"/>
      <c r="R44" s="381"/>
      <c r="S44" s="381"/>
      <c r="T44" s="381"/>
      <c r="U44" s="382"/>
      <c r="AE44" s="375"/>
    </row>
    <row r="45" spans="1:31" ht="13.5" hidden="1" customHeight="1" x14ac:dyDescent="0.2">
      <c r="H45" s="380"/>
      <c r="I45" s="381"/>
      <c r="J45" s="381"/>
      <c r="K45" s="381"/>
      <c r="L45" s="381"/>
      <c r="M45" s="381"/>
      <c r="N45" s="381"/>
      <c r="O45" s="381"/>
      <c r="P45" s="381"/>
      <c r="Q45" s="381"/>
      <c r="R45" s="381"/>
      <c r="S45" s="381"/>
      <c r="T45" s="381"/>
      <c r="U45" s="382"/>
      <c r="AE45" s="375"/>
    </row>
    <row r="46" spans="1:31" ht="13.5" hidden="1" customHeight="1" x14ac:dyDescent="0.2">
      <c r="H46" s="380"/>
      <c r="I46" s="381"/>
      <c r="J46" s="381"/>
      <c r="K46" s="381"/>
      <c r="L46" s="381"/>
      <c r="M46" s="381"/>
      <c r="N46" s="381"/>
      <c r="O46" s="381"/>
      <c r="P46" s="381"/>
      <c r="Q46" s="381"/>
      <c r="R46" s="381"/>
      <c r="S46" s="381"/>
      <c r="T46" s="381"/>
      <c r="U46" s="382"/>
      <c r="AE46" s="375"/>
    </row>
    <row r="47" spans="1:31" ht="13.5" hidden="1" customHeight="1" x14ac:dyDescent="0.2">
      <c r="H47" s="380"/>
      <c r="I47" s="381"/>
      <c r="J47" s="381"/>
      <c r="K47" s="381"/>
      <c r="L47" s="381"/>
      <c r="M47" s="381"/>
      <c r="N47" s="381"/>
      <c r="O47" s="381"/>
      <c r="P47" s="381"/>
      <c r="Q47" s="381"/>
      <c r="R47" s="381"/>
      <c r="S47" s="381"/>
      <c r="T47" s="381"/>
      <c r="U47" s="382"/>
      <c r="AE47" s="375"/>
    </row>
    <row r="48" spans="1:31" ht="13.5" hidden="1" customHeight="1" x14ac:dyDescent="0.2">
      <c r="H48" s="380"/>
      <c r="I48" s="381"/>
      <c r="J48" s="381"/>
      <c r="K48" s="381"/>
      <c r="L48" s="381"/>
      <c r="M48" s="381"/>
      <c r="N48" s="381"/>
      <c r="O48" s="381"/>
      <c r="P48" s="381"/>
      <c r="Q48" s="381"/>
      <c r="R48" s="381"/>
      <c r="S48" s="381"/>
      <c r="T48" s="381"/>
      <c r="U48" s="382"/>
      <c r="AE48" s="375"/>
    </row>
    <row r="49" spans="8:31" ht="13.5" hidden="1" customHeight="1" x14ac:dyDescent="0.2">
      <c r="H49" s="380"/>
      <c r="I49" s="381"/>
      <c r="J49" s="381"/>
      <c r="K49" s="381"/>
      <c r="L49" s="381"/>
      <c r="M49" s="381"/>
      <c r="N49" s="381"/>
      <c r="O49" s="381"/>
      <c r="P49" s="381"/>
      <c r="Q49" s="381"/>
      <c r="R49" s="381"/>
      <c r="S49" s="381"/>
      <c r="T49" s="381"/>
      <c r="U49" s="382"/>
      <c r="AE49" s="375"/>
    </row>
    <row r="50" spans="8:31" ht="13.5" hidden="1" customHeight="1" x14ac:dyDescent="0.2">
      <c r="H50" s="380"/>
      <c r="I50" s="381"/>
      <c r="J50" s="381"/>
      <c r="K50" s="381"/>
      <c r="L50" s="381"/>
      <c r="M50" s="381"/>
      <c r="N50" s="381"/>
      <c r="O50" s="381"/>
      <c r="P50" s="381"/>
      <c r="Q50" s="381"/>
      <c r="R50" s="381"/>
      <c r="S50" s="381"/>
      <c r="T50" s="381"/>
      <c r="U50" s="382"/>
      <c r="AE50" s="375"/>
    </row>
    <row r="51" spans="8:31" ht="13.5" hidden="1" customHeight="1" x14ac:dyDescent="0.2">
      <c r="H51" s="380"/>
      <c r="I51" s="381"/>
      <c r="J51" s="381"/>
      <c r="K51" s="381"/>
      <c r="L51" s="381"/>
      <c r="M51" s="381"/>
      <c r="N51" s="381"/>
      <c r="O51" s="381"/>
      <c r="P51" s="381"/>
      <c r="Q51" s="381"/>
      <c r="R51" s="381"/>
      <c r="S51" s="381"/>
      <c r="T51" s="381"/>
      <c r="U51" s="382"/>
      <c r="AE51" s="375"/>
    </row>
    <row r="52" spans="8:31" ht="13.5" hidden="1" customHeight="1" x14ac:dyDescent="0.2">
      <c r="H52" s="380"/>
      <c r="I52" s="381"/>
      <c r="J52" s="381"/>
      <c r="K52" s="381"/>
      <c r="L52" s="381"/>
      <c r="M52" s="381"/>
      <c r="N52" s="381"/>
      <c r="O52" s="381"/>
      <c r="P52" s="381"/>
      <c r="Q52" s="381"/>
      <c r="R52" s="381"/>
      <c r="S52" s="381"/>
      <c r="T52" s="381"/>
      <c r="U52" s="382"/>
      <c r="AE52" s="375"/>
    </row>
    <row r="53" spans="8:31" ht="13.5" hidden="1" customHeight="1" x14ac:dyDescent="0.2">
      <c r="H53" s="380"/>
      <c r="I53" s="381"/>
      <c r="J53" s="381"/>
      <c r="K53" s="381"/>
      <c r="L53" s="381"/>
      <c r="M53" s="381"/>
      <c r="N53" s="381"/>
      <c r="O53" s="381"/>
      <c r="P53" s="381"/>
      <c r="Q53" s="381"/>
      <c r="R53" s="381"/>
      <c r="S53" s="381"/>
      <c r="T53" s="381"/>
      <c r="U53" s="382"/>
      <c r="AE53" s="375"/>
    </row>
    <row r="54" spans="8:31" ht="13.5" hidden="1" customHeight="1" x14ac:dyDescent="0.2">
      <c r="H54" s="380"/>
      <c r="I54" s="381"/>
      <c r="J54" s="381"/>
      <c r="K54" s="381"/>
      <c r="L54" s="381"/>
      <c r="M54" s="381"/>
      <c r="N54" s="381"/>
      <c r="O54" s="381"/>
      <c r="P54" s="381"/>
      <c r="Q54" s="381"/>
      <c r="R54" s="381"/>
      <c r="S54" s="381"/>
      <c r="T54" s="381"/>
      <c r="U54" s="382"/>
      <c r="AE54" s="375"/>
    </row>
    <row r="55" spans="8:31" ht="13.5" hidden="1" customHeight="1" x14ac:dyDescent="0.2">
      <c r="H55" s="380"/>
      <c r="I55" s="381"/>
      <c r="J55" s="381"/>
      <c r="K55" s="381"/>
      <c r="L55" s="381"/>
      <c r="M55" s="381"/>
      <c r="N55" s="381"/>
      <c r="O55" s="381"/>
      <c r="P55" s="381"/>
      <c r="Q55" s="381"/>
      <c r="R55" s="381"/>
      <c r="S55" s="381"/>
      <c r="T55" s="381"/>
      <c r="U55" s="382"/>
      <c r="AE55" s="375"/>
    </row>
    <row r="56" spans="8:31" ht="13.5" hidden="1" customHeight="1" x14ac:dyDescent="0.2">
      <c r="H56" s="380"/>
      <c r="I56" s="381"/>
      <c r="J56" s="381"/>
      <c r="K56" s="381"/>
      <c r="L56" s="381"/>
      <c r="M56" s="381"/>
      <c r="N56" s="381"/>
      <c r="O56" s="381"/>
      <c r="P56" s="381"/>
      <c r="Q56" s="381"/>
      <c r="R56" s="381"/>
      <c r="S56" s="381"/>
      <c r="T56" s="381"/>
      <c r="U56" s="382"/>
      <c r="AE56" s="375"/>
    </row>
    <row r="57" spans="8:31" ht="13.5" hidden="1" customHeight="1" x14ac:dyDescent="0.2">
      <c r="H57" s="380"/>
      <c r="I57" s="381"/>
      <c r="J57" s="381"/>
      <c r="K57" s="381"/>
      <c r="L57" s="381"/>
      <c r="M57" s="381"/>
      <c r="N57" s="381"/>
      <c r="O57" s="381"/>
      <c r="P57" s="381"/>
      <c r="Q57" s="381"/>
      <c r="R57" s="381"/>
      <c r="S57" s="381"/>
      <c r="T57" s="381"/>
      <c r="U57" s="382"/>
      <c r="AE57" s="375"/>
    </row>
    <row r="58" spans="8:31" ht="13.5" hidden="1" customHeight="1" x14ac:dyDescent="0.2">
      <c r="H58" s="380"/>
      <c r="I58" s="381"/>
      <c r="J58" s="381"/>
      <c r="K58" s="381"/>
      <c r="L58" s="381"/>
      <c r="M58" s="381"/>
      <c r="N58" s="381"/>
      <c r="O58" s="381"/>
      <c r="P58" s="381"/>
      <c r="Q58" s="381"/>
      <c r="R58" s="381"/>
      <c r="S58" s="381"/>
      <c r="T58" s="381"/>
      <c r="U58" s="382"/>
      <c r="AE58" s="375"/>
    </row>
    <row r="59" spans="8:31" ht="13.5" hidden="1" customHeight="1" x14ac:dyDescent="0.2">
      <c r="H59" s="380"/>
      <c r="I59" s="381"/>
      <c r="J59" s="381"/>
      <c r="K59" s="381"/>
      <c r="L59" s="381"/>
      <c r="M59" s="381"/>
      <c r="N59" s="381"/>
      <c r="O59" s="381"/>
      <c r="P59" s="381"/>
      <c r="Q59" s="381"/>
      <c r="R59" s="381"/>
      <c r="S59" s="381"/>
      <c r="T59" s="381"/>
      <c r="U59" s="382"/>
      <c r="AE59" s="375"/>
    </row>
    <row r="60" spans="8:31" ht="13.5" hidden="1" customHeight="1" x14ac:dyDescent="0.2">
      <c r="H60" s="380"/>
      <c r="I60" s="381"/>
      <c r="J60" s="381"/>
      <c r="K60" s="381"/>
      <c r="L60" s="381"/>
      <c r="M60" s="381"/>
      <c r="N60" s="381"/>
      <c r="O60" s="381"/>
      <c r="P60" s="381"/>
      <c r="Q60" s="381"/>
      <c r="R60" s="381"/>
      <c r="S60" s="381"/>
      <c r="T60" s="381"/>
      <c r="U60" s="382"/>
      <c r="AE60" s="375"/>
    </row>
    <row r="61" spans="8:31" ht="13.5" hidden="1" customHeight="1" x14ac:dyDescent="0.2">
      <c r="H61" s="380"/>
      <c r="I61" s="381"/>
      <c r="J61" s="381"/>
      <c r="K61" s="381"/>
      <c r="L61" s="381"/>
      <c r="M61" s="381"/>
      <c r="N61" s="381"/>
      <c r="O61" s="381"/>
      <c r="P61" s="381"/>
      <c r="Q61" s="381"/>
      <c r="R61" s="381"/>
      <c r="S61" s="381"/>
      <c r="T61" s="381"/>
      <c r="U61" s="382"/>
      <c r="AE61" s="375"/>
    </row>
    <row r="62" spans="8:31" ht="13.5" hidden="1" customHeight="1" x14ac:dyDescent="0.2">
      <c r="H62" s="380"/>
      <c r="I62" s="381"/>
      <c r="J62" s="381"/>
      <c r="K62" s="381"/>
      <c r="L62" s="381"/>
      <c r="M62" s="381"/>
      <c r="N62" s="381"/>
      <c r="O62" s="381"/>
      <c r="P62" s="381"/>
      <c r="Q62" s="381"/>
      <c r="R62" s="381"/>
      <c r="S62" s="381"/>
      <c r="T62" s="381"/>
      <c r="U62" s="382"/>
      <c r="AE62" s="375"/>
    </row>
    <row r="63" spans="8:31" ht="13.5" hidden="1" customHeight="1" x14ac:dyDescent="0.2">
      <c r="H63" s="380"/>
      <c r="I63" s="381"/>
      <c r="J63" s="381"/>
      <c r="K63" s="381"/>
      <c r="L63" s="381"/>
      <c r="M63" s="381"/>
      <c r="N63" s="381"/>
      <c r="O63" s="381"/>
      <c r="P63" s="381"/>
      <c r="Q63" s="381"/>
      <c r="R63" s="381"/>
      <c r="S63" s="381"/>
      <c r="T63" s="381"/>
      <c r="U63" s="382"/>
      <c r="AE63" s="375"/>
    </row>
    <row r="64" spans="8:31" ht="13.5" hidden="1" customHeight="1" x14ac:dyDescent="0.2">
      <c r="H64" s="380"/>
      <c r="I64" s="381"/>
      <c r="J64" s="381"/>
      <c r="K64" s="381"/>
      <c r="L64" s="381"/>
      <c r="M64" s="381"/>
      <c r="N64" s="381"/>
      <c r="O64" s="381"/>
      <c r="P64" s="381"/>
      <c r="Q64" s="381"/>
      <c r="R64" s="381"/>
      <c r="S64" s="381"/>
      <c r="T64" s="381"/>
      <c r="U64" s="382"/>
      <c r="AE64" s="375"/>
    </row>
    <row r="65" spans="8:31" ht="13.5" hidden="1" customHeight="1" x14ac:dyDescent="0.2">
      <c r="H65" s="380"/>
      <c r="I65" s="381"/>
      <c r="J65" s="381"/>
      <c r="K65" s="381"/>
      <c r="L65" s="381"/>
      <c r="M65" s="381"/>
      <c r="N65" s="381"/>
      <c r="O65" s="381"/>
      <c r="P65" s="381"/>
      <c r="Q65" s="381"/>
      <c r="R65" s="381"/>
      <c r="S65" s="381"/>
      <c r="T65" s="381"/>
      <c r="U65" s="382"/>
      <c r="AE65" s="375"/>
    </row>
    <row r="66" spans="8:31" ht="13.5" hidden="1" customHeight="1" x14ac:dyDescent="0.2">
      <c r="H66" s="380"/>
      <c r="I66" s="381"/>
      <c r="J66" s="381"/>
      <c r="K66" s="381"/>
      <c r="L66" s="381"/>
      <c r="M66" s="381"/>
      <c r="N66" s="381"/>
      <c r="O66" s="381"/>
      <c r="P66" s="381"/>
      <c r="Q66" s="381"/>
      <c r="R66" s="381"/>
      <c r="S66" s="381"/>
      <c r="T66" s="381"/>
      <c r="U66" s="382"/>
      <c r="AE66" s="375"/>
    </row>
    <row r="67" spans="8:31" ht="13.5" hidden="1" customHeight="1" x14ac:dyDescent="0.2">
      <c r="H67" s="380"/>
      <c r="I67" s="381"/>
      <c r="J67" s="381"/>
      <c r="K67" s="381"/>
      <c r="L67" s="381"/>
      <c r="M67" s="381"/>
      <c r="N67" s="381"/>
      <c r="O67" s="381"/>
      <c r="P67" s="381"/>
      <c r="Q67" s="381"/>
      <c r="R67" s="381"/>
      <c r="S67" s="381"/>
      <c r="T67" s="381"/>
      <c r="U67" s="382"/>
      <c r="AE67" s="375"/>
    </row>
    <row r="68" spans="8:31" ht="13.5" hidden="1" customHeight="1" x14ac:dyDescent="0.2">
      <c r="H68" s="380"/>
      <c r="I68" s="381"/>
      <c r="J68" s="381"/>
      <c r="K68" s="381"/>
      <c r="L68" s="381"/>
      <c r="M68" s="381"/>
      <c r="N68" s="381"/>
      <c r="O68" s="381"/>
      <c r="P68" s="381"/>
      <c r="Q68" s="381"/>
      <c r="R68" s="381"/>
      <c r="S68" s="381"/>
      <c r="T68" s="381"/>
      <c r="U68" s="382"/>
      <c r="AE68" s="375"/>
    </row>
    <row r="69" spans="8:31" ht="13.5" hidden="1" customHeight="1" x14ac:dyDescent="0.2">
      <c r="H69" s="380"/>
      <c r="I69" s="381"/>
      <c r="J69" s="381"/>
      <c r="K69" s="381"/>
      <c r="L69" s="381"/>
      <c r="M69" s="381"/>
      <c r="N69" s="381"/>
      <c r="O69" s="381"/>
      <c r="P69" s="381"/>
      <c r="Q69" s="381"/>
      <c r="R69" s="381"/>
      <c r="S69" s="381"/>
      <c r="T69" s="381"/>
      <c r="U69" s="382"/>
      <c r="AE69" s="375"/>
    </row>
    <row r="70" spans="8:31" ht="13.5" hidden="1" customHeight="1" x14ac:dyDescent="0.2">
      <c r="H70" s="380"/>
      <c r="I70" s="381"/>
      <c r="J70" s="381"/>
      <c r="K70" s="381"/>
      <c r="L70" s="381"/>
      <c r="M70" s="381"/>
      <c r="N70" s="381"/>
      <c r="O70" s="381"/>
      <c r="P70" s="381"/>
      <c r="Q70" s="381"/>
      <c r="R70" s="381"/>
      <c r="S70" s="381"/>
      <c r="T70" s="381"/>
      <c r="U70" s="382"/>
      <c r="AE70" s="375"/>
    </row>
    <row r="71" spans="8:31" ht="13.5" hidden="1" customHeight="1" x14ac:dyDescent="0.2">
      <c r="H71" s="380"/>
      <c r="I71" s="381"/>
      <c r="J71" s="381"/>
      <c r="K71" s="381"/>
      <c r="L71" s="381"/>
      <c r="M71" s="381"/>
      <c r="N71" s="381"/>
      <c r="O71" s="381"/>
      <c r="P71" s="381"/>
      <c r="Q71" s="381"/>
      <c r="R71" s="381"/>
      <c r="S71" s="381"/>
      <c r="T71" s="381"/>
      <c r="U71" s="382"/>
      <c r="AE71" s="375"/>
    </row>
    <row r="72" spans="8:31" ht="13.5" hidden="1" customHeight="1" x14ac:dyDescent="0.2">
      <c r="H72" s="380"/>
      <c r="I72" s="381"/>
      <c r="J72" s="381"/>
      <c r="K72" s="381"/>
      <c r="L72" s="381"/>
      <c r="M72" s="381"/>
      <c r="N72" s="381"/>
      <c r="O72" s="381"/>
      <c r="P72" s="381"/>
      <c r="Q72" s="381"/>
      <c r="R72" s="381"/>
      <c r="S72" s="381"/>
      <c r="T72" s="381"/>
      <c r="U72" s="382"/>
      <c r="AE72" s="375"/>
    </row>
    <row r="73" spans="8:31" ht="13.5" hidden="1" customHeight="1" x14ac:dyDescent="0.2">
      <c r="H73" s="380"/>
      <c r="I73" s="381"/>
      <c r="J73" s="381"/>
      <c r="K73" s="381"/>
      <c r="L73" s="381"/>
      <c r="M73" s="381"/>
      <c r="N73" s="381"/>
      <c r="O73" s="381"/>
      <c r="P73" s="381"/>
      <c r="Q73" s="381"/>
      <c r="R73" s="381"/>
      <c r="S73" s="381"/>
      <c r="T73" s="381"/>
      <c r="U73" s="382"/>
      <c r="AE73" s="375"/>
    </row>
    <row r="74" spans="8:31" ht="13.5" hidden="1" customHeight="1" x14ac:dyDescent="0.2">
      <c r="H74" s="380"/>
      <c r="I74" s="381"/>
      <c r="J74" s="381"/>
      <c r="K74" s="381"/>
      <c r="L74" s="381"/>
      <c r="M74" s="381"/>
      <c r="N74" s="381"/>
      <c r="O74" s="381"/>
      <c r="P74" s="381"/>
      <c r="Q74" s="381"/>
      <c r="R74" s="381"/>
      <c r="S74" s="381"/>
      <c r="T74" s="381"/>
      <c r="U74" s="382"/>
      <c r="AE74" s="375"/>
    </row>
    <row r="75" spans="8:31" ht="13.5" hidden="1" customHeight="1" x14ac:dyDescent="0.2">
      <c r="H75" s="380"/>
      <c r="I75" s="381"/>
      <c r="J75" s="381"/>
      <c r="K75" s="381"/>
      <c r="L75" s="381"/>
      <c r="M75" s="381"/>
      <c r="N75" s="381"/>
      <c r="O75" s="381"/>
      <c r="P75" s="381"/>
      <c r="Q75" s="381"/>
      <c r="R75" s="381"/>
      <c r="S75" s="381"/>
      <c r="T75" s="381"/>
      <c r="U75" s="382"/>
      <c r="AE75" s="375"/>
    </row>
    <row r="76" spans="8:31" ht="13.5" hidden="1" customHeight="1" x14ac:dyDescent="0.2">
      <c r="H76" s="380"/>
      <c r="I76" s="381"/>
      <c r="J76" s="381"/>
      <c r="K76" s="381"/>
      <c r="L76" s="381"/>
      <c r="M76" s="381"/>
      <c r="N76" s="381"/>
      <c r="O76" s="381"/>
      <c r="P76" s="381"/>
      <c r="Q76" s="381"/>
      <c r="R76" s="381"/>
      <c r="S76" s="381"/>
      <c r="T76" s="381"/>
      <c r="U76" s="382"/>
      <c r="AE76" s="375"/>
    </row>
    <row r="77" spans="8:31" ht="13.5" hidden="1" customHeight="1" x14ac:dyDescent="0.2">
      <c r="H77" s="380"/>
      <c r="I77" s="381"/>
      <c r="J77" s="381"/>
      <c r="K77" s="381"/>
      <c r="L77" s="381"/>
      <c r="M77" s="381"/>
      <c r="N77" s="381"/>
      <c r="O77" s="381"/>
      <c r="P77" s="381"/>
      <c r="Q77" s="381"/>
      <c r="R77" s="381"/>
      <c r="S77" s="381"/>
      <c r="T77" s="381"/>
      <c r="U77" s="382"/>
      <c r="AE77" s="375"/>
    </row>
    <row r="78" spans="8:31" ht="13.5" hidden="1" customHeight="1" x14ac:dyDescent="0.2">
      <c r="H78" s="380"/>
      <c r="I78" s="381"/>
      <c r="J78" s="381"/>
      <c r="K78" s="381"/>
      <c r="L78" s="381"/>
      <c r="M78" s="381"/>
      <c r="N78" s="381"/>
      <c r="O78" s="381"/>
      <c r="P78" s="381"/>
      <c r="Q78" s="381"/>
      <c r="R78" s="381"/>
      <c r="S78" s="381"/>
      <c r="T78" s="381"/>
      <c r="U78" s="382"/>
      <c r="AE78" s="375"/>
    </row>
    <row r="79" spans="8:31" ht="13.5" hidden="1" customHeight="1" x14ac:dyDescent="0.2">
      <c r="H79" s="380"/>
      <c r="I79" s="381"/>
      <c r="J79" s="381"/>
      <c r="K79" s="381"/>
      <c r="L79" s="381"/>
      <c r="M79" s="381"/>
      <c r="N79" s="381"/>
      <c r="O79" s="381"/>
      <c r="P79" s="381"/>
      <c r="Q79" s="381"/>
      <c r="R79" s="381"/>
      <c r="S79" s="381"/>
      <c r="T79" s="381"/>
      <c r="U79" s="382"/>
      <c r="AE79" s="375"/>
    </row>
    <row r="80" spans="8:31" ht="13.5" hidden="1" customHeight="1" x14ac:dyDescent="0.2">
      <c r="H80" s="380"/>
      <c r="I80" s="381"/>
      <c r="J80" s="381"/>
      <c r="K80" s="381"/>
      <c r="L80" s="381"/>
      <c r="M80" s="381"/>
      <c r="N80" s="381"/>
      <c r="O80" s="381"/>
      <c r="P80" s="381"/>
      <c r="Q80" s="381"/>
      <c r="R80" s="381"/>
      <c r="S80" s="381"/>
      <c r="T80" s="381"/>
      <c r="U80" s="382"/>
      <c r="AE80" s="375"/>
    </row>
    <row r="81" spans="8:31" ht="13.5" hidden="1" customHeight="1" x14ac:dyDescent="0.2">
      <c r="H81" s="380"/>
      <c r="I81" s="381"/>
      <c r="J81" s="381"/>
      <c r="K81" s="381"/>
      <c r="L81" s="381"/>
      <c r="M81" s="381"/>
      <c r="N81" s="381"/>
      <c r="O81" s="381"/>
      <c r="P81" s="381"/>
      <c r="Q81" s="381"/>
      <c r="R81" s="381"/>
      <c r="S81" s="381"/>
      <c r="T81" s="381"/>
      <c r="U81" s="382"/>
      <c r="AE81" s="375"/>
    </row>
    <row r="82" spans="8:31" ht="13.5" hidden="1" customHeight="1" x14ac:dyDescent="0.2">
      <c r="H82" s="380"/>
      <c r="I82" s="381"/>
      <c r="J82" s="381"/>
      <c r="K82" s="381"/>
      <c r="L82" s="381"/>
      <c r="M82" s="381"/>
      <c r="N82" s="381"/>
      <c r="O82" s="381"/>
      <c r="P82" s="381"/>
      <c r="Q82" s="381"/>
      <c r="R82" s="381"/>
      <c r="S82" s="381"/>
      <c r="T82" s="381"/>
      <c r="U82" s="382"/>
      <c r="AE82" s="375"/>
    </row>
    <row r="83" spans="8:31" ht="13.5" hidden="1" customHeight="1" x14ac:dyDescent="0.2">
      <c r="H83" s="380"/>
      <c r="I83" s="381"/>
      <c r="J83" s="381"/>
      <c r="K83" s="381"/>
      <c r="L83" s="381"/>
      <c r="M83" s="381"/>
      <c r="N83" s="381"/>
      <c r="O83" s="381"/>
      <c r="P83" s="381"/>
      <c r="Q83" s="381"/>
      <c r="R83" s="381"/>
      <c r="S83" s="381"/>
      <c r="T83" s="381"/>
      <c r="U83" s="382"/>
      <c r="AE83" s="375"/>
    </row>
    <row r="84" spans="8:31" ht="13.5" hidden="1" customHeight="1" x14ac:dyDescent="0.2">
      <c r="H84" s="380"/>
      <c r="I84" s="381"/>
      <c r="J84" s="381"/>
      <c r="K84" s="381"/>
      <c r="L84" s="381"/>
      <c r="M84" s="381"/>
      <c r="N84" s="381"/>
      <c r="O84" s="381"/>
      <c r="P84" s="381"/>
      <c r="Q84" s="381"/>
      <c r="R84" s="381"/>
      <c r="S84" s="381"/>
      <c r="T84" s="381"/>
      <c r="U84" s="382"/>
      <c r="AE84" s="375"/>
    </row>
    <row r="85" spans="8:31" ht="13.5" hidden="1" customHeight="1" x14ac:dyDescent="0.2">
      <c r="H85" s="380"/>
      <c r="I85" s="381"/>
      <c r="J85" s="381"/>
      <c r="K85" s="381"/>
      <c r="L85" s="381"/>
      <c r="M85" s="381"/>
      <c r="N85" s="381"/>
      <c r="O85" s="381"/>
      <c r="P85" s="381"/>
      <c r="Q85" s="381"/>
      <c r="R85" s="381"/>
      <c r="S85" s="381"/>
      <c r="T85" s="381"/>
      <c r="U85" s="382"/>
      <c r="AE85" s="375"/>
    </row>
    <row r="86" spans="8:31" ht="13.5" hidden="1" customHeight="1" x14ac:dyDescent="0.2">
      <c r="H86" s="380"/>
      <c r="I86" s="381"/>
      <c r="J86" s="381"/>
      <c r="K86" s="381"/>
      <c r="L86" s="381"/>
      <c r="M86" s="381"/>
      <c r="N86" s="381"/>
      <c r="O86" s="381"/>
      <c r="P86" s="381"/>
      <c r="Q86" s="381"/>
      <c r="R86" s="381"/>
      <c r="S86" s="381"/>
      <c r="T86" s="381"/>
      <c r="U86" s="382"/>
      <c r="AE86" s="375"/>
    </row>
    <row r="87" spans="8:31" ht="13.5" hidden="1" customHeight="1" x14ac:dyDescent="0.2">
      <c r="H87" s="380"/>
      <c r="I87" s="381"/>
      <c r="J87" s="381"/>
      <c r="K87" s="381"/>
      <c r="L87" s="381"/>
      <c r="M87" s="381"/>
      <c r="N87" s="381"/>
      <c r="O87" s="381"/>
      <c r="P87" s="381"/>
      <c r="Q87" s="381"/>
      <c r="R87" s="381"/>
      <c r="S87" s="381"/>
      <c r="T87" s="381"/>
      <c r="U87" s="382"/>
      <c r="AE87" s="375"/>
    </row>
    <row r="88" spans="8:31" ht="13.5" hidden="1" customHeight="1" x14ac:dyDescent="0.2">
      <c r="H88" s="380"/>
      <c r="I88" s="381"/>
      <c r="J88" s="381"/>
      <c r="K88" s="381"/>
      <c r="L88" s="381"/>
      <c r="M88" s="381"/>
      <c r="N88" s="381"/>
      <c r="O88" s="381"/>
      <c r="P88" s="381"/>
      <c r="Q88" s="381"/>
      <c r="R88" s="381"/>
      <c r="S88" s="381"/>
      <c r="T88" s="381"/>
      <c r="U88" s="382"/>
      <c r="AE88" s="375"/>
    </row>
    <row r="89" spans="8:31" ht="13.5" hidden="1" customHeight="1" x14ac:dyDescent="0.2">
      <c r="H89" s="380"/>
      <c r="I89" s="381"/>
      <c r="J89" s="381"/>
      <c r="K89" s="381"/>
      <c r="L89" s="381"/>
      <c r="M89" s="381"/>
      <c r="N89" s="381"/>
      <c r="O89" s="381"/>
      <c r="P89" s="381"/>
      <c r="Q89" s="381"/>
      <c r="R89" s="381"/>
      <c r="S89" s="381"/>
      <c r="T89" s="381"/>
      <c r="U89" s="382"/>
      <c r="AE89" s="375"/>
    </row>
    <row r="90" spans="8:31" ht="13.5" hidden="1" customHeight="1" x14ac:dyDescent="0.2">
      <c r="H90" s="380"/>
      <c r="I90" s="381"/>
      <c r="J90" s="381"/>
      <c r="K90" s="381"/>
      <c r="L90" s="381"/>
      <c r="M90" s="381"/>
      <c r="N90" s="381"/>
      <c r="O90" s="381"/>
      <c r="P90" s="381"/>
      <c r="Q90" s="381"/>
      <c r="R90" s="381"/>
      <c r="S90" s="381"/>
      <c r="T90" s="381"/>
      <c r="U90" s="382"/>
      <c r="AE90" s="375"/>
    </row>
    <row r="91" spans="8:31" ht="13.5" hidden="1" customHeight="1" x14ac:dyDescent="0.2">
      <c r="H91" s="380"/>
      <c r="I91" s="381"/>
      <c r="J91" s="381"/>
      <c r="K91" s="381"/>
      <c r="L91" s="381"/>
      <c r="M91" s="381"/>
      <c r="N91" s="381"/>
      <c r="O91" s="381"/>
      <c r="P91" s="381"/>
      <c r="Q91" s="381"/>
      <c r="R91" s="381"/>
      <c r="S91" s="381"/>
      <c r="T91" s="381"/>
      <c r="U91" s="382"/>
      <c r="AE91" s="375"/>
    </row>
    <row r="92" spans="8:31" ht="13.5" hidden="1" customHeight="1" x14ac:dyDescent="0.2">
      <c r="H92" s="380"/>
      <c r="I92" s="381"/>
      <c r="J92" s="381"/>
      <c r="K92" s="381"/>
      <c r="L92" s="381"/>
      <c r="M92" s="381"/>
      <c r="N92" s="381"/>
      <c r="O92" s="381"/>
      <c r="P92" s="381"/>
      <c r="Q92" s="381"/>
      <c r="R92" s="381"/>
      <c r="S92" s="381"/>
      <c r="T92" s="381"/>
      <c r="U92" s="382"/>
      <c r="AE92" s="375"/>
    </row>
    <row r="93" spans="8:31" ht="13.5" hidden="1" customHeight="1" x14ac:dyDescent="0.2">
      <c r="H93" s="380"/>
      <c r="I93" s="381"/>
      <c r="J93" s="381"/>
      <c r="K93" s="381"/>
      <c r="L93" s="381"/>
      <c r="M93" s="381"/>
      <c r="N93" s="381"/>
      <c r="O93" s="381"/>
      <c r="P93" s="381"/>
      <c r="Q93" s="381"/>
      <c r="R93" s="381"/>
      <c r="S93" s="381"/>
      <c r="T93" s="381"/>
      <c r="U93" s="382"/>
      <c r="AE93" s="375"/>
    </row>
    <row r="94" spans="8:31" ht="13.5" hidden="1" customHeight="1" x14ac:dyDescent="0.2">
      <c r="H94" s="380"/>
      <c r="I94" s="381"/>
      <c r="J94" s="381"/>
      <c r="K94" s="381"/>
      <c r="L94" s="381"/>
      <c r="M94" s="381"/>
      <c r="N94" s="381"/>
      <c r="O94" s="381"/>
      <c r="P94" s="381"/>
      <c r="Q94" s="381"/>
      <c r="R94" s="381"/>
      <c r="S94" s="381"/>
      <c r="T94" s="381"/>
      <c r="U94" s="382"/>
      <c r="AE94" s="375"/>
    </row>
    <row r="95" spans="8:31" ht="13.5" hidden="1" customHeight="1" x14ac:dyDescent="0.2">
      <c r="H95" s="380"/>
      <c r="I95" s="381"/>
      <c r="J95" s="381"/>
      <c r="K95" s="381"/>
      <c r="L95" s="381"/>
      <c r="M95" s="381"/>
      <c r="N95" s="381"/>
      <c r="O95" s="381"/>
      <c r="P95" s="381"/>
      <c r="Q95" s="381"/>
      <c r="R95" s="381"/>
      <c r="S95" s="381"/>
      <c r="T95" s="381"/>
      <c r="U95" s="382"/>
      <c r="AE95" s="375"/>
    </row>
    <row r="96" spans="8:31" ht="13.5" hidden="1" customHeight="1" x14ac:dyDescent="0.2">
      <c r="H96" s="380"/>
      <c r="I96" s="381"/>
      <c r="J96" s="381"/>
      <c r="K96" s="381"/>
      <c r="L96" s="381"/>
      <c r="M96" s="381"/>
      <c r="N96" s="381"/>
      <c r="O96" s="381"/>
      <c r="P96" s="381"/>
      <c r="Q96" s="381"/>
      <c r="R96" s="381"/>
      <c r="S96" s="381"/>
      <c r="T96" s="381"/>
      <c r="U96" s="382"/>
      <c r="AE96" s="375"/>
    </row>
    <row r="97" spans="8:31" ht="13.5" hidden="1" customHeight="1" x14ac:dyDescent="0.2">
      <c r="H97" s="380"/>
      <c r="I97" s="381"/>
      <c r="J97" s="381"/>
      <c r="K97" s="381"/>
      <c r="L97" s="381"/>
      <c r="M97" s="381"/>
      <c r="N97" s="381"/>
      <c r="O97" s="381"/>
      <c r="P97" s="381"/>
      <c r="Q97" s="381"/>
      <c r="R97" s="381"/>
      <c r="S97" s="381"/>
      <c r="T97" s="381"/>
      <c r="U97" s="382"/>
      <c r="AE97" s="375"/>
    </row>
    <row r="98" spans="8:31" ht="13.5" hidden="1" customHeight="1" x14ac:dyDescent="0.2">
      <c r="H98" s="380"/>
      <c r="I98" s="381"/>
      <c r="J98" s="381"/>
      <c r="K98" s="381"/>
      <c r="L98" s="381"/>
      <c r="M98" s="381"/>
      <c r="N98" s="381"/>
      <c r="O98" s="381"/>
      <c r="P98" s="381"/>
      <c r="Q98" s="381"/>
      <c r="R98" s="381"/>
      <c r="S98" s="381"/>
      <c r="T98" s="381"/>
      <c r="U98" s="382"/>
      <c r="AE98" s="375"/>
    </row>
    <row r="99" spans="8:31" ht="13.5" hidden="1" customHeight="1" x14ac:dyDescent="0.2">
      <c r="H99" s="380"/>
      <c r="I99" s="381"/>
      <c r="J99" s="381"/>
      <c r="K99" s="381"/>
      <c r="L99" s="381"/>
      <c r="M99" s="381"/>
      <c r="N99" s="381"/>
      <c r="O99" s="381"/>
      <c r="P99" s="381"/>
      <c r="Q99" s="381"/>
      <c r="R99" s="381"/>
      <c r="S99" s="381"/>
      <c r="T99" s="381"/>
      <c r="U99" s="382"/>
      <c r="AE99" s="375"/>
    </row>
    <row r="100" spans="8:31" ht="13.5" hidden="1" customHeight="1" x14ac:dyDescent="0.2">
      <c r="H100" s="380"/>
      <c r="I100" s="381"/>
      <c r="J100" s="381"/>
      <c r="K100" s="381"/>
      <c r="L100" s="381"/>
      <c r="M100" s="381"/>
      <c r="N100" s="381"/>
      <c r="O100" s="381"/>
      <c r="P100" s="381"/>
      <c r="Q100" s="381"/>
      <c r="R100" s="381"/>
      <c r="S100" s="381"/>
      <c r="T100" s="381"/>
      <c r="U100" s="382"/>
      <c r="AE100" s="375"/>
    </row>
    <row r="101" spans="8:31" ht="13.5" hidden="1" customHeight="1" x14ac:dyDescent="0.2">
      <c r="H101" s="380"/>
      <c r="I101" s="381"/>
      <c r="J101" s="381"/>
      <c r="K101" s="381"/>
      <c r="L101" s="381"/>
      <c r="M101" s="381"/>
      <c r="N101" s="381"/>
      <c r="O101" s="381"/>
      <c r="P101" s="381"/>
      <c r="Q101" s="381"/>
      <c r="R101" s="381"/>
      <c r="S101" s="381"/>
      <c r="T101" s="381"/>
      <c r="U101" s="382"/>
      <c r="AE101" s="375"/>
    </row>
    <row r="102" spans="8:31" ht="13.5" hidden="1" customHeight="1" x14ac:dyDescent="0.2">
      <c r="H102" s="380"/>
      <c r="I102" s="381"/>
      <c r="J102" s="381"/>
      <c r="K102" s="381"/>
      <c r="L102" s="381"/>
      <c r="M102" s="381"/>
      <c r="N102" s="381"/>
      <c r="O102" s="381"/>
      <c r="P102" s="381"/>
      <c r="Q102" s="381"/>
      <c r="R102" s="381"/>
      <c r="S102" s="381"/>
      <c r="T102" s="381"/>
      <c r="U102" s="382"/>
      <c r="AE102" s="375"/>
    </row>
    <row r="103" spans="8:31" ht="13.5" hidden="1" customHeight="1" x14ac:dyDescent="0.2">
      <c r="H103" s="380"/>
      <c r="I103" s="381"/>
      <c r="J103" s="381"/>
      <c r="K103" s="381"/>
      <c r="L103" s="381"/>
      <c r="M103" s="381"/>
      <c r="N103" s="381"/>
      <c r="O103" s="381"/>
      <c r="P103" s="381"/>
      <c r="Q103" s="381"/>
      <c r="R103" s="381"/>
      <c r="S103" s="381"/>
      <c r="T103" s="381"/>
      <c r="U103" s="382"/>
      <c r="AE103" s="375"/>
    </row>
    <row r="104" spans="8:31" ht="13.5" hidden="1" customHeight="1" x14ac:dyDescent="0.2">
      <c r="H104" s="380"/>
      <c r="I104" s="381"/>
      <c r="J104" s="381"/>
      <c r="K104" s="381"/>
      <c r="L104" s="381"/>
      <c r="M104" s="381"/>
      <c r="N104" s="381"/>
      <c r="O104" s="381"/>
      <c r="P104" s="381"/>
      <c r="Q104" s="381"/>
      <c r="R104" s="381"/>
      <c r="S104" s="381"/>
      <c r="T104" s="381"/>
      <c r="U104" s="382"/>
      <c r="AE104" s="375"/>
    </row>
    <row r="105" spans="8:31" ht="13.5" hidden="1" customHeight="1" x14ac:dyDescent="0.2">
      <c r="H105" s="380"/>
      <c r="I105" s="381"/>
      <c r="J105" s="381"/>
      <c r="K105" s="381"/>
      <c r="L105" s="381"/>
      <c r="M105" s="381"/>
      <c r="N105" s="381"/>
      <c r="O105" s="381"/>
      <c r="P105" s="381"/>
      <c r="Q105" s="381"/>
      <c r="R105" s="381"/>
      <c r="S105" s="381"/>
      <c r="T105" s="381"/>
      <c r="U105" s="382"/>
      <c r="AE105" s="375"/>
    </row>
    <row r="106" spans="8:31" ht="13.5" hidden="1" customHeight="1" x14ac:dyDescent="0.2">
      <c r="H106" s="380"/>
      <c r="I106" s="381"/>
      <c r="J106" s="381"/>
      <c r="K106" s="381"/>
      <c r="L106" s="381"/>
      <c r="M106" s="381"/>
      <c r="N106" s="381"/>
      <c r="O106" s="381"/>
      <c r="P106" s="381"/>
      <c r="Q106" s="381"/>
      <c r="R106" s="381"/>
      <c r="S106" s="381"/>
      <c r="T106" s="381"/>
      <c r="U106" s="382"/>
      <c r="AE106" s="375"/>
    </row>
    <row r="107" spans="8:31" ht="13.5" hidden="1" customHeight="1" x14ac:dyDescent="0.2">
      <c r="H107" s="380"/>
      <c r="I107" s="381"/>
      <c r="J107" s="381"/>
      <c r="K107" s="381"/>
      <c r="L107" s="381"/>
      <c r="M107" s="381"/>
      <c r="N107" s="381"/>
      <c r="O107" s="381"/>
      <c r="P107" s="381"/>
      <c r="Q107" s="381"/>
      <c r="R107" s="381"/>
      <c r="S107" s="381"/>
      <c r="T107" s="381"/>
      <c r="U107" s="382"/>
      <c r="AE107" s="375"/>
    </row>
    <row r="108" spans="8:31" ht="13.5" hidden="1" customHeight="1" x14ac:dyDescent="0.2">
      <c r="H108" s="380"/>
      <c r="I108" s="381"/>
      <c r="J108" s="381"/>
      <c r="K108" s="381"/>
      <c r="L108" s="381"/>
      <c r="M108" s="381"/>
      <c r="N108" s="381"/>
      <c r="O108" s="381"/>
      <c r="P108" s="381"/>
      <c r="Q108" s="381"/>
      <c r="R108" s="381"/>
      <c r="S108" s="381"/>
      <c r="T108" s="381"/>
      <c r="U108" s="382"/>
      <c r="AE108" s="375"/>
    </row>
    <row r="109" spans="8:31" ht="13.5" hidden="1" customHeight="1" x14ac:dyDescent="0.2">
      <c r="H109" s="380"/>
      <c r="I109" s="381"/>
      <c r="J109" s="381"/>
      <c r="K109" s="381"/>
      <c r="L109" s="381"/>
      <c r="M109" s="381"/>
      <c r="N109" s="381"/>
      <c r="O109" s="381"/>
      <c r="P109" s="381"/>
      <c r="Q109" s="381"/>
      <c r="R109" s="381"/>
      <c r="S109" s="381"/>
      <c r="T109" s="381"/>
      <c r="U109" s="382"/>
      <c r="AE109" s="375"/>
    </row>
    <row r="110" spans="8:31" ht="13.5" hidden="1" customHeight="1" x14ac:dyDescent="0.2">
      <c r="H110" s="380"/>
      <c r="I110" s="381"/>
      <c r="J110" s="381"/>
      <c r="K110" s="381"/>
      <c r="L110" s="381"/>
      <c r="M110" s="381"/>
      <c r="N110" s="381"/>
      <c r="O110" s="381"/>
      <c r="P110" s="381"/>
      <c r="Q110" s="381"/>
      <c r="R110" s="381"/>
      <c r="S110" s="381"/>
      <c r="T110" s="381"/>
      <c r="U110" s="382"/>
      <c r="AE110" s="375"/>
    </row>
    <row r="111" spans="8:31" ht="13.5" hidden="1" customHeight="1" x14ac:dyDescent="0.2">
      <c r="H111" s="380"/>
      <c r="I111" s="381"/>
      <c r="J111" s="381"/>
      <c r="K111" s="381"/>
      <c r="L111" s="381"/>
      <c r="M111" s="381"/>
      <c r="N111" s="381"/>
      <c r="O111" s="381"/>
      <c r="P111" s="381"/>
      <c r="Q111" s="381"/>
      <c r="R111" s="381"/>
      <c r="S111" s="381"/>
      <c r="T111" s="381"/>
      <c r="U111" s="382"/>
      <c r="AE111" s="375"/>
    </row>
    <row r="112" spans="8:31" ht="13.5" hidden="1" customHeight="1" x14ac:dyDescent="0.2">
      <c r="H112" s="380"/>
      <c r="I112" s="381"/>
      <c r="J112" s="381"/>
      <c r="K112" s="381"/>
      <c r="L112" s="381"/>
      <c r="M112" s="381"/>
      <c r="N112" s="381"/>
      <c r="O112" s="381"/>
      <c r="P112" s="381"/>
      <c r="Q112" s="381"/>
      <c r="R112" s="381"/>
      <c r="S112" s="381"/>
      <c r="T112" s="381"/>
      <c r="U112" s="382"/>
      <c r="AE112" s="375"/>
    </row>
    <row r="113" spans="8:31" ht="13.5" hidden="1" customHeight="1" x14ac:dyDescent="0.2">
      <c r="H113" s="380"/>
      <c r="I113" s="381"/>
      <c r="J113" s="381"/>
      <c r="K113" s="381"/>
      <c r="L113" s="381"/>
      <c r="M113" s="381"/>
      <c r="N113" s="381"/>
      <c r="O113" s="381"/>
      <c r="P113" s="381"/>
      <c r="Q113" s="381"/>
      <c r="R113" s="381"/>
      <c r="S113" s="381"/>
      <c r="T113" s="381"/>
      <c r="U113" s="382"/>
      <c r="AE113" s="375"/>
    </row>
    <row r="114" spans="8:31" ht="13.5" hidden="1" customHeight="1" x14ac:dyDescent="0.2">
      <c r="H114" s="380"/>
      <c r="I114" s="381"/>
      <c r="J114" s="381"/>
      <c r="K114" s="381"/>
      <c r="L114" s="381"/>
      <c r="M114" s="381"/>
      <c r="N114" s="381"/>
      <c r="O114" s="381"/>
      <c r="P114" s="381"/>
      <c r="Q114" s="381"/>
      <c r="R114" s="381"/>
      <c r="S114" s="381"/>
      <c r="T114" s="381"/>
      <c r="U114" s="382"/>
      <c r="AE114" s="375"/>
    </row>
    <row r="115" spans="8:31" ht="13.5" hidden="1" customHeight="1" x14ac:dyDescent="0.2">
      <c r="H115" s="380"/>
      <c r="I115" s="381"/>
      <c r="J115" s="381"/>
      <c r="K115" s="381"/>
      <c r="L115" s="381"/>
      <c r="M115" s="381"/>
      <c r="N115" s="381"/>
      <c r="O115" s="381"/>
      <c r="P115" s="381"/>
      <c r="Q115" s="381"/>
      <c r="R115" s="381"/>
      <c r="S115" s="381"/>
      <c r="T115" s="381"/>
      <c r="U115" s="382"/>
      <c r="AE115" s="375"/>
    </row>
    <row r="116" spans="8:31" ht="13.5" hidden="1" customHeight="1" x14ac:dyDescent="0.2">
      <c r="H116" s="380"/>
      <c r="I116" s="381"/>
      <c r="J116" s="381"/>
      <c r="K116" s="381"/>
      <c r="L116" s="381"/>
      <c r="M116" s="381"/>
      <c r="N116" s="381"/>
      <c r="O116" s="381"/>
      <c r="P116" s="381"/>
      <c r="Q116" s="381"/>
      <c r="R116" s="381"/>
      <c r="S116" s="381"/>
      <c r="T116" s="381"/>
      <c r="U116" s="382"/>
      <c r="AE116" s="375"/>
    </row>
    <row r="117" spans="8:31" ht="13.5" hidden="1" customHeight="1" x14ac:dyDescent="0.2">
      <c r="H117" s="380"/>
      <c r="I117" s="381"/>
      <c r="J117" s="381"/>
      <c r="K117" s="381"/>
      <c r="L117" s="381"/>
      <c r="M117" s="381"/>
      <c r="N117" s="381"/>
      <c r="O117" s="381"/>
      <c r="P117" s="381"/>
      <c r="Q117" s="381"/>
      <c r="R117" s="381"/>
      <c r="S117" s="381"/>
      <c r="T117" s="381"/>
      <c r="U117" s="382"/>
      <c r="AE117" s="375"/>
    </row>
    <row r="118" spans="8:31" ht="13.5" hidden="1" customHeight="1" x14ac:dyDescent="0.2">
      <c r="H118" s="380"/>
      <c r="I118" s="381"/>
      <c r="J118" s="381"/>
      <c r="K118" s="381"/>
      <c r="L118" s="381"/>
      <c r="M118" s="381"/>
      <c r="N118" s="381"/>
      <c r="O118" s="381"/>
      <c r="P118" s="381"/>
      <c r="Q118" s="381"/>
      <c r="R118" s="381"/>
      <c r="S118" s="381"/>
      <c r="T118" s="381"/>
      <c r="U118" s="382"/>
      <c r="AE118" s="375"/>
    </row>
    <row r="119" spans="8:31" ht="13.5" hidden="1" customHeight="1" x14ac:dyDescent="0.2">
      <c r="H119" s="380"/>
      <c r="I119" s="381"/>
      <c r="J119" s="381"/>
      <c r="K119" s="381"/>
      <c r="L119" s="381"/>
      <c r="M119" s="381"/>
      <c r="N119" s="381"/>
      <c r="O119" s="381"/>
      <c r="P119" s="381"/>
      <c r="Q119" s="381"/>
      <c r="R119" s="381"/>
      <c r="S119" s="381"/>
      <c r="T119" s="381"/>
      <c r="U119" s="382"/>
      <c r="AE119" s="375"/>
    </row>
    <row r="120" spans="8:31" ht="13.5" hidden="1" customHeight="1" x14ac:dyDescent="0.2">
      <c r="H120" s="380"/>
      <c r="I120" s="381"/>
      <c r="J120" s="381"/>
      <c r="K120" s="381"/>
      <c r="L120" s="381"/>
      <c r="M120" s="381"/>
      <c r="N120" s="381"/>
      <c r="O120" s="381"/>
      <c r="P120" s="381"/>
      <c r="Q120" s="381"/>
      <c r="R120" s="381"/>
      <c r="S120" s="381"/>
      <c r="T120" s="381"/>
      <c r="U120" s="382"/>
      <c r="AE120" s="375"/>
    </row>
    <row r="121" spans="8:31" ht="13.5" hidden="1" customHeight="1" x14ac:dyDescent="0.2">
      <c r="H121" s="380"/>
      <c r="I121" s="381"/>
      <c r="J121" s="381"/>
      <c r="K121" s="381"/>
      <c r="L121" s="381"/>
      <c r="M121" s="381"/>
      <c r="N121" s="381"/>
      <c r="O121" s="381"/>
      <c r="P121" s="381"/>
      <c r="Q121" s="381"/>
      <c r="R121" s="381"/>
      <c r="S121" s="381"/>
      <c r="T121" s="381"/>
      <c r="U121" s="382"/>
      <c r="AE121" s="375"/>
    </row>
    <row r="122" spans="8:31" ht="13.5" hidden="1" customHeight="1" x14ac:dyDescent="0.2">
      <c r="H122" s="380"/>
      <c r="I122" s="381"/>
      <c r="J122" s="381"/>
      <c r="K122" s="381"/>
      <c r="L122" s="381"/>
      <c r="M122" s="381"/>
      <c r="N122" s="381"/>
      <c r="O122" s="381"/>
      <c r="P122" s="381"/>
      <c r="Q122" s="381"/>
      <c r="R122" s="381"/>
      <c r="S122" s="381"/>
      <c r="T122" s="381"/>
      <c r="U122" s="382"/>
      <c r="AE122" s="375"/>
    </row>
    <row r="123" spans="8:31" ht="13.5" hidden="1" customHeight="1" x14ac:dyDescent="0.2">
      <c r="H123" s="380"/>
      <c r="I123" s="381"/>
      <c r="J123" s="381"/>
      <c r="K123" s="381"/>
      <c r="L123" s="381"/>
      <c r="M123" s="381"/>
      <c r="N123" s="381"/>
      <c r="O123" s="381"/>
      <c r="P123" s="381"/>
      <c r="Q123" s="381"/>
      <c r="R123" s="381"/>
      <c r="S123" s="381"/>
      <c r="T123" s="381"/>
      <c r="U123" s="382"/>
      <c r="AE123" s="375"/>
    </row>
    <row r="124" spans="8:31" ht="13.5" hidden="1" customHeight="1" x14ac:dyDescent="0.2">
      <c r="H124" s="380"/>
      <c r="I124" s="381"/>
      <c r="J124" s="381"/>
      <c r="K124" s="381"/>
      <c r="L124" s="381"/>
      <c r="M124" s="381"/>
      <c r="N124" s="381"/>
      <c r="O124" s="381"/>
      <c r="P124" s="381"/>
      <c r="Q124" s="381"/>
      <c r="R124" s="381"/>
      <c r="S124" s="381"/>
      <c r="T124" s="381"/>
      <c r="U124" s="382"/>
      <c r="AE124" s="375"/>
    </row>
    <row r="125" spans="8:31" ht="13.5" hidden="1" customHeight="1" x14ac:dyDescent="0.2">
      <c r="H125" s="380"/>
      <c r="I125" s="381"/>
      <c r="J125" s="381"/>
      <c r="K125" s="381"/>
      <c r="L125" s="381"/>
      <c r="M125" s="381"/>
      <c r="N125" s="381"/>
      <c r="O125" s="381"/>
      <c r="P125" s="381"/>
      <c r="Q125" s="381"/>
      <c r="R125" s="381"/>
      <c r="S125" s="381"/>
      <c r="T125" s="381"/>
      <c r="U125" s="382"/>
      <c r="AE125" s="375"/>
    </row>
    <row r="126" spans="8:31" ht="13.5" hidden="1" customHeight="1" x14ac:dyDescent="0.2">
      <c r="H126" s="380"/>
      <c r="I126" s="381"/>
      <c r="J126" s="381"/>
      <c r="K126" s="381"/>
      <c r="L126" s="381"/>
      <c r="M126" s="381"/>
      <c r="N126" s="381"/>
      <c r="O126" s="381"/>
      <c r="P126" s="381"/>
      <c r="Q126" s="381"/>
      <c r="R126" s="381"/>
      <c r="S126" s="381"/>
      <c r="T126" s="381"/>
      <c r="U126" s="382"/>
      <c r="AE126" s="375"/>
    </row>
    <row r="127" spans="8:31" ht="13.5" hidden="1" customHeight="1" x14ac:dyDescent="0.2">
      <c r="H127" s="380"/>
      <c r="I127" s="381"/>
      <c r="J127" s="381"/>
      <c r="K127" s="381"/>
      <c r="L127" s="381"/>
      <c r="M127" s="381"/>
      <c r="N127" s="381"/>
      <c r="O127" s="381"/>
      <c r="P127" s="381"/>
      <c r="Q127" s="381"/>
      <c r="R127" s="381"/>
      <c r="S127" s="381"/>
      <c r="T127" s="381"/>
      <c r="U127" s="382"/>
      <c r="AE127" s="375"/>
    </row>
    <row r="128" spans="8:31" ht="13.5" hidden="1" customHeight="1" x14ac:dyDescent="0.2">
      <c r="H128" s="380"/>
      <c r="I128" s="381"/>
      <c r="J128" s="381"/>
      <c r="K128" s="381"/>
      <c r="L128" s="381"/>
      <c r="M128" s="381"/>
      <c r="N128" s="381"/>
      <c r="O128" s="381"/>
      <c r="P128" s="381"/>
      <c r="Q128" s="381"/>
      <c r="R128" s="381"/>
      <c r="S128" s="381"/>
      <c r="T128" s="381"/>
      <c r="U128" s="382"/>
      <c r="AE128" s="375"/>
    </row>
    <row r="129" spans="8:31" ht="13.5" hidden="1" customHeight="1" x14ac:dyDescent="0.2">
      <c r="H129" s="380"/>
      <c r="I129" s="381"/>
      <c r="J129" s="381"/>
      <c r="K129" s="381"/>
      <c r="L129" s="381"/>
      <c r="M129" s="381"/>
      <c r="N129" s="381"/>
      <c r="O129" s="381"/>
      <c r="P129" s="381"/>
      <c r="Q129" s="381"/>
      <c r="R129" s="381"/>
      <c r="S129" s="381"/>
      <c r="T129" s="381"/>
      <c r="U129" s="382"/>
      <c r="AE129" s="375"/>
    </row>
    <row r="130" spans="8:31" ht="13.5" hidden="1" customHeight="1" x14ac:dyDescent="0.2">
      <c r="H130" s="380"/>
      <c r="I130" s="381"/>
      <c r="J130" s="381"/>
      <c r="K130" s="381"/>
      <c r="L130" s="381"/>
      <c r="M130" s="381"/>
      <c r="N130" s="381"/>
      <c r="O130" s="381"/>
      <c r="P130" s="381"/>
      <c r="Q130" s="381"/>
      <c r="R130" s="381"/>
      <c r="S130" s="381"/>
      <c r="T130" s="381"/>
      <c r="U130" s="382"/>
      <c r="AE130" s="375"/>
    </row>
    <row r="131" spans="8:31" ht="13.5" hidden="1" customHeight="1" x14ac:dyDescent="0.2">
      <c r="H131" s="380"/>
      <c r="I131" s="381"/>
      <c r="J131" s="381"/>
      <c r="K131" s="381"/>
      <c r="L131" s="381"/>
      <c r="M131" s="381"/>
      <c r="N131" s="381"/>
      <c r="O131" s="381"/>
      <c r="P131" s="381"/>
      <c r="Q131" s="381"/>
      <c r="R131" s="381"/>
      <c r="S131" s="381"/>
      <c r="T131" s="381"/>
      <c r="U131" s="382"/>
      <c r="AE131" s="375"/>
    </row>
    <row r="132" spans="8:31" ht="13.5" hidden="1" customHeight="1" x14ac:dyDescent="0.2">
      <c r="H132" s="380"/>
      <c r="I132" s="381"/>
      <c r="J132" s="381"/>
      <c r="K132" s="381"/>
      <c r="L132" s="381"/>
      <c r="M132" s="381"/>
      <c r="N132" s="381"/>
      <c r="O132" s="381"/>
      <c r="P132" s="381"/>
      <c r="Q132" s="381"/>
      <c r="R132" s="381"/>
      <c r="S132" s="381"/>
      <c r="T132" s="381"/>
      <c r="U132" s="382"/>
      <c r="AE132" s="375"/>
    </row>
    <row r="133" spans="8:31" ht="13.5" hidden="1" customHeight="1" x14ac:dyDescent="0.2">
      <c r="H133" s="380"/>
      <c r="I133" s="381"/>
      <c r="J133" s="381"/>
      <c r="K133" s="381"/>
      <c r="L133" s="381"/>
      <c r="M133" s="381"/>
      <c r="N133" s="381"/>
      <c r="O133" s="381"/>
      <c r="P133" s="381"/>
      <c r="Q133" s="381"/>
      <c r="R133" s="381"/>
      <c r="S133" s="381"/>
      <c r="T133" s="381"/>
      <c r="U133" s="382"/>
      <c r="AE133" s="375"/>
    </row>
    <row r="134" spans="8:31" ht="13.5" hidden="1" customHeight="1" x14ac:dyDescent="0.2">
      <c r="H134" s="380"/>
      <c r="I134" s="381"/>
      <c r="J134" s="381"/>
      <c r="K134" s="381"/>
      <c r="L134" s="381"/>
      <c r="M134" s="381"/>
      <c r="N134" s="381"/>
      <c r="O134" s="381"/>
      <c r="P134" s="381"/>
      <c r="Q134" s="381"/>
      <c r="R134" s="381"/>
      <c r="S134" s="381"/>
      <c r="T134" s="381"/>
      <c r="U134" s="382"/>
      <c r="AE134" s="375"/>
    </row>
    <row r="135" spans="8:31" ht="13.5" hidden="1" customHeight="1" x14ac:dyDescent="0.2">
      <c r="H135" s="380"/>
      <c r="I135" s="381"/>
      <c r="J135" s="381"/>
      <c r="K135" s="381"/>
      <c r="L135" s="381"/>
      <c r="M135" s="381"/>
      <c r="N135" s="381"/>
      <c r="O135" s="381"/>
      <c r="P135" s="381"/>
      <c r="Q135" s="381"/>
      <c r="R135" s="381"/>
      <c r="S135" s="381"/>
      <c r="T135" s="381"/>
      <c r="U135" s="382"/>
      <c r="AE135" s="375"/>
    </row>
    <row r="136" spans="8:31" ht="13.5" hidden="1" customHeight="1" x14ac:dyDescent="0.2">
      <c r="H136" s="380"/>
      <c r="I136" s="381"/>
      <c r="J136" s="381"/>
      <c r="K136" s="381"/>
      <c r="L136" s="381"/>
      <c r="M136" s="381"/>
      <c r="N136" s="381"/>
      <c r="O136" s="381"/>
      <c r="P136" s="381"/>
      <c r="Q136" s="381"/>
      <c r="R136" s="381"/>
      <c r="S136" s="381"/>
      <c r="T136" s="381"/>
      <c r="U136" s="382"/>
      <c r="AE136" s="375"/>
    </row>
    <row r="137" spans="8:31" ht="13.5" hidden="1" customHeight="1" x14ac:dyDescent="0.2">
      <c r="H137" s="380"/>
      <c r="I137" s="381"/>
      <c r="J137" s="381"/>
      <c r="K137" s="381"/>
      <c r="L137" s="381"/>
      <c r="M137" s="381"/>
      <c r="N137" s="381"/>
      <c r="O137" s="381"/>
      <c r="P137" s="381"/>
      <c r="Q137" s="381"/>
      <c r="R137" s="381"/>
      <c r="S137" s="381"/>
      <c r="T137" s="381"/>
      <c r="U137" s="382"/>
      <c r="AE137" s="375"/>
    </row>
    <row r="138" spans="8:31" ht="13.5" hidden="1" customHeight="1" x14ac:dyDescent="0.2">
      <c r="H138" s="380"/>
      <c r="I138" s="381"/>
      <c r="J138" s="381"/>
      <c r="K138" s="381"/>
      <c r="L138" s="381"/>
      <c r="M138" s="381"/>
      <c r="N138" s="381"/>
      <c r="O138" s="381"/>
      <c r="P138" s="381"/>
      <c r="Q138" s="381"/>
      <c r="R138" s="381"/>
      <c r="S138" s="381"/>
      <c r="T138" s="381"/>
      <c r="U138" s="382"/>
      <c r="AE138" s="375"/>
    </row>
    <row r="139" spans="8:31" ht="13.5" hidden="1" customHeight="1" x14ac:dyDescent="0.2">
      <c r="H139" s="380"/>
      <c r="I139" s="381"/>
      <c r="J139" s="381"/>
      <c r="K139" s="381"/>
      <c r="L139" s="381"/>
      <c r="M139" s="381"/>
      <c r="N139" s="381"/>
      <c r="O139" s="381"/>
      <c r="P139" s="381"/>
      <c r="Q139" s="381"/>
      <c r="R139" s="381"/>
      <c r="S139" s="381"/>
      <c r="T139" s="381"/>
      <c r="U139" s="382"/>
      <c r="AE139" s="375"/>
    </row>
    <row r="140" spans="8:31" ht="13.5" hidden="1" customHeight="1" x14ac:dyDescent="0.2">
      <c r="H140" s="380"/>
      <c r="I140" s="381"/>
      <c r="J140" s="381"/>
      <c r="K140" s="381"/>
      <c r="L140" s="381"/>
      <c r="M140" s="381"/>
      <c r="N140" s="381"/>
      <c r="O140" s="381"/>
      <c r="P140" s="381"/>
      <c r="Q140" s="381"/>
      <c r="R140" s="381"/>
      <c r="S140" s="381"/>
      <c r="T140" s="381"/>
      <c r="U140" s="382"/>
      <c r="AE140" s="375"/>
    </row>
    <row r="141" spans="8:31" ht="13.5" hidden="1" customHeight="1" x14ac:dyDescent="0.2">
      <c r="H141" s="380"/>
      <c r="I141" s="381"/>
      <c r="J141" s="381"/>
      <c r="K141" s="381"/>
      <c r="L141" s="381"/>
      <c r="M141" s="381"/>
      <c r="N141" s="381"/>
      <c r="O141" s="381"/>
      <c r="P141" s="381"/>
      <c r="Q141" s="381"/>
      <c r="R141" s="381"/>
      <c r="S141" s="381"/>
      <c r="T141" s="381"/>
      <c r="U141" s="382"/>
      <c r="AE141" s="375"/>
    </row>
    <row r="142" spans="8:31" ht="13.5" hidden="1" customHeight="1" x14ac:dyDescent="0.2">
      <c r="H142" s="380"/>
      <c r="I142" s="381"/>
      <c r="J142" s="381"/>
      <c r="K142" s="381"/>
      <c r="L142" s="381"/>
      <c r="M142" s="381"/>
      <c r="N142" s="381"/>
      <c r="O142" s="381"/>
      <c r="P142" s="381"/>
      <c r="Q142" s="381"/>
      <c r="R142" s="381"/>
      <c r="S142" s="381"/>
      <c r="T142" s="381"/>
      <c r="U142" s="382"/>
      <c r="AE142" s="375"/>
    </row>
    <row r="143" spans="8:31" ht="13.5" hidden="1" customHeight="1" x14ac:dyDescent="0.2">
      <c r="H143" s="380"/>
      <c r="I143" s="381"/>
      <c r="J143" s="381"/>
      <c r="K143" s="381"/>
      <c r="L143" s="381"/>
      <c r="M143" s="381"/>
      <c r="N143" s="381"/>
      <c r="O143" s="381"/>
      <c r="P143" s="381"/>
      <c r="Q143" s="381"/>
      <c r="R143" s="381"/>
      <c r="S143" s="381"/>
      <c r="T143" s="381"/>
      <c r="U143" s="382"/>
      <c r="AE143" s="375"/>
    </row>
    <row r="144" spans="8:31" ht="13.5" hidden="1" customHeight="1" x14ac:dyDescent="0.2">
      <c r="H144" s="380"/>
      <c r="I144" s="381"/>
      <c r="J144" s="381"/>
      <c r="K144" s="381"/>
      <c r="L144" s="381"/>
      <c r="M144" s="381"/>
      <c r="N144" s="381"/>
      <c r="O144" s="381"/>
      <c r="P144" s="381"/>
      <c r="Q144" s="381"/>
      <c r="R144" s="381"/>
      <c r="S144" s="381"/>
      <c r="T144" s="381"/>
      <c r="U144" s="382"/>
      <c r="AE144" s="375"/>
    </row>
    <row r="145" spans="8:31" ht="13.5" hidden="1" customHeight="1" x14ac:dyDescent="0.2">
      <c r="H145" s="380"/>
      <c r="I145" s="381"/>
      <c r="J145" s="381"/>
      <c r="K145" s="381"/>
      <c r="L145" s="381"/>
      <c r="M145" s="381"/>
      <c r="N145" s="381"/>
      <c r="O145" s="381"/>
      <c r="P145" s="381"/>
      <c r="Q145" s="381"/>
      <c r="R145" s="381"/>
      <c r="S145" s="381"/>
      <c r="T145" s="381"/>
      <c r="U145" s="382"/>
      <c r="AE145" s="375"/>
    </row>
    <row r="146" spans="8:31" ht="13.5" hidden="1" customHeight="1" x14ac:dyDescent="0.2">
      <c r="H146" s="380"/>
      <c r="I146" s="381"/>
      <c r="J146" s="381"/>
      <c r="K146" s="381"/>
      <c r="L146" s="381"/>
      <c r="M146" s="381"/>
      <c r="N146" s="381"/>
      <c r="O146" s="381"/>
      <c r="P146" s="381"/>
      <c r="Q146" s="381"/>
      <c r="R146" s="381"/>
      <c r="S146" s="381"/>
      <c r="T146" s="381"/>
      <c r="U146" s="382"/>
      <c r="AE146" s="375"/>
    </row>
    <row r="147" spans="8:31" ht="13.5" hidden="1" customHeight="1" x14ac:dyDescent="0.2">
      <c r="H147" s="380"/>
      <c r="I147" s="381"/>
      <c r="J147" s="381"/>
      <c r="K147" s="381"/>
      <c r="L147" s="381"/>
      <c r="M147" s="381"/>
      <c r="N147" s="381"/>
      <c r="O147" s="381"/>
      <c r="P147" s="381"/>
      <c r="Q147" s="381"/>
      <c r="R147" s="381"/>
      <c r="S147" s="381"/>
      <c r="T147" s="381"/>
      <c r="U147" s="382"/>
      <c r="AE147" s="375"/>
    </row>
    <row r="148" spans="8:31" ht="13.5" hidden="1" customHeight="1" x14ac:dyDescent="0.2">
      <c r="H148" s="380"/>
      <c r="I148" s="381"/>
      <c r="J148" s="381"/>
      <c r="K148" s="381"/>
      <c r="L148" s="381"/>
      <c r="M148" s="381"/>
      <c r="N148" s="381"/>
      <c r="O148" s="381"/>
      <c r="P148" s="381"/>
      <c r="Q148" s="381"/>
      <c r="R148" s="381"/>
      <c r="S148" s="381"/>
      <c r="T148" s="381"/>
      <c r="U148" s="382"/>
      <c r="AE148" s="375"/>
    </row>
    <row r="149" spans="8:31" ht="13.5" hidden="1" customHeight="1" x14ac:dyDescent="0.2">
      <c r="H149" s="380"/>
      <c r="I149" s="381"/>
      <c r="J149" s="381"/>
      <c r="K149" s="381"/>
      <c r="L149" s="381"/>
      <c r="M149" s="381"/>
      <c r="N149" s="381"/>
      <c r="O149" s="381"/>
      <c r="P149" s="381"/>
      <c r="Q149" s="381"/>
      <c r="R149" s="381"/>
      <c r="S149" s="381"/>
      <c r="T149" s="381"/>
      <c r="U149" s="382"/>
      <c r="AE149" s="375"/>
    </row>
    <row r="150" spans="8:31" ht="13.5" hidden="1" customHeight="1" x14ac:dyDescent="0.2">
      <c r="H150" s="380"/>
      <c r="I150" s="381"/>
      <c r="J150" s="381"/>
      <c r="K150" s="381"/>
      <c r="L150" s="381"/>
      <c r="M150" s="381"/>
      <c r="N150" s="381"/>
      <c r="O150" s="381"/>
      <c r="P150" s="381"/>
      <c r="Q150" s="381"/>
      <c r="R150" s="381"/>
      <c r="S150" s="381"/>
      <c r="T150" s="381"/>
      <c r="U150" s="382"/>
      <c r="AE150" s="375"/>
    </row>
    <row r="151" spans="8:31" ht="13.5" hidden="1" customHeight="1" x14ac:dyDescent="0.2">
      <c r="H151" s="380"/>
      <c r="I151" s="381"/>
      <c r="J151" s="381"/>
      <c r="K151" s="381"/>
      <c r="L151" s="381"/>
      <c r="M151" s="381"/>
      <c r="N151" s="381"/>
      <c r="O151" s="381"/>
      <c r="P151" s="381"/>
      <c r="Q151" s="381"/>
      <c r="R151" s="381"/>
      <c r="S151" s="381"/>
      <c r="T151" s="381"/>
      <c r="U151" s="382"/>
      <c r="AE151" s="375"/>
    </row>
    <row r="152" spans="8:31" ht="13.5" hidden="1" customHeight="1" x14ac:dyDescent="0.2">
      <c r="H152" s="380"/>
      <c r="I152" s="381"/>
      <c r="J152" s="381"/>
      <c r="K152" s="381"/>
      <c r="L152" s="381"/>
      <c r="M152" s="381"/>
      <c r="N152" s="381"/>
      <c r="O152" s="381"/>
      <c r="P152" s="381"/>
      <c r="Q152" s="381"/>
      <c r="R152" s="381"/>
      <c r="S152" s="381"/>
      <c r="T152" s="381"/>
      <c r="U152" s="382"/>
      <c r="AE152" s="375"/>
    </row>
    <row r="153" spans="8:31" ht="13.5" hidden="1" customHeight="1" x14ac:dyDescent="0.2">
      <c r="H153" s="380"/>
      <c r="I153" s="381"/>
      <c r="J153" s="381"/>
      <c r="K153" s="381"/>
      <c r="L153" s="381"/>
      <c r="M153" s="381"/>
      <c r="N153" s="381"/>
      <c r="O153" s="381"/>
      <c r="P153" s="381"/>
      <c r="Q153" s="381"/>
      <c r="R153" s="381"/>
      <c r="S153" s="381"/>
      <c r="T153" s="381"/>
      <c r="U153" s="382"/>
      <c r="AE153" s="375"/>
    </row>
    <row r="154" spans="8:31" ht="13.5" hidden="1" customHeight="1" x14ac:dyDescent="0.2">
      <c r="H154" s="380"/>
      <c r="I154" s="381"/>
      <c r="J154" s="381"/>
      <c r="K154" s="381"/>
      <c r="L154" s="381"/>
      <c r="M154" s="381"/>
      <c r="N154" s="381"/>
      <c r="O154" s="381"/>
      <c r="P154" s="381"/>
      <c r="Q154" s="381"/>
      <c r="R154" s="381"/>
      <c r="S154" s="381"/>
      <c r="T154" s="381"/>
      <c r="U154" s="382"/>
      <c r="AE154" s="375"/>
    </row>
    <row r="155" spans="8:31" ht="13.5" hidden="1" customHeight="1" x14ac:dyDescent="0.2">
      <c r="H155" s="380"/>
      <c r="I155" s="381"/>
      <c r="J155" s="381"/>
      <c r="K155" s="381"/>
      <c r="L155" s="381"/>
      <c r="M155" s="381"/>
      <c r="N155" s="381"/>
      <c r="O155" s="381"/>
      <c r="P155" s="381"/>
      <c r="Q155" s="381"/>
      <c r="R155" s="381"/>
      <c r="S155" s="381"/>
      <c r="T155" s="381"/>
      <c r="U155" s="382"/>
      <c r="AE155" s="375"/>
    </row>
    <row r="156" spans="8:31" ht="13.5" hidden="1" customHeight="1" x14ac:dyDescent="0.2">
      <c r="H156" s="380"/>
      <c r="I156" s="381"/>
      <c r="J156" s="381"/>
      <c r="K156" s="381"/>
      <c r="L156" s="381"/>
      <c r="M156" s="381"/>
      <c r="N156" s="381"/>
      <c r="O156" s="381"/>
      <c r="P156" s="381"/>
      <c r="Q156" s="381"/>
      <c r="R156" s="381"/>
      <c r="S156" s="381"/>
      <c r="T156" s="381"/>
      <c r="U156" s="382"/>
      <c r="AE156" s="375"/>
    </row>
    <row r="157" spans="8:31" ht="13.5" hidden="1" customHeight="1" x14ac:dyDescent="0.2">
      <c r="H157" s="380"/>
      <c r="I157" s="381"/>
      <c r="J157" s="381"/>
      <c r="K157" s="381"/>
      <c r="L157" s="381"/>
      <c r="M157" s="381"/>
      <c r="N157" s="381"/>
      <c r="O157" s="381"/>
      <c r="P157" s="381"/>
      <c r="Q157" s="381"/>
      <c r="R157" s="381"/>
      <c r="S157" s="381"/>
      <c r="T157" s="381"/>
      <c r="U157" s="382"/>
      <c r="AE157" s="375"/>
    </row>
    <row r="158" spans="8:31" ht="13.5" hidden="1" customHeight="1" x14ac:dyDescent="0.2">
      <c r="H158" s="380"/>
      <c r="I158" s="381"/>
      <c r="J158" s="381"/>
      <c r="K158" s="381"/>
      <c r="L158" s="381"/>
      <c r="M158" s="381"/>
      <c r="N158" s="381"/>
      <c r="O158" s="381"/>
      <c r="P158" s="381"/>
      <c r="Q158" s="381"/>
      <c r="R158" s="381"/>
      <c r="S158" s="381"/>
      <c r="T158" s="381"/>
      <c r="U158" s="382"/>
      <c r="AE158" s="375"/>
    </row>
    <row r="159" spans="8:31" ht="13.5" hidden="1" customHeight="1" x14ac:dyDescent="0.2">
      <c r="H159" s="380"/>
      <c r="I159" s="381"/>
      <c r="J159" s="381"/>
      <c r="K159" s="381"/>
      <c r="L159" s="381"/>
      <c r="M159" s="381"/>
      <c r="N159" s="381"/>
      <c r="O159" s="381"/>
      <c r="P159" s="381"/>
      <c r="Q159" s="381"/>
      <c r="R159" s="381"/>
      <c r="S159" s="381"/>
      <c r="T159" s="381"/>
      <c r="U159" s="382"/>
      <c r="AE159" s="375"/>
    </row>
    <row r="160" spans="8:31" ht="13.5" hidden="1" customHeight="1" x14ac:dyDescent="0.2">
      <c r="H160" s="380"/>
      <c r="I160" s="381"/>
      <c r="J160" s="381"/>
      <c r="K160" s="381"/>
      <c r="L160" s="381"/>
      <c r="M160" s="381"/>
      <c r="N160" s="381"/>
      <c r="O160" s="381"/>
      <c r="P160" s="381"/>
      <c r="Q160" s="381"/>
      <c r="R160" s="381"/>
      <c r="S160" s="381"/>
      <c r="T160" s="381"/>
      <c r="U160" s="382"/>
      <c r="AE160" s="375"/>
    </row>
    <row r="161" spans="8:31" ht="13.5" hidden="1" customHeight="1" x14ac:dyDescent="0.2">
      <c r="H161" s="380"/>
      <c r="I161" s="381"/>
      <c r="J161" s="381"/>
      <c r="K161" s="381"/>
      <c r="L161" s="381"/>
      <c r="M161" s="381"/>
      <c r="N161" s="381"/>
      <c r="O161" s="381"/>
      <c r="P161" s="381"/>
      <c r="Q161" s="381"/>
      <c r="R161" s="381"/>
      <c r="S161" s="381"/>
      <c r="T161" s="381"/>
      <c r="U161" s="382"/>
      <c r="AE161" s="375"/>
    </row>
    <row r="162" spans="8:31" ht="13.5" hidden="1" customHeight="1" x14ac:dyDescent="0.2">
      <c r="H162" s="380"/>
      <c r="I162" s="381"/>
      <c r="J162" s="381"/>
      <c r="K162" s="381"/>
      <c r="L162" s="381"/>
      <c r="M162" s="381"/>
      <c r="N162" s="381"/>
      <c r="O162" s="381"/>
      <c r="P162" s="381"/>
      <c r="Q162" s="381"/>
      <c r="R162" s="381"/>
      <c r="S162" s="381"/>
      <c r="T162" s="381"/>
      <c r="U162" s="382"/>
      <c r="AE162" s="375"/>
    </row>
    <row r="163" spans="8:31" ht="13.5" hidden="1" customHeight="1" x14ac:dyDescent="0.2">
      <c r="H163" s="380"/>
      <c r="I163" s="381"/>
      <c r="J163" s="381"/>
      <c r="K163" s="381"/>
      <c r="L163" s="381"/>
      <c r="M163" s="381"/>
      <c r="N163" s="381"/>
      <c r="O163" s="381"/>
      <c r="P163" s="381"/>
      <c r="Q163" s="381"/>
      <c r="R163" s="381"/>
      <c r="S163" s="381"/>
      <c r="T163" s="381"/>
      <c r="U163" s="382"/>
      <c r="AE163" s="375"/>
    </row>
    <row r="164" spans="8:31" ht="13.5" hidden="1" customHeight="1" x14ac:dyDescent="0.2">
      <c r="H164" s="380"/>
      <c r="I164" s="381"/>
      <c r="J164" s="381"/>
      <c r="K164" s="381"/>
      <c r="L164" s="381"/>
      <c r="M164" s="381"/>
      <c r="N164" s="381"/>
      <c r="O164" s="381"/>
      <c r="P164" s="381"/>
      <c r="Q164" s="381"/>
      <c r="R164" s="381"/>
      <c r="S164" s="381"/>
      <c r="T164" s="381"/>
      <c r="U164" s="382"/>
      <c r="AE164" s="375"/>
    </row>
    <row r="165" spans="8:31" ht="13.5" hidden="1" customHeight="1" x14ac:dyDescent="0.2">
      <c r="H165" s="380"/>
      <c r="I165" s="381"/>
      <c r="J165" s="381"/>
      <c r="K165" s="381"/>
      <c r="L165" s="381"/>
      <c r="M165" s="381"/>
      <c r="N165" s="381"/>
      <c r="O165" s="381"/>
      <c r="P165" s="381"/>
      <c r="Q165" s="381"/>
      <c r="R165" s="381"/>
      <c r="S165" s="381"/>
      <c r="T165" s="381"/>
      <c r="U165" s="382"/>
      <c r="AE165" s="375"/>
    </row>
    <row r="166" spans="8:31" ht="13.5" hidden="1" customHeight="1" x14ac:dyDescent="0.2">
      <c r="H166" s="380"/>
      <c r="I166" s="381"/>
      <c r="J166" s="381"/>
      <c r="K166" s="381"/>
      <c r="L166" s="381"/>
      <c r="M166" s="381"/>
      <c r="N166" s="381"/>
      <c r="O166" s="381"/>
      <c r="P166" s="381"/>
      <c r="Q166" s="381"/>
      <c r="R166" s="381"/>
      <c r="S166" s="381"/>
      <c r="T166" s="381"/>
      <c r="U166" s="382"/>
      <c r="AE166" s="375"/>
    </row>
    <row r="167" spans="8:31" ht="13.5" hidden="1" customHeight="1" x14ac:dyDescent="0.2">
      <c r="H167" s="380"/>
      <c r="I167" s="381"/>
      <c r="J167" s="381"/>
      <c r="K167" s="381"/>
      <c r="L167" s="381"/>
      <c r="M167" s="381"/>
      <c r="N167" s="381"/>
      <c r="O167" s="381"/>
      <c r="P167" s="381"/>
      <c r="Q167" s="381"/>
      <c r="R167" s="381"/>
      <c r="S167" s="381"/>
      <c r="T167" s="381"/>
      <c r="U167" s="382"/>
      <c r="AE167" s="375"/>
    </row>
    <row r="168" spans="8:31" ht="13.5" hidden="1" customHeight="1" x14ac:dyDescent="0.2">
      <c r="H168" s="380"/>
      <c r="I168" s="381"/>
      <c r="J168" s="381"/>
      <c r="K168" s="381"/>
      <c r="L168" s="381"/>
      <c r="M168" s="381"/>
      <c r="N168" s="381"/>
      <c r="O168" s="381"/>
      <c r="P168" s="381"/>
      <c r="Q168" s="381"/>
      <c r="R168" s="381"/>
      <c r="S168" s="381"/>
      <c r="T168" s="381"/>
      <c r="U168" s="382"/>
      <c r="AE168" s="375"/>
    </row>
    <row r="169" spans="8:31" ht="13.5" hidden="1" customHeight="1" x14ac:dyDescent="0.2">
      <c r="H169" s="380"/>
      <c r="I169" s="381"/>
      <c r="J169" s="381"/>
      <c r="K169" s="381"/>
      <c r="L169" s="381"/>
      <c r="M169" s="381"/>
      <c r="N169" s="381"/>
      <c r="O169" s="381"/>
      <c r="P169" s="381"/>
      <c r="Q169" s="381"/>
      <c r="R169" s="381"/>
      <c r="S169" s="381"/>
      <c r="T169" s="381"/>
      <c r="U169" s="382"/>
      <c r="AE169" s="375"/>
    </row>
    <row r="170" spans="8:31" ht="13.5" hidden="1" customHeight="1" x14ac:dyDescent="0.2">
      <c r="H170" s="380"/>
      <c r="I170" s="381"/>
      <c r="J170" s="381"/>
      <c r="K170" s="381"/>
      <c r="L170" s="381"/>
      <c r="M170" s="381"/>
      <c r="N170" s="381"/>
      <c r="O170" s="381"/>
      <c r="P170" s="381"/>
      <c r="Q170" s="381"/>
      <c r="R170" s="381"/>
      <c r="S170" s="381"/>
      <c r="T170" s="381"/>
      <c r="U170" s="382"/>
      <c r="AE170" s="375"/>
    </row>
    <row r="171" spans="8:31" ht="13.5" hidden="1" customHeight="1" x14ac:dyDescent="0.2">
      <c r="H171" s="380"/>
      <c r="I171" s="381"/>
      <c r="J171" s="381"/>
      <c r="K171" s="381"/>
      <c r="L171" s="381"/>
      <c r="M171" s="381"/>
      <c r="N171" s="381"/>
      <c r="O171" s="381"/>
      <c r="P171" s="381"/>
      <c r="Q171" s="381"/>
      <c r="R171" s="381"/>
      <c r="S171" s="381"/>
      <c r="T171" s="381"/>
      <c r="U171" s="382"/>
      <c r="AE171" s="375"/>
    </row>
    <row r="172" spans="8:31" ht="13.5" hidden="1" customHeight="1" x14ac:dyDescent="0.2">
      <c r="H172" s="380"/>
      <c r="I172" s="381"/>
      <c r="J172" s="381"/>
      <c r="K172" s="381"/>
      <c r="L172" s="381"/>
      <c r="M172" s="381"/>
      <c r="N172" s="381"/>
      <c r="O172" s="381"/>
      <c r="P172" s="381"/>
      <c r="Q172" s="381"/>
      <c r="R172" s="381"/>
      <c r="S172" s="381"/>
      <c r="T172" s="381"/>
      <c r="U172" s="382"/>
      <c r="AE172" s="375"/>
    </row>
    <row r="173" spans="8:31" ht="13.5" hidden="1" customHeight="1" x14ac:dyDescent="0.2">
      <c r="H173" s="380"/>
      <c r="I173" s="381"/>
      <c r="J173" s="381"/>
      <c r="K173" s="381"/>
      <c r="L173" s="381"/>
      <c r="M173" s="381"/>
      <c r="N173" s="381"/>
      <c r="O173" s="381"/>
      <c r="P173" s="381"/>
      <c r="Q173" s="381"/>
      <c r="R173" s="381"/>
      <c r="S173" s="381"/>
      <c r="T173" s="381"/>
      <c r="U173" s="382"/>
      <c r="AE173" s="375"/>
    </row>
    <row r="174" spans="8:31" ht="13.5" hidden="1" customHeight="1" x14ac:dyDescent="0.2">
      <c r="H174" s="380"/>
      <c r="I174" s="381"/>
      <c r="J174" s="381"/>
      <c r="K174" s="381"/>
      <c r="L174" s="381"/>
      <c r="M174" s="381"/>
      <c r="N174" s="381"/>
      <c r="O174" s="381"/>
      <c r="P174" s="381"/>
      <c r="Q174" s="381"/>
      <c r="R174" s="381"/>
      <c r="S174" s="381"/>
      <c r="T174" s="381"/>
      <c r="U174" s="382"/>
      <c r="AE174" s="375"/>
    </row>
    <row r="175" spans="8:31" ht="13.5" hidden="1" customHeight="1" x14ac:dyDescent="0.2">
      <c r="H175" s="380"/>
      <c r="I175" s="381"/>
      <c r="J175" s="381"/>
      <c r="K175" s="381"/>
      <c r="L175" s="381"/>
      <c r="M175" s="381"/>
      <c r="N175" s="381"/>
      <c r="O175" s="381"/>
      <c r="P175" s="381"/>
      <c r="Q175" s="381"/>
      <c r="R175" s="381"/>
      <c r="S175" s="381"/>
      <c r="T175" s="381"/>
      <c r="U175" s="382"/>
      <c r="AE175" s="375"/>
    </row>
    <row r="176" spans="8:31" ht="13.5" hidden="1" customHeight="1" x14ac:dyDescent="0.2">
      <c r="H176" s="380"/>
      <c r="I176" s="381"/>
      <c r="J176" s="381"/>
      <c r="K176" s="381"/>
      <c r="L176" s="381"/>
      <c r="M176" s="381"/>
      <c r="N176" s="381"/>
      <c r="O176" s="381"/>
      <c r="P176" s="381"/>
      <c r="Q176" s="381"/>
      <c r="R176" s="381"/>
      <c r="S176" s="381"/>
      <c r="T176" s="381"/>
      <c r="U176" s="382"/>
      <c r="AE176" s="375"/>
    </row>
    <row r="177" spans="8:31" ht="13.5" hidden="1" customHeight="1" x14ac:dyDescent="0.2">
      <c r="H177" s="380"/>
      <c r="I177" s="381"/>
      <c r="J177" s="381"/>
      <c r="K177" s="381"/>
      <c r="L177" s="381"/>
      <c r="M177" s="381"/>
      <c r="N177" s="381"/>
      <c r="O177" s="381"/>
      <c r="P177" s="381"/>
      <c r="Q177" s="381"/>
      <c r="R177" s="381"/>
      <c r="S177" s="381"/>
      <c r="T177" s="381"/>
      <c r="U177" s="382"/>
      <c r="AE177" s="375"/>
    </row>
    <row r="178" spans="8:31" ht="13.5" hidden="1" customHeight="1" x14ac:dyDescent="0.2">
      <c r="H178" s="380"/>
      <c r="I178" s="381"/>
      <c r="J178" s="381"/>
      <c r="K178" s="381"/>
      <c r="L178" s="381"/>
      <c r="M178" s="381"/>
      <c r="N178" s="381"/>
      <c r="O178" s="381"/>
      <c r="P178" s="381"/>
      <c r="Q178" s="381"/>
      <c r="R178" s="381"/>
      <c r="S178" s="381"/>
      <c r="T178" s="381"/>
      <c r="U178" s="382"/>
      <c r="AE178" s="375"/>
    </row>
    <row r="179" spans="8:31" ht="13.5" hidden="1" customHeight="1" x14ac:dyDescent="0.2">
      <c r="H179" s="380"/>
      <c r="I179" s="381"/>
      <c r="J179" s="381"/>
      <c r="K179" s="381"/>
      <c r="L179" s="381"/>
      <c r="M179" s="381"/>
      <c r="N179" s="381"/>
      <c r="O179" s="381"/>
      <c r="P179" s="381"/>
      <c r="Q179" s="381"/>
      <c r="R179" s="381"/>
      <c r="S179" s="381"/>
      <c r="T179" s="381"/>
      <c r="U179" s="382"/>
      <c r="AE179" s="375"/>
    </row>
    <row r="180" spans="8:31" ht="13.5" hidden="1" customHeight="1" x14ac:dyDescent="0.2">
      <c r="H180" s="380"/>
      <c r="I180" s="381"/>
      <c r="J180" s="381"/>
      <c r="K180" s="381"/>
      <c r="L180" s="381"/>
      <c r="M180" s="381"/>
      <c r="N180" s="381"/>
      <c r="O180" s="381"/>
      <c r="P180" s="381"/>
      <c r="Q180" s="381"/>
      <c r="R180" s="381"/>
      <c r="S180" s="381"/>
      <c r="T180" s="381"/>
      <c r="U180" s="382"/>
      <c r="AE180" s="375"/>
    </row>
    <row r="181" spans="8:31" ht="13.5" hidden="1" customHeight="1" x14ac:dyDescent="0.2">
      <c r="H181" s="380"/>
      <c r="I181" s="381"/>
      <c r="J181" s="381"/>
      <c r="K181" s="381"/>
      <c r="L181" s="381"/>
      <c r="M181" s="381"/>
      <c r="N181" s="381"/>
      <c r="O181" s="381"/>
      <c r="P181" s="381"/>
      <c r="Q181" s="381"/>
      <c r="R181" s="381"/>
      <c r="S181" s="381"/>
      <c r="T181" s="381"/>
      <c r="U181" s="382"/>
      <c r="AE181" s="375"/>
    </row>
    <row r="182" spans="8:31" ht="13.5" hidden="1" customHeight="1" x14ac:dyDescent="0.2">
      <c r="H182" s="380"/>
      <c r="I182" s="381"/>
      <c r="J182" s="381"/>
      <c r="K182" s="381"/>
      <c r="L182" s="381"/>
      <c r="M182" s="381"/>
      <c r="N182" s="381"/>
      <c r="O182" s="381"/>
      <c r="P182" s="381"/>
      <c r="Q182" s="381"/>
      <c r="R182" s="381"/>
      <c r="S182" s="381"/>
      <c r="T182" s="381"/>
      <c r="U182" s="382"/>
      <c r="AE182" s="375"/>
    </row>
    <row r="183" spans="8:31" ht="13.5" hidden="1" customHeight="1" x14ac:dyDescent="0.2">
      <c r="H183" s="380"/>
      <c r="I183" s="381"/>
      <c r="J183" s="381"/>
      <c r="K183" s="381"/>
      <c r="L183" s="381"/>
      <c r="M183" s="381"/>
      <c r="N183" s="381"/>
      <c r="O183" s="381"/>
      <c r="P183" s="381"/>
      <c r="Q183" s="381"/>
      <c r="R183" s="381"/>
      <c r="S183" s="381"/>
      <c r="T183" s="381"/>
      <c r="U183" s="382"/>
      <c r="AE183" s="375"/>
    </row>
    <row r="184" spans="8:31" ht="13.5" hidden="1" customHeight="1" x14ac:dyDescent="0.2">
      <c r="H184" s="380"/>
      <c r="I184" s="381"/>
      <c r="J184" s="381"/>
      <c r="K184" s="381"/>
      <c r="L184" s="381"/>
      <c r="M184" s="381"/>
      <c r="N184" s="381"/>
      <c r="O184" s="381"/>
      <c r="P184" s="381"/>
      <c r="Q184" s="381"/>
      <c r="R184" s="381"/>
      <c r="S184" s="381"/>
      <c r="T184" s="381"/>
      <c r="U184" s="382"/>
      <c r="AE184" s="375"/>
    </row>
    <row r="185" spans="8:31" ht="13.5" hidden="1" customHeight="1" x14ac:dyDescent="0.2">
      <c r="H185" s="380"/>
      <c r="I185" s="381"/>
      <c r="J185" s="381"/>
      <c r="K185" s="381"/>
      <c r="L185" s="381"/>
      <c r="M185" s="381"/>
      <c r="N185" s="381"/>
      <c r="O185" s="381"/>
      <c r="P185" s="381"/>
      <c r="Q185" s="381"/>
      <c r="R185" s="381"/>
      <c r="S185" s="381"/>
      <c r="T185" s="381"/>
      <c r="U185" s="382"/>
      <c r="AE185" s="375"/>
    </row>
    <row r="186" spans="8:31" ht="13.5" hidden="1" customHeight="1" x14ac:dyDescent="0.2">
      <c r="H186" s="380"/>
      <c r="I186" s="381"/>
      <c r="J186" s="381"/>
      <c r="K186" s="381"/>
      <c r="L186" s="381"/>
      <c r="M186" s="381"/>
      <c r="N186" s="381"/>
      <c r="O186" s="381"/>
      <c r="P186" s="381"/>
      <c r="Q186" s="381"/>
      <c r="R186" s="381"/>
      <c r="S186" s="381"/>
      <c r="T186" s="381"/>
      <c r="U186" s="382"/>
      <c r="AE186" s="375"/>
    </row>
    <row r="187" spans="8:31" ht="13.5" hidden="1" customHeight="1" x14ac:dyDescent="0.2">
      <c r="H187" s="380"/>
      <c r="I187" s="381"/>
      <c r="J187" s="381"/>
      <c r="K187" s="381"/>
      <c r="L187" s="381"/>
      <c r="M187" s="381"/>
      <c r="N187" s="381"/>
      <c r="O187" s="381"/>
      <c r="P187" s="381"/>
      <c r="Q187" s="381"/>
      <c r="R187" s="381"/>
      <c r="S187" s="381"/>
      <c r="T187" s="381"/>
      <c r="U187" s="382"/>
      <c r="AE187" s="375"/>
    </row>
    <row r="188" spans="8:31" ht="13.5" hidden="1" customHeight="1" x14ac:dyDescent="0.2">
      <c r="H188" s="380"/>
      <c r="I188" s="381"/>
      <c r="J188" s="381"/>
      <c r="K188" s="381"/>
      <c r="L188" s="381"/>
      <c r="M188" s="381"/>
      <c r="N188" s="381"/>
      <c r="O188" s="381"/>
      <c r="P188" s="381"/>
      <c r="Q188" s="381"/>
      <c r="R188" s="381"/>
      <c r="S188" s="381"/>
      <c r="T188" s="381"/>
      <c r="U188" s="382"/>
      <c r="AE188" s="375"/>
    </row>
    <row r="189" spans="8:31" ht="13.5" hidden="1" customHeight="1" x14ac:dyDescent="0.2">
      <c r="H189" s="380"/>
      <c r="I189" s="381"/>
      <c r="J189" s="381"/>
      <c r="K189" s="381"/>
      <c r="L189" s="381"/>
      <c r="M189" s="381"/>
      <c r="N189" s="381"/>
      <c r="O189" s="381"/>
      <c r="P189" s="381"/>
      <c r="Q189" s="381"/>
      <c r="R189" s="381"/>
      <c r="S189" s="381"/>
      <c r="T189" s="381"/>
      <c r="U189" s="382"/>
      <c r="AE189" s="375"/>
    </row>
    <row r="190" spans="8:31" ht="13.5" hidden="1" customHeight="1" x14ac:dyDescent="0.2">
      <c r="H190" s="380"/>
      <c r="I190" s="381"/>
      <c r="J190" s="381"/>
      <c r="K190" s="381"/>
      <c r="L190" s="381"/>
      <c r="M190" s="381"/>
      <c r="N190" s="381"/>
      <c r="O190" s="381"/>
      <c r="P190" s="381"/>
      <c r="Q190" s="381"/>
      <c r="R190" s="381"/>
      <c r="S190" s="381"/>
      <c r="T190" s="381"/>
      <c r="U190" s="382"/>
      <c r="AE190" s="375"/>
    </row>
    <row r="191" spans="8:31" ht="13.5" hidden="1" customHeight="1" x14ac:dyDescent="0.2">
      <c r="H191" s="380"/>
      <c r="I191" s="381"/>
      <c r="J191" s="381"/>
      <c r="K191" s="381"/>
      <c r="L191" s="381"/>
      <c r="M191" s="381"/>
      <c r="N191" s="381"/>
      <c r="O191" s="381"/>
      <c r="P191" s="381"/>
      <c r="Q191" s="381"/>
      <c r="R191" s="381"/>
      <c r="S191" s="381"/>
      <c r="T191" s="381"/>
      <c r="U191" s="382"/>
      <c r="AE191" s="375"/>
    </row>
    <row r="192" spans="8:31" ht="13.5" hidden="1" customHeight="1" x14ac:dyDescent="0.2">
      <c r="H192" s="380"/>
      <c r="I192" s="381"/>
      <c r="J192" s="381"/>
      <c r="K192" s="381"/>
      <c r="L192" s="381"/>
      <c r="M192" s="381"/>
      <c r="N192" s="381"/>
      <c r="O192" s="381"/>
      <c r="P192" s="381"/>
      <c r="Q192" s="381"/>
      <c r="R192" s="381"/>
      <c r="S192" s="381"/>
      <c r="T192" s="381"/>
      <c r="U192" s="382"/>
      <c r="AE192" s="375"/>
    </row>
    <row r="193" spans="8:31" ht="13.5" hidden="1" customHeight="1" x14ac:dyDescent="0.2">
      <c r="H193" s="380"/>
      <c r="I193" s="381"/>
      <c r="J193" s="381"/>
      <c r="K193" s="381"/>
      <c r="L193" s="381"/>
      <c r="M193" s="381"/>
      <c r="N193" s="381"/>
      <c r="O193" s="381"/>
      <c r="P193" s="381"/>
      <c r="Q193" s="381"/>
      <c r="R193" s="381"/>
      <c r="S193" s="381"/>
      <c r="T193" s="381"/>
      <c r="U193" s="382"/>
      <c r="AE193" s="375"/>
    </row>
    <row r="194" spans="8:31" ht="13.5" hidden="1" customHeight="1" x14ac:dyDescent="0.2">
      <c r="H194" s="380"/>
      <c r="I194" s="381"/>
      <c r="J194" s="381"/>
      <c r="K194" s="381"/>
      <c r="L194" s="381"/>
      <c r="M194" s="381"/>
      <c r="N194" s="381"/>
      <c r="O194" s="381"/>
      <c r="P194" s="381"/>
      <c r="Q194" s="381"/>
      <c r="R194" s="381"/>
      <c r="S194" s="381"/>
      <c r="T194" s="381"/>
      <c r="U194" s="382"/>
      <c r="AE194" s="375"/>
    </row>
    <row r="195" spans="8:31" ht="13.5" hidden="1" customHeight="1" x14ac:dyDescent="0.2">
      <c r="H195" s="380"/>
      <c r="I195" s="381"/>
      <c r="J195" s="381"/>
      <c r="K195" s="381"/>
      <c r="L195" s="381"/>
      <c r="M195" s="381"/>
      <c r="N195" s="381"/>
      <c r="O195" s="381"/>
      <c r="P195" s="381"/>
      <c r="Q195" s="381"/>
      <c r="R195" s="381"/>
      <c r="S195" s="381"/>
      <c r="T195" s="381"/>
      <c r="U195" s="382"/>
      <c r="AE195" s="375"/>
    </row>
    <row r="196" spans="8:31" ht="13.5" hidden="1" customHeight="1" x14ac:dyDescent="0.2">
      <c r="H196" s="380"/>
      <c r="I196" s="381"/>
      <c r="J196" s="381"/>
      <c r="K196" s="381"/>
      <c r="L196" s="381"/>
      <c r="M196" s="381"/>
      <c r="N196" s="381"/>
      <c r="O196" s="381"/>
      <c r="P196" s="381"/>
      <c r="Q196" s="381"/>
      <c r="R196" s="381"/>
      <c r="S196" s="381"/>
      <c r="T196" s="381"/>
      <c r="U196" s="382"/>
      <c r="AE196" s="375"/>
    </row>
    <row r="197" spans="8:31" ht="13.5" hidden="1" customHeight="1" x14ac:dyDescent="0.2">
      <c r="H197" s="380"/>
      <c r="I197" s="381"/>
      <c r="J197" s="381"/>
      <c r="K197" s="381"/>
      <c r="L197" s="381"/>
      <c r="M197" s="381"/>
      <c r="N197" s="381"/>
      <c r="O197" s="381"/>
      <c r="P197" s="381"/>
      <c r="Q197" s="381"/>
      <c r="R197" s="381"/>
      <c r="S197" s="381"/>
      <c r="T197" s="381"/>
      <c r="U197" s="382"/>
      <c r="AE197" s="375"/>
    </row>
    <row r="198" spans="8:31" ht="13.5" hidden="1" customHeight="1" x14ac:dyDescent="0.2">
      <c r="H198" s="380"/>
      <c r="I198" s="381"/>
      <c r="J198" s="381"/>
      <c r="K198" s="381"/>
      <c r="L198" s="381"/>
      <c r="M198" s="381"/>
      <c r="N198" s="381"/>
      <c r="O198" s="381"/>
      <c r="P198" s="381"/>
      <c r="Q198" s="381"/>
      <c r="R198" s="381"/>
      <c r="S198" s="381"/>
      <c r="T198" s="381"/>
      <c r="U198" s="382"/>
      <c r="AE198" s="375"/>
    </row>
    <row r="199" spans="8:31" ht="13.5" hidden="1" customHeight="1" x14ac:dyDescent="0.2">
      <c r="H199" s="380"/>
      <c r="I199" s="381"/>
      <c r="J199" s="381"/>
      <c r="K199" s="381"/>
      <c r="L199" s="381"/>
      <c r="M199" s="381"/>
      <c r="N199" s="381"/>
      <c r="O199" s="381"/>
      <c r="P199" s="381"/>
      <c r="Q199" s="381"/>
      <c r="R199" s="381"/>
      <c r="S199" s="381"/>
      <c r="T199" s="381"/>
      <c r="U199" s="382"/>
      <c r="AE199" s="375"/>
    </row>
    <row r="200" spans="8:31" ht="13.5" hidden="1" customHeight="1" x14ac:dyDescent="0.2">
      <c r="H200" s="380"/>
      <c r="I200" s="381"/>
      <c r="J200" s="381"/>
      <c r="K200" s="381"/>
      <c r="L200" s="381"/>
      <c r="M200" s="381"/>
      <c r="N200" s="381"/>
      <c r="O200" s="381"/>
      <c r="P200" s="381"/>
      <c r="Q200" s="381"/>
      <c r="R200" s="381"/>
      <c r="S200" s="381"/>
      <c r="T200" s="381"/>
      <c r="U200" s="382"/>
      <c r="AE200" s="375"/>
    </row>
    <row r="201" spans="8:31" ht="13.5" hidden="1" customHeight="1" x14ac:dyDescent="0.2">
      <c r="H201" s="380"/>
      <c r="I201" s="381"/>
      <c r="J201" s="381"/>
      <c r="K201" s="381"/>
      <c r="L201" s="381"/>
      <c r="M201" s="381"/>
      <c r="N201" s="381"/>
      <c r="O201" s="381"/>
      <c r="P201" s="381"/>
      <c r="Q201" s="381"/>
      <c r="R201" s="381"/>
      <c r="S201" s="381"/>
      <c r="T201" s="381"/>
      <c r="U201" s="382"/>
      <c r="AE201" s="375"/>
    </row>
    <row r="202" spans="8:31" ht="13.5" hidden="1" customHeight="1" x14ac:dyDescent="0.2">
      <c r="H202" s="380"/>
      <c r="I202" s="381"/>
      <c r="J202" s="381"/>
      <c r="K202" s="381"/>
      <c r="L202" s="381"/>
      <c r="M202" s="381"/>
      <c r="N202" s="381"/>
      <c r="O202" s="381"/>
      <c r="P202" s="381"/>
      <c r="Q202" s="381"/>
      <c r="R202" s="381"/>
      <c r="S202" s="381"/>
      <c r="T202" s="381"/>
      <c r="U202" s="382"/>
      <c r="AE202" s="375"/>
    </row>
    <row r="203" spans="8:31" ht="13.5" hidden="1" customHeight="1" x14ac:dyDescent="0.2">
      <c r="H203" s="380"/>
      <c r="I203" s="381"/>
      <c r="J203" s="381"/>
      <c r="K203" s="381"/>
      <c r="L203" s="381"/>
      <c r="M203" s="381"/>
      <c r="N203" s="381"/>
      <c r="O203" s="381"/>
      <c r="P203" s="381"/>
      <c r="Q203" s="381"/>
      <c r="R203" s="381"/>
      <c r="S203" s="381"/>
      <c r="T203" s="381"/>
      <c r="U203" s="382"/>
      <c r="AE203" s="375"/>
    </row>
    <row r="204" spans="8:31" ht="13.5" hidden="1" customHeight="1" x14ac:dyDescent="0.2">
      <c r="H204" s="380"/>
      <c r="I204" s="381"/>
      <c r="J204" s="381"/>
      <c r="K204" s="381"/>
      <c r="L204" s="381"/>
      <c r="M204" s="381"/>
      <c r="N204" s="381"/>
      <c r="O204" s="381"/>
      <c r="P204" s="381"/>
      <c r="Q204" s="381"/>
      <c r="R204" s="381"/>
      <c r="S204" s="381"/>
      <c r="T204" s="381"/>
      <c r="U204" s="382"/>
      <c r="AE204" s="375"/>
    </row>
    <row r="205" spans="8:31" ht="13.5" hidden="1" customHeight="1" x14ac:dyDescent="0.2">
      <c r="H205" s="380"/>
      <c r="I205" s="381"/>
      <c r="J205" s="381"/>
      <c r="K205" s="381"/>
      <c r="L205" s="381"/>
      <c r="M205" s="381"/>
      <c r="N205" s="381"/>
      <c r="O205" s="381"/>
      <c r="P205" s="381"/>
      <c r="Q205" s="381"/>
      <c r="R205" s="381"/>
      <c r="S205" s="381"/>
      <c r="T205" s="381"/>
      <c r="U205" s="382"/>
      <c r="AE205" s="375"/>
    </row>
    <row r="206" spans="8:31" ht="13.5" hidden="1" customHeight="1" x14ac:dyDescent="0.2">
      <c r="H206" s="380"/>
      <c r="I206" s="381"/>
      <c r="J206" s="381"/>
      <c r="K206" s="381"/>
      <c r="L206" s="381"/>
      <c r="M206" s="381"/>
      <c r="N206" s="381"/>
      <c r="O206" s="381"/>
      <c r="P206" s="381"/>
      <c r="Q206" s="381"/>
      <c r="R206" s="381"/>
      <c r="S206" s="381"/>
      <c r="T206" s="381"/>
      <c r="U206" s="382"/>
      <c r="AE206" s="375"/>
    </row>
    <row r="207" spans="8:31" ht="13.5" hidden="1" customHeight="1" x14ac:dyDescent="0.2">
      <c r="H207" s="380"/>
      <c r="I207" s="381"/>
      <c r="J207" s="381"/>
      <c r="K207" s="381"/>
      <c r="L207" s="381"/>
      <c r="M207" s="381"/>
      <c r="N207" s="381"/>
      <c r="O207" s="381"/>
      <c r="P207" s="381"/>
      <c r="Q207" s="381"/>
      <c r="R207" s="381"/>
      <c r="S207" s="381"/>
      <c r="T207" s="381"/>
      <c r="U207" s="382"/>
      <c r="AE207" s="375"/>
    </row>
    <row r="208" spans="8:31" ht="13.5" hidden="1" customHeight="1" x14ac:dyDescent="0.2">
      <c r="H208" s="380"/>
      <c r="I208" s="381"/>
      <c r="J208" s="381"/>
      <c r="K208" s="381"/>
      <c r="L208" s="381"/>
      <c r="M208" s="381"/>
      <c r="N208" s="381"/>
      <c r="O208" s="381"/>
      <c r="P208" s="381"/>
      <c r="Q208" s="381"/>
      <c r="R208" s="381"/>
      <c r="S208" s="381"/>
      <c r="T208" s="381"/>
      <c r="U208" s="382"/>
      <c r="AE208" s="375"/>
    </row>
    <row r="209" spans="8:31" ht="13.5" hidden="1" customHeight="1" x14ac:dyDescent="0.2">
      <c r="H209" s="380"/>
      <c r="I209" s="381"/>
      <c r="J209" s="381"/>
      <c r="K209" s="381"/>
      <c r="L209" s="381"/>
      <c r="M209" s="381"/>
      <c r="N209" s="381"/>
      <c r="O209" s="381"/>
      <c r="P209" s="381"/>
      <c r="Q209" s="381"/>
      <c r="R209" s="381"/>
      <c r="S209" s="381"/>
      <c r="T209" s="381"/>
      <c r="U209" s="382"/>
      <c r="AE209" s="375"/>
    </row>
    <row r="210" spans="8:31" ht="13.5" hidden="1" customHeight="1" x14ac:dyDescent="0.2">
      <c r="H210" s="380"/>
      <c r="I210" s="381"/>
      <c r="J210" s="381"/>
      <c r="K210" s="381"/>
      <c r="L210" s="381"/>
      <c r="M210" s="381"/>
      <c r="N210" s="381"/>
      <c r="O210" s="381"/>
      <c r="P210" s="381"/>
      <c r="Q210" s="381"/>
      <c r="R210" s="381"/>
      <c r="S210" s="381"/>
      <c r="T210" s="381"/>
      <c r="U210" s="382"/>
      <c r="AE210" s="375"/>
    </row>
    <row r="211" spans="8:31" ht="13.5" hidden="1" customHeight="1" x14ac:dyDescent="0.2">
      <c r="H211" s="380"/>
      <c r="I211" s="381"/>
      <c r="J211" s="381"/>
      <c r="K211" s="381"/>
      <c r="L211" s="381"/>
      <c r="M211" s="381"/>
      <c r="N211" s="381"/>
      <c r="O211" s="381"/>
      <c r="P211" s="381"/>
      <c r="Q211" s="381"/>
      <c r="R211" s="381"/>
      <c r="S211" s="381"/>
      <c r="T211" s="381"/>
      <c r="U211" s="382"/>
      <c r="AE211" s="375"/>
    </row>
    <row r="212" spans="8:31" ht="13.5" hidden="1" customHeight="1" x14ac:dyDescent="0.2">
      <c r="H212" s="380"/>
      <c r="I212" s="381"/>
      <c r="J212" s="381"/>
      <c r="K212" s="381"/>
      <c r="L212" s="381"/>
      <c r="M212" s="381"/>
      <c r="N212" s="381"/>
      <c r="O212" s="381"/>
      <c r="P212" s="381"/>
      <c r="Q212" s="381"/>
      <c r="R212" s="381"/>
      <c r="S212" s="381"/>
      <c r="T212" s="381"/>
      <c r="U212" s="382"/>
      <c r="AE212" s="375"/>
    </row>
    <row r="213" spans="8:31" ht="13.5" hidden="1" customHeight="1" x14ac:dyDescent="0.2">
      <c r="H213" s="380"/>
      <c r="I213" s="381"/>
      <c r="J213" s="381"/>
      <c r="K213" s="381"/>
      <c r="L213" s="381"/>
      <c r="M213" s="381"/>
      <c r="N213" s="381"/>
      <c r="O213" s="381"/>
      <c r="P213" s="381"/>
      <c r="Q213" s="381"/>
      <c r="R213" s="381"/>
      <c r="S213" s="381"/>
      <c r="T213" s="381"/>
      <c r="U213" s="382"/>
      <c r="AE213" s="375"/>
    </row>
    <row r="214" spans="8:31" ht="13.5" hidden="1" customHeight="1" x14ac:dyDescent="0.2">
      <c r="H214" s="380"/>
      <c r="I214" s="381"/>
      <c r="J214" s="381"/>
      <c r="K214" s="381"/>
      <c r="L214" s="381"/>
      <c r="M214" s="381"/>
      <c r="N214" s="381"/>
      <c r="O214" s="381"/>
      <c r="P214" s="381"/>
      <c r="Q214" s="381"/>
      <c r="R214" s="381"/>
      <c r="S214" s="381"/>
      <c r="T214" s="381"/>
      <c r="U214" s="382"/>
      <c r="AE214" s="375"/>
    </row>
    <row r="215" spans="8:31" ht="13.5" hidden="1" customHeight="1" x14ac:dyDescent="0.2">
      <c r="H215" s="380"/>
      <c r="I215" s="381"/>
      <c r="J215" s="381"/>
      <c r="K215" s="381"/>
      <c r="L215" s="381"/>
      <c r="M215" s="381"/>
      <c r="N215" s="381"/>
      <c r="O215" s="381"/>
      <c r="P215" s="381"/>
      <c r="Q215" s="381"/>
      <c r="R215" s="381"/>
      <c r="S215" s="381"/>
      <c r="T215" s="381"/>
      <c r="U215" s="382"/>
      <c r="AE215" s="375"/>
    </row>
    <row r="216" spans="8:31" ht="13.5" hidden="1" customHeight="1" x14ac:dyDescent="0.2">
      <c r="H216" s="380"/>
      <c r="I216" s="381"/>
      <c r="J216" s="381"/>
      <c r="K216" s="381"/>
      <c r="L216" s="381"/>
      <c r="M216" s="381"/>
      <c r="N216" s="381"/>
      <c r="O216" s="381"/>
      <c r="P216" s="381"/>
      <c r="Q216" s="381"/>
      <c r="R216" s="381"/>
      <c r="S216" s="381"/>
      <c r="T216" s="381"/>
      <c r="U216" s="382"/>
      <c r="AE216" s="375"/>
    </row>
    <row r="217" spans="8:31" ht="13.5" hidden="1" customHeight="1" x14ac:dyDescent="0.2">
      <c r="H217" s="380"/>
      <c r="I217" s="381"/>
      <c r="J217" s="381"/>
      <c r="K217" s="381"/>
      <c r="L217" s="381"/>
      <c r="M217" s="381"/>
      <c r="N217" s="381"/>
      <c r="O217" s="381"/>
      <c r="P217" s="381"/>
      <c r="Q217" s="381"/>
      <c r="R217" s="381"/>
      <c r="S217" s="381"/>
      <c r="T217" s="381"/>
      <c r="U217" s="382"/>
      <c r="AE217" s="375"/>
    </row>
    <row r="218" spans="8:31" ht="13.5" hidden="1" customHeight="1" x14ac:dyDescent="0.2">
      <c r="H218" s="380"/>
      <c r="I218" s="381"/>
      <c r="J218" s="381"/>
      <c r="K218" s="381"/>
      <c r="L218" s="381"/>
      <c r="M218" s="381"/>
      <c r="N218" s="381"/>
      <c r="O218" s="381"/>
      <c r="P218" s="381"/>
      <c r="Q218" s="381"/>
      <c r="R218" s="381"/>
      <c r="S218" s="381"/>
      <c r="T218" s="381"/>
      <c r="U218" s="382"/>
      <c r="AE218" s="375"/>
    </row>
    <row r="219" spans="8:31" ht="13.5" hidden="1" customHeight="1" x14ac:dyDescent="0.2">
      <c r="H219" s="380"/>
      <c r="I219" s="381"/>
      <c r="J219" s="381"/>
      <c r="K219" s="381"/>
      <c r="L219" s="381"/>
      <c r="M219" s="381"/>
      <c r="N219" s="381"/>
      <c r="O219" s="381"/>
      <c r="P219" s="381"/>
      <c r="Q219" s="381"/>
      <c r="R219" s="381"/>
      <c r="S219" s="381"/>
      <c r="T219" s="381"/>
      <c r="U219" s="382"/>
      <c r="AE219" s="375"/>
    </row>
    <row r="220" spans="8:31" ht="13.5" hidden="1" customHeight="1" x14ac:dyDescent="0.2">
      <c r="H220" s="380"/>
      <c r="I220" s="381"/>
      <c r="J220" s="381"/>
      <c r="K220" s="381"/>
      <c r="L220" s="381"/>
      <c r="M220" s="381"/>
      <c r="N220" s="381"/>
      <c r="O220" s="381"/>
      <c r="P220" s="381"/>
      <c r="Q220" s="381"/>
      <c r="R220" s="381"/>
      <c r="S220" s="381"/>
      <c r="T220" s="381"/>
      <c r="U220" s="382"/>
      <c r="AE220" s="375"/>
    </row>
    <row r="221" spans="8:31" ht="13.5" hidden="1" customHeight="1" x14ac:dyDescent="0.2">
      <c r="H221" s="380"/>
      <c r="I221" s="381"/>
      <c r="J221" s="381"/>
      <c r="K221" s="381"/>
      <c r="L221" s="381"/>
      <c r="M221" s="381"/>
      <c r="N221" s="381"/>
      <c r="O221" s="381"/>
      <c r="P221" s="381"/>
      <c r="Q221" s="381"/>
      <c r="R221" s="381"/>
      <c r="S221" s="381"/>
      <c r="T221" s="381"/>
      <c r="U221" s="382"/>
      <c r="AE221" s="375"/>
    </row>
    <row r="222" spans="8:31" ht="13.5" hidden="1" customHeight="1" x14ac:dyDescent="0.2">
      <c r="H222" s="380"/>
      <c r="I222" s="381"/>
      <c r="J222" s="381"/>
      <c r="K222" s="381"/>
      <c r="L222" s="381"/>
      <c r="M222" s="381"/>
      <c r="N222" s="381"/>
      <c r="O222" s="381"/>
      <c r="P222" s="381"/>
      <c r="Q222" s="381"/>
      <c r="R222" s="381"/>
      <c r="S222" s="381"/>
      <c r="T222" s="381"/>
      <c r="U222" s="382"/>
      <c r="AE222" s="375"/>
    </row>
    <row r="223" spans="8:31" ht="13.5" hidden="1" customHeight="1" x14ac:dyDescent="0.2">
      <c r="H223" s="380"/>
      <c r="I223" s="381"/>
      <c r="J223" s="381"/>
      <c r="K223" s="381"/>
      <c r="L223" s="381"/>
      <c r="M223" s="381"/>
      <c r="N223" s="381"/>
      <c r="O223" s="381"/>
      <c r="P223" s="381"/>
      <c r="Q223" s="381"/>
      <c r="R223" s="381"/>
      <c r="S223" s="381"/>
      <c r="T223" s="381"/>
      <c r="U223" s="382"/>
      <c r="AE223" s="375"/>
    </row>
    <row r="224" spans="8:31" ht="13.5" hidden="1" customHeight="1" x14ac:dyDescent="0.2">
      <c r="H224" s="380"/>
      <c r="I224" s="381"/>
      <c r="J224" s="381"/>
      <c r="K224" s="381"/>
      <c r="L224" s="381"/>
      <c r="M224" s="381"/>
      <c r="N224" s="381"/>
      <c r="O224" s="381"/>
      <c r="P224" s="381"/>
      <c r="Q224" s="381"/>
      <c r="R224" s="381"/>
      <c r="S224" s="381"/>
      <c r="T224" s="381"/>
      <c r="U224" s="382"/>
      <c r="AE224" s="375"/>
    </row>
    <row r="225" spans="8:31" ht="13.5" hidden="1" customHeight="1" x14ac:dyDescent="0.2">
      <c r="H225" s="380"/>
      <c r="I225" s="381"/>
      <c r="J225" s="381"/>
      <c r="K225" s="381"/>
      <c r="L225" s="381"/>
      <c r="M225" s="381"/>
      <c r="N225" s="381"/>
      <c r="O225" s="381"/>
      <c r="P225" s="381"/>
      <c r="Q225" s="381"/>
      <c r="R225" s="381"/>
      <c r="S225" s="381"/>
      <c r="T225" s="381"/>
      <c r="U225" s="382"/>
      <c r="AE225" s="375"/>
    </row>
    <row r="226" spans="8:31" ht="13.5" hidden="1" customHeight="1" x14ac:dyDescent="0.2">
      <c r="H226" s="380"/>
      <c r="I226" s="381"/>
      <c r="J226" s="381"/>
      <c r="K226" s="381"/>
      <c r="L226" s="381"/>
      <c r="M226" s="381"/>
      <c r="N226" s="381"/>
      <c r="O226" s="381"/>
      <c r="P226" s="381"/>
      <c r="Q226" s="381"/>
      <c r="R226" s="381"/>
      <c r="S226" s="381"/>
      <c r="T226" s="381"/>
      <c r="U226" s="382"/>
      <c r="AE226" s="375"/>
    </row>
    <row r="227" spans="8:31" ht="13.5" hidden="1" customHeight="1" x14ac:dyDescent="0.2">
      <c r="H227" s="380"/>
      <c r="I227" s="381"/>
      <c r="J227" s="381"/>
      <c r="K227" s="381"/>
      <c r="L227" s="381"/>
      <c r="M227" s="381"/>
      <c r="N227" s="381"/>
      <c r="O227" s="381"/>
      <c r="P227" s="381"/>
      <c r="Q227" s="381"/>
      <c r="R227" s="381"/>
      <c r="S227" s="381"/>
      <c r="T227" s="381"/>
      <c r="U227" s="382"/>
      <c r="AE227" s="375"/>
    </row>
    <row r="228" spans="8:31" ht="13.5" hidden="1" customHeight="1" x14ac:dyDescent="0.2">
      <c r="H228" s="380"/>
      <c r="I228" s="381"/>
      <c r="J228" s="381"/>
      <c r="K228" s="381"/>
      <c r="L228" s="381"/>
      <c r="M228" s="381"/>
      <c r="N228" s="381"/>
      <c r="O228" s="381"/>
      <c r="P228" s="381"/>
      <c r="Q228" s="381"/>
      <c r="R228" s="381"/>
      <c r="S228" s="381"/>
      <c r="T228" s="381"/>
      <c r="U228" s="382"/>
      <c r="AE228" s="375"/>
    </row>
    <row r="229" spans="8:31" ht="13.5" hidden="1" customHeight="1" x14ac:dyDescent="0.2">
      <c r="H229" s="380"/>
      <c r="I229" s="381"/>
      <c r="J229" s="381"/>
      <c r="K229" s="381"/>
      <c r="L229" s="381"/>
      <c r="M229" s="381"/>
      <c r="N229" s="381"/>
      <c r="O229" s="381"/>
      <c r="P229" s="381"/>
      <c r="Q229" s="381"/>
      <c r="R229" s="381"/>
      <c r="S229" s="381"/>
      <c r="T229" s="381"/>
      <c r="U229" s="382"/>
      <c r="AE229" s="375"/>
    </row>
    <row r="230" spans="8:31" ht="13.5" hidden="1" customHeight="1" x14ac:dyDescent="0.2">
      <c r="H230" s="380"/>
      <c r="I230" s="381"/>
      <c r="J230" s="381"/>
      <c r="K230" s="381"/>
      <c r="L230" s="381"/>
      <c r="M230" s="381"/>
      <c r="N230" s="381"/>
      <c r="O230" s="381"/>
      <c r="P230" s="381"/>
      <c r="Q230" s="381"/>
      <c r="R230" s="381"/>
      <c r="S230" s="381"/>
      <c r="T230" s="381"/>
      <c r="U230" s="382"/>
      <c r="AE230" s="375"/>
    </row>
    <row r="231" spans="8:31" ht="13.5" hidden="1" customHeight="1" x14ac:dyDescent="0.2">
      <c r="H231" s="380"/>
      <c r="I231" s="381"/>
      <c r="J231" s="381"/>
      <c r="K231" s="381"/>
      <c r="L231" s="381"/>
      <c r="M231" s="381"/>
      <c r="N231" s="381"/>
      <c r="O231" s="381"/>
      <c r="P231" s="381"/>
      <c r="Q231" s="381"/>
      <c r="R231" s="381"/>
      <c r="S231" s="381"/>
      <c r="T231" s="381"/>
      <c r="U231" s="382"/>
      <c r="AE231" s="375"/>
    </row>
    <row r="232" spans="8:31" ht="13.5" hidden="1" customHeight="1" x14ac:dyDescent="0.2">
      <c r="H232" s="380"/>
      <c r="I232" s="381"/>
      <c r="J232" s="381"/>
      <c r="K232" s="381"/>
      <c r="L232" s="381"/>
      <c r="M232" s="381"/>
      <c r="N232" s="381"/>
      <c r="O232" s="381"/>
      <c r="P232" s="381"/>
      <c r="Q232" s="381"/>
      <c r="R232" s="381"/>
      <c r="S232" s="381"/>
      <c r="T232" s="381"/>
      <c r="U232" s="382"/>
      <c r="AE232" s="375"/>
    </row>
    <row r="233" spans="8:31" ht="13.5" hidden="1" customHeight="1" x14ac:dyDescent="0.2">
      <c r="H233" s="380"/>
      <c r="I233" s="381"/>
      <c r="J233" s="381"/>
      <c r="K233" s="381"/>
      <c r="L233" s="381"/>
      <c r="M233" s="381"/>
      <c r="N233" s="381"/>
      <c r="O233" s="381"/>
      <c r="P233" s="381"/>
      <c r="Q233" s="381"/>
      <c r="R233" s="381"/>
      <c r="S233" s="381"/>
      <c r="T233" s="381"/>
      <c r="U233" s="382"/>
      <c r="AE233" s="375"/>
    </row>
    <row r="234" spans="8:31" ht="13.5" hidden="1" customHeight="1" x14ac:dyDescent="0.2">
      <c r="H234" s="380"/>
      <c r="I234" s="381"/>
      <c r="J234" s="381"/>
      <c r="K234" s="381"/>
      <c r="L234" s="381"/>
      <c r="M234" s="381"/>
      <c r="N234" s="381"/>
      <c r="O234" s="381"/>
      <c r="P234" s="381"/>
      <c r="Q234" s="381"/>
      <c r="R234" s="381"/>
      <c r="S234" s="381"/>
      <c r="T234" s="381"/>
      <c r="U234" s="382"/>
      <c r="AE234" s="375"/>
    </row>
    <row r="235" spans="8:31" ht="13.5" hidden="1" customHeight="1" x14ac:dyDescent="0.2">
      <c r="H235" s="380"/>
      <c r="I235" s="381"/>
      <c r="J235" s="381"/>
      <c r="K235" s="381"/>
      <c r="L235" s="381"/>
      <c r="M235" s="381"/>
      <c r="N235" s="381"/>
      <c r="O235" s="381"/>
      <c r="P235" s="381"/>
      <c r="Q235" s="381"/>
      <c r="R235" s="381"/>
      <c r="S235" s="381"/>
      <c r="T235" s="381"/>
      <c r="U235" s="382"/>
      <c r="AE235" s="375"/>
    </row>
    <row r="236" spans="8:31" ht="13.5" hidden="1" customHeight="1" x14ac:dyDescent="0.2">
      <c r="H236" s="380"/>
      <c r="I236" s="381"/>
      <c r="J236" s="381"/>
      <c r="K236" s="381"/>
      <c r="L236" s="381"/>
      <c r="M236" s="381"/>
      <c r="N236" s="381"/>
      <c r="O236" s="381"/>
      <c r="P236" s="381"/>
      <c r="Q236" s="381"/>
      <c r="R236" s="381"/>
      <c r="S236" s="381"/>
      <c r="T236" s="381"/>
      <c r="U236" s="382"/>
      <c r="AE236" s="375"/>
    </row>
    <row r="237" spans="8:31" ht="13.5" hidden="1" customHeight="1" x14ac:dyDescent="0.2">
      <c r="H237" s="380"/>
      <c r="I237" s="381"/>
      <c r="J237" s="381"/>
      <c r="K237" s="381"/>
      <c r="L237" s="381"/>
      <c r="M237" s="381"/>
      <c r="N237" s="381"/>
      <c r="O237" s="381"/>
      <c r="P237" s="381"/>
      <c r="Q237" s="381"/>
      <c r="R237" s="381"/>
      <c r="S237" s="381"/>
      <c r="T237" s="381"/>
      <c r="U237" s="382"/>
      <c r="AE237" s="375"/>
    </row>
    <row r="238" spans="8:31" ht="13.5" hidden="1" customHeight="1" x14ac:dyDescent="0.2">
      <c r="H238" s="380"/>
      <c r="I238" s="381"/>
      <c r="J238" s="381"/>
      <c r="K238" s="381"/>
      <c r="L238" s="381"/>
      <c r="M238" s="381"/>
      <c r="N238" s="381"/>
      <c r="O238" s="381"/>
      <c r="P238" s="381"/>
      <c r="Q238" s="381"/>
      <c r="R238" s="381"/>
      <c r="S238" s="381"/>
      <c r="T238" s="381"/>
      <c r="U238" s="382"/>
      <c r="AE238" s="375"/>
    </row>
    <row r="239" spans="8:31" ht="13.5" hidden="1" customHeight="1" x14ac:dyDescent="0.2">
      <c r="H239" s="380"/>
      <c r="I239" s="381"/>
      <c r="J239" s="381"/>
      <c r="K239" s="381"/>
      <c r="L239" s="381"/>
      <c r="M239" s="381"/>
      <c r="N239" s="381"/>
      <c r="O239" s="381"/>
      <c r="P239" s="381"/>
      <c r="Q239" s="381"/>
      <c r="R239" s="381"/>
      <c r="S239" s="381"/>
      <c r="T239" s="381"/>
      <c r="U239" s="382"/>
      <c r="AE239" s="375"/>
    </row>
    <row r="240" spans="8:31" ht="13.5" hidden="1" customHeight="1" x14ac:dyDescent="0.2">
      <c r="H240" s="380"/>
      <c r="I240" s="381"/>
      <c r="J240" s="381"/>
      <c r="K240" s="381"/>
      <c r="L240" s="381"/>
      <c r="M240" s="381"/>
      <c r="N240" s="381"/>
      <c r="O240" s="381"/>
      <c r="P240" s="381"/>
      <c r="Q240" s="381"/>
      <c r="R240" s="381"/>
      <c r="S240" s="381"/>
      <c r="T240" s="381"/>
      <c r="U240" s="382"/>
      <c r="AE240" s="375"/>
    </row>
    <row r="241" spans="8:31" ht="13.5" hidden="1" customHeight="1" x14ac:dyDescent="0.2">
      <c r="H241" s="380"/>
      <c r="I241" s="381"/>
      <c r="J241" s="381"/>
      <c r="K241" s="381"/>
      <c r="L241" s="381"/>
      <c r="M241" s="381"/>
      <c r="N241" s="381"/>
      <c r="O241" s="381"/>
      <c r="P241" s="381"/>
      <c r="Q241" s="381"/>
      <c r="R241" s="381"/>
      <c r="S241" s="381"/>
      <c r="T241" s="381"/>
      <c r="U241" s="382"/>
      <c r="AE241" s="375"/>
    </row>
  </sheetData>
  <autoFilter ref="A4:AD41" xr:uid="{00000000-0009-0000-0000-000005000000}"/>
  <mergeCells count="29">
    <mergeCell ref="D23:D28"/>
    <mergeCell ref="A29:A34"/>
    <mergeCell ref="B29:B34"/>
    <mergeCell ref="C29:C34"/>
    <mergeCell ref="D29:D34"/>
    <mergeCell ref="E41:H41"/>
    <mergeCell ref="A11:A16"/>
    <mergeCell ref="B11:B16"/>
    <mergeCell ref="C11:C16"/>
    <mergeCell ref="D11:D16"/>
    <mergeCell ref="A17:A22"/>
    <mergeCell ref="B17:B22"/>
    <mergeCell ref="C17:C22"/>
    <mergeCell ref="D17:D22"/>
    <mergeCell ref="A35:A40"/>
    <mergeCell ref="B35:B40"/>
    <mergeCell ref="C35:C40"/>
    <mergeCell ref="D35:D40"/>
    <mergeCell ref="A23:A28"/>
    <mergeCell ref="B23:B28"/>
    <mergeCell ref="C23:C28"/>
    <mergeCell ref="I3:O3"/>
    <mergeCell ref="P3:U3"/>
    <mergeCell ref="V3:AD3"/>
    <mergeCell ref="F3:H3"/>
    <mergeCell ref="A5:A10"/>
    <mergeCell ref="B5:B10"/>
    <mergeCell ref="C5:C10"/>
    <mergeCell ref="D5:D10"/>
  </mergeCells>
  <dataValidations count="20">
    <dataValidation allowBlank="1" showInputMessage="1" showErrorMessage="1" prompt="Relacione el tipo de anualización de las metas según corresponda: indicador tipo suma, tipo constante, tipo creciente, tipo decreciente._x000a_" sqref="D4" xr:uid="{00000000-0002-0000-0500-000000000000}"/>
    <dataValidation allowBlank="1" showInputMessage="1" showErrorMessage="1" prompt="Muestra los resultados de la ejecución de giros de las reservas, frente al total de la reservas constituidas." sqref="AD4" xr:uid="{00000000-0002-0000-0500-000001000000}"/>
    <dataValidation allowBlank="1" showInputMessage="1" showErrorMessage="1" prompt="Muestra los resultados de la ejecución de giros, frente al total de recursos comprometidos." sqref="U4" xr:uid="{00000000-0002-0000-0500-000002000000}"/>
    <dataValidation allowBlank="1" showInputMessage="1" showErrorMessage="1" prompt="Corresponde al presupuesto total girado en la vigencia. " sqref="T4" xr:uid="{00000000-0002-0000-0500-000003000000}"/>
    <dataValidation allowBlank="1" showInputMessage="1" showErrorMessage="1" prompt="Muestra los resultados de la ejecución del presupuesto frente a la programación." sqref="O4" xr:uid="{00000000-0002-0000-0500-000004000000}"/>
    <dataValidation allowBlank="1" showInputMessage="1" showErrorMessage="1" prompt="Corresponde al presupuesto total ejecutado en la vigencia. Debe guardar coherencia con el Plan Anual de Adquisiciones. " sqref="N4" xr:uid="{00000000-0002-0000-0500-000005000000}"/>
    <dataValidation allowBlank="1" showInputMessage="1" showErrorMessage="1" prompt="Ingrese las reservas definitivas después de anulaciones. Debe coincidir con la Herramienta Financiera" sqref="AB4" xr:uid="{00000000-0002-0000-0500-000006000000}"/>
    <dataValidation allowBlank="1" showInputMessage="1" showErrorMessage="1" prompt="Debe coincidir con la Herramienta Financiera_PAA" sqref="AA4" xr:uid="{00000000-0002-0000-0500-000007000000}"/>
    <dataValidation allowBlank="1" showInputMessage="1" showErrorMessage="1" prompt="Corresponde a los recursos girados de la reserva en el período" sqref="W4:Z4" xr:uid="{00000000-0002-0000-0500-000008000000}"/>
    <dataValidation allowBlank="1" showInputMessage="1" showErrorMessage="1" prompt="RESERVA PRESUPUESTAL:_x000a_Indica los saldos de los compromisos y las obligaciones pendientes de autorización de pago con cargo al presupuesto de la vigencia anterior" sqref="V4" xr:uid="{00000000-0002-0000-0500-000009000000}"/>
    <dataValidation allowBlank="1" showInputMessage="1" showErrorMessage="1" prompt="Corresponde al valor total de  los recursos girados para la meta en el período (GIROS)_x000a_" sqref="P4:S4" xr:uid="{00000000-0002-0000-0500-00000A000000}"/>
    <dataValidation allowBlank="1" showInputMessage="1" showErrorMessage="1" prompt="Corresponde a la descripción de la meta tal como se encuentra en ficha EBI-D" sqref="C4" xr:uid="{00000000-0002-0000-0500-00000B000000}"/>
    <dataValidation allowBlank="1" showInputMessage="1" showErrorMessage="1" prompt="Corresponde al número de meta asignado en la ficha EBI-D del proyecto de inversión" sqref="B4" xr:uid="{00000000-0002-0000-0500-00000C000000}"/>
    <dataValidation allowBlank="1" showInputMessage="1" showErrorMessage="1" prompt="Relacionar el objetivo específico al cual está asociada la meta proyecto de inversión. Esta información se encuentra en la Ficha de formulación del proyecto." sqref="A4" xr:uid="{00000000-0002-0000-0500-00000D000000}"/>
    <dataValidation allowBlank="1" showInputMessage="1" showErrorMessage="1" prompt="Corresponde al presupuesto programado para la vigencia, éste depende de las modificaciones presupuestales que se haya presentado. Debe guardar coherencia con el Plan Anual de Adquisiciones. Todo ajuste presupuestal debe estar avalado por la OAPI. " sqref="I4" xr:uid="{00000000-0002-0000-0500-00000E000000}"/>
    <dataValidation allowBlank="1" showInputMessage="1" showErrorMessage="1" promptTitle="VIGENCIA" prompt="Años que comprenden el plan de desarrollo actual. " sqref="E4" xr:uid="{00000000-0002-0000-0500-00000F000000}"/>
    <dataValidation allowBlank="1" showInputMessage="1" showErrorMessage="1" promptTitle="MAGNITUD PROGRAMADA" prompt="Transcriba, literalmente, la magnitud según como se encuentra en Ficha EBI. " sqref="F4" xr:uid="{00000000-0002-0000-0500-000010000000}"/>
    <dataValidation allowBlank="1" showInputMessage="1" showErrorMessage="1" promptTitle="MAGNITUD EJECUTADA" prompt="Ingrese la magnitud alcanzada al periodo del reporte (acumulado)" sqref="G4" xr:uid="{00000000-0002-0000-0500-000011000000}"/>
    <dataValidation allowBlank="1" showInputMessage="1" showErrorMessage="1" prompt="Ingrese el presupuesto ejecutado al periodo del reporte. _x000a_" sqref="J4:M4" xr:uid="{00000000-0002-0000-0500-000012000000}"/>
    <dataValidation allowBlank="1" showInputMessage="1" showErrorMessage="1" prompt="Corresponde al total de los giros de la reserva en la vigencia_x000a_" sqref="AC4" xr:uid="{00000000-0002-0000-0500-000013000000}"/>
  </dataValidations>
  <pageMargins left="0.70866141732283472" right="0.70866141732283472" top="0.74803149606299213" bottom="0.74803149606299213" header="0" footer="0"/>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08E00"/>
  </sheetPr>
  <dimension ref="A1:S100"/>
  <sheetViews>
    <sheetView showGridLines="0" zoomScale="87" zoomScaleNormal="87" workbookViewId="0">
      <selection activeCell="D46" sqref="D46:D51"/>
    </sheetView>
  </sheetViews>
  <sheetFormatPr baseColWidth="10" defaultColWidth="14.42578125" defaultRowHeight="15" customHeight="1" zeroHeight="1" x14ac:dyDescent="0.25"/>
  <cols>
    <col min="1" max="1" width="24.42578125" style="403" customWidth="1"/>
    <col min="2" max="2" width="16.28515625" style="403" customWidth="1"/>
    <col min="3" max="3" width="26" style="403" customWidth="1"/>
    <col min="4" max="4" width="17.28515625" style="403" customWidth="1"/>
    <col min="5" max="5" width="24.140625" style="403" customWidth="1"/>
    <col min="6" max="6" width="9.7109375" style="407" bestFit="1" customWidth="1"/>
    <col min="7" max="7" width="9.7109375" bestFit="1" customWidth="1"/>
    <col min="8" max="9" width="10.5703125" bestFit="1" customWidth="1"/>
    <col min="10" max="10" width="48.140625" bestFit="1" customWidth="1"/>
    <col min="11" max="11" width="70.28515625" customWidth="1"/>
    <col min="12" max="12" width="23.140625" customWidth="1"/>
    <col min="13" max="13" width="46.5703125" customWidth="1"/>
    <col min="14" max="14" width="7.42578125" customWidth="1"/>
    <col min="15" max="15" width="13.140625" customWidth="1"/>
    <col min="16" max="18" width="18.42578125" customWidth="1"/>
  </cols>
  <sheetData>
    <row r="1" spans="1:18" s="311" customFormat="1" ht="19.5" customHeight="1" x14ac:dyDescent="0.25">
      <c r="A1" s="400"/>
      <c r="B1" s="400"/>
      <c r="C1" s="400"/>
      <c r="D1" s="400"/>
      <c r="E1" s="400"/>
      <c r="F1" s="404"/>
      <c r="G1" s="393"/>
      <c r="H1" s="393"/>
      <c r="I1" s="393"/>
      <c r="J1" s="312"/>
      <c r="K1" s="312"/>
      <c r="L1" s="312"/>
      <c r="M1" s="312"/>
      <c r="N1" s="312"/>
      <c r="O1" s="312"/>
      <c r="P1" s="312"/>
      <c r="Q1" s="312"/>
      <c r="R1" s="312"/>
    </row>
    <row r="2" spans="1:18" s="311" customFormat="1" ht="24.75" customHeight="1" x14ac:dyDescent="0.25">
      <c r="A2" s="400"/>
      <c r="B2" s="400"/>
      <c r="C2" s="400"/>
      <c r="D2" s="400"/>
      <c r="E2" s="400"/>
      <c r="F2" s="847" t="s">
        <v>1402</v>
      </c>
      <c r="G2" s="847"/>
      <c r="H2" s="847"/>
      <c r="I2" s="847"/>
      <c r="J2" s="833" t="s">
        <v>430</v>
      </c>
      <c r="K2" s="833"/>
      <c r="L2" s="833"/>
      <c r="M2" s="834"/>
      <c r="N2" s="394"/>
      <c r="O2" s="832" t="s">
        <v>431</v>
      </c>
      <c r="P2" s="832"/>
      <c r="Q2" s="832"/>
      <c r="R2" s="832"/>
    </row>
    <row r="3" spans="1:18" s="311" customFormat="1" ht="60.75" customHeight="1" x14ac:dyDescent="0.25">
      <c r="A3" s="401" t="s">
        <v>432</v>
      </c>
      <c r="B3" s="401" t="s">
        <v>323</v>
      </c>
      <c r="C3" s="401" t="s">
        <v>324</v>
      </c>
      <c r="D3" s="401" t="s">
        <v>433</v>
      </c>
      <c r="E3" s="401" t="s">
        <v>434</v>
      </c>
      <c r="F3" s="405" t="s">
        <v>435</v>
      </c>
      <c r="G3" s="395" t="s">
        <v>436</v>
      </c>
      <c r="H3" s="395" t="s">
        <v>437</v>
      </c>
      <c r="I3" s="395" t="s">
        <v>438</v>
      </c>
      <c r="J3" s="399" t="s">
        <v>439</v>
      </c>
      <c r="K3" s="396" t="s">
        <v>440</v>
      </c>
      <c r="L3" s="396" t="s">
        <v>441</v>
      </c>
      <c r="M3" s="396" t="s">
        <v>442</v>
      </c>
      <c r="N3" s="397"/>
      <c r="O3" s="398" t="s">
        <v>406</v>
      </c>
      <c r="P3" s="398" t="s">
        <v>443</v>
      </c>
      <c r="Q3" s="398" t="s">
        <v>444</v>
      </c>
      <c r="R3" s="398" t="s">
        <v>445</v>
      </c>
    </row>
    <row r="4" spans="1:18" ht="17.25" customHeight="1" x14ac:dyDescent="0.25">
      <c r="A4" s="853" t="s">
        <v>446</v>
      </c>
      <c r="B4" s="853">
        <v>264</v>
      </c>
      <c r="C4" s="853" t="s">
        <v>372</v>
      </c>
      <c r="D4" s="853">
        <v>281</v>
      </c>
      <c r="E4" s="853" t="s">
        <v>175</v>
      </c>
      <c r="F4" s="843">
        <v>880367</v>
      </c>
      <c r="G4" s="843">
        <v>880367</v>
      </c>
      <c r="H4" s="843">
        <v>880367</v>
      </c>
      <c r="I4" s="843">
        <v>886655</v>
      </c>
      <c r="J4" s="844" t="s">
        <v>447</v>
      </c>
      <c r="K4" s="835" t="s">
        <v>1505</v>
      </c>
      <c r="L4" s="838" t="s">
        <v>1506</v>
      </c>
      <c r="M4" s="838" t="s">
        <v>1477</v>
      </c>
      <c r="N4" s="70">
        <f>+LEN(K4)</f>
        <v>2823</v>
      </c>
      <c r="O4" s="71">
        <v>2020</v>
      </c>
      <c r="P4" s="72">
        <v>880367</v>
      </c>
      <c r="Q4" s="73">
        <v>880367</v>
      </c>
      <c r="R4" s="74">
        <f t="shared" ref="R4:R9" si="0">+Q4/P4</f>
        <v>1</v>
      </c>
    </row>
    <row r="5" spans="1:18" ht="17.25" customHeight="1" x14ac:dyDescent="0.25">
      <c r="A5" s="839"/>
      <c r="B5" s="839"/>
      <c r="C5" s="839"/>
      <c r="D5" s="839"/>
      <c r="E5" s="839"/>
      <c r="F5" s="849"/>
      <c r="G5" s="849"/>
      <c r="H5" s="849"/>
      <c r="I5" s="842"/>
      <c r="J5" s="842"/>
      <c r="K5" s="836"/>
      <c r="L5" s="839"/>
      <c r="M5" s="839"/>
      <c r="N5" s="70"/>
      <c r="O5" s="71">
        <v>2021</v>
      </c>
      <c r="P5" s="72">
        <v>880368</v>
      </c>
      <c r="Q5" s="75">
        <v>880367</v>
      </c>
      <c r="R5" s="74">
        <f t="shared" si="0"/>
        <v>0.99999886411137162</v>
      </c>
    </row>
    <row r="6" spans="1:18" ht="17.25" customHeight="1" x14ac:dyDescent="0.25">
      <c r="A6" s="839"/>
      <c r="B6" s="839"/>
      <c r="C6" s="839"/>
      <c r="D6" s="839"/>
      <c r="E6" s="839"/>
      <c r="F6" s="849"/>
      <c r="G6" s="849"/>
      <c r="H6" s="849"/>
      <c r="I6" s="842"/>
      <c r="J6" s="631"/>
      <c r="K6" s="836"/>
      <c r="L6" s="839"/>
      <c r="M6" s="839"/>
      <c r="N6" s="70"/>
      <c r="O6" s="71">
        <v>2022</v>
      </c>
      <c r="P6" s="72">
        <v>880368</v>
      </c>
      <c r="Q6" s="75">
        <v>880367</v>
      </c>
      <c r="R6" s="74">
        <f t="shared" si="0"/>
        <v>0.99999886411137162</v>
      </c>
    </row>
    <row r="7" spans="1:18" ht="17.25" customHeight="1" x14ac:dyDescent="0.25">
      <c r="A7" s="839"/>
      <c r="B7" s="839"/>
      <c r="C7" s="839"/>
      <c r="D7" s="839"/>
      <c r="E7" s="839"/>
      <c r="F7" s="849"/>
      <c r="G7" s="849"/>
      <c r="H7" s="849"/>
      <c r="I7" s="842"/>
      <c r="J7" s="841" t="s">
        <v>131</v>
      </c>
      <c r="K7" s="836"/>
      <c r="L7" s="839"/>
      <c r="M7" s="839"/>
      <c r="N7" s="70"/>
      <c r="O7" s="76">
        <v>2023</v>
      </c>
      <c r="P7" s="77">
        <v>1320551</v>
      </c>
      <c r="Q7" s="78">
        <v>880367</v>
      </c>
      <c r="R7" s="79">
        <f t="shared" si="0"/>
        <v>0.6666664142467803</v>
      </c>
    </row>
    <row r="8" spans="1:18" ht="17.25" customHeight="1" x14ac:dyDescent="0.25">
      <c r="A8" s="839"/>
      <c r="B8" s="839"/>
      <c r="C8" s="839"/>
      <c r="D8" s="839"/>
      <c r="E8" s="839"/>
      <c r="F8" s="849"/>
      <c r="G8" s="849"/>
      <c r="H8" s="849"/>
      <c r="I8" s="842"/>
      <c r="J8" s="842"/>
      <c r="K8" s="836"/>
      <c r="L8" s="839"/>
      <c r="M8" s="839"/>
      <c r="N8" s="70"/>
      <c r="O8" s="71">
        <v>2024</v>
      </c>
      <c r="P8" s="75">
        <v>1320551</v>
      </c>
      <c r="Q8" s="73">
        <f>+I4</f>
        <v>886655</v>
      </c>
      <c r="R8" s="74">
        <f t="shared" si="0"/>
        <v>0.67142806298280033</v>
      </c>
    </row>
    <row r="9" spans="1:18" ht="17.25" customHeight="1" x14ac:dyDescent="0.25">
      <c r="A9" s="839"/>
      <c r="B9" s="839"/>
      <c r="C9" s="839"/>
      <c r="D9" s="839"/>
      <c r="E9" s="839"/>
      <c r="F9" s="849"/>
      <c r="G9" s="849"/>
      <c r="H9" s="849"/>
      <c r="I9" s="842"/>
      <c r="J9" s="631"/>
      <c r="K9" s="837"/>
      <c r="L9" s="840"/>
      <c r="M9" s="840"/>
      <c r="N9" s="70"/>
      <c r="O9" s="80" t="s">
        <v>449</v>
      </c>
      <c r="P9" s="81">
        <f>P4*1.5</f>
        <v>1320550.5</v>
      </c>
      <c r="Q9" s="82">
        <f>+Q8</f>
        <v>886655</v>
      </c>
      <c r="R9" s="83">
        <f t="shared" si="0"/>
        <v>0.6714283172055896</v>
      </c>
    </row>
    <row r="10" spans="1:18" ht="17.25" customHeight="1" x14ac:dyDescent="0.25">
      <c r="A10" s="858" t="s">
        <v>450</v>
      </c>
      <c r="B10" s="858">
        <v>381</v>
      </c>
      <c r="C10" s="857" t="s">
        <v>375</v>
      </c>
      <c r="D10" s="857">
        <v>678</v>
      </c>
      <c r="E10" s="857" t="s">
        <v>240</v>
      </c>
      <c r="F10" s="850">
        <v>5.3</v>
      </c>
      <c r="G10" s="848">
        <v>4</v>
      </c>
      <c r="H10" s="848">
        <v>4</v>
      </c>
      <c r="I10" s="846">
        <v>3</v>
      </c>
      <c r="J10" s="841" t="s">
        <v>131</v>
      </c>
      <c r="K10" s="853" t="s">
        <v>1496</v>
      </c>
      <c r="L10" s="838" t="s">
        <v>448</v>
      </c>
      <c r="M10" s="838" t="s">
        <v>1480</v>
      </c>
      <c r="N10" s="70">
        <f>+LEN(K10)</f>
        <v>707</v>
      </c>
      <c r="O10" s="71">
        <v>2020</v>
      </c>
      <c r="P10" s="73">
        <v>0</v>
      </c>
      <c r="Q10" s="84"/>
      <c r="R10" s="84"/>
    </row>
    <row r="11" spans="1:18" ht="17.25" customHeight="1" x14ac:dyDescent="0.25">
      <c r="A11" s="839"/>
      <c r="B11" s="839"/>
      <c r="C11" s="839"/>
      <c r="D11" s="839"/>
      <c r="E11" s="839"/>
      <c r="F11" s="849"/>
      <c r="G11" s="842"/>
      <c r="H11" s="842"/>
      <c r="I11" s="842"/>
      <c r="J11" s="842"/>
      <c r="K11" s="839"/>
      <c r="L11" s="839"/>
      <c r="M11" s="839"/>
      <c r="N11" s="70"/>
      <c r="O11" s="71">
        <v>2021</v>
      </c>
      <c r="P11" s="73">
        <v>18</v>
      </c>
      <c r="Q11" s="73">
        <v>18</v>
      </c>
      <c r="R11" s="85">
        <f>18/36.2</f>
        <v>0.49723756906077343</v>
      </c>
    </row>
    <row r="12" spans="1:18" ht="17.25" customHeight="1" x14ac:dyDescent="0.25">
      <c r="A12" s="839"/>
      <c r="B12" s="839"/>
      <c r="C12" s="839"/>
      <c r="D12" s="839"/>
      <c r="E12" s="839"/>
      <c r="F12" s="849"/>
      <c r="G12" s="842"/>
      <c r="H12" s="842"/>
      <c r="I12" s="842"/>
      <c r="J12" s="842"/>
      <c r="K12" s="839"/>
      <c r="L12" s="839"/>
      <c r="M12" s="839"/>
      <c r="N12" s="70"/>
      <c r="O12" s="71">
        <v>2022</v>
      </c>
      <c r="P12" s="73">
        <v>5.3</v>
      </c>
      <c r="Q12" s="73">
        <v>5.3</v>
      </c>
      <c r="R12" s="85">
        <f>(Q11-Q12)/(Q11-P12)</f>
        <v>1</v>
      </c>
    </row>
    <row r="13" spans="1:18" ht="17.25" customHeight="1" x14ac:dyDescent="0.25">
      <c r="A13" s="839"/>
      <c r="B13" s="839"/>
      <c r="C13" s="839"/>
      <c r="D13" s="839"/>
      <c r="E13" s="839"/>
      <c r="F13" s="849"/>
      <c r="G13" s="842"/>
      <c r="H13" s="842"/>
      <c r="I13" s="842"/>
      <c r="J13" s="842"/>
      <c r="K13" s="839"/>
      <c r="L13" s="839"/>
      <c r="M13" s="839"/>
      <c r="N13" s="70"/>
      <c r="O13" s="76">
        <v>2023</v>
      </c>
      <c r="P13" s="86">
        <v>4</v>
      </c>
      <c r="Q13" s="78">
        <v>3</v>
      </c>
      <c r="R13" s="85">
        <f>(Q12-Q13)/(Q12-P13)</f>
        <v>1.7692307692307694</v>
      </c>
    </row>
    <row r="14" spans="1:18" ht="17.25" customHeight="1" x14ac:dyDescent="0.25">
      <c r="A14" s="839"/>
      <c r="B14" s="839"/>
      <c r="C14" s="839"/>
      <c r="D14" s="839"/>
      <c r="E14" s="839"/>
      <c r="F14" s="849"/>
      <c r="G14" s="842"/>
      <c r="H14" s="842"/>
      <c r="I14" s="842"/>
      <c r="J14" s="842"/>
      <c r="K14" s="839"/>
      <c r="L14" s="839"/>
      <c r="M14" s="839"/>
      <c r="N14" s="70"/>
      <c r="O14" s="71">
        <v>2024</v>
      </c>
      <c r="P14" s="88">
        <v>0</v>
      </c>
      <c r="Q14" s="84"/>
      <c r="R14" s="84"/>
    </row>
    <row r="15" spans="1:18" ht="17.25" customHeight="1" x14ac:dyDescent="0.25">
      <c r="A15" s="840"/>
      <c r="B15" s="840"/>
      <c r="C15" s="840"/>
      <c r="D15" s="840"/>
      <c r="E15" s="840"/>
      <c r="F15" s="851"/>
      <c r="G15" s="631"/>
      <c r="H15" s="631"/>
      <c r="I15" s="631"/>
      <c r="J15" s="631"/>
      <c r="K15" s="840"/>
      <c r="L15" s="840"/>
      <c r="M15" s="840"/>
      <c r="N15" s="70"/>
      <c r="O15" s="80" t="s">
        <v>449</v>
      </c>
      <c r="P15" s="89">
        <f>MIN(P10:P14)</f>
        <v>0</v>
      </c>
      <c r="Q15" s="90">
        <f>(36.2-Q13)/(36.2-P13)</f>
        <v>1.031055900621118</v>
      </c>
      <c r="R15" s="90">
        <f>(36.2-Q13)/(36.2-P13)</f>
        <v>1.031055900621118</v>
      </c>
    </row>
    <row r="16" spans="1:18" ht="17.25" customHeight="1" x14ac:dyDescent="0.25">
      <c r="A16" s="858" t="s">
        <v>450</v>
      </c>
      <c r="B16" s="858">
        <v>388</v>
      </c>
      <c r="C16" s="857" t="s">
        <v>379</v>
      </c>
      <c r="D16" s="857">
        <v>680</v>
      </c>
      <c r="E16" s="857" t="s">
        <v>247</v>
      </c>
      <c r="F16" s="850">
        <f>30040-28266</f>
        <v>1774</v>
      </c>
      <c r="G16" s="854">
        <v>2716</v>
      </c>
      <c r="H16" s="859">
        <v>1094</v>
      </c>
      <c r="I16" s="854">
        <v>1114</v>
      </c>
      <c r="J16" s="841" t="s">
        <v>131</v>
      </c>
      <c r="K16" s="853" t="s">
        <v>1502</v>
      </c>
      <c r="L16" s="838" t="s">
        <v>448</v>
      </c>
      <c r="M16" s="838" t="s">
        <v>1481</v>
      </c>
      <c r="N16" s="70">
        <f>+LEN(K16)</f>
        <v>806</v>
      </c>
      <c r="O16" s="91">
        <v>2020</v>
      </c>
      <c r="P16" s="92"/>
      <c r="Q16" s="93"/>
      <c r="R16" s="74"/>
    </row>
    <row r="17" spans="1:19" ht="17.25" customHeight="1" x14ac:dyDescent="0.25">
      <c r="A17" s="839"/>
      <c r="B17" s="839"/>
      <c r="C17" s="839"/>
      <c r="D17" s="839"/>
      <c r="E17" s="839"/>
      <c r="F17" s="849"/>
      <c r="G17" s="842"/>
      <c r="H17" s="842"/>
      <c r="I17" s="842"/>
      <c r="J17" s="842"/>
      <c r="K17" s="839"/>
      <c r="L17" s="839"/>
      <c r="M17" s="839"/>
      <c r="N17" s="70"/>
      <c r="O17" s="91">
        <v>2021</v>
      </c>
      <c r="P17" s="94">
        <v>19266</v>
      </c>
      <c r="Q17" s="93">
        <v>19266</v>
      </c>
      <c r="R17" s="74">
        <f>+Q17/P17</f>
        <v>1</v>
      </c>
    </row>
    <row r="18" spans="1:19" ht="17.25" customHeight="1" x14ac:dyDescent="0.25">
      <c r="A18" s="839"/>
      <c r="B18" s="839"/>
      <c r="C18" s="839"/>
      <c r="D18" s="839"/>
      <c r="E18" s="839"/>
      <c r="F18" s="849"/>
      <c r="G18" s="842"/>
      <c r="H18" s="842"/>
      <c r="I18" s="842"/>
      <c r="J18" s="842"/>
      <c r="K18" s="839"/>
      <c r="L18" s="839"/>
      <c r="M18" s="839"/>
      <c r="N18" s="70"/>
      <c r="O18" s="91">
        <v>2022</v>
      </c>
      <c r="P18" s="94">
        <v>9000</v>
      </c>
      <c r="Q18" s="93">
        <v>9000</v>
      </c>
      <c r="R18" s="74">
        <f>Q18/P18</f>
        <v>1</v>
      </c>
    </row>
    <row r="19" spans="1:19" ht="17.25" customHeight="1" x14ac:dyDescent="0.25">
      <c r="A19" s="839"/>
      <c r="B19" s="839"/>
      <c r="C19" s="839"/>
      <c r="D19" s="839"/>
      <c r="E19" s="839"/>
      <c r="F19" s="849"/>
      <c r="G19" s="842"/>
      <c r="H19" s="842"/>
      <c r="I19" s="842"/>
      <c r="J19" s="842"/>
      <c r="K19" s="839"/>
      <c r="L19" s="839"/>
      <c r="M19" s="839"/>
      <c r="N19" s="70"/>
      <c r="O19" s="95">
        <v>2023</v>
      </c>
      <c r="P19" s="96">
        <v>5380</v>
      </c>
      <c r="Q19" s="96">
        <f>+F16+G16+H16+I16</f>
        <v>6698</v>
      </c>
      <c r="R19" s="87">
        <f>Q19/P19</f>
        <v>1.2449814126394052</v>
      </c>
    </row>
    <row r="20" spans="1:19" ht="17.25" customHeight="1" x14ac:dyDescent="0.25">
      <c r="A20" s="839"/>
      <c r="B20" s="839"/>
      <c r="C20" s="839"/>
      <c r="D20" s="839"/>
      <c r="E20" s="839"/>
      <c r="F20" s="849"/>
      <c r="G20" s="842"/>
      <c r="H20" s="842"/>
      <c r="I20" s="842"/>
      <c r="J20" s="842"/>
      <c r="K20" s="839"/>
      <c r="L20" s="839"/>
      <c r="M20" s="839"/>
      <c r="N20" s="70"/>
      <c r="O20" s="91">
        <v>2024</v>
      </c>
      <c r="P20" s="94">
        <v>0</v>
      </c>
      <c r="Q20" s="93"/>
      <c r="R20" s="74"/>
    </row>
    <row r="21" spans="1:19" ht="17.25" customHeight="1" x14ac:dyDescent="0.25">
      <c r="A21" s="839"/>
      <c r="B21" s="839"/>
      <c r="C21" s="839"/>
      <c r="D21" s="840"/>
      <c r="E21" s="840"/>
      <c r="F21" s="851"/>
      <c r="G21" s="631"/>
      <c r="H21" s="631"/>
      <c r="I21" s="631"/>
      <c r="J21" s="631"/>
      <c r="K21" s="840"/>
      <c r="L21" s="840"/>
      <c r="M21" s="839"/>
      <c r="N21" s="70"/>
      <c r="O21" s="80" t="s">
        <v>449</v>
      </c>
      <c r="P21" s="81">
        <f>P16+P17+P18+P19+P20</f>
        <v>33646</v>
      </c>
      <c r="Q21" s="82">
        <f>SUM(Q17:Q20)</f>
        <v>34964</v>
      </c>
      <c r="R21" s="97">
        <f>Q21/P21</f>
        <v>1.039172561374309</v>
      </c>
    </row>
    <row r="22" spans="1:19" ht="17.25" customHeight="1" x14ac:dyDescent="0.25">
      <c r="A22" s="839"/>
      <c r="B22" s="839"/>
      <c r="C22" s="839"/>
      <c r="D22" s="857">
        <v>681</v>
      </c>
      <c r="E22" s="857" t="s">
        <v>254</v>
      </c>
      <c r="F22" s="852">
        <v>0.08</v>
      </c>
      <c r="G22" s="856">
        <v>0.1</v>
      </c>
      <c r="H22" s="856">
        <v>0.1</v>
      </c>
      <c r="I22" s="855">
        <v>0.04</v>
      </c>
      <c r="J22" s="841" t="s">
        <v>131</v>
      </c>
      <c r="K22" s="838" t="s">
        <v>1503</v>
      </c>
      <c r="L22" s="838" t="s">
        <v>448</v>
      </c>
      <c r="M22" s="839"/>
      <c r="N22" s="70">
        <f>+LEN(K22)</f>
        <v>1522</v>
      </c>
      <c r="O22" s="91">
        <v>2020</v>
      </c>
      <c r="P22" s="98">
        <v>0</v>
      </c>
      <c r="Q22" s="93"/>
      <c r="R22" s="74"/>
    </row>
    <row r="23" spans="1:19" ht="17.25" customHeight="1" x14ac:dyDescent="0.25">
      <c r="A23" s="839"/>
      <c r="B23" s="839"/>
      <c r="C23" s="839"/>
      <c r="D23" s="839"/>
      <c r="E23" s="839"/>
      <c r="F23" s="849"/>
      <c r="G23" s="842"/>
      <c r="H23" s="842"/>
      <c r="I23" s="842"/>
      <c r="J23" s="842"/>
      <c r="K23" s="839"/>
      <c r="L23" s="839"/>
      <c r="M23" s="839"/>
      <c r="N23" s="70"/>
      <c r="O23" s="91">
        <v>2021</v>
      </c>
      <c r="P23" s="98">
        <v>0.36</v>
      </c>
      <c r="Q23" s="99">
        <v>0.36</v>
      </c>
      <c r="R23" s="74">
        <f>+Q23/P23</f>
        <v>1</v>
      </c>
    </row>
    <row r="24" spans="1:19" ht="17.25" customHeight="1" x14ac:dyDescent="0.25">
      <c r="A24" s="839"/>
      <c r="B24" s="839"/>
      <c r="C24" s="839"/>
      <c r="D24" s="839"/>
      <c r="E24" s="839"/>
      <c r="F24" s="849"/>
      <c r="G24" s="842"/>
      <c r="H24" s="842"/>
      <c r="I24" s="842"/>
      <c r="J24" s="842"/>
      <c r="K24" s="839"/>
      <c r="L24" s="839"/>
      <c r="M24" s="839"/>
      <c r="N24" s="70"/>
      <c r="O24" s="91">
        <v>2022</v>
      </c>
      <c r="P24" s="98">
        <v>0.32</v>
      </c>
      <c r="Q24" s="99">
        <v>0.32</v>
      </c>
      <c r="R24" s="74">
        <f>Q24/P24</f>
        <v>1</v>
      </c>
    </row>
    <row r="25" spans="1:19" ht="17.25" customHeight="1" x14ac:dyDescent="0.25">
      <c r="A25" s="839"/>
      <c r="B25" s="839"/>
      <c r="C25" s="839"/>
      <c r="D25" s="839"/>
      <c r="E25" s="839"/>
      <c r="F25" s="849"/>
      <c r="G25" s="842"/>
      <c r="H25" s="842"/>
      <c r="I25" s="842"/>
      <c r="J25" s="842"/>
      <c r="K25" s="839"/>
      <c r="L25" s="839"/>
      <c r="M25" s="839"/>
      <c r="N25" s="70"/>
      <c r="O25" s="95">
        <v>2023</v>
      </c>
      <c r="P25" s="100">
        <v>0.32</v>
      </c>
      <c r="Q25" s="101">
        <v>0.32</v>
      </c>
      <c r="R25" s="74">
        <f>Q25/P25</f>
        <v>1</v>
      </c>
      <c r="S25" s="227"/>
    </row>
    <row r="26" spans="1:19" ht="17.25" customHeight="1" x14ac:dyDescent="0.25">
      <c r="A26" s="839"/>
      <c r="B26" s="839"/>
      <c r="C26" s="839"/>
      <c r="D26" s="839"/>
      <c r="E26" s="839"/>
      <c r="F26" s="849"/>
      <c r="G26" s="842"/>
      <c r="H26" s="842"/>
      <c r="I26" s="842"/>
      <c r="J26" s="842"/>
      <c r="K26" s="839"/>
      <c r="L26" s="839"/>
      <c r="M26" s="839"/>
      <c r="N26" s="70"/>
      <c r="O26" s="91">
        <v>2024</v>
      </c>
      <c r="P26" s="98">
        <v>0</v>
      </c>
      <c r="Q26" s="93"/>
      <c r="R26" s="74"/>
    </row>
    <row r="27" spans="1:19" ht="17.25" customHeight="1" x14ac:dyDescent="0.25">
      <c r="A27" s="840"/>
      <c r="B27" s="840"/>
      <c r="C27" s="840"/>
      <c r="D27" s="840"/>
      <c r="E27" s="840"/>
      <c r="F27" s="851"/>
      <c r="G27" s="631"/>
      <c r="H27" s="631"/>
      <c r="I27" s="631"/>
      <c r="J27" s="631"/>
      <c r="K27" s="840"/>
      <c r="L27" s="840"/>
      <c r="M27" s="840"/>
      <c r="N27" s="70"/>
      <c r="O27" s="80" t="s">
        <v>449</v>
      </c>
      <c r="P27" s="102">
        <f>P22+P23+P24+P25+P26</f>
        <v>1</v>
      </c>
      <c r="Q27" s="102">
        <f>Q22+Q23+Q24+Q25+Q26</f>
        <v>1</v>
      </c>
      <c r="R27" s="90">
        <f>Q27/P27</f>
        <v>1</v>
      </c>
    </row>
    <row r="28" spans="1:19" ht="17.25" customHeight="1" x14ac:dyDescent="0.25">
      <c r="A28" s="853" t="s">
        <v>451</v>
      </c>
      <c r="B28" s="853">
        <v>266</v>
      </c>
      <c r="C28" s="853" t="s">
        <v>384</v>
      </c>
      <c r="D28" s="853">
        <v>283</v>
      </c>
      <c r="E28" s="853" t="s">
        <v>452</v>
      </c>
      <c r="F28" s="879">
        <v>8.9800000000000005E-2</v>
      </c>
      <c r="G28" s="879">
        <v>0.13519999999999999</v>
      </c>
      <c r="H28" s="879">
        <v>1.2500000000000001E-2</v>
      </c>
      <c r="I28" s="845">
        <v>4.2500000000000003E-2</v>
      </c>
      <c r="J28" s="841" t="s">
        <v>453</v>
      </c>
      <c r="K28" s="838" t="s">
        <v>1504</v>
      </c>
      <c r="L28" s="838" t="s">
        <v>448</v>
      </c>
      <c r="M28" s="838" t="s">
        <v>454</v>
      </c>
      <c r="N28" s="70">
        <f>+LEN(K28)</f>
        <v>2702</v>
      </c>
      <c r="O28" s="91">
        <v>2020</v>
      </c>
      <c r="P28" s="98">
        <v>0</v>
      </c>
      <c r="Q28" s="93">
        <v>0</v>
      </c>
      <c r="R28" s="93">
        <v>0</v>
      </c>
    </row>
    <row r="29" spans="1:19" ht="17.25" customHeight="1" x14ac:dyDescent="0.25">
      <c r="A29" s="839"/>
      <c r="B29" s="839"/>
      <c r="C29" s="839"/>
      <c r="D29" s="839"/>
      <c r="E29" s="839"/>
      <c r="F29" s="849"/>
      <c r="G29" s="849"/>
      <c r="H29" s="849"/>
      <c r="I29" s="842"/>
      <c r="J29" s="842"/>
      <c r="K29" s="839"/>
      <c r="L29" s="839"/>
      <c r="M29" s="839"/>
      <c r="N29" s="69"/>
      <c r="O29" s="91">
        <v>2021</v>
      </c>
      <c r="P29" s="98">
        <v>0.35</v>
      </c>
      <c r="Q29" s="98">
        <v>0.35</v>
      </c>
      <c r="R29" s="74">
        <f>+Q29/P29</f>
        <v>1</v>
      </c>
    </row>
    <row r="30" spans="1:19" ht="17.25" customHeight="1" x14ac:dyDescent="0.25">
      <c r="A30" s="839"/>
      <c r="B30" s="839"/>
      <c r="C30" s="839"/>
      <c r="D30" s="839"/>
      <c r="E30" s="839"/>
      <c r="F30" s="849"/>
      <c r="G30" s="849"/>
      <c r="H30" s="849"/>
      <c r="I30" s="842"/>
      <c r="J30" s="842"/>
      <c r="K30" s="839"/>
      <c r="L30" s="839"/>
      <c r="M30" s="839"/>
      <c r="N30" s="69"/>
      <c r="O30" s="91">
        <v>2022</v>
      </c>
      <c r="P30" s="98">
        <v>0.35</v>
      </c>
      <c r="Q30" s="98">
        <v>0.35</v>
      </c>
      <c r="R30" s="74">
        <f>+Q30/P30</f>
        <v>1</v>
      </c>
    </row>
    <row r="31" spans="1:19" ht="17.25" customHeight="1" x14ac:dyDescent="0.25">
      <c r="A31" s="839"/>
      <c r="B31" s="839"/>
      <c r="C31" s="839"/>
      <c r="D31" s="839"/>
      <c r="E31" s="839"/>
      <c r="F31" s="849"/>
      <c r="G31" s="849"/>
      <c r="H31" s="849"/>
      <c r="I31" s="842"/>
      <c r="J31" s="842"/>
      <c r="K31" s="839"/>
      <c r="L31" s="839"/>
      <c r="M31" s="839"/>
      <c r="N31" s="69"/>
      <c r="O31" s="95">
        <v>2023</v>
      </c>
      <c r="P31" s="100">
        <v>0.28000000000000003</v>
      </c>
      <c r="Q31" s="229">
        <v>0.28000000000000003</v>
      </c>
      <c r="R31" s="87">
        <f>+Q31/P31</f>
        <v>1</v>
      </c>
      <c r="S31" s="227"/>
    </row>
    <row r="32" spans="1:19" ht="17.25" customHeight="1" x14ac:dyDescent="0.25">
      <c r="A32" s="839"/>
      <c r="B32" s="839"/>
      <c r="C32" s="839"/>
      <c r="D32" s="839"/>
      <c r="E32" s="839"/>
      <c r="F32" s="849"/>
      <c r="G32" s="849"/>
      <c r="H32" s="849"/>
      <c r="I32" s="842"/>
      <c r="J32" s="842"/>
      <c r="K32" s="839"/>
      <c r="L32" s="839"/>
      <c r="M32" s="839"/>
      <c r="N32" s="69"/>
      <c r="O32" s="91">
        <v>2024</v>
      </c>
      <c r="P32" s="98">
        <v>0.02</v>
      </c>
      <c r="Q32" s="93">
        <f>F32+G32+H32+I32</f>
        <v>0</v>
      </c>
      <c r="R32" s="74">
        <f>+Q32/P32</f>
        <v>0</v>
      </c>
    </row>
    <row r="33" spans="1:18" ht="17.25" customHeight="1" x14ac:dyDescent="0.25">
      <c r="A33" s="840"/>
      <c r="B33" s="840"/>
      <c r="C33" s="840"/>
      <c r="D33" s="840"/>
      <c r="E33" s="840"/>
      <c r="F33" s="851"/>
      <c r="G33" s="851"/>
      <c r="H33" s="851"/>
      <c r="I33" s="631"/>
      <c r="J33" s="631"/>
      <c r="K33" s="840"/>
      <c r="L33" s="840"/>
      <c r="M33" s="840"/>
      <c r="N33" s="69"/>
      <c r="O33" s="80" t="s">
        <v>449</v>
      </c>
      <c r="P33" s="102">
        <f>SUM(P28:P32)</f>
        <v>1</v>
      </c>
      <c r="Q33" s="90">
        <f>SUM(Q28:Q32)</f>
        <v>0.98</v>
      </c>
      <c r="R33" s="90">
        <f>Q33/P33</f>
        <v>0.98</v>
      </c>
    </row>
    <row r="34" spans="1:18" ht="17.25" customHeight="1" x14ac:dyDescent="0.25">
      <c r="A34" s="877" t="s">
        <v>455</v>
      </c>
      <c r="B34" s="836">
        <v>265</v>
      </c>
      <c r="C34" s="836" t="s">
        <v>390</v>
      </c>
      <c r="D34" s="836">
        <v>282</v>
      </c>
      <c r="E34" s="836" t="s">
        <v>456</v>
      </c>
      <c r="F34" s="880">
        <v>7601</v>
      </c>
      <c r="G34" s="863">
        <v>8103</v>
      </c>
      <c r="H34" s="881">
        <v>8634</v>
      </c>
      <c r="I34" s="863">
        <v>9487</v>
      </c>
      <c r="J34" s="841" t="s">
        <v>138</v>
      </c>
      <c r="K34" s="874" t="s">
        <v>1507</v>
      </c>
      <c r="L34" s="869" t="s">
        <v>448</v>
      </c>
      <c r="M34" s="835" t="s">
        <v>457</v>
      </c>
      <c r="N34" s="70">
        <f>+LEN(K34)</f>
        <v>1776</v>
      </c>
      <c r="O34" s="91">
        <v>2020</v>
      </c>
      <c r="P34" s="93">
        <v>2400</v>
      </c>
      <c r="Q34" s="93">
        <v>3586</v>
      </c>
      <c r="R34" s="526">
        <f>(Q34-2112)/(P34-2112)</f>
        <v>5.1180555555555554</v>
      </c>
    </row>
    <row r="35" spans="1:18" ht="17.25" customHeight="1" x14ac:dyDescent="0.25">
      <c r="A35" s="878"/>
      <c r="B35" s="839"/>
      <c r="C35" s="839"/>
      <c r="D35" s="839"/>
      <c r="E35" s="839"/>
      <c r="F35" s="849"/>
      <c r="G35" s="842"/>
      <c r="H35" s="882"/>
      <c r="I35" s="842"/>
      <c r="J35" s="842"/>
      <c r="K35" s="875"/>
      <c r="L35" s="870"/>
      <c r="M35" s="839"/>
      <c r="N35" s="69"/>
      <c r="O35" s="91">
        <v>2021</v>
      </c>
      <c r="P35" s="93">
        <v>4894</v>
      </c>
      <c r="Q35" s="93">
        <v>4894</v>
      </c>
      <c r="R35" s="526">
        <f>(Q35-Q34)/(P35-Q34)</f>
        <v>1</v>
      </c>
    </row>
    <row r="36" spans="1:18" ht="17.25" customHeight="1" x14ac:dyDescent="0.25">
      <c r="A36" s="878"/>
      <c r="B36" s="839"/>
      <c r="C36" s="839"/>
      <c r="D36" s="839"/>
      <c r="E36" s="839"/>
      <c r="F36" s="849"/>
      <c r="G36" s="842"/>
      <c r="H36" s="882"/>
      <c r="I36" s="842"/>
      <c r="J36" s="842"/>
      <c r="K36" s="875"/>
      <c r="L36" s="870"/>
      <c r="M36" s="839"/>
      <c r="N36" s="69"/>
      <c r="O36" s="527">
        <v>2022</v>
      </c>
      <c r="P36" s="92">
        <v>7367</v>
      </c>
      <c r="Q36" s="94">
        <v>7367</v>
      </c>
      <c r="R36" s="526">
        <f t="shared" ref="R36:R37" si="1">(Q36-Q35)/(P36-Q35)</f>
        <v>1</v>
      </c>
    </row>
    <row r="37" spans="1:18" ht="17.25" customHeight="1" x14ac:dyDescent="0.25">
      <c r="A37" s="878"/>
      <c r="B37" s="839"/>
      <c r="C37" s="839"/>
      <c r="D37" s="839"/>
      <c r="E37" s="839"/>
      <c r="F37" s="849"/>
      <c r="G37" s="842"/>
      <c r="H37" s="882"/>
      <c r="I37" s="842"/>
      <c r="J37" s="842"/>
      <c r="K37" s="875"/>
      <c r="L37" s="870"/>
      <c r="M37" s="839"/>
      <c r="N37" s="69"/>
      <c r="O37" s="528">
        <v>2023</v>
      </c>
      <c r="P37" s="532">
        <v>9280</v>
      </c>
      <c r="Q37" s="532">
        <v>9487</v>
      </c>
      <c r="R37" s="526">
        <f t="shared" si="1"/>
        <v>1.1082070047046524</v>
      </c>
    </row>
    <row r="38" spans="1:18" ht="17.25" customHeight="1" x14ac:dyDescent="0.25">
      <c r="A38" s="878"/>
      <c r="B38" s="839"/>
      <c r="C38" s="839"/>
      <c r="D38" s="839"/>
      <c r="E38" s="839"/>
      <c r="F38" s="849"/>
      <c r="G38" s="842"/>
      <c r="H38" s="882"/>
      <c r="I38" s="842"/>
      <c r="J38" s="842"/>
      <c r="K38" s="875"/>
      <c r="L38" s="870"/>
      <c r="M38" s="839"/>
      <c r="N38" s="69"/>
      <c r="O38" s="91">
        <v>2024</v>
      </c>
      <c r="P38" s="532">
        <v>9500</v>
      </c>
      <c r="Q38" s="93">
        <f>F38+G38+H38+I38</f>
        <v>0</v>
      </c>
      <c r="R38" s="526"/>
    </row>
    <row r="39" spans="1:18" ht="17.25" customHeight="1" x14ac:dyDescent="0.25">
      <c r="A39" s="878"/>
      <c r="B39" s="839"/>
      <c r="C39" s="839"/>
      <c r="D39" s="840"/>
      <c r="E39" s="840"/>
      <c r="F39" s="851"/>
      <c r="G39" s="631"/>
      <c r="H39" s="883"/>
      <c r="I39" s="631"/>
      <c r="J39" s="842"/>
      <c r="K39" s="875"/>
      <c r="L39" s="870"/>
      <c r="M39" s="839"/>
      <c r="N39" s="69"/>
      <c r="O39" s="80" t="s">
        <v>449</v>
      </c>
      <c r="P39" s="82">
        <f>P38</f>
        <v>9500</v>
      </c>
      <c r="Q39" s="82">
        <f>MAX(Q35,Q34,Q36,Q37,Q38)</f>
        <v>9487</v>
      </c>
      <c r="R39" s="90">
        <f>(Q39-2112)/(P39-2112)</f>
        <v>0.9982403898213319</v>
      </c>
    </row>
    <row r="40" spans="1:18" ht="17.25" customHeight="1" x14ac:dyDescent="0.25">
      <c r="A40" s="878"/>
      <c r="B40" s="839"/>
      <c r="C40" s="839"/>
      <c r="D40" s="853">
        <v>642</v>
      </c>
      <c r="E40" s="853" t="s">
        <v>458</v>
      </c>
      <c r="F40" s="880">
        <v>0</v>
      </c>
      <c r="G40" s="863">
        <v>0</v>
      </c>
      <c r="H40" s="881">
        <v>1</v>
      </c>
      <c r="I40" s="863">
        <v>10</v>
      </c>
      <c r="J40" s="842"/>
      <c r="K40" s="875"/>
      <c r="L40" s="870"/>
      <c r="M40" s="839"/>
      <c r="N40" s="69"/>
      <c r="O40" s="91">
        <v>2020</v>
      </c>
      <c r="P40" s="93">
        <v>0</v>
      </c>
      <c r="Q40" s="93">
        <v>0</v>
      </c>
      <c r="R40" s="93">
        <v>0</v>
      </c>
    </row>
    <row r="41" spans="1:18" ht="17.25" customHeight="1" x14ac:dyDescent="0.25">
      <c r="A41" s="878"/>
      <c r="B41" s="839"/>
      <c r="C41" s="839"/>
      <c r="D41" s="839"/>
      <c r="E41" s="839"/>
      <c r="F41" s="849"/>
      <c r="G41" s="842"/>
      <c r="H41" s="882"/>
      <c r="I41" s="842"/>
      <c r="J41" s="842"/>
      <c r="K41" s="875"/>
      <c r="L41" s="870"/>
      <c r="M41" s="839"/>
      <c r="N41" s="69"/>
      <c r="O41" s="527">
        <v>2021</v>
      </c>
      <c r="P41" s="93">
        <v>4</v>
      </c>
      <c r="Q41" s="93">
        <v>4</v>
      </c>
      <c r="R41" s="526">
        <f>+Q41/P41</f>
        <v>1</v>
      </c>
    </row>
    <row r="42" spans="1:18" ht="17.25" customHeight="1" x14ac:dyDescent="0.25">
      <c r="A42" s="878"/>
      <c r="B42" s="839"/>
      <c r="C42" s="839"/>
      <c r="D42" s="839"/>
      <c r="E42" s="839"/>
      <c r="F42" s="849"/>
      <c r="G42" s="842"/>
      <c r="H42" s="882"/>
      <c r="I42" s="842"/>
      <c r="J42" s="842"/>
      <c r="K42" s="875"/>
      <c r="L42" s="870"/>
      <c r="M42" s="839"/>
      <c r="N42" s="69"/>
      <c r="O42" s="527">
        <v>2022</v>
      </c>
      <c r="P42" s="529">
        <v>0</v>
      </c>
      <c r="Q42" s="529">
        <v>0</v>
      </c>
      <c r="R42" s="529" t="e">
        <f>+Q42/P42</f>
        <v>#DIV/0!</v>
      </c>
    </row>
    <row r="43" spans="1:18" ht="17.25" customHeight="1" x14ac:dyDescent="0.25">
      <c r="A43" s="878"/>
      <c r="B43" s="839"/>
      <c r="C43" s="839"/>
      <c r="D43" s="839"/>
      <c r="E43" s="839"/>
      <c r="F43" s="849"/>
      <c r="G43" s="842"/>
      <c r="H43" s="882"/>
      <c r="I43" s="842"/>
      <c r="J43" s="842"/>
      <c r="K43" s="875"/>
      <c r="L43" s="870"/>
      <c r="M43" s="839"/>
      <c r="N43" s="69"/>
      <c r="O43" s="528">
        <v>2023</v>
      </c>
      <c r="P43" s="531">
        <v>11</v>
      </c>
      <c r="Q43" s="531">
        <v>11</v>
      </c>
      <c r="R43" s="533">
        <f>+Q43/P43</f>
        <v>1</v>
      </c>
    </row>
    <row r="44" spans="1:18" ht="17.25" customHeight="1" x14ac:dyDescent="0.25">
      <c r="A44" s="878"/>
      <c r="B44" s="839"/>
      <c r="C44" s="839"/>
      <c r="D44" s="839"/>
      <c r="E44" s="839"/>
      <c r="F44" s="849"/>
      <c r="G44" s="842"/>
      <c r="H44" s="882"/>
      <c r="I44" s="842"/>
      <c r="J44" s="842"/>
      <c r="K44" s="875"/>
      <c r="L44" s="870"/>
      <c r="M44" s="839"/>
      <c r="N44" s="69"/>
      <c r="O44" s="91">
        <v>2024</v>
      </c>
      <c r="P44" s="530">
        <v>5</v>
      </c>
      <c r="Q44" s="530">
        <f>F44+G44+H44+I44</f>
        <v>0</v>
      </c>
      <c r="R44" s="93">
        <f>G44+H44+I44+J44</f>
        <v>0</v>
      </c>
    </row>
    <row r="45" spans="1:18" ht="17.25" customHeight="1" x14ac:dyDescent="0.25">
      <c r="A45" s="878"/>
      <c r="B45" s="840"/>
      <c r="C45" s="840"/>
      <c r="D45" s="840"/>
      <c r="E45" s="840"/>
      <c r="F45" s="849"/>
      <c r="G45" s="842"/>
      <c r="H45" s="882"/>
      <c r="I45" s="842"/>
      <c r="J45" s="631"/>
      <c r="K45" s="876"/>
      <c r="L45" s="871"/>
      <c r="M45" s="840"/>
      <c r="N45" s="69"/>
      <c r="O45" s="80" t="s">
        <v>449</v>
      </c>
      <c r="P45" s="82">
        <v>20</v>
      </c>
      <c r="Q45" s="82">
        <f>Q41+Q40+Q42+Q43+Q44</f>
        <v>15</v>
      </c>
      <c r="R45" s="83">
        <f>+Q45/P45</f>
        <v>0.75</v>
      </c>
    </row>
    <row r="46" spans="1:18" ht="17.25" customHeight="1" x14ac:dyDescent="0.25">
      <c r="A46" s="884" t="s">
        <v>459</v>
      </c>
      <c r="B46" s="853">
        <v>271</v>
      </c>
      <c r="C46" s="853" t="s">
        <v>394</v>
      </c>
      <c r="D46" s="853">
        <v>288</v>
      </c>
      <c r="E46" s="853" t="s">
        <v>460</v>
      </c>
      <c r="F46" s="888">
        <v>37.5</v>
      </c>
      <c r="G46" s="864"/>
      <c r="H46" s="864"/>
      <c r="I46" s="864"/>
      <c r="J46" s="872" t="s">
        <v>461</v>
      </c>
      <c r="K46" s="874" t="s">
        <v>1511</v>
      </c>
      <c r="L46" s="835" t="s">
        <v>1510</v>
      </c>
      <c r="M46" s="860" t="s">
        <v>462</v>
      </c>
      <c r="N46" s="70">
        <f>+LEN(K52)</f>
        <v>2904</v>
      </c>
      <c r="O46" s="91">
        <v>2020</v>
      </c>
      <c r="P46" s="94">
        <v>0</v>
      </c>
      <c r="Q46" s="94"/>
      <c r="R46" s="94"/>
    </row>
    <row r="47" spans="1:18" ht="17.25" customHeight="1" x14ac:dyDescent="0.25">
      <c r="A47" s="878"/>
      <c r="B47" s="839"/>
      <c r="C47" s="839"/>
      <c r="D47" s="839"/>
      <c r="E47" s="839"/>
      <c r="F47" s="849"/>
      <c r="G47" s="842"/>
      <c r="H47" s="842"/>
      <c r="I47" s="842"/>
      <c r="J47" s="842"/>
      <c r="K47" s="875"/>
      <c r="L47" s="836"/>
      <c r="M47" s="861"/>
      <c r="N47" s="69"/>
      <c r="O47" s="71">
        <v>2021</v>
      </c>
      <c r="P47" s="94">
        <v>37.799999999999997</v>
      </c>
      <c r="Q47" s="94">
        <v>35.4</v>
      </c>
      <c r="R47" s="92">
        <f>(Q47-38.3)/(38.3-0)</f>
        <v>-7.5718015665796307E-2</v>
      </c>
    </row>
    <row r="48" spans="1:18" ht="17.25" customHeight="1" x14ac:dyDescent="0.25">
      <c r="A48" s="878"/>
      <c r="B48" s="839"/>
      <c r="C48" s="839"/>
      <c r="D48" s="839"/>
      <c r="E48" s="839"/>
      <c r="F48" s="849"/>
      <c r="G48" s="842"/>
      <c r="H48" s="842"/>
      <c r="I48" s="842"/>
      <c r="J48" s="842"/>
      <c r="K48" s="875"/>
      <c r="L48" s="836"/>
      <c r="M48" s="861"/>
      <c r="N48" s="69"/>
      <c r="O48" s="71">
        <v>2022</v>
      </c>
      <c r="P48" s="103">
        <v>36.9</v>
      </c>
      <c r="Q48" s="103">
        <v>37.1</v>
      </c>
      <c r="R48" s="103">
        <f>(Q48-38.3)/(38.3-0)</f>
        <v>-3.1331592689294932E-2</v>
      </c>
    </row>
    <row r="49" spans="1:18" ht="17.25" customHeight="1" x14ac:dyDescent="0.25">
      <c r="A49" s="878"/>
      <c r="B49" s="839"/>
      <c r="C49" s="839"/>
      <c r="D49" s="839"/>
      <c r="E49" s="839"/>
      <c r="F49" s="849"/>
      <c r="G49" s="842"/>
      <c r="H49" s="842"/>
      <c r="I49" s="842"/>
      <c r="J49" s="842"/>
      <c r="K49" s="875"/>
      <c r="L49" s="836"/>
      <c r="M49" s="861"/>
      <c r="N49" s="69"/>
      <c r="O49" s="76">
        <v>2023</v>
      </c>
      <c r="P49" s="104">
        <v>34.700000000000003</v>
      </c>
      <c r="Q49" s="104">
        <v>34.9</v>
      </c>
      <c r="R49" s="545">
        <v>91.67</v>
      </c>
    </row>
    <row r="50" spans="1:18" ht="17.25" customHeight="1" x14ac:dyDescent="0.25">
      <c r="A50" s="878"/>
      <c r="B50" s="839"/>
      <c r="C50" s="839"/>
      <c r="D50" s="839"/>
      <c r="E50" s="839"/>
      <c r="F50" s="849"/>
      <c r="G50" s="842"/>
      <c r="H50" s="842"/>
      <c r="I50" s="842"/>
      <c r="J50" s="842"/>
      <c r="K50" s="875"/>
      <c r="L50" s="836"/>
      <c r="M50" s="861"/>
      <c r="N50" s="69"/>
      <c r="O50" s="91">
        <v>2024</v>
      </c>
      <c r="P50" s="94">
        <v>33.9</v>
      </c>
      <c r="Q50" s="94"/>
      <c r="R50" s="98"/>
    </row>
    <row r="51" spans="1:18" ht="17.25" customHeight="1" x14ac:dyDescent="0.25">
      <c r="A51" s="885"/>
      <c r="B51" s="839"/>
      <c r="C51" s="839"/>
      <c r="D51" s="840"/>
      <c r="E51" s="840"/>
      <c r="F51" s="851"/>
      <c r="G51" s="631"/>
      <c r="H51" s="631"/>
      <c r="I51" s="631"/>
      <c r="J51" s="842"/>
      <c r="K51" s="875"/>
      <c r="L51" s="836"/>
      <c r="M51" s="862"/>
      <c r="N51" s="69"/>
      <c r="O51" s="80" t="s">
        <v>449</v>
      </c>
      <c r="P51" s="105">
        <v>33.9</v>
      </c>
      <c r="Q51" s="105"/>
      <c r="R51" s="90">
        <v>0.77270000000000005</v>
      </c>
    </row>
    <row r="52" spans="1:18" ht="17.25" customHeight="1" x14ac:dyDescent="0.25">
      <c r="A52" s="886" t="s">
        <v>463</v>
      </c>
      <c r="B52" s="839"/>
      <c r="C52" s="839"/>
      <c r="D52" s="853">
        <v>663</v>
      </c>
      <c r="E52" s="853" t="s">
        <v>464</v>
      </c>
      <c r="F52" s="888">
        <v>19.7</v>
      </c>
      <c r="G52" s="864"/>
      <c r="H52" s="864"/>
      <c r="I52" s="864"/>
      <c r="J52" s="842"/>
      <c r="K52" s="874" t="s">
        <v>1509</v>
      </c>
      <c r="L52" s="838" t="s">
        <v>1510</v>
      </c>
      <c r="M52" s="838" t="s">
        <v>1479</v>
      </c>
      <c r="N52" s="70" t="e">
        <f>+LEN(#REF!)</f>
        <v>#REF!</v>
      </c>
      <c r="O52" s="91">
        <v>2020</v>
      </c>
      <c r="P52" s="94">
        <v>0</v>
      </c>
      <c r="Q52" s="94"/>
      <c r="R52" s="98"/>
    </row>
    <row r="53" spans="1:18" ht="17.25" customHeight="1" x14ac:dyDescent="0.25">
      <c r="A53" s="878"/>
      <c r="B53" s="839"/>
      <c r="C53" s="839"/>
      <c r="D53" s="839"/>
      <c r="E53" s="839"/>
      <c r="F53" s="849"/>
      <c r="G53" s="842"/>
      <c r="H53" s="842"/>
      <c r="I53" s="842"/>
      <c r="J53" s="842"/>
      <c r="K53" s="875"/>
      <c r="L53" s="839"/>
      <c r="M53" s="839"/>
      <c r="N53" s="69"/>
      <c r="O53" s="71">
        <v>2021</v>
      </c>
      <c r="P53" s="94">
        <v>19.5</v>
      </c>
      <c r="Q53" s="94">
        <v>18.3</v>
      </c>
      <c r="R53" s="92">
        <f>(Q53-19.7)/(19.7-0)</f>
        <v>-7.1065989847715672E-2</v>
      </c>
    </row>
    <row r="54" spans="1:18" ht="17.25" customHeight="1" x14ac:dyDescent="0.25">
      <c r="A54" s="878"/>
      <c r="B54" s="839"/>
      <c r="C54" s="839"/>
      <c r="D54" s="839"/>
      <c r="E54" s="839"/>
      <c r="F54" s="849"/>
      <c r="G54" s="842"/>
      <c r="H54" s="842"/>
      <c r="I54" s="842"/>
      <c r="J54" s="842"/>
      <c r="K54" s="875"/>
      <c r="L54" s="839"/>
      <c r="M54" s="839"/>
      <c r="N54" s="69"/>
      <c r="O54" s="71">
        <v>2022</v>
      </c>
      <c r="P54" s="103">
        <v>19</v>
      </c>
      <c r="Q54" s="103">
        <v>19.100000000000001</v>
      </c>
      <c r="R54" s="103">
        <f>(Q54-19.7)/(19.7-0)</f>
        <v>-3.0456852791878066E-2</v>
      </c>
    </row>
    <row r="55" spans="1:18" ht="17.25" customHeight="1" x14ac:dyDescent="0.25">
      <c r="A55" s="878"/>
      <c r="B55" s="839"/>
      <c r="C55" s="839"/>
      <c r="D55" s="839"/>
      <c r="E55" s="839"/>
      <c r="F55" s="849"/>
      <c r="G55" s="842"/>
      <c r="H55" s="842"/>
      <c r="I55" s="842"/>
      <c r="J55" s="842"/>
      <c r="K55" s="875"/>
      <c r="L55" s="839"/>
      <c r="M55" s="839"/>
      <c r="N55" s="69"/>
      <c r="O55" s="76">
        <v>2023</v>
      </c>
      <c r="P55" s="104">
        <v>17.8</v>
      </c>
      <c r="Q55" s="104">
        <v>17.899999999999999</v>
      </c>
      <c r="R55" s="545">
        <v>92.31</v>
      </c>
    </row>
    <row r="56" spans="1:18" ht="17.25" customHeight="1" x14ac:dyDescent="0.25">
      <c r="A56" s="878"/>
      <c r="B56" s="839"/>
      <c r="C56" s="839"/>
      <c r="D56" s="839"/>
      <c r="E56" s="839"/>
      <c r="F56" s="849"/>
      <c r="G56" s="842"/>
      <c r="H56" s="842"/>
      <c r="I56" s="842"/>
      <c r="J56" s="842"/>
      <c r="K56" s="875"/>
      <c r="L56" s="839"/>
      <c r="M56" s="839"/>
      <c r="N56" s="69"/>
      <c r="O56" s="91">
        <v>2024</v>
      </c>
      <c r="P56" s="94">
        <v>17.3</v>
      </c>
      <c r="Q56" s="94"/>
      <c r="R56" s="94"/>
    </row>
    <row r="57" spans="1:18" ht="17.25" customHeight="1" x14ac:dyDescent="0.25">
      <c r="A57" s="885"/>
      <c r="B57" s="840"/>
      <c r="C57" s="840"/>
      <c r="D57" s="840"/>
      <c r="E57" s="840"/>
      <c r="F57" s="851"/>
      <c r="G57" s="631"/>
      <c r="H57" s="631"/>
      <c r="I57" s="631"/>
      <c r="J57" s="631"/>
      <c r="K57" s="875"/>
      <c r="L57" s="840"/>
      <c r="M57" s="840"/>
      <c r="N57" s="69"/>
      <c r="O57" s="80" t="s">
        <v>449</v>
      </c>
      <c r="P57" s="105">
        <v>17.3</v>
      </c>
      <c r="Q57" s="105"/>
      <c r="R57" s="106">
        <v>0.75</v>
      </c>
    </row>
    <row r="58" spans="1:18" ht="18" customHeight="1" x14ac:dyDescent="0.25">
      <c r="A58" s="889" t="s">
        <v>465</v>
      </c>
      <c r="B58" s="853">
        <v>267</v>
      </c>
      <c r="C58" s="887" t="s">
        <v>396</v>
      </c>
      <c r="D58" s="836">
        <v>284</v>
      </c>
      <c r="E58" s="887" t="s">
        <v>466</v>
      </c>
      <c r="F58" s="890">
        <v>0.1326</v>
      </c>
      <c r="G58" s="873">
        <v>7.0999999999999994E-2</v>
      </c>
      <c r="H58" s="873">
        <v>1.4999999999999999E-2</v>
      </c>
      <c r="I58" s="873">
        <v>0.13150000000000001</v>
      </c>
      <c r="J58" s="868" t="s">
        <v>453</v>
      </c>
      <c r="K58" s="865" t="s">
        <v>1497</v>
      </c>
      <c r="L58" s="838" t="s">
        <v>467</v>
      </c>
      <c r="M58" s="865" t="s">
        <v>1478</v>
      </c>
      <c r="N58" s="70">
        <f>+LEN(K58)</f>
        <v>2914</v>
      </c>
      <c r="O58" s="91">
        <v>2020</v>
      </c>
      <c r="P58" s="98">
        <v>0.05</v>
      </c>
      <c r="Q58" s="99">
        <v>0.05</v>
      </c>
      <c r="R58" s="74">
        <f t="shared" ref="R58:R63" si="2">+Q58/P58</f>
        <v>1</v>
      </c>
    </row>
    <row r="59" spans="1:18" ht="18" customHeight="1" x14ac:dyDescent="0.25">
      <c r="A59" s="839"/>
      <c r="B59" s="839"/>
      <c r="C59" s="839"/>
      <c r="D59" s="839"/>
      <c r="E59" s="839"/>
      <c r="F59" s="849"/>
      <c r="G59" s="842"/>
      <c r="H59" s="842"/>
      <c r="I59" s="842"/>
      <c r="J59" s="842"/>
      <c r="K59" s="866"/>
      <c r="L59" s="839"/>
      <c r="M59" s="866"/>
      <c r="N59" s="69"/>
      <c r="O59" s="91">
        <v>2021</v>
      </c>
      <c r="P59" s="98">
        <v>0.3</v>
      </c>
      <c r="Q59" s="99">
        <v>0.3</v>
      </c>
      <c r="R59" s="74">
        <f t="shared" si="2"/>
        <v>1</v>
      </c>
    </row>
    <row r="60" spans="1:18" ht="18" customHeight="1" x14ac:dyDescent="0.25">
      <c r="A60" s="839"/>
      <c r="B60" s="839"/>
      <c r="C60" s="839"/>
      <c r="D60" s="839"/>
      <c r="E60" s="839"/>
      <c r="F60" s="849"/>
      <c r="G60" s="842"/>
      <c r="H60" s="842"/>
      <c r="I60" s="842"/>
      <c r="J60" s="631"/>
      <c r="K60" s="866"/>
      <c r="L60" s="839"/>
      <c r="M60" s="866"/>
      <c r="N60" s="69"/>
      <c r="O60" s="91">
        <v>2022</v>
      </c>
      <c r="P60" s="98">
        <v>0.3</v>
      </c>
      <c r="Q60" s="99">
        <v>0.3</v>
      </c>
      <c r="R60" s="74">
        <f t="shared" si="2"/>
        <v>1</v>
      </c>
    </row>
    <row r="61" spans="1:18" ht="18" customHeight="1" x14ac:dyDescent="0.25">
      <c r="A61" s="839"/>
      <c r="B61" s="839"/>
      <c r="C61" s="839"/>
      <c r="D61" s="839"/>
      <c r="E61" s="839"/>
      <c r="F61" s="849"/>
      <c r="G61" s="842"/>
      <c r="H61" s="842"/>
      <c r="I61" s="842"/>
      <c r="J61" s="868" t="s">
        <v>131</v>
      </c>
      <c r="K61" s="866"/>
      <c r="L61" s="839"/>
      <c r="M61" s="866"/>
      <c r="N61" s="69"/>
      <c r="O61" s="95">
        <v>2023</v>
      </c>
      <c r="P61" s="100">
        <v>0.35</v>
      </c>
      <c r="Q61" s="101">
        <v>0.35</v>
      </c>
      <c r="R61" s="87">
        <f>+Q61/P61</f>
        <v>1</v>
      </c>
    </row>
    <row r="62" spans="1:18" ht="18" customHeight="1" x14ac:dyDescent="0.25">
      <c r="A62" s="839"/>
      <c r="B62" s="839"/>
      <c r="C62" s="839"/>
      <c r="D62" s="839"/>
      <c r="E62" s="839"/>
      <c r="F62" s="849"/>
      <c r="G62" s="842"/>
      <c r="H62" s="842"/>
      <c r="I62" s="842"/>
      <c r="J62" s="842"/>
      <c r="K62" s="866"/>
      <c r="L62" s="839"/>
      <c r="M62" s="866"/>
      <c r="N62" s="69"/>
      <c r="O62" s="91">
        <v>2024</v>
      </c>
      <c r="P62" s="98">
        <v>0</v>
      </c>
      <c r="Q62" s="99">
        <f>F62+G62+H62+I62</f>
        <v>0</v>
      </c>
      <c r="R62" s="74">
        <v>0</v>
      </c>
    </row>
    <row r="63" spans="1:18" ht="18" customHeight="1" x14ac:dyDescent="0.25">
      <c r="A63" s="840"/>
      <c r="B63" s="840"/>
      <c r="C63" s="840"/>
      <c r="D63" s="840"/>
      <c r="E63" s="840"/>
      <c r="F63" s="851"/>
      <c r="G63" s="631"/>
      <c r="H63" s="631"/>
      <c r="I63" s="631"/>
      <c r="J63" s="631"/>
      <c r="K63" s="867"/>
      <c r="L63" s="840"/>
      <c r="M63" s="867"/>
      <c r="N63" s="69"/>
      <c r="O63" s="80" t="s">
        <v>449</v>
      </c>
      <c r="P63" s="102">
        <f>P58+P59+P60+P61+P62</f>
        <v>0.99999999999999989</v>
      </c>
      <c r="Q63" s="90">
        <f>Q59+Q58+Q60+Q61+Q62</f>
        <v>0.99999999999999989</v>
      </c>
      <c r="R63" s="97">
        <f t="shared" si="2"/>
        <v>1</v>
      </c>
    </row>
    <row r="64" spans="1:18" ht="15.75" customHeight="1" x14ac:dyDescent="0.25">
      <c r="A64" s="402"/>
      <c r="B64" s="402"/>
      <c r="C64" s="402"/>
      <c r="D64" s="402"/>
      <c r="E64" s="402"/>
      <c r="F64" s="406"/>
      <c r="G64" s="107"/>
      <c r="H64" s="107"/>
      <c r="I64" s="107"/>
      <c r="J64" s="69"/>
      <c r="L64" s="108"/>
      <c r="M64" s="108"/>
      <c r="N64" s="69"/>
      <c r="O64" s="69"/>
      <c r="P64" s="69"/>
      <c r="Q64" s="107"/>
      <c r="R64" s="107"/>
    </row>
    <row r="65" spans="1:18" ht="12.75" hidden="1" customHeight="1" x14ac:dyDescent="0.25">
      <c r="A65" s="402"/>
      <c r="B65" s="402"/>
      <c r="C65" s="402"/>
      <c r="D65" s="402"/>
      <c r="E65" s="402"/>
      <c r="F65" s="406"/>
      <c r="G65" s="107"/>
      <c r="H65" s="107"/>
      <c r="I65" s="107"/>
      <c r="J65" s="69"/>
      <c r="L65" s="108"/>
      <c r="M65" s="108"/>
      <c r="N65" s="69"/>
      <c r="O65" s="69"/>
      <c r="P65" s="69"/>
      <c r="Q65" s="107"/>
      <c r="R65" s="107"/>
    </row>
    <row r="66" spans="1:18" ht="12.75" hidden="1" customHeight="1" x14ac:dyDescent="0.25">
      <c r="A66" s="402"/>
      <c r="B66" s="402"/>
      <c r="C66" s="402"/>
      <c r="D66" s="402"/>
      <c r="E66" s="402"/>
      <c r="F66" s="406"/>
      <c r="G66" s="107"/>
      <c r="H66" s="107"/>
      <c r="I66" s="107"/>
      <c r="J66" s="69"/>
      <c r="L66" s="108"/>
      <c r="M66" s="108"/>
      <c r="N66" s="69"/>
      <c r="O66" s="69"/>
      <c r="P66" s="69"/>
      <c r="Q66" s="107"/>
      <c r="R66" s="107"/>
    </row>
    <row r="67" spans="1:18" ht="12.75" hidden="1" customHeight="1" x14ac:dyDescent="0.25">
      <c r="A67" s="402"/>
      <c r="B67" s="402"/>
      <c r="C67" s="402"/>
      <c r="D67" s="402"/>
      <c r="E67" s="402"/>
      <c r="F67" s="406"/>
      <c r="G67" s="107"/>
      <c r="H67" s="107"/>
      <c r="I67" s="107"/>
      <c r="J67" s="69"/>
      <c r="L67" s="108"/>
      <c r="M67" s="108"/>
      <c r="N67" s="69"/>
      <c r="O67" s="69"/>
      <c r="P67" s="69"/>
      <c r="Q67" s="107"/>
      <c r="R67" s="107"/>
    </row>
    <row r="68" spans="1:18" ht="12.75" hidden="1" customHeight="1" x14ac:dyDescent="0.25">
      <c r="A68" s="402"/>
      <c r="B68" s="402"/>
      <c r="C68" s="402"/>
      <c r="D68" s="402"/>
      <c r="E68" s="402"/>
      <c r="F68" s="406"/>
      <c r="G68" s="107"/>
      <c r="H68" s="107"/>
      <c r="I68" s="107"/>
      <c r="J68" s="69"/>
      <c r="L68" s="108"/>
      <c r="M68" s="108"/>
      <c r="N68" s="69"/>
      <c r="O68" s="69"/>
      <c r="P68" s="69"/>
      <c r="Q68" s="107"/>
      <c r="R68" s="107"/>
    </row>
    <row r="69" spans="1:18" ht="12.75" hidden="1" customHeight="1" x14ac:dyDescent="0.25">
      <c r="A69" s="402"/>
      <c r="B69" s="402"/>
      <c r="C69" s="402"/>
      <c r="D69" s="402"/>
      <c r="E69" s="402"/>
      <c r="F69" s="406"/>
      <c r="G69" s="107"/>
      <c r="H69" s="107"/>
      <c r="I69" s="107"/>
      <c r="J69" s="69"/>
      <c r="L69" s="108"/>
      <c r="M69" s="108"/>
      <c r="N69" s="69"/>
      <c r="O69" s="69"/>
      <c r="P69" s="69"/>
      <c r="Q69" s="107"/>
      <c r="R69" s="107"/>
    </row>
    <row r="70" spans="1:18" ht="12.75" hidden="1" customHeight="1" x14ac:dyDescent="0.25">
      <c r="A70" s="402"/>
      <c r="B70" s="402"/>
      <c r="C70" s="402"/>
      <c r="D70" s="402"/>
      <c r="E70" s="402"/>
      <c r="F70" s="406"/>
      <c r="G70" s="107"/>
      <c r="H70" s="107"/>
      <c r="I70" s="107"/>
      <c r="J70" s="69"/>
      <c r="K70" s="108"/>
      <c r="L70" s="108"/>
      <c r="M70" s="108"/>
      <c r="N70" s="69"/>
      <c r="O70" s="69"/>
      <c r="P70" s="69"/>
      <c r="Q70" s="107"/>
      <c r="R70" s="107"/>
    </row>
    <row r="71" spans="1:18" ht="12.75" hidden="1" customHeight="1" x14ac:dyDescent="0.25">
      <c r="A71" s="402"/>
      <c r="B71" s="402"/>
      <c r="C71" s="402"/>
      <c r="D71" s="402"/>
      <c r="E71" s="402"/>
      <c r="F71" s="406"/>
      <c r="G71" s="107"/>
      <c r="H71" s="107"/>
      <c r="I71" s="107"/>
      <c r="J71" s="69"/>
      <c r="K71" s="108"/>
      <c r="L71" s="108"/>
      <c r="M71" s="108"/>
      <c r="N71" s="69"/>
      <c r="O71" s="69"/>
      <c r="P71" s="69"/>
      <c r="Q71" s="107"/>
      <c r="R71" s="107"/>
    </row>
    <row r="72" spans="1:18" ht="12.75" hidden="1" customHeight="1" x14ac:dyDescent="0.25">
      <c r="A72" s="402"/>
      <c r="B72" s="402"/>
      <c r="C72" s="402"/>
      <c r="D72" s="402"/>
      <c r="E72" s="402"/>
      <c r="F72" s="406"/>
      <c r="G72" s="107"/>
      <c r="H72" s="107"/>
      <c r="I72" s="107"/>
      <c r="J72" s="69"/>
      <c r="K72" s="108"/>
      <c r="L72" s="108"/>
      <c r="M72" s="108"/>
      <c r="N72" s="69"/>
      <c r="O72" s="69"/>
      <c r="P72" s="69"/>
      <c r="Q72" s="107"/>
      <c r="R72" s="107"/>
    </row>
    <row r="73" spans="1:18" ht="12.75" hidden="1" customHeight="1" x14ac:dyDescent="0.25">
      <c r="A73" s="402"/>
      <c r="B73" s="402"/>
      <c r="C73" s="402"/>
      <c r="D73" s="402"/>
      <c r="E73" s="402"/>
      <c r="F73" s="406"/>
      <c r="G73" s="107"/>
      <c r="H73" s="107"/>
      <c r="I73" s="107"/>
      <c r="J73" s="69"/>
      <c r="K73" s="108"/>
      <c r="L73" s="108"/>
      <c r="M73" s="108"/>
      <c r="N73" s="69"/>
      <c r="O73" s="69"/>
      <c r="P73" s="69"/>
      <c r="Q73" s="107"/>
      <c r="R73" s="107"/>
    </row>
    <row r="74" spans="1:18" ht="12.75" hidden="1" customHeight="1" x14ac:dyDescent="0.25">
      <c r="A74" s="402"/>
      <c r="B74" s="402"/>
      <c r="C74" s="402"/>
      <c r="D74" s="402"/>
      <c r="E74" s="402"/>
      <c r="F74" s="406"/>
      <c r="G74" s="107"/>
      <c r="H74" s="107"/>
      <c r="I74" s="107"/>
      <c r="J74" s="69"/>
      <c r="K74" s="108"/>
      <c r="L74" s="108"/>
      <c r="M74" s="108"/>
      <c r="N74" s="69"/>
      <c r="O74" s="69"/>
      <c r="P74" s="69"/>
      <c r="Q74" s="107"/>
      <c r="R74" s="107"/>
    </row>
    <row r="75" spans="1:18" ht="12.75" hidden="1" customHeight="1" x14ac:dyDescent="0.25">
      <c r="A75" s="402"/>
      <c r="B75" s="402"/>
      <c r="C75" s="402"/>
      <c r="D75" s="402"/>
      <c r="E75" s="402"/>
      <c r="F75" s="406"/>
      <c r="G75" s="107"/>
      <c r="H75" s="107"/>
      <c r="I75" s="107"/>
      <c r="J75" s="69"/>
      <c r="K75" s="108"/>
      <c r="L75" s="108"/>
      <c r="M75" s="108"/>
      <c r="N75" s="69"/>
      <c r="O75" s="69"/>
      <c r="P75" s="69"/>
      <c r="Q75" s="107"/>
      <c r="R75" s="107"/>
    </row>
    <row r="76" spans="1:18" ht="12.75" hidden="1" customHeight="1" x14ac:dyDescent="0.25">
      <c r="A76" s="402"/>
      <c r="B76" s="402"/>
      <c r="C76" s="402"/>
      <c r="D76" s="402"/>
      <c r="E76" s="402"/>
      <c r="F76" s="406"/>
      <c r="G76" s="107"/>
      <c r="H76" s="107"/>
      <c r="I76" s="107"/>
      <c r="J76" s="69"/>
      <c r="K76" s="108"/>
      <c r="L76" s="108"/>
      <c r="M76" s="108"/>
      <c r="N76" s="69"/>
      <c r="O76" s="69"/>
      <c r="P76" s="69"/>
      <c r="Q76" s="107"/>
      <c r="R76" s="107"/>
    </row>
    <row r="77" spans="1:18" ht="12.75" hidden="1" customHeight="1" x14ac:dyDescent="0.25">
      <c r="A77" s="402"/>
      <c r="B77" s="402"/>
      <c r="C77" s="402"/>
      <c r="D77" s="402"/>
      <c r="E77" s="402"/>
      <c r="F77" s="406"/>
      <c r="G77" s="107"/>
      <c r="H77" s="107"/>
      <c r="I77" s="107"/>
      <c r="J77" s="69"/>
      <c r="K77" s="108"/>
      <c r="L77" s="108"/>
      <c r="M77" s="108"/>
      <c r="N77" s="69"/>
      <c r="O77" s="69"/>
      <c r="P77" s="69"/>
      <c r="Q77" s="107"/>
      <c r="R77" s="107"/>
    </row>
    <row r="78" spans="1:18" ht="12.75" hidden="1" customHeight="1" x14ac:dyDescent="0.25">
      <c r="A78" s="402"/>
      <c r="B78" s="402"/>
      <c r="C78" s="402"/>
      <c r="D78" s="402"/>
      <c r="E78" s="402"/>
      <c r="F78" s="406"/>
      <c r="G78" s="107"/>
      <c r="H78" s="107"/>
      <c r="I78" s="107"/>
      <c r="J78" s="69"/>
      <c r="K78" s="108"/>
      <c r="L78" s="108"/>
      <c r="M78" s="108"/>
      <c r="N78" s="69"/>
      <c r="O78" s="69"/>
      <c r="P78" s="69"/>
      <c r="Q78" s="107"/>
      <c r="R78" s="107"/>
    </row>
    <row r="79" spans="1:18" ht="12.75" hidden="1" customHeight="1" x14ac:dyDescent="0.25">
      <c r="A79" s="402"/>
      <c r="B79" s="402"/>
      <c r="C79" s="402"/>
      <c r="D79" s="402"/>
      <c r="E79" s="402"/>
      <c r="F79" s="406"/>
      <c r="G79" s="107"/>
      <c r="H79" s="107"/>
      <c r="I79" s="107"/>
      <c r="J79" s="69"/>
      <c r="K79" s="108"/>
      <c r="L79" s="108"/>
      <c r="M79" s="108"/>
      <c r="N79" s="69"/>
      <c r="O79" s="69"/>
      <c r="P79" s="69"/>
      <c r="Q79" s="107"/>
      <c r="R79" s="107"/>
    </row>
    <row r="80" spans="1:18" ht="12.75" hidden="1" customHeight="1" x14ac:dyDescent="0.25">
      <c r="A80" s="402"/>
      <c r="B80" s="402"/>
      <c r="C80" s="402"/>
      <c r="D80" s="402"/>
      <c r="E80" s="402"/>
      <c r="F80" s="406"/>
      <c r="G80" s="107"/>
      <c r="H80" s="107"/>
      <c r="I80" s="107"/>
      <c r="J80" s="69"/>
      <c r="K80" s="108"/>
      <c r="L80" s="108"/>
      <c r="M80" s="108"/>
      <c r="N80" s="69"/>
      <c r="O80" s="69"/>
      <c r="P80" s="69"/>
      <c r="Q80" s="107"/>
      <c r="R80" s="107"/>
    </row>
    <row r="81" spans="1:18" ht="12.75" hidden="1" customHeight="1" x14ac:dyDescent="0.25">
      <c r="A81" s="402"/>
      <c r="B81" s="402"/>
      <c r="C81" s="402"/>
      <c r="D81" s="402"/>
      <c r="E81" s="402"/>
      <c r="F81" s="406"/>
      <c r="G81" s="107"/>
      <c r="H81" s="107"/>
      <c r="I81" s="107"/>
      <c r="J81" s="69"/>
      <c r="K81" s="108"/>
      <c r="L81" s="108"/>
      <c r="M81" s="108"/>
      <c r="N81" s="69"/>
      <c r="O81" s="69"/>
      <c r="P81" s="69"/>
      <c r="Q81" s="107"/>
      <c r="R81" s="107"/>
    </row>
    <row r="82" spans="1:18" ht="12.75" hidden="1" customHeight="1" x14ac:dyDescent="0.25">
      <c r="A82" s="402"/>
      <c r="B82" s="402"/>
      <c r="C82" s="402"/>
      <c r="D82" s="402"/>
      <c r="E82" s="402"/>
      <c r="F82" s="406"/>
      <c r="G82" s="107"/>
      <c r="H82" s="107"/>
      <c r="I82" s="107"/>
      <c r="J82" s="69"/>
      <c r="K82" s="108"/>
      <c r="L82" s="108"/>
      <c r="M82" s="108"/>
      <c r="N82" s="69"/>
      <c r="O82" s="69"/>
      <c r="P82" s="69"/>
      <c r="Q82" s="107"/>
      <c r="R82" s="107"/>
    </row>
    <row r="83" spans="1:18" ht="12.75" hidden="1" customHeight="1" x14ac:dyDescent="0.25">
      <c r="A83" s="402"/>
      <c r="B83" s="402"/>
      <c r="C83" s="402"/>
      <c r="D83" s="402"/>
      <c r="E83" s="402"/>
      <c r="F83" s="406"/>
      <c r="G83" s="107"/>
      <c r="H83" s="107"/>
      <c r="I83" s="107"/>
      <c r="J83" s="69"/>
      <c r="K83" s="108"/>
      <c r="L83" s="108"/>
      <c r="M83" s="108"/>
      <c r="N83" s="69"/>
      <c r="O83" s="69"/>
      <c r="P83" s="69"/>
      <c r="Q83" s="107"/>
      <c r="R83" s="107"/>
    </row>
    <row r="84" spans="1:18" ht="12.75" hidden="1" customHeight="1" x14ac:dyDescent="0.25">
      <c r="A84" s="402"/>
      <c r="B84" s="402"/>
      <c r="C84" s="402"/>
      <c r="D84" s="402"/>
      <c r="E84" s="402"/>
      <c r="F84" s="406"/>
      <c r="G84" s="107"/>
      <c r="H84" s="107"/>
      <c r="I84" s="107"/>
      <c r="J84" s="69"/>
      <c r="K84" s="108"/>
      <c r="L84" s="108"/>
      <c r="M84" s="108"/>
      <c r="N84" s="69"/>
      <c r="O84" s="69"/>
      <c r="P84" s="69"/>
      <c r="Q84" s="107"/>
      <c r="R84" s="107"/>
    </row>
    <row r="85" spans="1:18" ht="12.75" hidden="1" customHeight="1" x14ac:dyDescent="0.25">
      <c r="A85" s="402"/>
      <c r="B85" s="402"/>
      <c r="C85" s="402"/>
      <c r="D85" s="402"/>
      <c r="E85" s="402"/>
      <c r="F85" s="406"/>
      <c r="G85" s="107"/>
      <c r="H85" s="107"/>
      <c r="I85" s="107"/>
      <c r="J85" s="69"/>
      <c r="K85" s="108"/>
      <c r="L85" s="108"/>
      <c r="M85" s="108"/>
      <c r="N85" s="69"/>
      <c r="O85" s="69"/>
      <c r="P85" s="69"/>
      <c r="Q85" s="107"/>
      <c r="R85" s="107"/>
    </row>
    <row r="86" spans="1:18" ht="12.75" hidden="1" customHeight="1" x14ac:dyDescent="0.25">
      <c r="A86" s="402"/>
      <c r="B86" s="402"/>
      <c r="C86" s="402"/>
      <c r="D86" s="402"/>
      <c r="E86" s="402"/>
      <c r="F86" s="406"/>
      <c r="G86" s="107"/>
      <c r="H86" s="107"/>
      <c r="I86" s="107"/>
      <c r="J86" s="69"/>
      <c r="K86" s="108"/>
      <c r="L86" s="108"/>
      <c r="M86" s="108"/>
      <c r="N86" s="69"/>
      <c r="O86" s="69"/>
      <c r="P86" s="69"/>
      <c r="Q86" s="107"/>
      <c r="R86" s="107"/>
    </row>
    <row r="87" spans="1:18" ht="12.75" hidden="1" customHeight="1" x14ac:dyDescent="0.25">
      <c r="A87" s="402"/>
      <c r="B87" s="402"/>
      <c r="C87" s="402"/>
      <c r="D87" s="402"/>
      <c r="E87" s="402"/>
      <c r="F87" s="406"/>
      <c r="G87" s="107"/>
      <c r="H87" s="107"/>
      <c r="I87" s="107"/>
      <c r="J87" s="69"/>
      <c r="K87" s="108"/>
      <c r="L87" s="108"/>
      <c r="M87" s="108"/>
      <c r="N87" s="69"/>
      <c r="O87" s="69"/>
      <c r="P87" s="69"/>
      <c r="Q87" s="107"/>
      <c r="R87" s="107"/>
    </row>
    <row r="88" spans="1:18" ht="12.75" hidden="1" customHeight="1" x14ac:dyDescent="0.25">
      <c r="A88" s="402"/>
      <c r="B88" s="402"/>
      <c r="C88" s="402"/>
      <c r="D88" s="402"/>
      <c r="E88" s="402"/>
      <c r="F88" s="406"/>
      <c r="G88" s="107"/>
      <c r="H88" s="107"/>
      <c r="I88" s="107"/>
      <c r="J88" s="69"/>
      <c r="K88" s="108"/>
      <c r="L88" s="108"/>
      <c r="M88" s="108"/>
      <c r="N88" s="69"/>
      <c r="O88" s="69"/>
      <c r="P88" s="69"/>
      <c r="Q88" s="107"/>
      <c r="R88" s="107"/>
    </row>
    <row r="89" spans="1:18" ht="12.75" hidden="1" customHeight="1" x14ac:dyDescent="0.25">
      <c r="A89" s="402"/>
      <c r="B89" s="402"/>
      <c r="C89" s="402"/>
      <c r="D89" s="402"/>
      <c r="E89" s="402"/>
      <c r="F89" s="406"/>
      <c r="G89" s="107"/>
      <c r="H89" s="107"/>
      <c r="I89" s="107"/>
      <c r="J89" s="69"/>
      <c r="K89" s="108"/>
      <c r="L89" s="108"/>
      <c r="M89" s="108"/>
      <c r="N89" s="69"/>
      <c r="O89" s="69"/>
      <c r="P89" s="69"/>
      <c r="Q89" s="107"/>
      <c r="R89" s="107"/>
    </row>
    <row r="90" spans="1:18" ht="12.75" hidden="1" customHeight="1" x14ac:dyDescent="0.25">
      <c r="A90" s="402"/>
      <c r="B90" s="402"/>
      <c r="C90" s="402"/>
      <c r="D90" s="402"/>
      <c r="E90" s="402"/>
      <c r="F90" s="406"/>
      <c r="G90" s="107"/>
      <c r="H90" s="107"/>
      <c r="I90" s="107"/>
      <c r="J90" s="69"/>
      <c r="K90" s="108"/>
      <c r="L90" s="108"/>
      <c r="M90" s="108"/>
      <c r="N90" s="69"/>
      <c r="O90" s="69"/>
      <c r="P90" s="69"/>
      <c r="Q90" s="107"/>
      <c r="R90" s="107"/>
    </row>
    <row r="91" spans="1:18" ht="12.75" hidden="1" customHeight="1" x14ac:dyDescent="0.25">
      <c r="A91" s="402"/>
      <c r="B91" s="402"/>
      <c r="C91" s="402"/>
      <c r="D91" s="402"/>
      <c r="E91" s="402"/>
      <c r="F91" s="406"/>
      <c r="G91" s="107"/>
      <c r="H91" s="107"/>
      <c r="I91" s="107"/>
      <c r="J91" s="69"/>
      <c r="K91" s="108"/>
      <c r="L91" s="108"/>
      <c r="M91" s="108"/>
      <c r="N91" s="69"/>
      <c r="O91" s="69"/>
      <c r="P91" s="69"/>
      <c r="Q91" s="107"/>
      <c r="R91" s="107"/>
    </row>
    <row r="92" spans="1:18" ht="12.75" hidden="1" customHeight="1" x14ac:dyDescent="0.25">
      <c r="A92" s="402"/>
      <c r="B92" s="402"/>
      <c r="C92" s="402"/>
      <c r="D92" s="402"/>
      <c r="E92" s="402"/>
      <c r="F92" s="406"/>
      <c r="G92" s="107"/>
      <c r="H92" s="107"/>
      <c r="I92" s="107"/>
      <c r="J92" s="69"/>
      <c r="K92" s="108"/>
      <c r="L92" s="108"/>
      <c r="M92" s="108"/>
      <c r="N92" s="69"/>
      <c r="O92" s="69"/>
      <c r="P92" s="69"/>
      <c r="Q92" s="107"/>
      <c r="R92" s="107"/>
    </row>
    <row r="93" spans="1:18" ht="12.75" hidden="1" customHeight="1" x14ac:dyDescent="0.25">
      <c r="A93" s="402"/>
      <c r="B93" s="402"/>
      <c r="C93" s="402"/>
      <c r="D93" s="402"/>
      <c r="E93" s="402"/>
      <c r="F93" s="406"/>
      <c r="G93" s="107"/>
      <c r="H93" s="107"/>
      <c r="I93" s="107"/>
      <c r="J93" s="69"/>
      <c r="K93" s="108"/>
      <c r="L93" s="108"/>
      <c r="M93" s="108"/>
      <c r="N93" s="69"/>
      <c r="O93" s="69"/>
      <c r="P93" s="69"/>
      <c r="Q93" s="107"/>
      <c r="R93" s="107"/>
    </row>
    <row r="94" spans="1:18" ht="12.75" hidden="1" customHeight="1" x14ac:dyDescent="0.25">
      <c r="A94" s="402"/>
      <c r="B94" s="402"/>
      <c r="C94" s="402"/>
      <c r="D94" s="402"/>
      <c r="E94" s="402"/>
      <c r="F94" s="406"/>
      <c r="G94" s="107"/>
      <c r="H94" s="107"/>
      <c r="I94" s="107"/>
      <c r="J94" s="69"/>
      <c r="K94" s="108"/>
      <c r="L94" s="108"/>
      <c r="M94" s="108"/>
      <c r="N94" s="69"/>
      <c r="O94" s="69"/>
      <c r="P94" s="69"/>
      <c r="Q94" s="107"/>
      <c r="R94" s="107"/>
    </row>
    <row r="95" spans="1:18" ht="12.75" hidden="1" customHeight="1" x14ac:dyDescent="0.25">
      <c r="A95" s="402"/>
      <c r="B95" s="402"/>
      <c r="C95" s="402"/>
      <c r="D95" s="402"/>
      <c r="E95" s="402"/>
      <c r="F95" s="406"/>
      <c r="G95" s="107"/>
      <c r="H95" s="107"/>
      <c r="I95" s="107"/>
      <c r="J95" s="69"/>
      <c r="K95" s="108"/>
      <c r="L95" s="108"/>
      <c r="M95" s="108"/>
      <c r="N95" s="69"/>
      <c r="O95" s="69"/>
      <c r="P95" s="69"/>
      <c r="Q95" s="107"/>
      <c r="R95" s="107"/>
    </row>
    <row r="96" spans="1:18" ht="12.75" hidden="1" customHeight="1" x14ac:dyDescent="0.25">
      <c r="A96" s="402"/>
      <c r="B96" s="402"/>
      <c r="C96" s="402"/>
      <c r="D96" s="402"/>
      <c r="E96" s="402"/>
      <c r="F96" s="406"/>
      <c r="G96" s="107"/>
      <c r="H96" s="107"/>
      <c r="I96" s="107"/>
      <c r="J96" s="69"/>
      <c r="K96" s="108"/>
      <c r="L96" s="108"/>
      <c r="M96" s="108"/>
      <c r="N96" s="69"/>
      <c r="O96" s="69"/>
      <c r="P96" s="69"/>
      <c r="Q96" s="107"/>
      <c r="R96" s="107"/>
    </row>
    <row r="97" spans="1:18" ht="12.75" hidden="1" customHeight="1" x14ac:dyDescent="0.25">
      <c r="A97" s="402"/>
      <c r="B97" s="402"/>
      <c r="C97" s="402"/>
      <c r="D97" s="402"/>
      <c r="E97" s="402"/>
      <c r="F97" s="406"/>
      <c r="G97" s="107"/>
      <c r="H97" s="107"/>
      <c r="I97" s="107"/>
      <c r="J97" s="69"/>
      <c r="K97" s="108"/>
      <c r="L97" s="108"/>
      <c r="M97" s="108"/>
      <c r="N97" s="69"/>
      <c r="O97" s="69"/>
      <c r="P97" s="69"/>
      <c r="Q97" s="107"/>
      <c r="R97" s="107"/>
    </row>
    <row r="98" spans="1:18" ht="12.75" hidden="1" customHeight="1" x14ac:dyDescent="0.25">
      <c r="A98" s="402"/>
      <c r="B98" s="402"/>
      <c r="C98" s="402"/>
      <c r="D98" s="402"/>
      <c r="E98" s="402"/>
      <c r="F98" s="406"/>
      <c r="G98" s="107"/>
      <c r="H98" s="107"/>
      <c r="I98" s="107"/>
      <c r="J98" s="69"/>
      <c r="K98" s="108"/>
      <c r="L98" s="108"/>
      <c r="M98" s="108"/>
      <c r="N98" s="69"/>
      <c r="O98" s="69"/>
      <c r="P98" s="69"/>
      <c r="Q98" s="107"/>
      <c r="R98" s="107"/>
    </row>
    <row r="99" spans="1:18" ht="12.75" hidden="1" customHeight="1" x14ac:dyDescent="0.25">
      <c r="A99" s="402"/>
      <c r="B99" s="402"/>
      <c r="C99" s="402"/>
      <c r="D99" s="402"/>
      <c r="E99" s="402"/>
      <c r="F99" s="406"/>
      <c r="G99" s="107"/>
      <c r="H99" s="107"/>
      <c r="I99" s="107"/>
      <c r="J99" s="69"/>
      <c r="K99" s="108"/>
      <c r="L99" s="108"/>
      <c r="M99" s="108"/>
      <c r="N99" s="69"/>
      <c r="O99" s="69"/>
      <c r="P99" s="69"/>
      <c r="Q99" s="107"/>
      <c r="R99" s="107"/>
    </row>
    <row r="100" spans="1:18" ht="12.75" hidden="1" customHeight="1" x14ac:dyDescent="0.25">
      <c r="A100" s="402"/>
      <c r="B100" s="402"/>
      <c r="C100" s="402"/>
      <c r="D100" s="402"/>
      <c r="E100" s="402"/>
      <c r="F100" s="406"/>
      <c r="G100" s="107"/>
      <c r="H100" s="107"/>
      <c r="I100" s="107"/>
      <c r="J100" s="69"/>
      <c r="K100" s="108"/>
      <c r="L100" s="108"/>
      <c r="M100" s="108"/>
      <c r="N100" s="69"/>
      <c r="O100" s="69"/>
      <c r="P100" s="69"/>
      <c r="Q100" s="107"/>
      <c r="R100" s="107"/>
    </row>
  </sheetData>
  <mergeCells count="121">
    <mergeCell ref="D52:D57"/>
    <mergeCell ref="E52:E57"/>
    <mergeCell ref="E46:E51"/>
    <mergeCell ref="H58:H63"/>
    <mergeCell ref="G58:G63"/>
    <mergeCell ref="C46:C57"/>
    <mergeCell ref="B46:B57"/>
    <mergeCell ref="A46:A51"/>
    <mergeCell ref="A52:A57"/>
    <mergeCell ref="E58:E63"/>
    <mergeCell ref="F46:F51"/>
    <mergeCell ref="A58:A63"/>
    <mergeCell ref="B58:B63"/>
    <mergeCell ref="C58:C63"/>
    <mergeCell ref="D58:D63"/>
    <mergeCell ref="F58:F63"/>
    <mergeCell ref="F52:F57"/>
    <mergeCell ref="H52:H57"/>
    <mergeCell ref="G52:G57"/>
    <mergeCell ref="H46:H51"/>
    <mergeCell ref="B34:B45"/>
    <mergeCell ref="C34:C45"/>
    <mergeCell ref="D28:D33"/>
    <mergeCell ref="A34:A45"/>
    <mergeCell ref="H28:H33"/>
    <mergeCell ref="G28:G33"/>
    <mergeCell ref="K52:K57"/>
    <mergeCell ref="F34:F39"/>
    <mergeCell ref="F40:F45"/>
    <mergeCell ref="E28:E33"/>
    <mergeCell ref="D34:D39"/>
    <mergeCell ref="D40:D45"/>
    <mergeCell ref="E34:E39"/>
    <mergeCell ref="E40:E45"/>
    <mergeCell ref="A28:A33"/>
    <mergeCell ref="B28:B33"/>
    <mergeCell ref="C28:C33"/>
    <mergeCell ref="H40:H45"/>
    <mergeCell ref="G34:G39"/>
    <mergeCell ref="H34:H39"/>
    <mergeCell ref="G40:G45"/>
    <mergeCell ref="G46:G51"/>
    <mergeCell ref="D46:D51"/>
    <mergeCell ref="F28:F33"/>
    <mergeCell ref="L46:L51"/>
    <mergeCell ref="M46:M51"/>
    <mergeCell ref="L52:L57"/>
    <mergeCell ref="M52:M57"/>
    <mergeCell ref="I34:I39"/>
    <mergeCell ref="I46:I51"/>
    <mergeCell ref="K58:K63"/>
    <mergeCell ref="J58:J60"/>
    <mergeCell ref="J61:J63"/>
    <mergeCell ref="M58:M63"/>
    <mergeCell ref="L58:L63"/>
    <mergeCell ref="L34:L45"/>
    <mergeCell ref="I40:I45"/>
    <mergeCell ref="J46:J57"/>
    <mergeCell ref="I58:I63"/>
    <mergeCell ref="I52:I57"/>
    <mergeCell ref="J34:J45"/>
    <mergeCell ref="K34:K45"/>
    <mergeCell ref="K46:K51"/>
    <mergeCell ref="H22:H27"/>
    <mergeCell ref="D16:D21"/>
    <mergeCell ref="D22:D27"/>
    <mergeCell ref="A16:A27"/>
    <mergeCell ref="A10:A15"/>
    <mergeCell ref="B4:B9"/>
    <mergeCell ref="D4:D9"/>
    <mergeCell ref="L22:L27"/>
    <mergeCell ref="B16:B27"/>
    <mergeCell ref="C16:C27"/>
    <mergeCell ref="H16:H21"/>
    <mergeCell ref="E16:E21"/>
    <mergeCell ref="E22:E27"/>
    <mergeCell ref="B10:B15"/>
    <mergeCell ref="E10:E15"/>
    <mergeCell ref="A4:A9"/>
    <mergeCell ref="C4:C9"/>
    <mergeCell ref="E4:E9"/>
    <mergeCell ref="C10:C15"/>
    <mergeCell ref="D10:D15"/>
    <mergeCell ref="G10:G15"/>
    <mergeCell ref="G16:G21"/>
    <mergeCell ref="G22:G27"/>
    <mergeCell ref="M28:M33"/>
    <mergeCell ref="M10:M15"/>
    <mergeCell ref="K10:K15"/>
    <mergeCell ref="L28:L33"/>
    <mergeCell ref="K28:K33"/>
    <mergeCell ref="K22:K27"/>
    <mergeCell ref="J16:J21"/>
    <mergeCell ref="J22:J27"/>
    <mergeCell ref="I16:I21"/>
    <mergeCell ref="K16:K21"/>
    <mergeCell ref="I22:I27"/>
    <mergeCell ref="O2:R2"/>
    <mergeCell ref="J2:M2"/>
    <mergeCell ref="K4:K9"/>
    <mergeCell ref="L4:L9"/>
    <mergeCell ref="M4:M9"/>
    <mergeCell ref="J7:J9"/>
    <mergeCell ref="I4:I9"/>
    <mergeCell ref="J4:J6"/>
    <mergeCell ref="M34:M45"/>
    <mergeCell ref="M16:M27"/>
    <mergeCell ref="L10:L15"/>
    <mergeCell ref="L16:L21"/>
    <mergeCell ref="J28:J33"/>
    <mergeCell ref="I28:I33"/>
    <mergeCell ref="I10:I15"/>
    <mergeCell ref="J10:J15"/>
    <mergeCell ref="F2:I2"/>
    <mergeCell ref="H10:H15"/>
    <mergeCell ref="F4:F9"/>
    <mergeCell ref="G4:G9"/>
    <mergeCell ref="H4:H9"/>
    <mergeCell ref="F16:F21"/>
    <mergeCell ref="F22:F27"/>
    <mergeCell ref="F10:F15"/>
  </mergeCells>
  <pageMargins left="0.70866141732283472" right="0.70866141732283472" top="0.74803149606299213" bottom="0.74803149606299213" header="0" footer="0"/>
  <pageSetup scale="4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08E00"/>
  </sheetPr>
  <dimension ref="A1:AU234"/>
  <sheetViews>
    <sheetView workbookViewId="0"/>
  </sheetViews>
  <sheetFormatPr baseColWidth="10" defaultColWidth="14.42578125" defaultRowHeight="15" customHeight="1" x14ac:dyDescent="0.25"/>
  <cols>
    <col min="1" max="1" width="24.85546875" customWidth="1"/>
    <col min="2" max="2" width="19.140625" customWidth="1"/>
    <col min="3" max="3" width="21" customWidth="1"/>
    <col min="4" max="7" width="19.140625" customWidth="1"/>
    <col min="8" max="10" width="15.85546875" customWidth="1"/>
    <col min="11" max="11" width="19.42578125" customWidth="1"/>
    <col min="12" max="14" width="19.140625" customWidth="1"/>
    <col min="15" max="27" width="20.7109375" customWidth="1"/>
    <col min="28" max="47" width="11.42578125" customWidth="1"/>
  </cols>
  <sheetData>
    <row r="1" spans="1:47" ht="18" customHeight="1" x14ac:dyDescent="0.25">
      <c r="A1" s="109"/>
      <c r="B1" s="109"/>
      <c r="C1" s="109"/>
      <c r="D1" s="109"/>
      <c r="E1" s="109"/>
      <c r="F1" s="109"/>
      <c r="G1" s="109"/>
      <c r="H1" s="109"/>
      <c r="I1" s="109"/>
      <c r="J1" s="109"/>
      <c r="K1" s="109"/>
      <c r="L1" s="109"/>
      <c r="M1" s="109"/>
      <c r="N1" s="109"/>
      <c r="O1" s="109"/>
      <c r="P1" s="109"/>
      <c r="Q1" s="110"/>
      <c r="R1" s="110"/>
      <c r="S1" s="110"/>
      <c r="T1" s="110"/>
      <c r="U1" s="110"/>
      <c r="V1" s="110"/>
      <c r="W1" s="110"/>
      <c r="X1" s="110"/>
      <c r="Y1" s="110"/>
      <c r="Z1" s="110"/>
      <c r="AA1" s="110"/>
      <c r="AB1" s="110"/>
      <c r="AC1" s="110"/>
      <c r="AD1" s="110"/>
      <c r="AE1" s="110"/>
      <c r="AF1" s="110"/>
      <c r="AG1" s="111"/>
      <c r="AH1" s="111"/>
      <c r="AI1" s="111"/>
      <c r="AJ1" s="111"/>
      <c r="AK1" s="111"/>
      <c r="AL1" s="111"/>
      <c r="AM1" s="111"/>
      <c r="AN1" s="111"/>
      <c r="AO1" s="111"/>
      <c r="AP1" s="111"/>
      <c r="AQ1" s="111"/>
      <c r="AR1" s="111"/>
      <c r="AS1" s="111"/>
      <c r="AT1" s="111"/>
      <c r="AU1" s="111"/>
    </row>
    <row r="2" spans="1:47" ht="29.25" customHeight="1" x14ac:dyDescent="0.25">
      <c r="A2" s="896" t="s">
        <v>468</v>
      </c>
      <c r="B2" s="896" t="s">
        <v>469</v>
      </c>
      <c r="C2" s="891" t="s">
        <v>260</v>
      </c>
      <c r="D2" s="560"/>
      <c r="E2" s="891" t="s">
        <v>261</v>
      </c>
      <c r="F2" s="560"/>
      <c r="G2" s="891" t="s">
        <v>262</v>
      </c>
      <c r="H2" s="560"/>
      <c r="I2" s="891" t="s">
        <v>470</v>
      </c>
      <c r="J2" s="560"/>
      <c r="K2" s="896" t="s">
        <v>471</v>
      </c>
      <c r="L2" s="896" t="s">
        <v>472</v>
      </c>
      <c r="M2" s="112"/>
      <c r="N2" s="112"/>
      <c r="O2" s="112"/>
      <c r="P2" s="112"/>
      <c r="Q2" s="110"/>
      <c r="R2" s="110"/>
      <c r="S2" s="110"/>
      <c r="T2" s="110"/>
      <c r="U2" s="110"/>
      <c r="V2" s="110"/>
      <c r="W2" s="110"/>
      <c r="X2" s="110"/>
      <c r="Y2" s="110"/>
      <c r="Z2" s="110"/>
      <c r="AA2" s="110"/>
      <c r="AB2" s="110"/>
      <c r="AC2" s="110"/>
      <c r="AD2" s="110"/>
      <c r="AE2" s="110"/>
      <c r="AF2" s="110"/>
      <c r="AG2" s="113"/>
      <c r="AH2" s="113"/>
      <c r="AI2" s="113"/>
      <c r="AJ2" s="113"/>
      <c r="AK2" s="113"/>
      <c r="AL2" s="113"/>
      <c r="AM2" s="113"/>
      <c r="AN2" s="113"/>
      <c r="AO2" s="113"/>
      <c r="AP2" s="113"/>
      <c r="AQ2" s="113"/>
      <c r="AR2" s="113"/>
      <c r="AS2" s="113"/>
      <c r="AT2" s="113"/>
      <c r="AU2" s="113"/>
    </row>
    <row r="3" spans="1:47" ht="36" customHeight="1" x14ac:dyDescent="0.25">
      <c r="A3" s="631"/>
      <c r="B3" s="631"/>
      <c r="C3" s="114" t="s">
        <v>473</v>
      </c>
      <c r="D3" s="114" t="s">
        <v>474</v>
      </c>
      <c r="E3" s="114" t="s">
        <v>473</v>
      </c>
      <c r="F3" s="114" t="s">
        <v>474</v>
      </c>
      <c r="G3" s="114" t="s">
        <v>473</v>
      </c>
      <c r="H3" s="114" t="s">
        <v>474</v>
      </c>
      <c r="I3" s="114" t="s">
        <v>473</v>
      </c>
      <c r="J3" s="114" t="s">
        <v>474</v>
      </c>
      <c r="K3" s="631"/>
      <c r="L3" s="631"/>
      <c r="M3" s="112"/>
      <c r="N3" s="112"/>
      <c r="O3" s="112"/>
      <c r="P3" s="112"/>
      <c r="Q3" s="110"/>
      <c r="R3" s="110"/>
      <c r="S3" s="110"/>
      <c r="T3" s="110"/>
      <c r="U3" s="110"/>
      <c r="V3" s="110"/>
      <c r="W3" s="110"/>
      <c r="X3" s="110"/>
      <c r="Y3" s="110"/>
      <c r="Z3" s="110"/>
      <c r="AA3" s="110"/>
      <c r="AB3" s="110"/>
      <c r="AC3" s="110"/>
      <c r="AD3" s="110"/>
      <c r="AE3" s="110"/>
      <c r="AF3" s="110"/>
      <c r="AG3" s="113"/>
      <c r="AH3" s="113"/>
      <c r="AI3" s="113"/>
      <c r="AJ3" s="113"/>
      <c r="AK3" s="113"/>
      <c r="AL3" s="113"/>
      <c r="AM3" s="113"/>
      <c r="AN3" s="113"/>
      <c r="AO3" s="113"/>
      <c r="AP3" s="113"/>
      <c r="AQ3" s="113"/>
      <c r="AR3" s="113"/>
      <c r="AS3" s="113"/>
      <c r="AT3" s="113"/>
      <c r="AU3" s="113"/>
    </row>
    <row r="4" spans="1:47" ht="22.5" customHeight="1" x14ac:dyDescent="0.25">
      <c r="A4" s="896" t="s">
        <v>475</v>
      </c>
      <c r="B4" s="114" t="s">
        <v>406</v>
      </c>
      <c r="C4" s="115"/>
      <c r="D4" s="115"/>
      <c r="E4" s="115"/>
      <c r="F4" s="115"/>
      <c r="G4" s="115"/>
      <c r="H4" s="115"/>
      <c r="I4" s="115"/>
      <c r="J4" s="115"/>
      <c r="K4" s="115">
        <f>+C4+E4+G4+I4</f>
        <v>0</v>
      </c>
      <c r="L4" s="115">
        <f>+D4+F4+H4+J4</f>
        <v>0</v>
      </c>
      <c r="M4" s="112"/>
      <c r="N4" s="112"/>
      <c r="O4" s="112"/>
      <c r="P4" s="112"/>
      <c r="Q4" s="110"/>
      <c r="R4" s="110"/>
      <c r="S4" s="110"/>
      <c r="T4" s="110"/>
      <c r="U4" s="110"/>
      <c r="V4" s="110"/>
      <c r="W4" s="110"/>
      <c r="X4" s="110"/>
      <c r="Y4" s="110"/>
      <c r="Z4" s="110"/>
      <c r="AA4" s="110"/>
      <c r="AB4" s="110"/>
      <c r="AC4" s="110"/>
      <c r="AD4" s="110"/>
      <c r="AE4" s="110"/>
      <c r="AF4" s="110"/>
      <c r="AG4" s="113"/>
      <c r="AH4" s="113"/>
      <c r="AI4" s="113"/>
      <c r="AJ4" s="113"/>
      <c r="AK4" s="113"/>
      <c r="AL4" s="113"/>
      <c r="AM4" s="113"/>
      <c r="AN4" s="113"/>
      <c r="AO4" s="113"/>
      <c r="AP4" s="113"/>
      <c r="AQ4" s="113"/>
      <c r="AR4" s="113"/>
      <c r="AS4" s="113"/>
      <c r="AT4" s="113"/>
      <c r="AU4" s="113"/>
    </row>
    <row r="5" spans="1:47" ht="22.5" customHeight="1" x14ac:dyDescent="0.25">
      <c r="A5" s="842"/>
      <c r="B5" s="114" t="s">
        <v>476</v>
      </c>
      <c r="C5" s="115"/>
      <c r="D5" s="115"/>
      <c r="E5" s="115"/>
      <c r="F5" s="115"/>
      <c r="G5" s="115"/>
      <c r="H5" s="115"/>
      <c r="I5" s="115"/>
      <c r="J5" s="115"/>
      <c r="K5" s="115">
        <f>+C5+E5+G5+I5</f>
        <v>0</v>
      </c>
      <c r="L5" s="115">
        <f>+D5+F5+H5+J5</f>
        <v>0</v>
      </c>
      <c r="M5" s="112"/>
      <c r="N5" s="112"/>
      <c r="O5" s="112"/>
      <c r="P5" s="112"/>
      <c r="Q5" s="110"/>
      <c r="R5" s="110"/>
      <c r="S5" s="110"/>
      <c r="T5" s="110"/>
      <c r="U5" s="110"/>
      <c r="V5" s="110"/>
      <c r="W5" s="110"/>
      <c r="X5" s="110"/>
      <c r="Y5" s="110"/>
      <c r="Z5" s="110"/>
      <c r="AA5" s="110"/>
      <c r="AB5" s="110"/>
      <c r="AC5" s="110"/>
      <c r="AD5" s="110"/>
      <c r="AE5" s="110"/>
      <c r="AF5" s="110"/>
      <c r="AG5" s="113"/>
      <c r="AH5" s="113"/>
      <c r="AI5" s="113"/>
      <c r="AJ5" s="113"/>
      <c r="AK5" s="113"/>
      <c r="AL5" s="113"/>
      <c r="AM5" s="113"/>
      <c r="AN5" s="113"/>
      <c r="AO5" s="113"/>
      <c r="AP5" s="113"/>
      <c r="AQ5" s="113"/>
      <c r="AR5" s="113"/>
      <c r="AS5" s="113"/>
      <c r="AT5" s="113"/>
      <c r="AU5" s="113"/>
    </row>
    <row r="6" spans="1:47" ht="22.5" customHeight="1" x14ac:dyDescent="0.25">
      <c r="A6" s="631"/>
      <c r="B6" s="114" t="s">
        <v>477</v>
      </c>
      <c r="C6" s="116">
        <f t="shared" ref="C6:L6" si="0">SUM(C4:C5)</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2"/>
      <c r="N6" s="112"/>
      <c r="O6" s="112"/>
      <c r="P6" s="112"/>
      <c r="Q6" s="110"/>
      <c r="R6" s="110"/>
      <c r="S6" s="110"/>
      <c r="T6" s="110"/>
      <c r="U6" s="110"/>
      <c r="V6" s="110"/>
      <c r="W6" s="110"/>
      <c r="X6" s="110"/>
      <c r="Y6" s="110"/>
      <c r="Z6" s="110"/>
      <c r="AA6" s="110"/>
      <c r="AB6" s="110"/>
      <c r="AC6" s="110"/>
      <c r="AD6" s="110"/>
      <c r="AE6" s="110"/>
      <c r="AF6" s="110"/>
      <c r="AG6" s="113"/>
      <c r="AH6" s="113"/>
      <c r="AI6" s="113"/>
      <c r="AJ6" s="113"/>
      <c r="AK6" s="113"/>
      <c r="AL6" s="113"/>
      <c r="AM6" s="113"/>
      <c r="AN6" s="113"/>
      <c r="AO6" s="113"/>
      <c r="AP6" s="113"/>
      <c r="AQ6" s="113"/>
      <c r="AR6" s="113"/>
      <c r="AS6" s="113"/>
      <c r="AT6" s="113"/>
      <c r="AU6" s="113"/>
    </row>
    <row r="7" spans="1:47" ht="22.5" customHeight="1" x14ac:dyDescent="0.25">
      <c r="A7" s="896" t="s">
        <v>475</v>
      </c>
      <c r="B7" s="114" t="s">
        <v>406</v>
      </c>
      <c r="C7" s="115"/>
      <c r="D7" s="115"/>
      <c r="E7" s="115"/>
      <c r="F7" s="115"/>
      <c r="G7" s="115"/>
      <c r="H7" s="115"/>
      <c r="I7" s="115"/>
      <c r="J7" s="115"/>
      <c r="K7" s="115">
        <f>+C7+E7+G7+I7</f>
        <v>0</v>
      </c>
      <c r="L7" s="115">
        <f>+D7+F7+H7+J7</f>
        <v>0</v>
      </c>
      <c r="M7" s="112"/>
      <c r="N7" s="112"/>
      <c r="O7" s="112"/>
      <c r="P7" s="112"/>
      <c r="Q7" s="110"/>
      <c r="R7" s="110"/>
      <c r="S7" s="110"/>
      <c r="T7" s="110"/>
      <c r="U7" s="110"/>
      <c r="V7" s="110"/>
      <c r="W7" s="110"/>
      <c r="X7" s="110"/>
      <c r="Y7" s="110"/>
      <c r="Z7" s="110"/>
      <c r="AA7" s="110"/>
      <c r="AB7" s="110"/>
      <c r="AC7" s="110"/>
      <c r="AD7" s="110"/>
      <c r="AE7" s="110"/>
      <c r="AF7" s="110"/>
      <c r="AG7" s="113"/>
      <c r="AH7" s="113"/>
      <c r="AI7" s="113"/>
      <c r="AJ7" s="113"/>
      <c r="AK7" s="113"/>
      <c r="AL7" s="113"/>
      <c r="AM7" s="113"/>
      <c r="AN7" s="113"/>
      <c r="AO7" s="113"/>
      <c r="AP7" s="113"/>
      <c r="AQ7" s="113"/>
      <c r="AR7" s="113"/>
      <c r="AS7" s="113"/>
      <c r="AT7" s="113"/>
      <c r="AU7" s="113"/>
    </row>
    <row r="8" spans="1:47" ht="18" customHeight="1" x14ac:dyDescent="0.25">
      <c r="A8" s="842"/>
      <c r="B8" s="114" t="s">
        <v>476</v>
      </c>
      <c r="C8" s="115"/>
      <c r="D8" s="115"/>
      <c r="E8" s="115"/>
      <c r="F8" s="115"/>
      <c r="G8" s="115"/>
      <c r="H8" s="115"/>
      <c r="I8" s="115"/>
      <c r="J8" s="115"/>
      <c r="K8" s="115">
        <f>+C8+E8+G8+I8</f>
        <v>0</v>
      </c>
      <c r="L8" s="115">
        <f>+D8+F8+H8+J8</f>
        <v>0</v>
      </c>
      <c r="M8" s="109"/>
      <c r="N8" s="109"/>
      <c r="O8" s="109"/>
      <c r="P8" s="109"/>
      <c r="Q8" s="110"/>
      <c r="R8" s="110"/>
      <c r="S8" s="110"/>
      <c r="T8" s="110"/>
      <c r="U8" s="110"/>
      <c r="V8" s="110"/>
      <c r="W8" s="110"/>
      <c r="X8" s="110"/>
      <c r="Y8" s="110"/>
      <c r="Z8" s="110"/>
      <c r="AA8" s="110"/>
      <c r="AB8" s="110"/>
      <c r="AC8" s="110"/>
      <c r="AD8" s="110"/>
      <c r="AE8" s="110"/>
      <c r="AF8" s="110"/>
      <c r="AG8" s="111"/>
      <c r="AH8" s="111"/>
      <c r="AI8" s="111"/>
      <c r="AJ8" s="111"/>
      <c r="AK8" s="111"/>
      <c r="AL8" s="111"/>
      <c r="AM8" s="111"/>
      <c r="AN8" s="111"/>
      <c r="AO8" s="111"/>
      <c r="AP8" s="111"/>
      <c r="AQ8" s="111"/>
      <c r="AR8" s="111"/>
      <c r="AS8" s="111"/>
      <c r="AT8" s="111"/>
      <c r="AU8" s="111"/>
    </row>
    <row r="9" spans="1:47" ht="14.25" customHeight="1" x14ac:dyDescent="0.25">
      <c r="A9" s="631"/>
      <c r="B9" s="114" t="s">
        <v>477</v>
      </c>
      <c r="C9" s="116">
        <f t="shared" ref="C9:L9" si="1">SUM(C7:C8)</f>
        <v>0</v>
      </c>
      <c r="D9" s="116">
        <f t="shared" si="1"/>
        <v>0</v>
      </c>
      <c r="E9" s="116">
        <f t="shared" si="1"/>
        <v>0</v>
      </c>
      <c r="F9" s="116">
        <f t="shared" si="1"/>
        <v>0</v>
      </c>
      <c r="G9" s="116">
        <f t="shared" si="1"/>
        <v>0</v>
      </c>
      <c r="H9" s="116">
        <f t="shared" si="1"/>
        <v>0</v>
      </c>
      <c r="I9" s="116">
        <f t="shared" si="1"/>
        <v>0</v>
      </c>
      <c r="J9" s="116">
        <f t="shared" si="1"/>
        <v>0</v>
      </c>
      <c r="K9" s="116">
        <f t="shared" si="1"/>
        <v>0</v>
      </c>
      <c r="L9" s="116">
        <f t="shared" si="1"/>
        <v>0</v>
      </c>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row>
    <row r="10" spans="1:47" ht="14.25" customHeight="1"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row>
    <row r="11" spans="1:47" ht="33" customHeight="1" x14ac:dyDescent="0.25">
      <c r="A11" s="117"/>
      <c r="B11" s="117"/>
      <c r="C11" s="117"/>
      <c r="D11" s="892" t="s">
        <v>478</v>
      </c>
      <c r="E11" s="893"/>
      <c r="F11" s="893"/>
      <c r="G11" s="894"/>
      <c r="H11" s="891" t="s">
        <v>479</v>
      </c>
      <c r="I11" s="559"/>
      <c r="J11" s="559"/>
      <c r="K11" s="560"/>
      <c r="L11" s="891" t="s">
        <v>480</v>
      </c>
      <c r="M11" s="559"/>
      <c r="N11" s="559"/>
      <c r="O11" s="560"/>
      <c r="P11" s="891" t="s">
        <v>481</v>
      </c>
      <c r="Q11" s="559"/>
      <c r="R11" s="559"/>
      <c r="S11" s="560"/>
      <c r="T11" s="891" t="s">
        <v>482</v>
      </c>
      <c r="U11" s="559"/>
      <c r="V11" s="559"/>
      <c r="W11" s="560"/>
      <c r="X11" s="891" t="s">
        <v>483</v>
      </c>
      <c r="Y11" s="559"/>
      <c r="Z11" s="559"/>
      <c r="AA11" s="560"/>
      <c r="AB11" s="117"/>
      <c r="AC11" s="117"/>
      <c r="AD11" s="117"/>
      <c r="AE11" s="117"/>
      <c r="AF11" s="117"/>
      <c r="AG11" s="117"/>
      <c r="AH11" s="117"/>
      <c r="AI11" s="117"/>
      <c r="AJ11" s="117"/>
      <c r="AK11" s="117"/>
      <c r="AL11" s="117"/>
      <c r="AM11" s="117"/>
      <c r="AN11" s="117"/>
      <c r="AO11" s="117"/>
      <c r="AP11" s="117"/>
      <c r="AQ11" s="117"/>
      <c r="AR11" s="117"/>
      <c r="AS11" s="117"/>
      <c r="AT11" s="117"/>
      <c r="AU11" s="117"/>
    </row>
    <row r="12" spans="1:47" ht="38.25" customHeight="1" x14ac:dyDescent="0.25">
      <c r="A12" s="118" t="s">
        <v>484</v>
      </c>
      <c r="B12" s="118" t="s">
        <v>485</v>
      </c>
      <c r="C12" s="118" t="s">
        <v>486</v>
      </c>
      <c r="D12" s="119" t="s">
        <v>487</v>
      </c>
      <c r="E12" s="119" t="s">
        <v>488</v>
      </c>
      <c r="F12" s="119" t="s">
        <v>489</v>
      </c>
      <c r="G12" s="120" t="s">
        <v>490</v>
      </c>
      <c r="H12" s="121" t="s">
        <v>491</v>
      </c>
      <c r="I12" s="121" t="s">
        <v>492</v>
      </c>
      <c r="J12" s="121" t="s">
        <v>493</v>
      </c>
      <c r="K12" s="121" t="s">
        <v>494</v>
      </c>
      <c r="L12" s="121" t="s">
        <v>487</v>
      </c>
      <c r="M12" s="121" t="s">
        <v>488</v>
      </c>
      <c r="N12" s="121" t="s">
        <v>489</v>
      </c>
      <c r="O12" s="121" t="s">
        <v>490</v>
      </c>
      <c r="P12" s="121" t="s">
        <v>487</v>
      </c>
      <c r="Q12" s="121" t="s">
        <v>488</v>
      </c>
      <c r="R12" s="121" t="s">
        <v>489</v>
      </c>
      <c r="S12" s="121" t="s">
        <v>490</v>
      </c>
      <c r="T12" s="121" t="s">
        <v>487</v>
      </c>
      <c r="U12" s="121" t="s">
        <v>488</v>
      </c>
      <c r="V12" s="121" t="s">
        <v>489</v>
      </c>
      <c r="W12" s="121" t="s">
        <v>490</v>
      </c>
      <c r="X12" s="121" t="s">
        <v>487</v>
      </c>
      <c r="Y12" s="121" t="s">
        <v>488</v>
      </c>
      <c r="Z12" s="121" t="s">
        <v>489</v>
      </c>
      <c r="AA12" s="121" t="s">
        <v>490</v>
      </c>
      <c r="AB12" s="117"/>
      <c r="AC12" s="117"/>
      <c r="AD12" s="117"/>
      <c r="AE12" s="117"/>
      <c r="AF12" s="117"/>
      <c r="AG12" s="117"/>
      <c r="AH12" s="117"/>
      <c r="AI12" s="117"/>
      <c r="AJ12" s="117"/>
      <c r="AK12" s="117"/>
      <c r="AL12" s="117"/>
      <c r="AM12" s="117"/>
      <c r="AN12" s="117"/>
      <c r="AO12" s="117"/>
      <c r="AP12" s="117"/>
      <c r="AQ12" s="117"/>
      <c r="AR12" s="117"/>
      <c r="AS12" s="117"/>
      <c r="AT12" s="117"/>
      <c r="AU12" s="117"/>
    </row>
    <row r="13" spans="1:47" ht="24.75" customHeight="1" x14ac:dyDescent="0.25">
      <c r="A13" s="122"/>
      <c r="B13" s="123">
        <v>1</v>
      </c>
      <c r="C13" s="123" t="s">
        <v>495</v>
      </c>
      <c r="D13" s="123"/>
      <c r="E13" s="122"/>
      <c r="F13" s="123"/>
      <c r="G13" s="122"/>
      <c r="H13" s="123"/>
      <c r="I13" s="122"/>
      <c r="J13" s="122"/>
      <c r="K13" s="122"/>
      <c r="L13" s="124"/>
      <c r="M13" s="124"/>
      <c r="N13" s="124"/>
      <c r="O13" s="124"/>
      <c r="P13" s="124"/>
      <c r="Q13" s="124"/>
      <c r="R13" s="124"/>
      <c r="S13" s="124"/>
      <c r="T13" s="124"/>
      <c r="U13" s="124"/>
      <c r="V13" s="124"/>
      <c r="W13" s="124"/>
      <c r="X13" s="124"/>
      <c r="Y13" s="124"/>
      <c r="Z13" s="124"/>
      <c r="AA13" s="124"/>
      <c r="AB13" s="117"/>
      <c r="AC13" s="117"/>
      <c r="AD13" s="117"/>
      <c r="AE13" s="117"/>
      <c r="AF13" s="117"/>
      <c r="AG13" s="117"/>
      <c r="AH13" s="117"/>
      <c r="AI13" s="117"/>
      <c r="AJ13" s="117"/>
      <c r="AK13" s="117"/>
      <c r="AL13" s="117"/>
      <c r="AM13" s="117"/>
      <c r="AN13" s="117"/>
      <c r="AO13" s="117"/>
      <c r="AP13" s="117"/>
      <c r="AQ13" s="117"/>
      <c r="AR13" s="117"/>
      <c r="AS13" s="117"/>
      <c r="AT13" s="117"/>
      <c r="AU13" s="117"/>
    </row>
    <row r="14" spans="1:47" ht="24.75" customHeight="1" x14ac:dyDescent="0.25">
      <c r="A14" s="122"/>
      <c r="B14" s="123">
        <v>2</v>
      </c>
      <c r="C14" s="123" t="s">
        <v>496</v>
      </c>
      <c r="D14" s="123"/>
      <c r="E14" s="122"/>
      <c r="F14" s="123"/>
      <c r="G14" s="122"/>
      <c r="H14" s="123"/>
      <c r="I14" s="122"/>
      <c r="J14" s="122"/>
      <c r="K14" s="122"/>
      <c r="L14" s="124"/>
      <c r="M14" s="124"/>
      <c r="N14" s="124"/>
      <c r="O14" s="124"/>
      <c r="P14" s="124"/>
      <c r="Q14" s="124"/>
      <c r="R14" s="124"/>
      <c r="S14" s="124"/>
      <c r="T14" s="124"/>
      <c r="U14" s="124"/>
      <c r="V14" s="124"/>
      <c r="W14" s="124"/>
      <c r="X14" s="124"/>
      <c r="Y14" s="124"/>
      <c r="Z14" s="124"/>
      <c r="AA14" s="124"/>
      <c r="AB14" s="117"/>
      <c r="AC14" s="117"/>
      <c r="AD14" s="117"/>
      <c r="AE14" s="117"/>
      <c r="AF14" s="117"/>
      <c r="AG14" s="117"/>
      <c r="AH14" s="117"/>
      <c r="AI14" s="117"/>
      <c r="AJ14" s="117"/>
      <c r="AK14" s="117"/>
      <c r="AL14" s="117"/>
      <c r="AM14" s="117"/>
      <c r="AN14" s="117"/>
      <c r="AO14" s="117"/>
      <c r="AP14" s="117"/>
      <c r="AQ14" s="117"/>
      <c r="AR14" s="117"/>
      <c r="AS14" s="117"/>
      <c r="AT14" s="117"/>
      <c r="AU14" s="117"/>
    </row>
    <row r="15" spans="1:47" ht="24.75" customHeight="1" x14ac:dyDescent="0.25">
      <c r="A15" s="122"/>
      <c r="B15" s="123">
        <v>3</v>
      </c>
      <c r="C15" s="123" t="s">
        <v>497</v>
      </c>
      <c r="D15" s="123"/>
      <c r="E15" s="122"/>
      <c r="F15" s="123"/>
      <c r="G15" s="122"/>
      <c r="H15" s="123"/>
      <c r="I15" s="122"/>
      <c r="J15" s="122"/>
      <c r="K15" s="122"/>
      <c r="L15" s="124"/>
      <c r="M15" s="124"/>
      <c r="N15" s="124"/>
      <c r="O15" s="124"/>
      <c r="P15" s="124"/>
      <c r="Q15" s="124"/>
      <c r="R15" s="124"/>
      <c r="S15" s="124"/>
      <c r="T15" s="124"/>
      <c r="U15" s="124"/>
      <c r="V15" s="124"/>
      <c r="W15" s="124"/>
      <c r="X15" s="124"/>
      <c r="Y15" s="124"/>
      <c r="Z15" s="124"/>
      <c r="AA15" s="124"/>
      <c r="AB15" s="117"/>
      <c r="AC15" s="117"/>
      <c r="AD15" s="117"/>
      <c r="AE15" s="117"/>
      <c r="AF15" s="117"/>
      <c r="AG15" s="117"/>
      <c r="AH15" s="117"/>
      <c r="AI15" s="117"/>
      <c r="AJ15" s="117"/>
      <c r="AK15" s="117"/>
      <c r="AL15" s="117"/>
      <c r="AM15" s="117"/>
      <c r="AN15" s="117"/>
      <c r="AO15" s="117"/>
      <c r="AP15" s="117"/>
      <c r="AQ15" s="117"/>
      <c r="AR15" s="117"/>
      <c r="AS15" s="117"/>
      <c r="AT15" s="117"/>
      <c r="AU15" s="117"/>
    </row>
    <row r="16" spans="1:47" ht="24.75" customHeight="1" x14ac:dyDescent="0.25">
      <c r="A16" s="122"/>
      <c r="B16" s="123">
        <v>4</v>
      </c>
      <c r="C16" s="123" t="s">
        <v>498</v>
      </c>
      <c r="D16" s="123"/>
      <c r="E16" s="122"/>
      <c r="F16" s="123"/>
      <c r="G16" s="122"/>
      <c r="H16" s="123"/>
      <c r="I16" s="122"/>
      <c r="J16" s="122"/>
      <c r="K16" s="122"/>
      <c r="L16" s="124"/>
      <c r="M16" s="124"/>
      <c r="N16" s="124"/>
      <c r="O16" s="124"/>
      <c r="P16" s="124"/>
      <c r="Q16" s="124"/>
      <c r="R16" s="124"/>
      <c r="S16" s="124"/>
      <c r="T16" s="124"/>
      <c r="U16" s="124"/>
      <c r="V16" s="124"/>
      <c r="W16" s="124"/>
      <c r="X16" s="124"/>
      <c r="Y16" s="124"/>
      <c r="Z16" s="124"/>
      <c r="AA16" s="124"/>
      <c r="AB16" s="117"/>
      <c r="AC16" s="117"/>
      <c r="AD16" s="117"/>
      <c r="AE16" s="117"/>
      <c r="AF16" s="117"/>
      <c r="AG16" s="117"/>
      <c r="AH16" s="117"/>
      <c r="AI16" s="117"/>
      <c r="AJ16" s="117"/>
      <c r="AK16" s="117"/>
      <c r="AL16" s="117"/>
      <c r="AM16" s="117"/>
      <c r="AN16" s="117"/>
      <c r="AO16" s="117"/>
      <c r="AP16" s="117"/>
      <c r="AQ16" s="117"/>
      <c r="AR16" s="117"/>
      <c r="AS16" s="117"/>
      <c r="AT16" s="117"/>
      <c r="AU16" s="117"/>
    </row>
    <row r="17" spans="1:47" ht="24.75" customHeight="1" x14ac:dyDescent="0.25">
      <c r="A17" s="122"/>
      <c r="B17" s="123">
        <v>5</v>
      </c>
      <c r="C17" s="123" t="s">
        <v>499</v>
      </c>
      <c r="D17" s="123"/>
      <c r="E17" s="122"/>
      <c r="F17" s="123"/>
      <c r="G17" s="122"/>
      <c r="H17" s="123"/>
      <c r="I17" s="122"/>
      <c r="J17" s="122"/>
      <c r="K17" s="122"/>
      <c r="L17" s="124"/>
      <c r="M17" s="124"/>
      <c r="N17" s="124"/>
      <c r="O17" s="124"/>
      <c r="P17" s="124"/>
      <c r="Q17" s="124"/>
      <c r="R17" s="124"/>
      <c r="S17" s="124"/>
      <c r="T17" s="124"/>
      <c r="U17" s="124"/>
      <c r="V17" s="124"/>
      <c r="W17" s="124"/>
      <c r="X17" s="124"/>
      <c r="Y17" s="124"/>
      <c r="Z17" s="124"/>
      <c r="AA17" s="124"/>
      <c r="AB17" s="117"/>
      <c r="AC17" s="117"/>
      <c r="AD17" s="117"/>
      <c r="AE17" s="117"/>
      <c r="AF17" s="117"/>
      <c r="AG17" s="117"/>
      <c r="AH17" s="117"/>
      <c r="AI17" s="117"/>
      <c r="AJ17" s="117"/>
      <c r="AK17" s="117"/>
      <c r="AL17" s="117"/>
      <c r="AM17" s="117"/>
      <c r="AN17" s="117"/>
      <c r="AO17" s="117"/>
      <c r="AP17" s="117"/>
      <c r="AQ17" s="117"/>
      <c r="AR17" s="117"/>
      <c r="AS17" s="117"/>
      <c r="AT17" s="117"/>
      <c r="AU17" s="117"/>
    </row>
    <row r="18" spans="1:47" ht="24.75" customHeight="1" x14ac:dyDescent="0.25">
      <c r="A18" s="122"/>
      <c r="B18" s="123">
        <v>6</v>
      </c>
      <c r="C18" s="123" t="s">
        <v>500</v>
      </c>
      <c r="D18" s="123"/>
      <c r="E18" s="122"/>
      <c r="F18" s="123"/>
      <c r="G18" s="122"/>
      <c r="H18" s="123"/>
      <c r="I18" s="122"/>
      <c r="J18" s="122"/>
      <c r="K18" s="122"/>
      <c r="L18" s="124"/>
      <c r="M18" s="124"/>
      <c r="N18" s="124"/>
      <c r="O18" s="124"/>
      <c r="P18" s="124"/>
      <c r="Q18" s="124"/>
      <c r="R18" s="124"/>
      <c r="S18" s="124"/>
      <c r="T18" s="124"/>
      <c r="U18" s="124"/>
      <c r="V18" s="124"/>
      <c r="W18" s="124"/>
      <c r="X18" s="124"/>
      <c r="Y18" s="124"/>
      <c r="Z18" s="124"/>
      <c r="AA18" s="124"/>
      <c r="AB18" s="117"/>
      <c r="AC18" s="117"/>
      <c r="AD18" s="117"/>
      <c r="AE18" s="117"/>
      <c r="AF18" s="117"/>
      <c r="AG18" s="117"/>
      <c r="AH18" s="117"/>
      <c r="AI18" s="117"/>
      <c r="AJ18" s="117"/>
      <c r="AK18" s="117"/>
      <c r="AL18" s="117"/>
      <c r="AM18" s="117"/>
      <c r="AN18" s="117"/>
      <c r="AO18" s="117"/>
      <c r="AP18" s="117"/>
      <c r="AQ18" s="117"/>
      <c r="AR18" s="117"/>
      <c r="AS18" s="117"/>
      <c r="AT18" s="117"/>
      <c r="AU18" s="117"/>
    </row>
    <row r="19" spans="1:47" ht="24.75" customHeight="1" x14ac:dyDescent="0.25">
      <c r="A19" s="122"/>
      <c r="B19" s="123">
        <v>7</v>
      </c>
      <c r="C19" s="123" t="s">
        <v>501</v>
      </c>
      <c r="D19" s="123"/>
      <c r="E19" s="122"/>
      <c r="F19" s="123"/>
      <c r="G19" s="122"/>
      <c r="H19" s="123"/>
      <c r="I19" s="122"/>
      <c r="J19" s="122"/>
      <c r="K19" s="122"/>
      <c r="L19" s="124"/>
      <c r="M19" s="124"/>
      <c r="N19" s="124"/>
      <c r="O19" s="124"/>
      <c r="P19" s="124"/>
      <c r="Q19" s="124"/>
      <c r="R19" s="124"/>
      <c r="S19" s="124"/>
      <c r="T19" s="124"/>
      <c r="U19" s="124"/>
      <c r="V19" s="124"/>
      <c r="W19" s="124"/>
      <c r="X19" s="124"/>
      <c r="Y19" s="124"/>
      <c r="Z19" s="124"/>
      <c r="AA19" s="124"/>
      <c r="AB19" s="117"/>
      <c r="AC19" s="117"/>
      <c r="AD19" s="117"/>
      <c r="AE19" s="117"/>
      <c r="AF19" s="117"/>
      <c r="AG19" s="117"/>
      <c r="AH19" s="117"/>
      <c r="AI19" s="117"/>
      <c r="AJ19" s="117"/>
      <c r="AK19" s="117"/>
      <c r="AL19" s="117"/>
      <c r="AM19" s="117"/>
      <c r="AN19" s="117"/>
      <c r="AO19" s="117"/>
      <c r="AP19" s="117"/>
      <c r="AQ19" s="117"/>
      <c r="AR19" s="117"/>
      <c r="AS19" s="117"/>
      <c r="AT19" s="117"/>
      <c r="AU19" s="117"/>
    </row>
    <row r="20" spans="1:47" ht="24.75" customHeight="1" x14ac:dyDescent="0.25">
      <c r="A20" s="122"/>
      <c r="B20" s="123">
        <v>8</v>
      </c>
      <c r="C20" s="123" t="s">
        <v>502</v>
      </c>
      <c r="D20" s="123"/>
      <c r="E20" s="122"/>
      <c r="F20" s="123"/>
      <c r="G20" s="122"/>
      <c r="H20" s="123"/>
      <c r="I20" s="122"/>
      <c r="J20" s="122"/>
      <c r="K20" s="122"/>
      <c r="L20" s="124"/>
      <c r="M20" s="124"/>
      <c r="N20" s="124"/>
      <c r="O20" s="124"/>
      <c r="P20" s="124"/>
      <c r="Q20" s="124"/>
      <c r="R20" s="124"/>
      <c r="S20" s="124"/>
      <c r="T20" s="124"/>
      <c r="U20" s="124"/>
      <c r="V20" s="124"/>
      <c r="W20" s="124"/>
      <c r="X20" s="124"/>
      <c r="Y20" s="124"/>
      <c r="Z20" s="124"/>
      <c r="AA20" s="124"/>
      <c r="AB20" s="117"/>
      <c r="AC20" s="117"/>
      <c r="AD20" s="117"/>
      <c r="AE20" s="117"/>
      <c r="AF20" s="117"/>
      <c r="AG20" s="117"/>
      <c r="AH20" s="117"/>
      <c r="AI20" s="117"/>
      <c r="AJ20" s="117"/>
      <c r="AK20" s="117"/>
      <c r="AL20" s="117"/>
      <c r="AM20" s="117"/>
      <c r="AN20" s="117"/>
      <c r="AO20" s="117"/>
      <c r="AP20" s="117"/>
      <c r="AQ20" s="117"/>
      <c r="AR20" s="117"/>
      <c r="AS20" s="117"/>
      <c r="AT20" s="117"/>
      <c r="AU20" s="117"/>
    </row>
    <row r="21" spans="1:47" ht="24.75" customHeight="1" x14ac:dyDescent="0.25">
      <c r="A21" s="122"/>
      <c r="B21" s="123">
        <v>9</v>
      </c>
      <c r="C21" s="123" t="s">
        <v>503</v>
      </c>
      <c r="D21" s="123"/>
      <c r="E21" s="122"/>
      <c r="F21" s="123"/>
      <c r="G21" s="122"/>
      <c r="H21" s="123"/>
      <c r="I21" s="122"/>
      <c r="J21" s="122"/>
      <c r="K21" s="122"/>
      <c r="L21" s="124"/>
      <c r="M21" s="124"/>
      <c r="N21" s="124"/>
      <c r="O21" s="124"/>
      <c r="P21" s="124"/>
      <c r="Q21" s="124"/>
      <c r="R21" s="124"/>
      <c r="S21" s="124"/>
      <c r="T21" s="124"/>
      <c r="U21" s="124"/>
      <c r="V21" s="124"/>
      <c r="W21" s="124"/>
      <c r="X21" s="124"/>
      <c r="Y21" s="124"/>
      <c r="Z21" s="124"/>
      <c r="AA21" s="124"/>
      <c r="AB21" s="117"/>
      <c r="AC21" s="117"/>
      <c r="AD21" s="117"/>
      <c r="AE21" s="117"/>
      <c r="AF21" s="117"/>
      <c r="AG21" s="117"/>
      <c r="AH21" s="117"/>
      <c r="AI21" s="117"/>
      <c r="AJ21" s="117"/>
      <c r="AK21" s="117"/>
      <c r="AL21" s="117"/>
      <c r="AM21" s="117"/>
      <c r="AN21" s="117"/>
      <c r="AO21" s="117"/>
      <c r="AP21" s="117"/>
      <c r="AQ21" s="117"/>
      <c r="AR21" s="117"/>
      <c r="AS21" s="117"/>
      <c r="AT21" s="117"/>
      <c r="AU21" s="117"/>
    </row>
    <row r="22" spans="1:47" ht="24.75" customHeight="1" x14ac:dyDescent="0.25">
      <c r="A22" s="122"/>
      <c r="B22" s="123">
        <v>10</v>
      </c>
      <c r="C22" s="123" t="s">
        <v>504</v>
      </c>
      <c r="D22" s="123"/>
      <c r="E22" s="122"/>
      <c r="F22" s="123"/>
      <c r="G22" s="122"/>
      <c r="H22" s="123"/>
      <c r="I22" s="122"/>
      <c r="J22" s="122"/>
      <c r="K22" s="122"/>
      <c r="L22" s="124"/>
      <c r="M22" s="124"/>
      <c r="N22" s="124"/>
      <c r="O22" s="124"/>
      <c r="P22" s="124"/>
      <c r="Q22" s="124"/>
      <c r="R22" s="124"/>
      <c r="S22" s="124"/>
      <c r="T22" s="124"/>
      <c r="U22" s="124"/>
      <c r="V22" s="124"/>
      <c r="W22" s="124"/>
      <c r="X22" s="124"/>
      <c r="Y22" s="124"/>
      <c r="Z22" s="124"/>
      <c r="AA22" s="124"/>
      <c r="AB22" s="117"/>
      <c r="AC22" s="117"/>
      <c r="AD22" s="117"/>
      <c r="AE22" s="117"/>
      <c r="AF22" s="117"/>
      <c r="AG22" s="117"/>
      <c r="AH22" s="117"/>
      <c r="AI22" s="117"/>
      <c r="AJ22" s="117"/>
      <c r="AK22" s="117"/>
      <c r="AL22" s="117"/>
      <c r="AM22" s="117"/>
      <c r="AN22" s="117"/>
      <c r="AO22" s="117"/>
      <c r="AP22" s="117"/>
      <c r="AQ22" s="117"/>
      <c r="AR22" s="117"/>
      <c r="AS22" s="117"/>
      <c r="AT22" s="117"/>
      <c r="AU22" s="117"/>
    </row>
    <row r="23" spans="1:47" ht="24.75" customHeight="1" x14ac:dyDescent="0.25">
      <c r="A23" s="122"/>
      <c r="B23" s="123">
        <v>11</v>
      </c>
      <c r="C23" s="123" t="s">
        <v>505</v>
      </c>
      <c r="D23" s="123"/>
      <c r="E23" s="122"/>
      <c r="F23" s="123"/>
      <c r="G23" s="122"/>
      <c r="H23" s="123"/>
      <c r="I23" s="122"/>
      <c r="J23" s="122"/>
      <c r="K23" s="122"/>
      <c r="L23" s="124"/>
      <c r="M23" s="124"/>
      <c r="N23" s="124"/>
      <c r="O23" s="124"/>
      <c r="P23" s="124"/>
      <c r="Q23" s="124"/>
      <c r="R23" s="124"/>
      <c r="S23" s="124"/>
      <c r="T23" s="124"/>
      <c r="U23" s="124"/>
      <c r="V23" s="124"/>
      <c r="W23" s="124"/>
      <c r="X23" s="124"/>
      <c r="Y23" s="124"/>
      <c r="Z23" s="124"/>
      <c r="AA23" s="124"/>
      <c r="AB23" s="117"/>
      <c r="AC23" s="117"/>
      <c r="AD23" s="117"/>
      <c r="AE23" s="117"/>
      <c r="AF23" s="117"/>
      <c r="AG23" s="117"/>
      <c r="AH23" s="117"/>
      <c r="AI23" s="117"/>
      <c r="AJ23" s="117"/>
      <c r="AK23" s="117"/>
      <c r="AL23" s="117"/>
      <c r="AM23" s="117"/>
      <c r="AN23" s="117"/>
      <c r="AO23" s="117"/>
      <c r="AP23" s="117"/>
      <c r="AQ23" s="117"/>
      <c r="AR23" s="117"/>
      <c r="AS23" s="117"/>
      <c r="AT23" s="117"/>
      <c r="AU23" s="117"/>
    </row>
    <row r="24" spans="1:47" ht="24.75" customHeight="1" x14ac:dyDescent="0.25">
      <c r="A24" s="122"/>
      <c r="B24" s="123">
        <v>12</v>
      </c>
      <c r="C24" s="123" t="s">
        <v>506</v>
      </c>
      <c r="D24" s="123"/>
      <c r="E24" s="122"/>
      <c r="F24" s="123"/>
      <c r="G24" s="122"/>
      <c r="H24" s="123"/>
      <c r="I24" s="122"/>
      <c r="J24" s="122"/>
      <c r="K24" s="122"/>
      <c r="L24" s="124"/>
      <c r="M24" s="124"/>
      <c r="N24" s="124"/>
      <c r="O24" s="124"/>
      <c r="P24" s="124"/>
      <c r="Q24" s="124"/>
      <c r="R24" s="124"/>
      <c r="S24" s="124"/>
      <c r="T24" s="124"/>
      <c r="U24" s="124"/>
      <c r="V24" s="124"/>
      <c r="W24" s="124"/>
      <c r="X24" s="124"/>
      <c r="Y24" s="124"/>
      <c r="Z24" s="124"/>
      <c r="AA24" s="124"/>
      <c r="AB24" s="117"/>
      <c r="AC24" s="117"/>
      <c r="AD24" s="117"/>
      <c r="AE24" s="117"/>
      <c r="AF24" s="117"/>
      <c r="AG24" s="117"/>
      <c r="AH24" s="117"/>
      <c r="AI24" s="117"/>
      <c r="AJ24" s="117"/>
      <c r="AK24" s="117"/>
      <c r="AL24" s="117"/>
      <c r="AM24" s="117"/>
      <c r="AN24" s="117"/>
      <c r="AO24" s="117"/>
      <c r="AP24" s="117"/>
      <c r="AQ24" s="117"/>
      <c r="AR24" s="117"/>
      <c r="AS24" s="117"/>
      <c r="AT24" s="117"/>
      <c r="AU24" s="117"/>
    </row>
    <row r="25" spans="1:47" ht="24.75" customHeight="1" x14ac:dyDescent="0.25">
      <c r="A25" s="122"/>
      <c r="B25" s="123">
        <v>13</v>
      </c>
      <c r="C25" s="123" t="s">
        <v>507</v>
      </c>
      <c r="D25" s="123"/>
      <c r="E25" s="122"/>
      <c r="F25" s="123"/>
      <c r="G25" s="122"/>
      <c r="H25" s="123"/>
      <c r="I25" s="122"/>
      <c r="J25" s="122"/>
      <c r="K25" s="122"/>
      <c r="L25" s="124"/>
      <c r="M25" s="124"/>
      <c r="N25" s="124"/>
      <c r="O25" s="124"/>
      <c r="P25" s="124"/>
      <c r="Q25" s="124"/>
      <c r="R25" s="124"/>
      <c r="S25" s="124"/>
      <c r="T25" s="124"/>
      <c r="U25" s="124"/>
      <c r="V25" s="124"/>
      <c r="W25" s="124"/>
      <c r="X25" s="124"/>
      <c r="Y25" s="124"/>
      <c r="Z25" s="124"/>
      <c r="AA25" s="124"/>
      <c r="AB25" s="117"/>
      <c r="AC25" s="117"/>
      <c r="AD25" s="117"/>
      <c r="AE25" s="117"/>
      <c r="AF25" s="117"/>
      <c r="AG25" s="117"/>
      <c r="AH25" s="117"/>
      <c r="AI25" s="117"/>
      <c r="AJ25" s="117"/>
      <c r="AK25" s="117"/>
      <c r="AL25" s="117"/>
      <c r="AM25" s="117"/>
      <c r="AN25" s="117"/>
      <c r="AO25" s="117"/>
      <c r="AP25" s="117"/>
      <c r="AQ25" s="117"/>
      <c r="AR25" s="117"/>
      <c r="AS25" s="117"/>
      <c r="AT25" s="117"/>
      <c r="AU25" s="117"/>
    </row>
    <row r="26" spans="1:47" ht="24.75" customHeight="1" x14ac:dyDescent="0.25">
      <c r="A26" s="122"/>
      <c r="B26" s="123">
        <v>14</v>
      </c>
      <c r="C26" s="123" t="s">
        <v>508</v>
      </c>
      <c r="D26" s="123"/>
      <c r="E26" s="122"/>
      <c r="F26" s="123"/>
      <c r="G26" s="122"/>
      <c r="H26" s="123"/>
      <c r="I26" s="122"/>
      <c r="J26" s="122"/>
      <c r="K26" s="122"/>
      <c r="L26" s="124"/>
      <c r="M26" s="124"/>
      <c r="N26" s="124"/>
      <c r="O26" s="124"/>
      <c r="P26" s="124"/>
      <c r="Q26" s="124"/>
      <c r="R26" s="124"/>
      <c r="S26" s="124"/>
      <c r="T26" s="124"/>
      <c r="U26" s="124"/>
      <c r="V26" s="124"/>
      <c r="W26" s="124"/>
      <c r="X26" s="124"/>
      <c r="Y26" s="124"/>
      <c r="Z26" s="124"/>
      <c r="AA26" s="124"/>
      <c r="AB26" s="117"/>
      <c r="AC26" s="117"/>
      <c r="AD26" s="117"/>
      <c r="AE26" s="117"/>
      <c r="AF26" s="117"/>
      <c r="AG26" s="117"/>
      <c r="AH26" s="117"/>
      <c r="AI26" s="117"/>
      <c r="AJ26" s="117"/>
      <c r="AK26" s="117"/>
      <c r="AL26" s="117"/>
      <c r="AM26" s="117"/>
      <c r="AN26" s="117"/>
      <c r="AO26" s="117"/>
      <c r="AP26" s="117"/>
      <c r="AQ26" s="117"/>
      <c r="AR26" s="117"/>
      <c r="AS26" s="117"/>
      <c r="AT26" s="117"/>
      <c r="AU26" s="117"/>
    </row>
    <row r="27" spans="1:47" ht="24.75" customHeight="1" x14ac:dyDescent="0.25">
      <c r="A27" s="122"/>
      <c r="B27" s="123">
        <v>15</v>
      </c>
      <c r="C27" s="123" t="s">
        <v>509</v>
      </c>
      <c r="D27" s="123"/>
      <c r="E27" s="122"/>
      <c r="F27" s="123"/>
      <c r="G27" s="122"/>
      <c r="H27" s="123"/>
      <c r="I27" s="122"/>
      <c r="J27" s="122"/>
      <c r="K27" s="122"/>
      <c r="L27" s="124"/>
      <c r="M27" s="124"/>
      <c r="N27" s="124"/>
      <c r="O27" s="124"/>
      <c r="P27" s="124"/>
      <c r="Q27" s="124"/>
      <c r="R27" s="124"/>
      <c r="S27" s="124"/>
      <c r="T27" s="124"/>
      <c r="U27" s="124"/>
      <c r="V27" s="124"/>
      <c r="W27" s="124"/>
      <c r="X27" s="124"/>
      <c r="Y27" s="124"/>
      <c r="Z27" s="124"/>
      <c r="AA27" s="124"/>
      <c r="AB27" s="117"/>
      <c r="AC27" s="117"/>
      <c r="AD27" s="117"/>
      <c r="AE27" s="117"/>
      <c r="AF27" s="117"/>
      <c r="AG27" s="117"/>
      <c r="AH27" s="117"/>
      <c r="AI27" s="117"/>
      <c r="AJ27" s="117"/>
      <c r="AK27" s="117"/>
      <c r="AL27" s="117"/>
      <c r="AM27" s="117"/>
      <c r="AN27" s="117"/>
      <c r="AO27" s="117"/>
      <c r="AP27" s="117"/>
      <c r="AQ27" s="117"/>
      <c r="AR27" s="117"/>
      <c r="AS27" s="117"/>
      <c r="AT27" s="117"/>
      <c r="AU27" s="117"/>
    </row>
    <row r="28" spans="1:47" ht="24.75" customHeight="1" x14ac:dyDescent="0.25">
      <c r="A28" s="122"/>
      <c r="B28" s="123">
        <v>16</v>
      </c>
      <c r="C28" s="123" t="s">
        <v>510</v>
      </c>
      <c r="D28" s="123"/>
      <c r="E28" s="122"/>
      <c r="F28" s="123"/>
      <c r="G28" s="122"/>
      <c r="H28" s="123"/>
      <c r="I28" s="122"/>
      <c r="J28" s="122"/>
      <c r="K28" s="122"/>
      <c r="L28" s="124"/>
      <c r="M28" s="124"/>
      <c r="N28" s="124"/>
      <c r="O28" s="124"/>
      <c r="P28" s="124"/>
      <c r="Q28" s="124"/>
      <c r="R28" s="124"/>
      <c r="S28" s="124"/>
      <c r="T28" s="124"/>
      <c r="U28" s="124"/>
      <c r="V28" s="124"/>
      <c r="W28" s="124"/>
      <c r="X28" s="124"/>
      <c r="Y28" s="124"/>
      <c r="Z28" s="124"/>
      <c r="AA28" s="124"/>
      <c r="AB28" s="117"/>
      <c r="AC28" s="117"/>
      <c r="AD28" s="117"/>
      <c r="AE28" s="117"/>
      <c r="AF28" s="117"/>
      <c r="AG28" s="117"/>
      <c r="AH28" s="117"/>
      <c r="AI28" s="117"/>
      <c r="AJ28" s="117"/>
      <c r="AK28" s="117"/>
      <c r="AL28" s="117"/>
      <c r="AM28" s="117"/>
      <c r="AN28" s="117"/>
      <c r="AO28" s="117"/>
      <c r="AP28" s="117"/>
      <c r="AQ28" s="117"/>
      <c r="AR28" s="117"/>
      <c r="AS28" s="117"/>
      <c r="AT28" s="117"/>
      <c r="AU28" s="117"/>
    </row>
    <row r="29" spans="1:47" ht="24.75" customHeight="1" x14ac:dyDescent="0.25">
      <c r="A29" s="122"/>
      <c r="B29" s="123">
        <v>17</v>
      </c>
      <c r="C29" s="123" t="s">
        <v>511</v>
      </c>
      <c r="D29" s="123"/>
      <c r="E29" s="122"/>
      <c r="F29" s="123"/>
      <c r="G29" s="122"/>
      <c r="H29" s="123"/>
      <c r="I29" s="122"/>
      <c r="J29" s="122"/>
      <c r="K29" s="122"/>
      <c r="L29" s="124"/>
      <c r="M29" s="124"/>
      <c r="N29" s="124"/>
      <c r="O29" s="124"/>
      <c r="P29" s="124"/>
      <c r="Q29" s="124"/>
      <c r="R29" s="124"/>
      <c r="S29" s="124"/>
      <c r="T29" s="124"/>
      <c r="U29" s="124"/>
      <c r="V29" s="124"/>
      <c r="W29" s="124"/>
      <c r="X29" s="124"/>
      <c r="Y29" s="124"/>
      <c r="Z29" s="124"/>
      <c r="AA29" s="124"/>
      <c r="AB29" s="117"/>
      <c r="AC29" s="117"/>
      <c r="AD29" s="117"/>
      <c r="AE29" s="117"/>
      <c r="AF29" s="117"/>
      <c r="AG29" s="117"/>
      <c r="AH29" s="117"/>
      <c r="AI29" s="117"/>
      <c r="AJ29" s="117"/>
      <c r="AK29" s="117"/>
      <c r="AL29" s="117"/>
      <c r="AM29" s="117"/>
      <c r="AN29" s="117"/>
      <c r="AO29" s="117"/>
      <c r="AP29" s="117"/>
      <c r="AQ29" s="117"/>
      <c r="AR29" s="117"/>
      <c r="AS29" s="117"/>
      <c r="AT29" s="117"/>
      <c r="AU29" s="117"/>
    </row>
    <row r="30" spans="1:47" ht="24.75" customHeight="1" x14ac:dyDescent="0.25">
      <c r="A30" s="122"/>
      <c r="B30" s="123">
        <v>18</v>
      </c>
      <c r="C30" s="123" t="s">
        <v>512</v>
      </c>
      <c r="D30" s="123"/>
      <c r="E30" s="122"/>
      <c r="F30" s="123"/>
      <c r="G30" s="122"/>
      <c r="H30" s="123"/>
      <c r="I30" s="122"/>
      <c r="J30" s="122"/>
      <c r="K30" s="122"/>
      <c r="L30" s="124"/>
      <c r="M30" s="124"/>
      <c r="N30" s="124"/>
      <c r="O30" s="124"/>
      <c r="P30" s="124"/>
      <c r="Q30" s="124"/>
      <c r="R30" s="124"/>
      <c r="S30" s="124"/>
      <c r="T30" s="124"/>
      <c r="U30" s="124"/>
      <c r="V30" s="124"/>
      <c r="W30" s="124"/>
      <c r="X30" s="124"/>
      <c r="Y30" s="124"/>
      <c r="Z30" s="124"/>
      <c r="AA30" s="124"/>
      <c r="AB30" s="117"/>
      <c r="AC30" s="117"/>
      <c r="AD30" s="117"/>
      <c r="AE30" s="117"/>
      <c r="AF30" s="117"/>
      <c r="AG30" s="117"/>
      <c r="AH30" s="117"/>
      <c r="AI30" s="117"/>
      <c r="AJ30" s="117"/>
      <c r="AK30" s="117"/>
      <c r="AL30" s="117"/>
      <c r="AM30" s="117"/>
      <c r="AN30" s="117"/>
      <c r="AO30" s="117"/>
      <c r="AP30" s="117"/>
      <c r="AQ30" s="117"/>
      <c r="AR30" s="117"/>
      <c r="AS30" s="117"/>
      <c r="AT30" s="117"/>
      <c r="AU30" s="117"/>
    </row>
    <row r="31" spans="1:47" ht="24.75" customHeight="1" x14ac:dyDescent="0.25">
      <c r="A31" s="122"/>
      <c r="B31" s="123">
        <v>19</v>
      </c>
      <c r="C31" s="123" t="s">
        <v>513</v>
      </c>
      <c r="D31" s="123"/>
      <c r="E31" s="122"/>
      <c r="F31" s="123"/>
      <c r="G31" s="122"/>
      <c r="H31" s="123"/>
      <c r="I31" s="122"/>
      <c r="J31" s="122"/>
      <c r="K31" s="122"/>
      <c r="L31" s="124"/>
      <c r="M31" s="124"/>
      <c r="N31" s="124"/>
      <c r="O31" s="124"/>
      <c r="P31" s="124"/>
      <c r="Q31" s="124"/>
      <c r="R31" s="124"/>
      <c r="S31" s="124"/>
      <c r="T31" s="124"/>
      <c r="U31" s="124"/>
      <c r="V31" s="124"/>
      <c r="W31" s="124"/>
      <c r="X31" s="124"/>
      <c r="Y31" s="124"/>
      <c r="Z31" s="124"/>
      <c r="AA31" s="124"/>
      <c r="AB31" s="117"/>
      <c r="AC31" s="117"/>
      <c r="AD31" s="117"/>
      <c r="AE31" s="117"/>
      <c r="AF31" s="117"/>
      <c r="AG31" s="117"/>
      <c r="AH31" s="117"/>
      <c r="AI31" s="117"/>
      <c r="AJ31" s="117"/>
      <c r="AK31" s="117"/>
      <c r="AL31" s="117"/>
      <c r="AM31" s="117"/>
      <c r="AN31" s="117"/>
      <c r="AO31" s="117"/>
      <c r="AP31" s="117"/>
      <c r="AQ31" s="117"/>
      <c r="AR31" s="117"/>
      <c r="AS31" s="117"/>
      <c r="AT31" s="117"/>
      <c r="AU31" s="117"/>
    </row>
    <row r="32" spans="1:47" ht="24.75" customHeight="1" x14ac:dyDescent="0.25">
      <c r="A32" s="122"/>
      <c r="B32" s="123">
        <v>20</v>
      </c>
      <c r="C32" s="123" t="s">
        <v>514</v>
      </c>
      <c r="D32" s="123"/>
      <c r="E32" s="122"/>
      <c r="F32" s="123"/>
      <c r="G32" s="122"/>
      <c r="H32" s="123"/>
      <c r="I32" s="122"/>
      <c r="J32" s="122"/>
      <c r="K32" s="122"/>
      <c r="L32" s="124"/>
      <c r="M32" s="124"/>
      <c r="N32" s="124"/>
      <c r="O32" s="124"/>
      <c r="P32" s="124"/>
      <c r="Q32" s="124"/>
      <c r="R32" s="124"/>
      <c r="S32" s="124"/>
      <c r="T32" s="124"/>
      <c r="U32" s="124"/>
      <c r="V32" s="124"/>
      <c r="W32" s="124"/>
      <c r="X32" s="124"/>
      <c r="Y32" s="124"/>
      <c r="Z32" s="124"/>
      <c r="AA32" s="124"/>
      <c r="AB32" s="117"/>
      <c r="AC32" s="117"/>
      <c r="AD32" s="117"/>
      <c r="AE32" s="117"/>
      <c r="AF32" s="117"/>
      <c r="AG32" s="117"/>
      <c r="AH32" s="117"/>
      <c r="AI32" s="117"/>
      <c r="AJ32" s="117"/>
      <c r="AK32" s="117"/>
      <c r="AL32" s="117"/>
      <c r="AM32" s="117"/>
      <c r="AN32" s="117"/>
      <c r="AO32" s="117"/>
      <c r="AP32" s="117"/>
      <c r="AQ32" s="117"/>
      <c r="AR32" s="117"/>
      <c r="AS32" s="117"/>
      <c r="AT32" s="117"/>
      <c r="AU32" s="117"/>
    </row>
    <row r="33" spans="1:47" ht="24.75" customHeight="1" x14ac:dyDescent="0.25">
      <c r="A33" s="122"/>
      <c r="B33" s="123">
        <v>77</v>
      </c>
      <c r="C33" s="123" t="s">
        <v>515</v>
      </c>
      <c r="D33" s="123"/>
      <c r="E33" s="122"/>
      <c r="F33" s="123"/>
      <c r="G33" s="122"/>
      <c r="H33" s="123"/>
      <c r="I33" s="122"/>
      <c r="J33" s="122"/>
      <c r="K33" s="122"/>
      <c r="L33" s="124"/>
      <c r="M33" s="124"/>
      <c r="N33" s="124"/>
      <c r="O33" s="124"/>
      <c r="P33" s="124"/>
      <c r="Q33" s="124"/>
      <c r="R33" s="124"/>
      <c r="S33" s="124"/>
      <c r="T33" s="124"/>
      <c r="U33" s="124"/>
      <c r="V33" s="124"/>
      <c r="W33" s="124"/>
      <c r="X33" s="124"/>
      <c r="Y33" s="124"/>
      <c r="Z33" s="124"/>
      <c r="AA33" s="124"/>
      <c r="AB33" s="117"/>
      <c r="AC33" s="117"/>
      <c r="AD33" s="117"/>
      <c r="AE33" s="117"/>
      <c r="AF33" s="117"/>
      <c r="AG33" s="117"/>
      <c r="AH33" s="117"/>
      <c r="AI33" s="117"/>
      <c r="AJ33" s="117"/>
      <c r="AK33" s="117"/>
      <c r="AL33" s="117"/>
      <c r="AM33" s="117"/>
      <c r="AN33" s="117"/>
      <c r="AO33" s="117"/>
      <c r="AP33" s="117"/>
      <c r="AQ33" s="117"/>
      <c r="AR33" s="117"/>
      <c r="AS33" s="117"/>
      <c r="AT33" s="117"/>
      <c r="AU33" s="117"/>
    </row>
    <row r="34" spans="1:47" ht="24.75" customHeight="1" x14ac:dyDescent="0.25">
      <c r="A34" s="895"/>
      <c r="B34" s="559"/>
      <c r="C34" s="560"/>
      <c r="D34" s="125">
        <f t="shared" ref="D34:AA34" si="2">SUM(D13:D33)</f>
        <v>0</v>
      </c>
      <c r="E34" s="125">
        <f t="shared" si="2"/>
        <v>0</v>
      </c>
      <c r="F34" s="125">
        <f t="shared" si="2"/>
        <v>0</v>
      </c>
      <c r="G34" s="125">
        <f t="shared" si="2"/>
        <v>0</v>
      </c>
      <c r="H34" s="125">
        <f t="shared" si="2"/>
        <v>0</v>
      </c>
      <c r="I34" s="125">
        <f t="shared" si="2"/>
        <v>0</v>
      </c>
      <c r="J34" s="125">
        <f t="shared" si="2"/>
        <v>0</v>
      </c>
      <c r="K34" s="125">
        <f t="shared" si="2"/>
        <v>0</v>
      </c>
      <c r="L34" s="126">
        <f t="shared" si="2"/>
        <v>0</v>
      </c>
      <c r="M34" s="126">
        <f t="shared" si="2"/>
        <v>0</v>
      </c>
      <c r="N34" s="126">
        <f t="shared" si="2"/>
        <v>0</v>
      </c>
      <c r="O34" s="126">
        <f t="shared" si="2"/>
        <v>0</v>
      </c>
      <c r="P34" s="126">
        <f t="shared" si="2"/>
        <v>0</v>
      </c>
      <c r="Q34" s="126">
        <f t="shared" si="2"/>
        <v>0</v>
      </c>
      <c r="R34" s="126">
        <f t="shared" si="2"/>
        <v>0</v>
      </c>
      <c r="S34" s="126">
        <f t="shared" si="2"/>
        <v>0</v>
      </c>
      <c r="T34" s="126">
        <f t="shared" si="2"/>
        <v>0</v>
      </c>
      <c r="U34" s="126">
        <f t="shared" si="2"/>
        <v>0</v>
      </c>
      <c r="V34" s="126">
        <f t="shared" si="2"/>
        <v>0</v>
      </c>
      <c r="W34" s="126">
        <f t="shared" si="2"/>
        <v>0</v>
      </c>
      <c r="X34" s="126">
        <f t="shared" si="2"/>
        <v>0</v>
      </c>
      <c r="Y34" s="126">
        <f t="shared" si="2"/>
        <v>0</v>
      </c>
      <c r="Z34" s="126">
        <f t="shared" si="2"/>
        <v>0</v>
      </c>
      <c r="AA34" s="126">
        <f t="shared" si="2"/>
        <v>0</v>
      </c>
      <c r="AB34" s="117"/>
      <c r="AC34" s="117"/>
      <c r="AD34" s="117"/>
      <c r="AE34" s="117"/>
      <c r="AF34" s="117"/>
      <c r="AG34" s="117"/>
      <c r="AH34" s="117"/>
      <c r="AI34" s="117"/>
      <c r="AJ34" s="117"/>
      <c r="AK34" s="117"/>
      <c r="AL34" s="117"/>
      <c r="AM34" s="117"/>
      <c r="AN34" s="117"/>
      <c r="AO34" s="117"/>
      <c r="AP34" s="117"/>
      <c r="AQ34" s="117"/>
      <c r="AR34" s="117"/>
      <c r="AS34" s="117"/>
      <c r="AT34" s="117"/>
      <c r="AU34" s="117"/>
    </row>
    <row r="35" spans="1:47" ht="24.75" customHeight="1" x14ac:dyDescent="0.25">
      <c r="A35" s="122"/>
      <c r="B35" s="123"/>
      <c r="C35" s="123"/>
      <c r="D35" s="123"/>
      <c r="E35" s="122"/>
      <c r="F35" s="123"/>
      <c r="G35" s="122"/>
      <c r="H35" s="123"/>
      <c r="I35" s="122"/>
      <c r="J35" s="122"/>
      <c r="K35" s="122"/>
      <c r="L35" s="124"/>
      <c r="M35" s="124"/>
      <c r="N35" s="124"/>
      <c r="O35" s="124"/>
      <c r="P35" s="124"/>
      <c r="Q35" s="124"/>
      <c r="R35" s="124"/>
      <c r="S35" s="124"/>
      <c r="T35" s="124"/>
      <c r="U35" s="124"/>
      <c r="V35" s="124"/>
      <c r="W35" s="124"/>
      <c r="X35" s="124"/>
      <c r="Y35" s="124"/>
      <c r="Z35" s="124"/>
      <c r="AA35" s="124"/>
      <c r="AB35" s="110"/>
      <c r="AC35" s="110"/>
      <c r="AD35" s="110"/>
      <c r="AE35" s="110"/>
      <c r="AF35" s="110"/>
      <c r="AG35" s="110"/>
      <c r="AH35" s="110"/>
      <c r="AI35" s="110"/>
      <c r="AJ35" s="110"/>
      <c r="AK35" s="110"/>
      <c r="AL35" s="110"/>
      <c r="AM35" s="110"/>
      <c r="AN35" s="110"/>
      <c r="AO35" s="110"/>
      <c r="AP35" s="110"/>
      <c r="AQ35" s="110"/>
      <c r="AR35" s="110"/>
      <c r="AS35" s="110"/>
      <c r="AT35" s="110"/>
      <c r="AU35" s="110"/>
    </row>
    <row r="36" spans="1:47" ht="24.75" customHeight="1" x14ac:dyDescent="0.25">
      <c r="A36" s="122"/>
      <c r="B36" s="123"/>
      <c r="C36" s="123"/>
      <c r="D36" s="123"/>
      <c r="E36" s="122"/>
      <c r="F36" s="123"/>
      <c r="G36" s="122"/>
      <c r="H36" s="123"/>
      <c r="I36" s="122"/>
      <c r="J36" s="122"/>
      <c r="K36" s="122"/>
      <c r="L36" s="124"/>
      <c r="M36" s="124"/>
      <c r="N36" s="124"/>
      <c r="O36" s="124"/>
      <c r="P36" s="124"/>
      <c r="Q36" s="124"/>
      <c r="R36" s="124"/>
      <c r="S36" s="124"/>
      <c r="T36" s="124"/>
      <c r="U36" s="124"/>
      <c r="V36" s="124"/>
      <c r="W36" s="124"/>
      <c r="X36" s="124"/>
      <c r="Y36" s="124"/>
      <c r="Z36" s="124"/>
      <c r="AA36" s="124"/>
      <c r="AB36" s="110"/>
      <c r="AC36" s="110"/>
      <c r="AD36" s="110"/>
      <c r="AE36" s="110"/>
      <c r="AF36" s="110"/>
      <c r="AG36" s="110"/>
      <c r="AH36" s="110"/>
      <c r="AI36" s="110"/>
      <c r="AJ36" s="110"/>
      <c r="AK36" s="110"/>
      <c r="AL36" s="110"/>
      <c r="AM36" s="110"/>
      <c r="AN36" s="110"/>
      <c r="AO36" s="110"/>
      <c r="AP36" s="110"/>
      <c r="AQ36" s="110"/>
      <c r="AR36" s="110"/>
      <c r="AS36" s="110"/>
      <c r="AT36" s="110"/>
      <c r="AU36" s="110"/>
    </row>
    <row r="37" spans="1:47" ht="24.75" customHeight="1" x14ac:dyDescent="0.25">
      <c r="A37" s="122"/>
      <c r="B37" s="123"/>
      <c r="C37" s="123"/>
      <c r="D37" s="123"/>
      <c r="E37" s="122"/>
      <c r="F37" s="123"/>
      <c r="G37" s="122"/>
      <c r="H37" s="123"/>
      <c r="I37" s="122"/>
      <c r="J37" s="122"/>
      <c r="K37" s="122"/>
      <c r="L37" s="124"/>
      <c r="M37" s="124"/>
      <c r="N37" s="124"/>
      <c r="O37" s="124"/>
      <c r="P37" s="124"/>
      <c r="Q37" s="124"/>
      <c r="R37" s="124"/>
      <c r="S37" s="124"/>
      <c r="T37" s="124"/>
      <c r="U37" s="124"/>
      <c r="V37" s="124"/>
      <c r="W37" s="124"/>
      <c r="X37" s="124"/>
      <c r="Y37" s="124"/>
      <c r="Z37" s="124"/>
      <c r="AA37" s="124"/>
      <c r="AB37" s="110"/>
      <c r="AC37" s="110"/>
      <c r="AD37" s="110"/>
      <c r="AE37" s="110"/>
      <c r="AF37" s="110"/>
      <c r="AG37" s="110"/>
      <c r="AH37" s="110"/>
      <c r="AI37" s="110"/>
      <c r="AJ37" s="110"/>
      <c r="AK37" s="110"/>
      <c r="AL37" s="110"/>
      <c r="AM37" s="110"/>
      <c r="AN37" s="110"/>
      <c r="AO37" s="110"/>
      <c r="AP37" s="110"/>
      <c r="AQ37" s="110"/>
      <c r="AR37" s="110"/>
      <c r="AS37" s="110"/>
      <c r="AT37" s="110"/>
      <c r="AU37" s="110"/>
    </row>
    <row r="38" spans="1:47" ht="24.75" customHeight="1" x14ac:dyDescent="0.25">
      <c r="A38" s="122"/>
      <c r="B38" s="123"/>
      <c r="C38" s="123"/>
      <c r="D38" s="123"/>
      <c r="E38" s="122"/>
      <c r="F38" s="123"/>
      <c r="G38" s="122"/>
      <c r="H38" s="123"/>
      <c r="I38" s="122"/>
      <c r="J38" s="122"/>
      <c r="K38" s="122"/>
      <c r="L38" s="124"/>
      <c r="M38" s="124"/>
      <c r="N38" s="124"/>
      <c r="O38" s="124"/>
      <c r="P38" s="124"/>
      <c r="Q38" s="124"/>
      <c r="R38" s="124"/>
      <c r="S38" s="124"/>
      <c r="T38" s="124"/>
      <c r="U38" s="124"/>
      <c r="V38" s="124"/>
      <c r="W38" s="124"/>
      <c r="X38" s="124"/>
      <c r="Y38" s="124"/>
      <c r="Z38" s="124"/>
      <c r="AA38" s="124"/>
      <c r="AB38" s="110"/>
      <c r="AC38" s="110"/>
      <c r="AD38" s="110"/>
      <c r="AE38" s="110"/>
      <c r="AF38" s="110"/>
      <c r="AG38" s="110"/>
      <c r="AH38" s="110"/>
      <c r="AI38" s="110"/>
      <c r="AJ38" s="110"/>
      <c r="AK38" s="110"/>
      <c r="AL38" s="110"/>
      <c r="AM38" s="110"/>
      <c r="AN38" s="110"/>
      <c r="AO38" s="110"/>
      <c r="AP38" s="110"/>
      <c r="AQ38" s="110"/>
      <c r="AR38" s="110"/>
      <c r="AS38" s="110"/>
      <c r="AT38" s="110"/>
      <c r="AU38" s="110"/>
    </row>
    <row r="39" spans="1:47" ht="24.75" customHeight="1" x14ac:dyDescent="0.25">
      <c r="A39" s="122"/>
      <c r="B39" s="123"/>
      <c r="C39" s="122"/>
      <c r="D39" s="123"/>
      <c r="E39" s="122"/>
      <c r="F39" s="123"/>
      <c r="G39" s="122"/>
      <c r="H39" s="123"/>
      <c r="I39" s="122"/>
      <c r="J39" s="122"/>
      <c r="K39" s="122"/>
      <c r="L39" s="124"/>
      <c r="M39" s="124"/>
      <c r="N39" s="124"/>
      <c r="O39" s="124"/>
      <c r="P39" s="124"/>
      <c r="Q39" s="124"/>
      <c r="R39" s="124"/>
      <c r="S39" s="124"/>
      <c r="T39" s="124"/>
      <c r="U39" s="124"/>
      <c r="V39" s="124"/>
      <c r="W39" s="124"/>
      <c r="X39" s="124"/>
      <c r="Y39" s="124"/>
      <c r="Z39" s="124"/>
      <c r="AA39" s="124"/>
      <c r="AB39" s="110"/>
      <c r="AC39" s="110"/>
      <c r="AD39" s="110"/>
      <c r="AE39" s="110"/>
      <c r="AF39" s="110"/>
      <c r="AG39" s="110"/>
      <c r="AH39" s="110"/>
      <c r="AI39" s="110"/>
      <c r="AJ39" s="110"/>
      <c r="AK39" s="110"/>
      <c r="AL39" s="110"/>
      <c r="AM39" s="110"/>
      <c r="AN39" s="110"/>
      <c r="AO39" s="110"/>
      <c r="AP39" s="110"/>
      <c r="AQ39" s="110"/>
      <c r="AR39" s="110"/>
      <c r="AS39" s="110"/>
      <c r="AT39" s="110"/>
      <c r="AU39" s="110"/>
    </row>
    <row r="40" spans="1:47" ht="24.75" customHeight="1" x14ac:dyDescent="0.25">
      <c r="A40" s="122"/>
      <c r="B40" s="123"/>
      <c r="C40" s="122"/>
      <c r="D40" s="123"/>
      <c r="E40" s="122"/>
      <c r="F40" s="123"/>
      <c r="G40" s="122"/>
      <c r="H40" s="123"/>
      <c r="I40" s="122"/>
      <c r="J40" s="122"/>
      <c r="K40" s="122"/>
      <c r="L40" s="124"/>
      <c r="M40" s="124"/>
      <c r="N40" s="124"/>
      <c r="O40" s="124"/>
      <c r="P40" s="124"/>
      <c r="Q40" s="124"/>
      <c r="R40" s="124"/>
      <c r="S40" s="124"/>
      <c r="T40" s="124"/>
      <c r="U40" s="124"/>
      <c r="V40" s="124"/>
      <c r="W40" s="124"/>
      <c r="X40" s="124"/>
      <c r="Y40" s="124"/>
      <c r="Z40" s="124"/>
      <c r="AA40" s="124"/>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7" ht="24.75" customHeight="1" x14ac:dyDescent="0.25">
      <c r="A41" s="122"/>
      <c r="B41" s="123"/>
      <c r="C41" s="122"/>
      <c r="D41" s="123"/>
      <c r="E41" s="122"/>
      <c r="F41" s="123"/>
      <c r="G41" s="122"/>
      <c r="H41" s="123"/>
      <c r="I41" s="122"/>
      <c r="J41" s="122"/>
      <c r="K41" s="122"/>
      <c r="L41" s="124"/>
      <c r="M41" s="124"/>
      <c r="N41" s="124"/>
      <c r="O41" s="124"/>
      <c r="P41" s="124"/>
      <c r="Q41" s="124"/>
      <c r="R41" s="124"/>
      <c r="S41" s="124"/>
      <c r="T41" s="124"/>
      <c r="U41" s="124"/>
      <c r="V41" s="124"/>
      <c r="W41" s="124"/>
      <c r="X41" s="124"/>
      <c r="Y41" s="124"/>
      <c r="Z41" s="124"/>
      <c r="AA41" s="124"/>
      <c r="AB41" s="110"/>
      <c r="AC41" s="110"/>
      <c r="AD41" s="110"/>
      <c r="AE41" s="110"/>
      <c r="AF41" s="110"/>
      <c r="AG41" s="110"/>
      <c r="AH41" s="110"/>
      <c r="AI41" s="110"/>
      <c r="AJ41" s="110"/>
      <c r="AK41" s="110"/>
      <c r="AL41" s="110"/>
      <c r="AM41" s="110"/>
      <c r="AN41" s="110"/>
      <c r="AO41" s="110"/>
      <c r="AP41" s="110"/>
      <c r="AQ41" s="110"/>
      <c r="AR41" s="110"/>
      <c r="AS41" s="110"/>
      <c r="AT41" s="110"/>
      <c r="AU41" s="110"/>
    </row>
    <row r="42" spans="1:47" ht="24.75" customHeight="1" x14ac:dyDescent="0.25">
      <c r="A42" s="122"/>
      <c r="B42" s="123"/>
      <c r="C42" s="122"/>
      <c r="D42" s="123"/>
      <c r="E42" s="122"/>
      <c r="F42" s="123"/>
      <c r="G42" s="122"/>
      <c r="H42" s="123"/>
      <c r="I42" s="122"/>
      <c r="J42" s="122"/>
      <c r="K42" s="122"/>
      <c r="L42" s="124"/>
      <c r="M42" s="124"/>
      <c r="N42" s="124"/>
      <c r="O42" s="124"/>
      <c r="P42" s="124"/>
      <c r="Q42" s="124"/>
      <c r="R42" s="124"/>
      <c r="S42" s="124"/>
      <c r="T42" s="124"/>
      <c r="U42" s="124"/>
      <c r="V42" s="124"/>
      <c r="W42" s="124"/>
      <c r="X42" s="124"/>
      <c r="Y42" s="124"/>
      <c r="Z42" s="124"/>
      <c r="AA42" s="124"/>
      <c r="AB42" s="110"/>
      <c r="AC42" s="110"/>
      <c r="AD42" s="110"/>
      <c r="AE42" s="110"/>
      <c r="AF42" s="110"/>
      <c r="AG42" s="110"/>
      <c r="AH42" s="110"/>
      <c r="AI42" s="110"/>
      <c r="AJ42" s="110"/>
      <c r="AK42" s="110"/>
      <c r="AL42" s="110"/>
      <c r="AM42" s="110"/>
      <c r="AN42" s="110"/>
      <c r="AO42" s="110"/>
      <c r="AP42" s="110"/>
      <c r="AQ42" s="110"/>
      <c r="AR42" s="110"/>
      <c r="AS42" s="110"/>
      <c r="AT42" s="110"/>
      <c r="AU42" s="110"/>
    </row>
    <row r="43" spans="1:47" ht="24.75" customHeight="1" x14ac:dyDescent="0.25">
      <c r="A43" s="122"/>
      <c r="B43" s="123"/>
      <c r="C43" s="122"/>
      <c r="D43" s="123"/>
      <c r="E43" s="122"/>
      <c r="F43" s="123"/>
      <c r="G43" s="122"/>
      <c r="H43" s="123"/>
      <c r="I43" s="122"/>
      <c r="J43" s="122"/>
      <c r="K43" s="122"/>
      <c r="L43" s="124"/>
      <c r="M43" s="124"/>
      <c r="N43" s="124"/>
      <c r="O43" s="124"/>
      <c r="P43" s="124"/>
      <c r="Q43" s="124"/>
      <c r="R43" s="124"/>
      <c r="S43" s="124"/>
      <c r="T43" s="124"/>
      <c r="U43" s="124"/>
      <c r="V43" s="124"/>
      <c r="W43" s="124"/>
      <c r="X43" s="124"/>
      <c r="Y43" s="124"/>
      <c r="Z43" s="124"/>
      <c r="AA43" s="124"/>
      <c r="AB43" s="110"/>
      <c r="AC43" s="110"/>
      <c r="AD43" s="110"/>
      <c r="AE43" s="110"/>
      <c r="AF43" s="110"/>
      <c r="AG43" s="110"/>
      <c r="AH43" s="110"/>
      <c r="AI43" s="110"/>
      <c r="AJ43" s="110"/>
      <c r="AK43" s="110"/>
      <c r="AL43" s="110"/>
      <c r="AM43" s="110"/>
      <c r="AN43" s="110"/>
      <c r="AO43" s="110"/>
      <c r="AP43" s="110"/>
      <c r="AQ43" s="110"/>
      <c r="AR43" s="110"/>
      <c r="AS43" s="110"/>
      <c r="AT43" s="110"/>
      <c r="AU43" s="110"/>
    </row>
    <row r="44" spans="1:47" ht="24.75" customHeight="1" x14ac:dyDescent="0.25">
      <c r="A44" s="122"/>
      <c r="B44" s="123"/>
      <c r="C44" s="122"/>
      <c r="D44" s="123"/>
      <c r="E44" s="122"/>
      <c r="F44" s="123"/>
      <c r="G44" s="122"/>
      <c r="H44" s="123"/>
      <c r="I44" s="122"/>
      <c r="J44" s="122"/>
      <c r="K44" s="122"/>
      <c r="L44" s="124"/>
      <c r="M44" s="124"/>
      <c r="N44" s="124"/>
      <c r="O44" s="124"/>
      <c r="P44" s="124"/>
      <c r="Q44" s="124"/>
      <c r="R44" s="124"/>
      <c r="S44" s="124"/>
      <c r="T44" s="124"/>
      <c r="U44" s="124"/>
      <c r="V44" s="124"/>
      <c r="W44" s="124"/>
      <c r="X44" s="124"/>
      <c r="Y44" s="124"/>
      <c r="Z44" s="124"/>
      <c r="AA44" s="124"/>
      <c r="AB44" s="110"/>
      <c r="AC44" s="110"/>
      <c r="AD44" s="110"/>
      <c r="AE44" s="110"/>
      <c r="AF44" s="110"/>
      <c r="AG44" s="110"/>
      <c r="AH44" s="110"/>
      <c r="AI44" s="110"/>
      <c r="AJ44" s="110"/>
      <c r="AK44" s="110"/>
      <c r="AL44" s="110"/>
      <c r="AM44" s="110"/>
      <c r="AN44" s="110"/>
      <c r="AO44" s="110"/>
      <c r="AP44" s="110"/>
      <c r="AQ44" s="110"/>
      <c r="AR44" s="110"/>
      <c r="AS44" s="110"/>
      <c r="AT44" s="110"/>
      <c r="AU44" s="110"/>
    </row>
    <row r="45" spans="1:47" ht="24.75" customHeight="1" x14ac:dyDescent="0.25">
      <c r="A45" s="122"/>
      <c r="B45" s="123"/>
      <c r="C45" s="122"/>
      <c r="D45" s="123"/>
      <c r="E45" s="122"/>
      <c r="F45" s="123"/>
      <c r="G45" s="122"/>
      <c r="H45" s="123"/>
      <c r="I45" s="122"/>
      <c r="J45" s="122"/>
      <c r="K45" s="122"/>
      <c r="L45" s="124"/>
      <c r="M45" s="124"/>
      <c r="N45" s="124"/>
      <c r="O45" s="124"/>
      <c r="P45" s="124"/>
      <c r="Q45" s="124"/>
      <c r="R45" s="124"/>
      <c r="S45" s="124"/>
      <c r="T45" s="124"/>
      <c r="U45" s="124"/>
      <c r="V45" s="124"/>
      <c r="W45" s="124"/>
      <c r="X45" s="124"/>
      <c r="Y45" s="124"/>
      <c r="Z45" s="124"/>
      <c r="AA45" s="124"/>
      <c r="AB45" s="110"/>
      <c r="AC45" s="110"/>
      <c r="AD45" s="110"/>
      <c r="AE45" s="110"/>
      <c r="AF45" s="110"/>
      <c r="AG45" s="110"/>
      <c r="AH45" s="110"/>
      <c r="AI45" s="110"/>
      <c r="AJ45" s="110"/>
      <c r="AK45" s="110"/>
      <c r="AL45" s="110"/>
      <c r="AM45" s="110"/>
      <c r="AN45" s="110"/>
      <c r="AO45" s="110"/>
      <c r="AP45" s="110"/>
      <c r="AQ45" s="110"/>
      <c r="AR45" s="110"/>
      <c r="AS45" s="110"/>
      <c r="AT45" s="110"/>
      <c r="AU45" s="110"/>
    </row>
    <row r="46" spans="1:47" ht="24.75" customHeight="1" x14ac:dyDescent="0.25">
      <c r="A46" s="122"/>
      <c r="B46" s="123"/>
      <c r="C46" s="122"/>
      <c r="D46" s="123"/>
      <c r="E46" s="122"/>
      <c r="F46" s="123"/>
      <c r="G46" s="122"/>
      <c r="H46" s="123"/>
      <c r="I46" s="122"/>
      <c r="J46" s="122"/>
      <c r="K46" s="122"/>
      <c r="L46" s="124"/>
      <c r="M46" s="124"/>
      <c r="N46" s="124"/>
      <c r="O46" s="124"/>
      <c r="P46" s="124"/>
      <c r="Q46" s="124"/>
      <c r="R46" s="124"/>
      <c r="S46" s="124"/>
      <c r="T46" s="124"/>
      <c r="U46" s="124"/>
      <c r="V46" s="124"/>
      <c r="W46" s="124"/>
      <c r="X46" s="124"/>
      <c r="Y46" s="124"/>
      <c r="Z46" s="124"/>
      <c r="AA46" s="124"/>
      <c r="AB46" s="110"/>
      <c r="AC46" s="110"/>
      <c r="AD46" s="110"/>
      <c r="AE46" s="110"/>
      <c r="AF46" s="110"/>
      <c r="AG46" s="110"/>
      <c r="AH46" s="110"/>
      <c r="AI46" s="110"/>
      <c r="AJ46" s="110"/>
      <c r="AK46" s="110"/>
      <c r="AL46" s="110"/>
      <c r="AM46" s="110"/>
      <c r="AN46" s="110"/>
      <c r="AO46" s="110"/>
      <c r="AP46" s="110"/>
      <c r="AQ46" s="110"/>
      <c r="AR46" s="110"/>
      <c r="AS46" s="110"/>
      <c r="AT46" s="110"/>
      <c r="AU46" s="110"/>
    </row>
    <row r="47" spans="1:47" ht="24.75" customHeight="1" x14ac:dyDescent="0.25">
      <c r="A47" s="122"/>
      <c r="B47" s="123"/>
      <c r="C47" s="122"/>
      <c r="D47" s="123"/>
      <c r="E47" s="122"/>
      <c r="F47" s="123"/>
      <c r="G47" s="122"/>
      <c r="H47" s="123"/>
      <c r="I47" s="122"/>
      <c r="J47" s="122"/>
      <c r="K47" s="122"/>
      <c r="L47" s="124"/>
      <c r="M47" s="124"/>
      <c r="N47" s="124"/>
      <c r="O47" s="124"/>
      <c r="P47" s="124"/>
      <c r="Q47" s="124"/>
      <c r="R47" s="124"/>
      <c r="S47" s="124"/>
      <c r="T47" s="124"/>
      <c r="U47" s="124"/>
      <c r="V47" s="124"/>
      <c r="W47" s="124"/>
      <c r="X47" s="124"/>
      <c r="Y47" s="124"/>
      <c r="Z47" s="124"/>
      <c r="AA47" s="124"/>
      <c r="AB47" s="110"/>
      <c r="AC47" s="110"/>
      <c r="AD47" s="110"/>
      <c r="AE47" s="110"/>
      <c r="AF47" s="110"/>
      <c r="AG47" s="110"/>
      <c r="AH47" s="110"/>
      <c r="AI47" s="110"/>
      <c r="AJ47" s="110"/>
      <c r="AK47" s="110"/>
      <c r="AL47" s="110"/>
      <c r="AM47" s="110"/>
      <c r="AN47" s="110"/>
      <c r="AO47" s="110"/>
      <c r="AP47" s="110"/>
      <c r="AQ47" s="110"/>
      <c r="AR47" s="110"/>
      <c r="AS47" s="110"/>
      <c r="AT47" s="110"/>
      <c r="AU47" s="110"/>
    </row>
    <row r="48" spans="1:47" ht="24.75" customHeight="1" x14ac:dyDescent="0.25">
      <c r="A48" s="122"/>
      <c r="B48" s="123"/>
      <c r="C48" s="122"/>
      <c r="D48" s="123"/>
      <c r="E48" s="122"/>
      <c r="F48" s="123"/>
      <c r="G48" s="122"/>
      <c r="H48" s="123"/>
      <c r="I48" s="122"/>
      <c r="J48" s="122"/>
      <c r="K48" s="122"/>
      <c r="L48" s="124"/>
      <c r="M48" s="124"/>
      <c r="N48" s="124"/>
      <c r="O48" s="124"/>
      <c r="P48" s="124"/>
      <c r="Q48" s="124"/>
      <c r="R48" s="124"/>
      <c r="S48" s="124"/>
      <c r="T48" s="124"/>
      <c r="U48" s="124"/>
      <c r="V48" s="124"/>
      <c r="W48" s="124"/>
      <c r="X48" s="124"/>
      <c r="Y48" s="124"/>
      <c r="Z48" s="124"/>
      <c r="AA48" s="124"/>
      <c r="AB48" s="110"/>
      <c r="AC48" s="110"/>
      <c r="AD48" s="110"/>
      <c r="AE48" s="110"/>
      <c r="AF48" s="110"/>
      <c r="AG48" s="110"/>
      <c r="AH48" s="110"/>
      <c r="AI48" s="110"/>
      <c r="AJ48" s="110"/>
      <c r="AK48" s="110"/>
      <c r="AL48" s="110"/>
      <c r="AM48" s="110"/>
      <c r="AN48" s="110"/>
      <c r="AO48" s="110"/>
      <c r="AP48" s="110"/>
      <c r="AQ48" s="110"/>
      <c r="AR48" s="110"/>
      <c r="AS48" s="110"/>
      <c r="AT48" s="110"/>
      <c r="AU48" s="110"/>
    </row>
    <row r="49" spans="1:47" ht="24.75" customHeight="1" x14ac:dyDescent="0.25">
      <c r="A49" s="122"/>
      <c r="B49" s="123"/>
      <c r="C49" s="122"/>
      <c r="D49" s="123"/>
      <c r="E49" s="122"/>
      <c r="F49" s="123"/>
      <c r="G49" s="122"/>
      <c r="H49" s="123"/>
      <c r="I49" s="122"/>
      <c r="J49" s="122"/>
      <c r="K49" s="122"/>
      <c r="L49" s="124"/>
      <c r="M49" s="124"/>
      <c r="N49" s="124"/>
      <c r="O49" s="124"/>
      <c r="P49" s="124"/>
      <c r="Q49" s="124"/>
      <c r="R49" s="124"/>
      <c r="S49" s="124"/>
      <c r="T49" s="124"/>
      <c r="U49" s="124"/>
      <c r="V49" s="124"/>
      <c r="W49" s="124"/>
      <c r="X49" s="124"/>
      <c r="Y49" s="124"/>
      <c r="Z49" s="124"/>
      <c r="AA49" s="124"/>
      <c r="AB49" s="110"/>
      <c r="AC49" s="110"/>
      <c r="AD49" s="110"/>
      <c r="AE49" s="110"/>
      <c r="AF49" s="110"/>
      <c r="AG49" s="110"/>
      <c r="AH49" s="110"/>
      <c r="AI49" s="110"/>
      <c r="AJ49" s="110"/>
      <c r="AK49" s="110"/>
      <c r="AL49" s="110"/>
      <c r="AM49" s="110"/>
      <c r="AN49" s="110"/>
      <c r="AO49" s="110"/>
      <c r="AP49" s="110"/>
      <c r="AQ49" s="110"/>
      <c r="AR49" s="110"/>
      <c r="AS49" s="110"/>
      <c r="AT49" s="110"/>
      <c r="AU49" s="110"/>
    </row>
    <row r="50" spans="1:47" ht="24.75" customHeight="1" x14ac:dyDescent="0.25">
      <c r="A50" s="122"/>
      <c r="B50" s="123"/>
      <c r="C50" s="122"/>
      <c r="D50" s="123"/>
      <c r="E50" s="122"/>
      <c r="F50" s="123"/>
      <c r="G50" s="122"/>
      <c r="H50" s="123"/>
      <c r="I50" s="122"/>
      <c r="J50" s="122"/>
      <c r="K50" s="122"/>
      <c r="L50" s="124"/>
      <c r="M50" s="124"/>
      <c r="N50" s="124"/>
      <c r="O50" s="124"/>
      <c r="P50" s="124"/>
      <c r="Q50" s="124"/>
      <c r="R50" s="124"/>
      <c r="S50" s="124"/>
      <c r="T50" s="124"/>
      <c r="U50" s="124"/>
      <c r="V50" s="124"/>
      <c r="W50" s="124"/>
      <c r="X50" s="124"/>
      <c r="Y50" s="124"/>
      <c r="Z50" s="124"/>
      <c r="AA50" s="124"/>
      <c r="AB50" s="110"/>
      <c r="AC50" s="110"/>
      <c r="AD50" s="110"/>
      <c r="AE50" s="110"/>
      <c r="AF50" s="110"/>
      <c r="AG50" s="110"/>
      <c r="AH50" s="110"/>
      <c r="AI50" s="110"/>
      <c r="AJ50" s="110"/>
      <c r="AK50" s="110"/>
      <c r="AL50" s="110"/>
      <c r="AM50" s="110"/>
      <c r="AN50" s="110"/>
      <c r="AO50" s="110"/>
      <c r="AP50" s="110"/>
      <c r="AQ50" s="110"/>
      <c r="AR50" s="110"/>
      <c r="AS50" s="110"/>
      <c r="AT50" s="110"/>
      <c r="AU50" s="110"/>
    </row>
    <row r="51" spans="1:47" ht="24.75" customHeight="1" x14ac:dyDescent="0.25">
      <c r="A51" s="122"/>
      <c r="B51" s="123"/>
      <c r="C51" s="122"/>
      <c r="D51" s="123"/>
      <c r="E51" s="122"/>
      <c r="F51" s="123"/>
      <c r="G51" s="122"/>
      <c r="H51" s="123"/>
      <c r="I51" s="122"/>
      <c r="J51" s="122"/>
      <c r="K51" s="122"/>
      <c r="L51" s="124"/>
      <c r="M51" s="124"/>
      <c r="N51" s="124"/>
      <c r="O51" s="124"/>
      <c r="P51" s="124"/>
      <c r="Q51" s="124"/>
      <c r="R51" s="124"/>
      <c r="S51" s="124"/>
      <c r="T51" s="124"/>
      <c r="U51" s="124"/>
      <c r="V51" s="124"/>
      <c r="W51" s="124"/>
      <c r="X51" s="124"/>
      <c r="Y51" s="124"/>
      <c r="Z51" s="124"/>
      <c r="AA51" s="124"/>
      <c r="AB51" s="110"/>
      <c r="AC51" s="110"/>
      <c r="AD51" s="110"/>
      <c r="AE51" s="110"/>
      <c r="AF51" s="110"/>
      <c r="AG51" s="110"/>
      <c r="AH51" s="110"/>
      <c r="AI51" s="110"/>
      <c r="AJ51" s="110"/>
      <c r="AK51" s="110"/>
      <c r="AL51" s="110"/>
      <c r="AM51" s="110"/>
      <c r="AN51" s="110"/>
      <c r="AO51" s="110"/>
      <c r="AP51" s="110"/>
      <c r="AQ51" s="110"/>
      <c r="AR51" s="110"/>
      <c r="AS51" s="110"/>
      <c r="AT51" s="110"/>
      <c r="AU51" s="110"/>
    </row>
    <row r="52" spans="1:47" ht="24.75" customHeight="1" x14ac:dyDescent="0.25">
      <c r="A52" s="122"/>
      <c r="B52" s="123"/>
      <c r="C52" s="122"/>
      <c r="D52" s="123"/>
      <c r="E52" s="122"/>
      <c r="F52" s="123"/>
      <c r="G52" s="122"/>
      <c r="H52" s="123"/>
      <c r="I52" s="122"/>
      <c r="J52" s="122"/>
      <c r="K52" s="122"/>
      <c r="L52" s="124"/>
      <c r="M52" s="124"/>
      <c r="N52" s="124"/>
      <c r="O52" s="124"/>
      <c r="P52" s="124"/>
      <c r="Q52" s="124"/>
      <c r="R52" s="124"/>
      <c r="S52" s="124"/>
      <c r="T52" s="124"/>
      <c r="U52" s="124"/>
      <c r="V52" s="124"/>
      <c r="W52" s="124"/>
      <c r="X52" s="124"/>
      <c r="Y52" s="124"/>
      <c r="Z52" s="124"/>
      <c r="AA52" s="124"/>
      <c r="AB52" s="110"/>
      <c r="AC52" s="110"/>
      <c r="AD52" s="110"/>
      <c r="AE52" s="110"/>
      <c r="AF52" s="110"/>
      <c r="AG52" s="110"/>
      <c r="AH52" s="110"/>
      <c r="AI52" s="110"/>
      <c r="AJ52" s="110"/>
      <c r="AK52" s="110"/>
      <c r="AL52" s="110"/>
      <c r="AM52" s="110"/>
      <c r="AN52" s="110"/>
      <c r="AO52" s="110"/>
      <c r="AP52" s="110"/>
      <c r="AQ52" s="110"/>
      <c r="AR52" s="110"/>
      <c r="AS52" s="110"/>
      <c r="AT52" s="110"/>
      <c r="AU52" s="110"/>
    </row>
    <row r="53" spans="1:47" ht="24.75" customHeight="1" x14ac:dyDescent="0.25">
      <c r="A53" s="122"/>
      <c r="B53" s="123"/>
      <c r="C53" s="122"/>
      <c r="D53" s="123"/>
      <c r="E53" s="122"/>
      <c r="F53" s="123"/>
      <c r="G53" s="122"/>
      <c r="H53" s="123"/>
      <c r="I53" s="122"/>
      <c r="J53" s="122"/>
      <c r="K53" s="122"/>
      <c r="L53" s="124"/>
      <c r="M53" s="124"/>
      <c r="N53" s="124"/>
      <c r="O53" s="124"/>
      <c r="P53" s="124"/>
      <c r="Q53" s="124"/>
      <c r="R53" s="124"/>
      <c r="S53" s="124"/>
      <c r="T53" s="124"/>
      <c r="U53" s="124"/>
      <c r="V53" s="124"/>
      <c r="W53" s="124"/>
      <c r="X53" s="124"/>
      <c r="Y53" s="124"/>
      <c r="Z53" s="124"/>
      <c r="AA53" s="124"/>
      <c r="AB53" s="110"/>
      <c r="AC53" s="110"/>
      <c r="AD53" s="110"/>
      <c r="AE53" s="110"/>
      <c r="AF53" s="110"/>
      <c r="AG53" s="110"/>
      <c r="AH53" s="110"/>
      <c r="AI53" s="110"/>
      <c r="AJ53" s="110"/>
      <c r="AK53" s="110"/>
      <c r="AL53" s="110"/>
      <c r="AM53" s="110"/>
      <c r="AN53" s="110"/>
      <c r="AO53" s="110"/>
      <c r="AP53" s="110"/>
      <c r="AQ53" s="110"/>
      <c r="AR53" s="110"/>
      <c r="AS53" s="110"/>
      <c r="AT53" s="110"/>
      <c r="AU53" s="110"/>
    </row>
    <row r="54" spans="1:47" ht="24.75" customHeight="1" x14ac:dyDescent="0.25">
      <c r="A54" s="122"/>
      <c r="B54" s="123"/>
      <c r="C54" s="122"/>
      <c r="D54" s="123"/>
      <c r="E54" s="122"/>
      <c r="F54" s="123"/>
      <c r="G54" s="122"/>
      <c r="H54" s="123"/>
      <c r="I54" s="122"/>
      <c r="J54" s="122"/>
      <c r="K54" s="122"/>
      <c r="L54" s="124"/>
      <c r="M54" s="124"/>
      <c r="N54" s="124"/>
      <c r="O54" s="124"/>
      <c r="P54" s="124"/>
      <c r="Q54" s="124"/>
      <c r="R54" s="124"/>
      <c r="S54" s="124"/>
      <c r="T54" s="124"/>
      <c r="U54" s="124"/>
      <c r="V54" s="124"/>
      <c r="W54" s="124"/>
      <c r="X54" s="124"/>
      <c r="Y54" s="124"/>
      <c r="Z54" s="124"/>
      <c r="AA54" s="124"/>
      <c r="AB54" s="110"/>
      <c r="AC54" s="110"/>
      <c r="AD54" s="110"/>
      <c r="AE54" s="110"/>
      <c r="AF54" s="110"/>
      <c r="AG54" s="110"/>
      <c r="AH54" s="110"/>
      <c r="AI54" s="110"/>
      <c r="AJ54" s="110"/>
      <c r="AK54" s="110"/>
      <c r="AL54" s="110"/>
      <c r="AM54" s="110"/>
      <c r="AN54" s="110"/>
      <c r="AO54" s="110"/>
      <c r="AP54" s="110"/>
      <c r="AQ54" s="110"/>
      <c r="AR54" s="110"/>
      <c r="AS54" s="110"/>
      <c r="AT54" s="110"/>
      <c r="AU54" s="110"/>
    </row>
    <row r="55" spans="1:47" ht="24.75" customHeight="1" x14ac:dyDescent="0.25">
      <c r="A55" s="122"/>
      <c r="B55" s="123"/>
      <c r="C55" s="122"/>
      <c r="D55" s="123"/>
      <c r="E55" s="122"/>
      <c r="F55" s="123"/>
      <c r="G55" s="122"/>
      <c r="H55" s="123"/>
      <c r="I55" s="122"/>
      <c r="J55" s="122"/>
      <c r="K55" s="122"/>
      <c r="L55" s="124"/>
      <c r="M55" s="124"/>
      <c r="N55" s="124"/>
      <c r="O55" s="124"/>
      <c r="P55" s="124"/>
      <c r="Q55" s="124"/>
      <c r="R55" s="124"/>
      <c r="S55" s="124"/>
      <c r="T55" s="124"/>
      <c r="U55" s="124"/>
      <c r="V55" s="124"/>
      <c r="W55" s="124"/>
      <c r="X55" s="124"/>
      <c r="Y55" s="124"/>
      <c r="Z55" s="124"/>
      <c r="AA55" s="124"/>
      <c r="AB55" s="110"/>
      <c r="AC55" s="110"/>
      <c r="AD55" s="110"/>
      <c r="AE55" s="110"/>
      <c r="AF55" s="110"/>
      <c r="AG55" s="110"/>
      <c r="AH55" s="110"/>
      <c r="AI55" s="110"/>
      <c r="AJ55" s="110"/>
      <c r="AK55" s="110"/>
      <c r="AL55" s="110"/>
      <c r="AM55" s="110"/>
      <c r="AN55" s="110"/>
      <c r="AO55" s="110"/>
      <c r="AP55" s="110"/>
      <c r="AQ55" s="110"/>
      <c r="AR55" s="110"/>
      <c r="AS55" s="110"/>
      <c r="AT55" s="110"/>
      <c r="AU55" s="110"/>
    </row>
    <row r="56" spans="1:47" ht="24.75" customHeight="1" x14ac:dyDescent="0.25">
      <c r="A56" s="122"/>
      <c r="B56" s="123"/>
      <c r="C56" s="122"/>
      <c r="D56" s="123"/>
      <c r="E56" s="122"/>
      <c r="F56" s="123"/>
      <c r="G56" s="122"/>
      <c r="H56" s="123"/>
      <c r="I56" s="122"/>
      <c r="J56" s="122"/>
      <c r="K56" s="122"/>
      <c r="L56" s="124"/>
      <c r="M56" s="124"/>
      <c r="N56" s="124"/>
      <c r="O56" s="124"/>
      <c r="P56" s="124"/>
      <c r="Q56" s="124"/>
      <c r="R56" s="124"/>
      <c r="S56" s="124"/>
      <c r="T56" s="124"/>
      <c r="U56" s="124"/>
      <c r="V56" s="124"/>
      <c r="W56" s="124"/>
      <c r="X56" s="124"/>
      <c r="Y56" s="124"/>
      <c r="Z56" s="124"/>
      <c r="AA56" s="124"/>
      <c r="AB56" s="110"/>
      <c r="AC56" s="110"/>
      <c r="AD56" s="110"/>
      <c r="AE56" s="110"/>
      <c r="AF56" s="110"/>
      <c r="AG56" s="110"/>
      <c r="AH56" s="110"/>
      <c r="AI56" s="110"/>
      <c r="AJ56" s="110"/>
      <c r="AK56" s="110"/>
      <c r="AL56" s="110"/>
      <c r="AM56" s="110"/>
      <c r="AN56" s="110"/>
      <c r="AO56" s="110"/>
      <c r="AP56" s="110"/>
      <c r="AQ56" s="110"/>
      <c r="AR56" s="110"/>
      <c r="AS56" s="110"/>
      <c r="AT56" s="110"/>
      <c r="AU56" s="110"/>
    </row>
    <row r="57" spans="1:47" ht="24.75" customHeight="1" x14ac:dyDescent="0.25">
      <c r="A57" s="122"/>
      <c r="B57" s="123"/>
      <c r="C57" s="122"/>
      <c r="D57" s="123"/>
      <c r="E57" s="122"/>
      <c r="F57" s="123"/>
      <c r="G57" s="122"/>
      <c r="H57" s="123"/>
      <c r="I57" s="122"/>
      <c r="J57" s="122"/>
      <c r="K57" s="122"/>
      <c r="L57" s="124"/>
      <c r="M57" s="124"/>
      <c r="N57" s="124"/>
      <c r="O57" s="124"/>
      <c r="P57" s="124"/>
      <c r="Q57" s="124"/>
      <c r="R57" s="124"/>
      <c r="S57" s="124"/>
      <c r="T57" s="124"/>
      <c r="U57" s="124"/>
      <c r="V57" s="124"/>
      <c r="W57" s="124"/>
      <c r="X57" s="124"/>
      <c r="Y57" s="124"/>
      <c r="Z57" s="124"/>
      <c r="AA57" s="124"/>
      <c r="AB57" s="110"/>
      <c r="AC57" s="110"/>
      <c r="AD57" s="110"/>
      <c r="AE57" s="110"/>
      <c r="AF57" s="110"/>
      <c r="AG57" s="110"/>
      <c r="AH57" s="110"/>
      <c r="AI57" s="110"/>
      <c r="AJ57" s="110"/>
      <c r="AK57" s="110"/>
      <c r="AL57" s="110"/>
      <c r="AM57" s="110"/>
      <c r="AN57" s="110"/>
      <c r="AO57" s="110"/>
      <c r="AP57" s="110"/>
      <c r="AQ57" s="110"/>
      <c r="AR57" s="110"/>
      <c r="AS57" s="110"/>
      <c r="AT57" s="110"/>
      <c r="AU57" s="110"/>
    </row>
    <row r="58" spans="1:47" ht="14.2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row>
    <row r="59" spans="1:47" ht="14.2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row>
    <row r="60" spans="1:47" ht="14.2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row>
    <row r="61" spans="1:47" ht="14.2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row>
    <row r="62" spans="1:47" ht="14.2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row>
    <row r="63" spans="1:47" ht="14.2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row>
    <row r="64" spans="1:47" ht="14.2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row>
    <row r="65" spans="1:47" ht="14.2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row>
    <row r="66" spans="1:47" ht="14.2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row>
    <row r="67" spans="1:47" ht="14.2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row>
    <row r="68" spans="1:47" ht="14.2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row>
    <row r="69" spans="1:47" ht="14.2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row>
    <row r="70" spans="1:47" ht="14.2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row>
    <row r="71" spans="1:47" ht="14.2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row>
    <row r="72" spans="1:47" ht="14.2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row>
    <row r="73" spans="1:47" ht="14.2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row>
    <row r="74" spans="1:47" ht="14.2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row>
    <row r="75" spans="1:47" ht="14.2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row>
    <row r="76" spans="1:47" ht="14.2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row>
    <row r="77" spans="1:47" ht="14.2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row>
    <row r="78" spans="1:47" ht="14.2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row>
    <row r="79" spans="1:47" ht="14.2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row>
    <row r="80" spans="1:47" ht="14.2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row>
    <row r="81" spans="1:47" ht="14.2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row>
    <row r="82" spans="1:47" ht="14.2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row>
    <row r="83" spans="1:47" ht="14.2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row>
    <row r="84" spans="1:47" ht="14.2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row>
    <row r="85" spans="1:47" ht="14.2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row>
    <row r="86" spans="1:47" ht="14.2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row>
    <row r="87" spans="1:47" ht="14.2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row>
    <row r="88" spans="1:47" ht="14.2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row>
    <row r="89" spans="1:47" ht="14.2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row>
    <row r="90" spans="1:47" ht="14.2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row>
    <row r="91" spans="1:47" ht="14.2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row>
    <row r="92" spans="1:47" ht="14.2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row>
    <row r="93" spans="1:47" ht="14.2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row>
    <row r="94" spans="1:47" ht="14.2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row>
    <row r="95" spans="1:47" ht="14.2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row>
    <row r="96" spans="1:47" ht="14.2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row>
    <row r="97" spans="1:47" ht="14.2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row>
    <row r="98" spans="1:47" ht="14.2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row>
    <row r="99" spans="1:47" ht="14.2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row>
    <row r="100" spans="1:47" ht="14.2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row>
    <row r="101" spans="1:47" ht="14.2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row>
    <row r="102" spans="1:47" ht="14.2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row>
    <row r="103" spans="1:47" ht="14.2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row>
    <row r="104" spans="1:47" ht="14.2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row>
    <row r="105" spans="1:47" ht="14.2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row>
    <row r="106" spans="1:47" ht="14.2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row>
    <row r="107" spans="1:47" ht="14.2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row>
    <row r="108" spans="1:47" ht="14.2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row>
    <row r="109" spans="1:47" ht="14.2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row>
    <row r="110" spans="1:47" ht="14.2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row>
    <row r="111" spans="1:47" ht="14.2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row>
    <row r="112" spans="1:47" ht="14.2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row>
    <row r="113" spans="1:47" ht="14.2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row>
    <row r="114" spans="1:47" ht="14.2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row>
    <row r="115" spans="1:47" ht="14.2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row>
    <row r="116" spans="1:47" ht="14.2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row>
    <row r="117" spans="1:47" ht="14.2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row>
    <row r="118" spans="1:47" ht="14.2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row>
    <row r="119" spans="1:47" ht="14.2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row>
    <row r="120" spans="1:47" ht="14.2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row>
    <row r="121" spans="1:47" ht="14.2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row>
    <row r="122" spans="1:47" ht="14.2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row>
    <row r="123" spans="1:47" ht="14.2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row>
    <row r="124" spans="1:47" ht="14.2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row>
    <row r="125" spans="1:47" ht="14.2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row>
    <row r="126" spans="1:47" ht="14.2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row>
    <row r="127" spans="1:47" ht="14.2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row>
    <row r="128" spans="1:47" ht="14.2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row>
    <row r="129" spans="1:47" ht="14.2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row>
    <row r="130" spans="1:47" ht="14.2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row>
    <row r="131" spans="1:47" ht="14.2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row>
    <row r="132" spans="1:47" ht="14.2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row>
    <row r="133" spans="1:47" ht="14.2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row>
    <row r="134" spans="1:47" ht="14.2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row>
    <row r="135" spans="1:47" ht="14.2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row>
    <row r="136" spans="1:47" ht="14.2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row>
    <row r="137" spans="1:47" ht="14.2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row>
    <row r="138" spans="1:47" ht="14.2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row>
    <row r="139" spans="1:47" ht="14.2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row>
    <row r="140" spans="1:47" ht="14.2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row>
    <row r="141" spans="1:47" ht="14.2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row>
    <row r="142" spans="1:47" ht="14.2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row>
    <row r="143" spans="1:47" ht="14.2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row>
    <row r="144" spans="1:47" ht="14.2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row>
    <row r="145" spans="1:47" ht="14.2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row>
    <row r="146" spans="1:47" ht="14.2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row>
    <row r="147" spans="1:47" ht="14.2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row>
    <row r="148" spans="1:47" ht="14.2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row>
    <row r="149" spans="1:47" ht="14.2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row>
    <row r="150" spans="1:47" ht="14.2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row>
    <row r="151" spans="1:47" ht="14.2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row>
    <row r="152" spans="1:47" ht="14.2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row>
    <row r="153" spans="1:47" ht="14.2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row>
    <row r="154" spans="1:47" ht="14.2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row>
    <row r="155" spans="1:47" ht="14.2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row>
    <row r="156" spans="1:47" ht="14.2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row>
    <row r="157" spans="1:47" ht="14.2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row>
    <row r="158" spans="1:47" ht="14.2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row>
    <row r="159" spans="1:47" ht="14.2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row>
    <row r="160" spans="1:47" ht="14.2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row>
    <row r="161" spans="1:47" ht="14.2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row>
    <row r="162" spans="1:47" ht="14.2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row>
    <row r="163" spans="1:47" ht="14.2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row>
    <row r="164" spans="1:47" ht="14.2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row>
    <row r="165" spans="1:47" ht="14.2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row>
    <row r="166" spans="1:47" ht="14.2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row>
    <row r="167" spans="1:47" ht="14.2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row>
    <row r="168" spans="1:47" ht="14.2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row>
    <row r="169" spans="1:47" ht="14.2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row>
    <row r="170" spans="1:47" ht="14.2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row>
    <row r="171" spans="1:47" ht="14.2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row>
    <row r="172" spans="1:47" ht="14.2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row>
    <row r="173" spans="1:47" ht="14.2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row>
    <row r="174" spans="1:47" ht="14.2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row>
    <row r="175" spans="1:47" ht="14.2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row>
    <row r="176" spans="1:47" ht="14.2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row>
    <row r="177" spans="1:47" ht="14.2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row>
    <row r="178" spans="1:47" ht="14.2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row>
    <row r="179" spans="1:47" ht="14.2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row>
    <row r="180" spans="1:47" ht="14.2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row>
    <row r="181" spans="1:47" ht="14.2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row>
    <row r="182" spans="1:47" ht="14.2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row>
    <row r="183" spans="1:47" ht="14.2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row>
    <row r="184" spans="1:47" ht="14.2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row>
    <row r="185" spans="1:47" ht="14.2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row>
    <row r="186" spans="1:47" ht="14.2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row>
    <row r="187" spans="1:47" ht="14.2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row>
    <row r="188" spans="1:47" ht="14.2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row>
    <row r="189" spans="1:47" ht="14.2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row>
    <row r="190" spans="1:47" ht="14.2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row>
    <row r="191" spans="1:47" ht="14.2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row>
    <row r="192" spans="1:47" ht="14.2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row>
    <row r="193" spans="1:47" ht="14.2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row>
    <row r="194" spans="1:47" ht="14.2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row>
    <row r="195" spans="1:47" ht="14.2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row>
    <row r="196" spans="1:47" ht="14.2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row>
    <row r="197" spans="1:47" ht="14.2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row>
    <row r="198" spans="1:47" ht="14.2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row>
    <row r="199" spans="1:47" ht="14.2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row>
    <row r="200" spans="1:47" ht="14.2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row>
    <row r="201" spans="1:47" ht="14.2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row>
    <row r="202" spans="1:47" ht="14.2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row>
    <row r="203" spans="1:47" ht="14.2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row>
    <row r="204" spans="1:47" ht="14.2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row>
    <row r="205" spans="1:47" ht="14.2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row>
    <row r="206" spans="1:47" ht="14.2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row>
    <row r="207" spans="1:47" ht="14.2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row>
    <row r="208" spans="1:47" ht="14.2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row>
    <row r="209" spans="1:47" ht="14.2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row>
    <row r="210" spans="1:47" ht="14.2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row>
    <row r="211" spans="1:47" ht="14.2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row>
    <row r="212" spans="1:47" ht="14.2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row>
    <row r="213" spans="1:47" ht="14.2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row>
    <row r="214" spans="1:47" ht="14.2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row>
    <row r="215" spans="1:47" ht="14.2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row>
    <row r="216" spans="1:47" ht="14.2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row>
    <row r="217" spans="1:47" ht="14.2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row>
    <row r="218" spans="1:47" ht="14.2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row>
    <row r="219" spans="1:47" ht="14.2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row>
    <row r="220" spans="1:47" ht="14.2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row>
    <row r="221" spans="1:47" ht="14.25" customHeight="1" x14ac:dyDescent="0.25">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row>
    <row r="222" spans="1:47" ht="14.25" customHeight="1" x14ac:dyDescent="0.25">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row>
    <row r="223" spans="1:47" ht="14.25" customHeight="1" x14ac:dyDescent="0.25">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row>
    <row r="224" spans="1:47" ht="14.25" customHeight="1" x14ac:dyDescent="0.25">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row>
    <row r="225" spans="1:47" ht="14.25" customHeight="1" x14ac:dyDescent="0.2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row>
    <row r="226" spans="1:47" ht="14.25" customHeight="1" x14ac:dyDescent="0.25">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row>
    <row r="227" spans="1:47" ht="14.25" customHeight="1" x14ac:dyDescent="0.25">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row>
    <row r="228" spans="1:47" ht="14.25" customHeight="1" x14ac:dyDescent="0.25">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row>
    <row r="229" spans="1:47" ht="14.25" customHeight="1" x14ac:dyDescent="0.25">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row>
    <row r="230" spans="1:47" ht="14.25" customHeight="1" x14ac:dyDescent="0.25">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row>
    <row r="231" spans="1:47" ht="14.25" customHeight="1" x14ac:dyDescent="0.25">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row>
    <row r="232" spans="1:47" ht="14.25" customHeight="1" x14ac:dyDescent="0.25">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row>
    <row r="233" spans="1:47" ht="14.25" customHeight="1" x14ac:dyDescent="0.25">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row>
    <row r="234" spans="1:47" ht="14.25" customHeight="1" x14ac:dyDescent="0.25">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row>
  </sheetData>
  <mergeCells count="17">
    <mergeCell ref="C2:D2"/>
    <mergeCell ref="E2:F2"/>
    <mergeCell ref="A34:C34"/>
    <mergeCell ref="L2:L3"/>
    <mergeCell ref="P11:S11"/>
    <mergeCell ref="A4:A6"/>
    <mergeCell ref="A7:A9"/>
    <mergeCell ref="I2:J2"/>
    <mergeCell ref="K2:K3"/>
    <mergeCell ref="A2:A3"/>
    <mergeCell ref="B2:B3"/>
    <mergeCell ref="G2:H2"/>
    <mergeCell ref="T11:W11"/>
    <mergeCell ref="X11:AA11"/>
    <mergeCell ref="L11:O11"/>
    <mergeCell ref="D11:G11"/>
    <mergeCell ref="H11:K11"/>
  </mergeCells>
  <dataValidations count="1">
    <dataValidation type="decimal" allowBlank="1" showInputMessage="1" prompt="PROGRAMACIÓN - Relacione por unidad operativa la programación vigencia y reserva de presupuesto y magnitud. Debe coincidir con la herramienta financiera." sqref="D34:AA34" xr:uid="{00000000-0002-0000-0800-000000000000}">
      <formula1>0</formula1>
      <formula2>10000000000000</formula2>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K387"/>
  <sheetViews>
    <sheetView workbookViewId="0"/>
  </sheetViews>
  <sheetFormatPr baseColWidth="10" defaultColWidth="14.42578125" defaultRowHeight="15" customHeight="1" x14ac:dyDescent="0.25"/>
  <cols>
    <col min="1" max="1" width="4.42578125" customWidth="1"/>
    <col min="2" max="2" width="3.28515625" customWidth="1"/>
    <col min="3" max="3" width="9.140625" customWidth="1"/>
    <col min="4" max="4" width="198.7109375" customWidth="1"/>
    <col min="5" max="11" width="9.140625" customWidth="1"/>
  </cols>
  <sheetData>
    <row r="1" spans="1:11" x14ac:dyDescent="0.25">
      <c r="C1" s="127"/>
      <c r="D1" s="128"/>
      <c r="E1" s="129"/>
    </row>
    <row r="2" spans="1:11" ht="14.25" customHeight="1" x14ac:dyDescent="0.25">
      <c r="A2" s="29"/>
      <c r="B2" s="899">
        <v>1</v>
      </c>
      <c r="C2" s="897" t="s">
        <v>516</v>
      </c>
      <c r="D2" s="898"/>
      <c r="E2" s="130"/>
      <c r="F2" s="29"/>
      <c r="G2" s="29"/>
      <c r="H2" s="29"/>
      <c r="I2" s="29"/>
      <c r="J2" s="29"/>
      <c r="K2" s="29"/>
    </row>
    <row r="3" spans="1:11" x14ac:dyDescent="0.25">
      <c r="A3" s="29"/>
      <c r="B3" s="900"/>
      <c r="C3" s="131">
        <v>1</v>
      </c>
      <c r="D3" s="132" t="s">
        <v>517</v>
      </c>
      <c r="E3" s="130"/>
      <c r="F3" s="29"/>
      <c r="G3" s="29"/>
      <c r="H3" s="29"/>
      <c r="I3" s="29"/>
      <c r="J3" s="29"/>
      <c r="K3" s="29"/>
    </row>
    <row r="4" spans="1:11" x14ac:dyDescent="0.25">
      <c r="A4" s="29"/>
      <c r="B4" s="900"/>
      <c r="C4" s="131">
        <v>2</v>
      </c>
      <c r="D4" s="132" t="s">
        <v>518</v>
      </c>
      <c r="E4" s="130"/>
      <c r="F4" s="29"/>
      <c r="G4" s="29"/>
      <c r="H4" s="29"/>
      <c r="I4" s="29"/>
      <c r="J4" s="29"/>
      <c r="K4" s="29"/>
    </row>
    <row r="5" spans="1:11" x14ac:dyDescent="0.25">
      <c r="A5" s="29"/>
      <c r="B5" s="900"/>
      <c r="C5" s="131">
        <v>3</v>
      </c>
      <c r="D5" s="132" t="s">
        <v>519</v>
      </c>
      <c r="E5" s="130"/>
      <c r="F5" s="29"/>
      <c r="G5" s="29"/>
      <c r="H5" s="29"/>
      <c r="I5" s="29"/>
      <c r="J5" s="29"/>
      <c r="K5" s="29"/>
    </row>
    <row r="6" spans="1:11" ht="24" x14ac:dyDescent="0.25">
      <c r="A6" s="29"/>
      <c r="B6" s="900"/>
      <c r="C6" s="131">
        <v>4</v>
      </c>
      <c r="D6" s="132" t="s">
        <v>520</v>
      </c>
      <c r="E6" s="130"/>
      <c r="F6" s="29"/>
      <c r="G6" s="29"/>
      <c r="H6" s="29"/>
      <c r="I6" s="29"/>
      <c r="J6" s="29"/>
      <c r="K6" s="29"/>
    </row>
    <row r="7" spans="1:11" ht="24" x14ac:dyDescent="0.25">
      <c r="A7" s="29"/>
      <c r="B7" s="900"/>
      <c r="C7" s="131">
        <v>5</v>
      </c>
      <c r="D7" s="132" t="s">
        <v>521</v>
      </c>
      <c r="E7" s="130"/>
      <c r="F7" s="29"/>
      <c r="G7" s="29"/>
      <c r="H7" s="29"/>
      <c r="I7" s="29"/>
      <c r="J7" s="29"/>
      <c r="K7" s="29"/>
    </row>
    <row r="8" spans="1:11" ht="24" x14ac:dyDescent="0.25">
      <c r="A8" s="29"/>
      <c r="B8" s="900"/>
      <c r="C8" s="131">
        <v>6</v>
      </c>
      <c r="D8" s="132" t="s">
        <v>522</v>
      </c>
      <c r="E8" s="130"/>
      <c r="F8" s="29"/>
      <c r="G8" s="29"/>
      <c r="H8" s="29"/>
      <c r="I8" s="29"/>
      <c r="J8" s="29"/>
      <c r="K8" s="29"/>
    </row>
    <row r="9" spans="1:11" ht="24" x14ac:dyDescent="0.25">
      <c r="A9" s="29"/>
      <c r="B9" s="901"/>
      <c r="C9" s="131">
        <v>7</v>
      </c>
      <c r="D9" s="132" t="s">
        <v>523</v>
      </c>
      <c r="E9" s="130"/>
      <c r="F9" s="29"/>
      <c r="G9" s="29"/>
      <c r="H9" s="29"/>
      <c r="I9" s="29"/>
      <c r="J9" s="29"/>
      <c r="K9" s="29"/>
    </row>
    <row r="10" spans="1:11" x14ac:dyDescent="0.25">
      <c r="A10" s="29"/>
      <c r="B10" s="899">
        <v>2</v>
      </c>
      <c r="C10" s="897" t="s">
        <v>524</v>
      </c>
      <c r="D10" s="898"/>
      <c r="E10" s="130"/>
      <c r="F10" s="29"/>
      <c r="G10" s="29"/>
      <c r="H10" s="29"/>
      <c r="I10" s="29"/>
      <c r="J10" s="29"/>
      <c r="K10" s="29"/>
    </row>
    <row r="11" spans="1:11" x14ac:dyDescent="0.25">
      <c r="A11" s="29"/>
      <c r="B11" s="900"/>
      <c r="C11" s="131">
        <v>8</v>
      </c>
      <c r="D11" s="132" t="s">
        <v>525</v>
      </c>
      <c r="E11" s="130"/>
      <c r="F11" s="29"/>
      <c r="G11" s="29"/>
      <c r="H11" s="29"/>
      <c r="I11" s="29"/>
      <c r="J11" s="29"/>
      <c r="K11" s="29"/>
    </row>
    <row r="12" spans="1:11" ht="24" x14ac:dyDescent="0.25">
      <c r="A12" s="29"/>
      <c r="B12" s="900"/>
      <c r="C12" s="131">
        <v>9</v>
      </c>
      <c r="D12" s="132" t="s">
        <v>526</v>
      </c>
      <c r="E12" s="130"/>
      <c r="F12" s="29"/>
      <c r="G12" s="29"/>
      <c r="H12" s="29"/>
      <c r="I12" s="29"/>
      <c r="J12" s="29"/>
      <c r="K12" s="29"/>
    </row>
    <row r="13" spans="1:11" ht="24" x14ac:dyDescent="0.25">
      <c r="A13" s="29"/>
      <c r="B13" s="900"/>
      <c r="C13" s="131">
        <v>10</v>
      </c>
      <c r="D13" s="132" t="s">
        <v>527</v>
      </c>
      <c r="E13" s="130"/>
      <c r="F13" s="29"/>
      <c r="G13" s="29"/>
      <c r="H13" s="29"/>
      <c r="I13" s="29"/>
      <c r="J13" s="29"/>
      <c r="K13" s="29"/>
    </row>
    <row r="14" spans="1:11" ht="24" x14ac:dyDescent="0.25">
      <c r="A14" s="29"/>
      <c r="B14" s="900"/>
      <c r="C14" s="131">
        <v>11</v>
      </c>
      <c r="D14" s="132" t="s">
        <v>528</v>
      </c>
      <c r="E14" s="130"/>
      <c r="F14" s="29"/>
      <c r="G14" s="29"/>
      <c r="H14" s="29"/>
      <c r="I14" s="29"/>
      <c r="J14" s="29"/>
      <c r="K14" s="29"/>
    </row>
    <row r="15" spans="1:11" ht="36" x14ac:dyDescent="0.25">
      <c r="A15" s="29"/>
      <c r="B15" s="900"/>
      <c r="C15" s="131">
        <v>12</v>
      </c>
      <c r="D15" s="132" t="s">
        <v>529</v>
      </c>
      <c r="E15" s="130"/>
      <c r="F15" s="29"/>
      <c r="G15" s="29"/>
      <c r="H15" s="29"/>
      <c r="I15" s="29"/>
      <c r="J15" s="29"/>
      <c r="K15" s="29"/>
    </row>
    <row r="16" spans="1:11" ht="24" x14ac:dyDescent="0.25">
      <c r="A16" s="29"/>
      <c r="B16" s="900"/>
      <c r="C16" s="131">
        <v>13</v>
      </c>
      <c r="D16" s="132" t="s">
        <v>530</v>
      </c>
      <c r="E16" s="130"/>
      <c r="F16" s="29"/>
      <c r="G16" s="29"/>
      <c r="H16" s="29"/>
      <c r="I16" s="29"/>
      <c r="J16" s="29"/>
      <c r="K16" s="29"/>
    </row>
    <row r="17" spans="1:11" ht="24" x14ac:dyDescent="0.25">
      <c r="A17" s="29"/>
      <c r="B17" s="900"/>
      <c r="C17" s="131">
        <v>14</v>
      </c>
      <c r="D17" s="132" t="s">
        <v>531</v>
      </c>
      <c r="E17" s="130"/>
      <c r="F17" s="29"/>
      <c r="G17" s="29"/>
      <c r="H17" s="29"/>
      <c r="I17" s="29"/>
      <c r="J17" s="29"/>
      <c r="K17" s="29"/>
    </row>
    <row r="18" spans="1:11" ht="24" x14ac:dyDescent="0.25">
      <c r="A18" s="29"/>
      <c r="B18" s="901"/>
      <c r="C18" s="131">
        <v>15</v>
      </c>
      <c r="D18" s="132" t="s">
        <v>532</v>
      </c>
      <c r="E18" s="130"/>
      <c r="F18" s="29"/>
      <c r="G18" s="29"/>
      <c r="H18" s="29"/>
      <c r="I18" s="29"/>
      <c r="J18" s="29"/>
      <c r="K18" s="29"/>
    </row>
    <row r="19" spans="1:11" x14ac:dyDescent="0.25">
      <c r="A19" s="29"/>
      <c r="B19" s="899">
        <v>3</v>
      </c>
      <c r="C19" s="897" t="s">
        <v>533</v>
      </c>
      <c r="D19" s="898"/>
      <c r="E19" s="130"/>
      <c r="F19" s="29"/>
      <c r="G19" s="29"/>
      <c r="H19" s="29"/>
      <c r="I19" s="29"/>
      <c r="J19" s="29"/>
      <c r="K19" s="29"/>
    </row>
    <row r="20" spans="1:11" x14ac:dyDescent="0.25">
      <c r="A20" s="29"/>
      <c r="B20" s="900"/>
      <c r="C20" s="131">
        <v>16</v>
      </c>
      <c r="D20" s="132" t="s">
        <v>534</v>
      </c>
      <c r="E20" s="130"/>
      <c r="F20" s="29"/>
      <c r="G20" s="29"/>
      <c r="H20" s="29"/>
      <c r="I20" s="29"/>
      <c r="J20" s="29"/>
      <c r="K20" s="29"/>
    </row>
    <row r="21" spans="1:11" ht="15.75" customHeight="1" x14ac:dyDescent="0.25">
      <c r="A21" s="29"/>
      <c r="B21" s="900"/>
      <c r="C21" s="131">
        <v>17</v>
      </c>
      <c r="D21" s="132" t="s">
        <v>535</v>
      </c>
      <c r="E21" s="130"/>
      <c r="F21" s="29"/>
      <c r="G21" s="29"/>
      <c r="H21" s="29"/>
      <c r="I21" s="29"/>
      <c r="J21" s="29"/>
      <c r="K21" s="29"/>
    </row>
    <row r="22" spans="1:11" ht="15.75" customHeight="1" x14ac:dyDescent="0.25">
      <c r="A22" s="29"/>
      <c r="B22" s="900"/>
      <c r="C22" s="131">
        <v>18</v>
      </c>
      <c r="D22" s="132" t="s">
        <v>536</v>
      </c>
      <c r="E22" s="130"/>
      <c r="F22" s="29"/>
      <c r="G22" s="29"/>
      <c r="H22" s="29"/>
      <c r="I22" s="29"/>
      <c r="J22" s="29"/>
      <c r="K22" s="29"/>
    </row>
    <row r="23" spans="1:11" ht="15.75" customHeight="1" x14ac:dyDescent="0.25">
      <c r="A23" s="29"/>
      <c r="B23" s="900"/>
      <c r="C23" s="131">
        <v>19</v>
      </c>
      <c r="D23" s="132" t="s">
        <v>537</v>
      </c>
      <c r="E23" s="130"/>
      <c r="F23" s="29"/>
      <c r="G23" s="29"/>
      <c r="H23" s="29"/>
      <c r="I23" s="29"/>
      <c r="J23" s="29"/>
      <c r="K23" s="29"/>
    </row>
    <row r="24" spans="1:11" ht="15.75" customHeight="1" x14ac:dyDescent="0.25">
      <c r="A24" s="29"/>
      <c r="B24" s="900"/>
      <c r="C24" s="131">
        <v>20</v>
      </c>
      <c r="D24" s="132" t="s">
        <v>538</v>
      </c>
      <c r="E24" s="130"/>
      <c r="F24" s="29"/>
      <c r="G24" s="29"/>
      <c r="H24" s="29"/>
      <c r="I24" s="29"/>
      <c r="J24" s="29"/>
      <c r="K24" s="29"/>
    </row>
    <row r="25" spans="1:11" ht="15.75" customHeight="1" x14ac:dyDescent="0.25">
      <c r="A25" s="29"/>
      <c r="B25" s="900"/>
      <c r="C25" s="133">
        <v>21</v>
      </c>
      <c r="D25" s="134" t="s">
        <v>539</v>
      </c>
      <c r="E25" s="130"/>
      <c r="F25" s="29"/>
      <c r="G25" s="29"/>
      <c r="H25" s="29"/>
      <c r="I25" s="29"/>
      <c r="J25" s="29"/>
      <c r="K25" s="29"/>
    </row>
    <row r="26" spans="1:11" ht="15.75" customHeight="1" x14ac:dyDescent="0.25">
      <c r="A26" s="29"/>
      <c r="B26" s="900"/>
      <c r="C26" s="131">
        <v>22</v>
      </c>
      <c r="D26" s="132" t="s">
        <v>540</v>
      </c>
      <c r="E26" s="130"/>
      <c r="F26" s="29"/>
      <c r="G26" s="29"/>
      <c r="H26" s="29"/>
      <c r="I26" s="29"/>
      <c r="J26" s="29"/>
      <c r="K26" s="29"/>
    </row>
    <row r="27" spans="1:11" ht="15.75" customHeight="1" x14ac:dyDescent="0.25">
      <c r="A27" s="29"/>
      <c r="B27" s="900"/>
      <c r="C27" s="131">
        <v>23</v>
      </c>
      <c r="D27" s="132" t="s">
        <v>541</v>
      </c>
      <c r="E27" s="130"/>
      <c r="F27" s="29"/>
      <c r="G27" s="29"/>
      <c r="H27" s="29"/>
      <c r="I27" s="29"/>
      <c r="J27" s="29"/>
      <c r="K27" s="29"/>
    </row>
    <row r="28" spans="1:11" ht="15.75" customHeight="1" x14ac:dyDescent="0.25">
      <c r="A28" s="29"/>
      <c r="B28" s="900"/>
      <c r="C28" s="131">
        <v>24</v>
      </c>
      <c r="D28" s="132" t="s">
        <v>542</v>
      </c>
      <c r="E28" s="130"/>
      <c r="F28" s="29"/>
      <c r="G28" s="29"/>
      <c r="H28" s="29"/>
      <c r="I28" s="29"/>
      <c r="J28" s="29"/>
      <c r="K28" s="29"/>
    </row>
    <row r="29" spans="1:11" ht="15.75" customHeight="1" x14ac:dyDescent="0.25">
      <c r="A29" s="29"/>
      <c r="B29" s="900"/>
      <c r="C29" s="131">
        <v>25</v>
      </c>
      <c r="D29" s="132" t="s">
        <v>543</v>
      </c>
      <c r="E29" s="130"/>
      <c r="F29" s="29"/>
      <c r="G29" s="29"/>
      <c r="H29" s="29"/>
      <c r="I29" s="29"/>
      <c r="J29" s="29"/>
      <c r="K29" s="29"/>
    </row>
    <row r="30" spans="1:11" ht="15.75" customHeight="1" x14ac:dyDescent="0.25">
      <c r="A30" s="29"/>
      <c r="B30" s="900"/>
      <c r="C30" s="131">
        <v>26</v>
      </c>
      <c r="D30" s="132" t="s">
        <v>544</v>
      </c>
      <c r="E30" s="130"/>
      <c r="F30" s="29"/>
      <c r="G30" s="29"/>
      <c r="H30" s="29"/>
      <c r="I30" s="29"/>
      <c r="J30" s="29"/>
      <c r="K30" s="29"/>
    </row>
    <row r="31" spans="1:11" ht="15.75" customHeight="1" x14ac:dyDescent="0.25">
      <c r="A31" s="29"/>
      <c r="B31" s="900"/>
      <c r="C31" s="131">
        <v>27</v>
      </c>
      <c r="D31" s="132" t="s">
        <v>545</v>
      </c>
      <c r="E31" s="130"/>
      <c r="F31" s="29"/>
      <c r="G31" s="29"/>
      <c r="H31" s="29"/>
      <c r="I31" s="29"/>
      <c r="J31" s="29"/>
      <c r="K31" s="29"/>
    </row>
    <row r="32" spans="1:11" ht="15.75" customHeight="1" x14ac:dyDescent="0.25">
      <c r="A32" s="29"/>
      <c r="B32" s="901"/>
      <c r="C32" s="131">
        <v>28</v>
      </c>
      <c r="D32" s="132" t="s">
        <v>546</v>
      </c>
      <c r="E32" s="130"/>
      <c r="F32" s="29"/>
      <c r="G32" s="29"/>
      <c r="H32" s="29"/>
      <c r="I32" s="29"/>
      <c r="J32" s="29"/>
      <c r="K32" s="29"/>
    </row>
    <row r="33" spans="1:11" ht="15.75" customHeight="1" x14ac:dyDescent="0.25">
      <c r="A33" s="29"/>
      <c r="B33" s="899">
        <v>4</v>
      </c>
      <c r="C33" s="897" t="s">
        <v>547</v>
      </c>
      <c r="D33" s="898"/>
      <c r="E33" s="130"/>
      <c r="F33" s="29"/>
      <c r="G33" s="29"/>
      <c r="H33" s="29"/>
      <c r="I33" s="29"/>
      <c r="J33" s="29"/>
      <c r="K33" s="29"/>
    </row>
    <row r="34" spans="1:11" ht="15.75" customHeight="1" x14ac:dyDescent="0.25">
      <c r="A34" s="29"/>
      <c r="B34" s="900"/>
      <c r="C34" s="131">
        <v>29</v>
      </c>
      <c r="D34" s="132" t="s">
        <v>548</v>
      </c>
      <c r="E34" s="130"/>
      <c r="F34" s="29"/>
      <c r="G34" s="29"/>
      <c r="H34" s="29"/>
      <c r="I34" s="29"/>
      <c r="J34" s="29"/>
      <c r="K34" s="29"/>
    </row>
    <row r="35" spans="1:11" ht="15.75" customHeight="1" x14ac:dyDescent="0.25">
      <c r="A35" s="29"/>
      <c r="B35" s="900"/>
      <c r="C35" s="131">
        <v>30</v>
      </c>
      <c r="D35" s="132" t="s">
        <v>549</v>
      </c>
      <c r="E35" s="130"/>
      <c r="F35" s="29"/>
      <c r="G35" s="29"/>
      <c r="H35" s="29"/>
      <c r="I35" s="29"/>
      <c r="J35" s="29"/>
      <c r="K35" s="29"/>
    </row>
    <row r="36" spans="1:11" ht="15.75" customHeight="1" x14ac:dyDescent="0.25">
      <c r="A36" s="29"/>
      <c r="B36" s="900"/>
      <c r="C36" s="131">
        <v>31</v>
      </c>
      <c r="D36" s="132" t="s">
        <v>550</v>
      </c>
      <c r="E36" s="130"/>
      <c r="F36" s="29"/>
      <c r="G36" s="29"/>
      <c r="H36" s="29"/>
      <c r="I36" s="29"/>
      <c r="J36" s="29"/>
      <c r="K36" s="29"/>
    </row>
    <row r="37" spans="1:11" ht="15.75" customHeight="1" x14ac:dyDescent="0.25">
      <c r="A37" s="29"/>
      <c r="B37" s="900"/>
      <c r="C37" s="131">
        <v>32</v>
      </c>
      <c r="D37" s="132" t="s">
        <v>551</v>
      </c>
      <c r="E37" s="130"/>
      <c r="F37" s="29"/>
      <c r="G37" s="29"/>
      <c r="H37" s="29"/>
      <c r="I37" s="29"/>
      <c r="J37" s="29"/>
      <c r="K37" s="29"/>
    </row>
    <row r="38" spans="1:11" ht="15.75" customHeight="1" x14ac:dyDescent="0.25">
      <c r="A38" s="29"/>
      <c r="B38" s="900"/>
      <c r="C38" s="131">
        <v>33</v>
      </c>
      <c r="D38" s="132" t="s">
        <v>552</v>
      </c>
      <c r="E38" s="130"/>
      <c r="F38" s="29"/>
      <c r="G38" s="29"/>
      <c r="H38" s="29"/>
      <c r="I38" s="29"/>
      <c r="J38" s="29"/>
      <c r="K38" s="29"/>
    </row>
    <row r="39" spans="1:11" ht="15.75" customHeight="1" x14ac:dyDescent="0.25">
      <c r="A39" s="29"/>
      <c r="B39" s="900"/>
      <c r="C39" s="131">
        <v>34</v>
      </c>
      <c r="D39" s="132" t="s">
        <v>553</v>
      </c>
      <c r="E39" s="130"/>
      <c r="F39" s="29"/>
      <c r="G39" s="29"/>
      <c r="H39" s="29"/>
      <c r="I39" s="29"/>
      <c r="J39" s="29"/>
      <c r="K39" s="29"/>
    </row>
    <row r="40" spans="1:11" ht="15.75" customHeight="1" x14ac:dyDescent="0.25">
      <c r="A40" s="29"/>
      <c r="B40" s="900"/>
      <c r="C40" s="131">
        <v>35</v>
      </c>
      <c r="D40" s="132" t="s">
        <v>554</v>
      </c>
      <c r="E40" s="130"/>
      <c r="F40" s="29"/>
      <c r="G40" s="29"/>
      <c r="H40" s="29"/>
      <c r="I40" s="29"/>
      <c r="J40" s="29"/>
      <c r="K40" s="29"/>
    </row>
    <row r="41" spans="1:11" ht="15.75" customHeight="1" x14ac:dyDescent="0.25">
      <c r="A41" s="29"/>
      <c r="B41" s="900"/>
      <c r="C41" s="131">
        <v>36</v>
      </c>
      <c r="D41" s="132" t="s">
        <v>555</v>
      </c>
      <c r="E41" s="130"/>
      <c r="F41" s="29"/>
      <c r="G41" s="29"/>
      <c r="H41" s="29"/>
      <c r="I41" s="29"/>
      <c r="J41" s="29"/>
      <c r="K41" s="29"/>
    </row>
    <row r="42" spans="1:11" ht="15.75" customHeight="1" x14ac:dyDescent="0.25">
      <c r="A42" s="29"/>
      <c r="B42" s="900"/>
      <c r="C42" s="131">
        <v>37</v>
      </c>
      <c r="D42" s="132" t="s">
        <v>556</v>
      </c>
      <c r="E42" s="130"/>
      <c r="F42" s="29"/>
      <c r="G42" s="29"/>
      <c r="H42" s="29"/>
      <c r="I42" s="29"/>
      <c r="J42" s="29"/>
      <c r="K42" s="29"/>
    </row>
    <row r="43" spans="1:11" ht="15.75" customHeight="1" x14ac:dyDescent="0.25">
      <c r="A43" s="29"/>
      <c r="B43" s="901"/>
      <c r="C43" s="131">
        <v>38</v>
      </c>
      <c r="D43" s="132" t="s">
        <v>557</v>
      </c>
      <c r="E43" s="130"/>
      <c r="F43" s="29"/>
      <c r="G43" s="29"/>
      <c r="H43" s="29"/>
      <c r="I43" s="29"/>
      <c r="J43" s="29"/>
      <c r="K43" s="29"/>
    </row>
    <row r="44" spans="1:11" ht="15.75" customHeight="1" x14ac:dyDescent="0.25">
      <c r="A44" s="29"/>
      <c r="B44" s="899">
        <v>5</v>
      </c>
      <c r="C44" s="897" t="s">
        <v>558</v>
      </c>
      <c r="D44" s="898"/>
      <c r="E44" s="130"/>
      <c r="F44" s="29"/>
      <c r="G44" s="29"/>
      <c r="H44" s="29"/>
      <c r="I44" s="29"/>
      <c r="J44" s="29"/>
      <c r="K44" s="29"/>
    </row>
    <row r="45" spans="1:11" ht="15.75" customHeight="1" x14ac:dyDescent="0.25">
      <c r="A45" s="29"/>
      <c r="B45" s="900"/>
      <c r="C45" s="131">
        <v>39</v>
      </c>
      <c r="D45" s="132" t="s">
        <v>559</v>
      </c>
      <c r="E45" s="130"/>
      <c r="F45" s="29"/>
      <c r="G45" s="29"/>
      <c r="H45" s="29"/>
      <c r="I45" s="29"/>
      <c r="J45" s="29"/>
      <c r="K45" s="29"/>
    </row>
    <row r="46" spans="1:11" ht="15.75" customHeight="1" x14ac:dyDescent="0.25">
      <c r="A46" s="29"/>
      <c r="B46" s="900"/>
      <c r="C46" s="131">
        <v>40</v>
      </c>
      <c r="D46" s="132" t="s">
        <v>560</v>
      </c>
      <c r="E46" s="130"/>
      <c r="F46" s="29"/>
      <c r="G46" s="29"/>
      <c r="H46" s="29"/>
      <c r="I46" s="29"/>
      <c r="J46" s="29"/>
      <c r="K46" s="29"/>
    </row>
    <row r="47" spans="1:11" ht="15.75" customHeight="1" x14ac:dyDescent="0.25">
      <c r="A47" s="29"/>
      <c r="B47" s="900"/>
      <c r="C47" s="131">
        <v>41</v>
      </c>
      <c r="D47" s="132" t="s">
        <v>561</v>
      </c>
      <c r="E47" s="130"/>
      <c r="F47" s="29"/>
      <c r="G47" s="29"/>
      <c r="H47" s="29"/>
      <c r="I47" s="29"/>
      <c r="J47" s="29"/>
      <c r="K47" s="29"/>
    </row>
    <row r="48" spans="1:11" ht="15.75" customHeight="1" x14ac:dyDescent="0.25">
      <c r="A48" s="29"/>
      <c r="B48" s="900"/>
      <c r="C48" s="131">
        <v>42</v>
      </c>
      <c r="D48" s="132" t="s">
        <v>562</v>
      </c>
      <c r="E48" s="130"/>
      <c r="F48" s="29"/>
      <c r="G48" s="29"/>
      <c r="H48" s="29"/>
      <c r="I48" s="29"/>
      <c r="J48" s="29"/>
      <c r="K48" s="29"/>
    </row>
    <row r="49" spans="1:11" ht="15.75" customHeight="1" x14ac:dyDescent="0.25">
      <c r="A49" s="29"/>
      <c r="B49" s="900"/>
      <c r="C49" s="131">
        <v>43</v>
      </c>
      <c r="D49" s="132" t="s">
        <v>563</v>
      </c>
      <c r="E49" s="130"/>
      <c r="F49" s="29"/>
      <c r="G49" s="29"/>
      <c r="H49" s="29"/>
      <c r="I49" s="29"/>
      <c r="J49" s="29"/>
      <c r="K49" s="29"/>
    </row>
    <row r="50" spans="1:11" ht="15.75" customHeight="1" x14ac:dyDescent="0.25">
      <c r="A50" s="29"/>
      <c r="B50" s="900"/>
      <c r="C50" s="131">
        <v>44</v>
      </c>
      <c r="D50" s="132" t="s">
        <v>564</v>
      </c>
      <c r="E50" s="130"/>
      <c r="F50" s="29"/>
      <c r="G50" s="29"/>
      <c r="H50" s="29"/>
      <c r="I50" s="29"/>
      <c r="J50" s="29"/>
      <c r="K50" s="29"/>
    </row>
    <row r="51" spans="1:11" ht="15.75" customHeight="1" x14ac:dyDescent="0.25">
      <c r="A51" s="29"/>
      <c r="B51" s="900"/>
      <c r="C51" s="131">
        <v>45</v>
      </c>
      <c r="D51" s="132" t="s">
        <v>565</v>
      </c>
      <c r="E51" s="130"/>
      <c r="F51" s="29"/>
      <c r="G51" s="29"/>
      <c r="H51" s="29"/>
      <c r="I51" s="29"/>
      <c r="J51" s="29"/>
      <c r="K51" s="29"/>
    </row>
    <row r="52" spans="1:11" ht="15.75" customHeight="1" x14ac:dyDescent="0.25">
      <c r="A52" s="29"/>
      <c r="B52" s="900"/>
      <c r="C52" s="131">
        <v>46</v>
      </c>
      <c r="D52" s="132" t="s">
        <v>566</v>
      </c>
      <c r="E52" s="130"/>
      <c r="F52" s="29"/>
      <c r="G52" s="29"/>
      <c r="H52" s="29"/>
      <c r="I52" s="29"/>
      <c r="J52" s="29"/>
      <c r="K52" s="29"/>
    </row>
    <row r="53" spans="1:11" ht="15.75" customHeight="1" x14ac:dyDescent="0.25">
      <c r="A53" s="29"/>
      <c r="B53" s="901"/>
      <c r="C53" s="131">
        <v>47</v>
      </c>
      <c r="D53" s="132" t="s">
        <v>567</v>
      </c>
      <c r="E53" s="130"/>
      <c r="F53" s="29"/>
      <c r="G53" s="29"/>
      <c r="H53" s="29"/>
      <c r="I53" s="29"/>
      <c r="J53" s="29"/>
      <c r="K53" s="29"/>
    </row>
    <row r="54" spans="1:11" ht="15.75" customHeight="1" x14ac:dyDescent="0.25">
      <c r="A54" s="29"/>
      <c r="B54" s="899">
        <v>6</v>
      </c>
      <c r="C54" s="897" t="s">
        <v>568</v>
      </c>
      <c r="D54" s="898"/>
      <c r="E54" s="130"/>
      <c r="F54" s="29"/>
      <c r="G54" s="29"/>
      <c r="H54" s="29"/>
      <c r="I54" s="29"/>
      <c r="J54" s="29"/>
      <c r="K54" s="29"/>
    </row>
    <row r="55" spans="1:11" ht="15.75" customHeight="1" x14ac:dyDescent="0.25">
      <c r="A55" s="29"/>
      <c r="B55" s="900"/>
      <c r="C55" s="131">
        <v>48</v>
      </c>
      <c r="D55" s="132" t="s">
        <v>569</v>
      </c>
      <c r="E55" s="130"/>
      <c r="F55" s="29"/>
      <c r="G55" s="29"/>
      <c r="H55" s="29"/>
      <c r="I55" s="29"/>
      <c r="J55" s="29"/>
      <c r="K55" s="29"/>
    </row>
    <row r="56" spans="1:11" ht="15.75" customHeight="1" x14ac:dyDescent="0.25">
      <c r="A56" s="29"/>
      <c r="B56" s="900"/>
      <c r="C56" s="131">
        <v>49</v>
      </c>
      <c r="D56" s="132" t="s">
        <v>570</v>
      </c>
      <c r="E56" s="130"/>
      <c r="F56" s="29"/>
      <c r="G56" s="29"/>
      <c r="H56" s="29"/>
      <c r="I56" s="29"/>
      <c r="J56" s="29"/>
      <c r="K56" s="29"/>
    </row>
    <row r="57" spans="1:11" ht="15.75" customHeight="1" x14ac:dyDescent="0.25">
      <c r="A57" s="29"/>
      <c r="B57" s="900"/>
      <c r="C57" s="131">
        <v>50</v>
      </c>
      <c r="D57" s="132" t="s">
        <v>571</v>
      </c>
      <c r="E57" s="130"/>
      <c r="F57" s="29"/>
      <c r="G57" s="29"/>
      <c r="H57" s="29"/>
      <c r="I57" s="29"/>
      <c r="J57" s="29"/>
      <c r="K57" s="29"/>
    </row>
    <row r="58" spans="1:11" ht="15.75" customHeight="1" x14ac:dyDescent="0.25">
      <c r="A58" s="29"/>
      <c r="B58" s="900"/>
      <c r="C58" s="131">
        <v>51</v>
      </c>
      <c r="D58" s="132" t="s">
        <v>572</v>
      </c>
      <c r="E58" s="130"/>
      <c r="F58" s="29"/>
      <c r="G58" s="29"/>
      <c r="H58" s="29"/>
      <c r="I58" s="29"/>
      <c r="J58" s="29"/>
      <c r="K58" s="29"/>
    </row>
    <row r="59" spans="1:11" ht="15.75" customHeight="1" x14ac:dyDescent="0.25">
      <c r="A59" s="29"/>
      <c r="B59" s="900"/>
      <c r="C59" s="131">
        <v>52</v>
      </c>
      <c r="D59" s="132" t="s">
        <v>573</v>
      </c>
      <c r="E59" s="130"/>
      <c r="F59" s="29"/>
      <c r="G59" s="29"/>
      <c r="H59" s="29"/>
      <c r="I59" s="29"/>
      <c r="J59" s="29"/>
      <c r="K59" s="29"/>
    </row>
    <row r="60" spans="1:11" ht="15.75" customHeight="1" x14ac:dyDescent="0.25">
      <c r="A60" s="29"/>
      <c r="B60" s="900"/>
      <c r="C60" s="131">
        <v>53</v>
      </c>
      <c r="D60" s="132" t="s">
        <v>574</v>
      </c>
      <c r="E60" s="130"/>
      <c r="F60" s="29"/>
      <c r="G60" s="29"/>
      <c r="H60" s="29"/>
      <c r="I60" s="29"/>
      <c r="J60" s="29"/>
      <c r="K60" s="29"/>
    </row>
    <row r="61" spans="1:11" ht="15.75" customHeight="1" x14ac:dyDescent="0.25">
      <c r="A61" s="29"/>
      <c r="B61" s="900"/>
      <c r="C61" s="131">
        <v>54</v>
      </c>
      <c r="D61" s="132" t="s">
        <v>575</v>
      </c>
      <c r="E61" s="130"/>
      <c r="F61" s="29"/>
      <c r="G61" s="29"/>
      <c r="H61" s="29"/>
      <c r="I61" s="29"/>
      <c r="J61" s="29"/>
      <c r="K61" s="29"/>
    </row>
    <row r="62" spans="1:11" ht="15.75" customHeight="1" x14ac:dyDescent="0.25">
      <c r="A62" s="29"/>
      <c r="B62" s="901"/>
      <c r="C62" s="131">
        <v>55</v>
      </c>
      <c r="D62" s="132" t="s">
        <v>576</v>
      </c>
      <c r="E62" s="130"/>
      <c r="F62" s="29"/>
      <c r="G62" s="29"/>
      <c r="H62" s="29"/>
      <c r="I62" s="29"/>
      <c r="J62" s="29"/>
      <c r="K62" s="29"/>
    </row>
    <row r="63" spans="1:11" ht="15.75" customHeight="1" x14ac:dyDescent="0.25">
      <c r="A63" s="29"/>
      <c r="B63" s="899">
        <v>7</v>
      </c>
      <c r="C63" s="897" t="s">
        <v>577</v>
      </c>
      <c r="D63" s="898"/>
      <c r="E63" s="130"/>
      <c r="F63" s="29"/>
      <c r="G63" s="29"/>
      <c r="H63" s="29"/>
      <c r="I63" s="29"/>
      <c r="J63" s="29"/>
      <c r="K63" s="29"/>
    </row>
    <row r="64" spans="1:11" ht="15.75" customHeight="1" x14ac:dyDescent="0.25">
      <c r="A64" s="29"/>
      <c r="B64" s="900"/>
      <c r="C64" s="131">
        <v>56</v>
      </c>
      <c r="D64" s="132" t="s">
        <v>578</v>
      </c>
      <c r="E64" s="130"/>
      <c r="F64" s="29"/>
      <c r="G64" s="29"/>
      <c r="H64" s="29"/>
      <c r="I64" s="29"/>
      <c r="J64" s="29"/>
      <c r="K64" s="29"/>
    </row>
    <row r="65" spans="1:11" ht="15.75" customHeight="1" x14ac:dyDescent="0.25">
      <c r="A65" s="29"/>
      <c r="B65" s="900"/>
      <c r="C65" s="131">
        <v>57</v>
      </c>
      <c r="D65" s="132" t="s">
        <v>579</v>
      </c>
      <c r="E65" s="130"/>
      <c r="F65" s="29"/>
      <c r="G65" s="29"/>
      <c r="H65" s="29"/>
      <c r="I65" s="29"/>
      <c r="J65" s="29"/>
      <c r="K65" s="29"/>
    </row>
    <row r="66" spans="1:11" ht="15.75" customHeight="1" x14ac:dyDescent="0.25">
      <c r="A66" s="29"/>
      <c r="B66" s="900"/>
      <c r="C66" s="131">
        <v>58</v>
      </c>
      <c r="D66" s="132" t="s">
        <v>580</v>
      </c>
      <c r="E66" s="130"/>
      <c r="F66" s="29"/>
      <c r="G66" s="29"/>
      <c r="H66" s="29"/>
      <c r="I66" s="29"/>
      <c r="J66" s="29"/>
      <c r="K66" s="29"/>
    </row>
    <row r="67" spans="1:11" ht="15.75" customHeight="1" x14ac:dyDescent="0.25">
      <c r="A67" s="29"/>
      <c r="B67" s="900"/>
      <c r="C67" s="131">
        <v>59</v>
      </c>
      <c r="D67" s="132" t="s">
        <v>581</v>
      </c>
      <c r="E67" s="130"/>
      <c r="F67" s="29"/>
      <c r="G67" s="29"/>
      <c r="H67" s="29"/>
      <c r="I67" s="29"/>
      <c r="J67" s="29"/>
      <c r="K67" s="29"/>
    </row>
    <row r="68" spans="1:11" ht="15.75" customHeight="1" x14ac:dyDescent="0.25">
      <c r="A68" s="29"/>
      <c r="B68" s="901"/>
      <c r="C68" s="131">
        <v>60</v>
      </c>
      <c r="D68" s="132" t="s">
        <v>582</v>
      </c>
      <c r="E68" s="130"/>
      <c r="F68" s="29"/>
      <c r="G68" s="29"/>
      <c r="H68" s="29"/>
      <c r="I68" s="29"/>
      <c r="J68" s="29"/>
      <c r="K68" s="29"/>
    </row>
    <row r="69" spans="1:11" ht="15.75" customHeight="1" x14ac:dyDescent="0.25">
      <c r="A69" s="29"/>
      <c r="B69" s="899">
        <v>8</v>
      </c>
      <c r="C69" s="897" t="s">
        <v>583</v>
      </c>
      <c r="D69" s="898"/>
      <c r="E69" s="130"/>
      <c r="F69" s="29"/>
      <c r="G69" s="29"/>
      <c r="H69" s="29"/>
      <c r="I69" s="29"/>
      <c r="J69" s="29"/>
      <c r="K69" s="29"/>
    </row>
    <row r="70" spans="1:11" ht="15.75" customHeight="1" x14ac:dyDescent="0.25">
      <c r="A70" s="29"/>
      <c r="B70" s="900"/>
      <c r="C70" s="131">
        <v>61</v>
      </c>
      <c r="D70" s="132" t="s">
        <v>584</v>
      </c>
      <c r="E70" s="130"/>
      <c r="F70" s="29"/>
      <c r="G70" s="29"/>
      <c r="H70" s="29"/>
      <c r="I70" s="29"/>
      <c r="J70" s="29"/>
      <c r="K70" s="29"/>
    </row>
    <row r="71" spans="1:11" ht="15.75" customHeight="1" x14ac:dyDescent="0.25">
      <c r="A71" s="29"/>
      <c r="B71" s="900"/>
      <c r="C71" s="131">
        <v>62</v>
      </c>
      <c r="D71" s="132" t="s">
        <v>585</v>
      </c>
      <c r="E71" s="130"/>
      <c r="F71" s="29"/>
      <c r="G71" s="29"/>
      <c r="H71" s="29"/>
      <c r="I71" s="29"/>
      <c r="J71" s="29"/>
      <c r="K71" s="29"/>
    </row>
    <row r="72" spans="1:11" ht="15.75" customHeight="1" x14ac:dyDescent="0.25">
      <c r="A72" s="29"/>
      <c r="B72" s="900"/>
      <c r="C72" s="131">
        <v>63</v>
      </c>
      <c r="D72" s="132" t="s">
        <v>586</v>
      </c>
      <c r="E72" s="130"/>
      <c r="F72" s="29"/>
      <c r="G72" s="29"/>
      <c r="H72" s="29"/>
      <c r="I72" s="29"/>
      <c r="J72" s="29"/>
      <c r="K72" s="29"/>
    </row>
    <row r="73" spans="1:11" ht="15.75" customHeight="1" x14ac:dyDescent="0.25">
      <c r="A73" s="29"/>
      <c r="B73" s="900"/>
      <c r="C73" s="131">
        <v>64</v>
      </c>
      <c r="D73" s="132" t="s">
        <v>587</v>
      </c>
      <c r="E73" s="130"/>
      <c r="F73" s="29"/>
      <c r="G73" s="29"/>
      <c r="H73" s="29"/>
      <c r="I73" s="29"/>
      <c r="J73" s="29"/>
      <c r="K73" s="29"/>
    </row>
    <row r="74" spans="1:11" ht="15.75" customHeight="1" x14ac:dyDescent="0.25">
      <c r="A74" s="29"/>
      <c r="B74" s="900"/>
      <c r="C74" s="131">
        <v>65</v>
      </c>
      <c r="D74" s="132" t="s">
        <v>588</v>
      </c>
      <c r="E74" s="130"/>
      <c r="F74" s="29"/>
      <c r="G74" s="29"/>
      <c r="H74" s="29"/>
      <c r="I74" s="29"/>
      <c r="J74" s="29"/>
      <c r="K74" s="29"/>
    </row>
    <row r="75" spans="1:11" ht="15.75" customHeight="1" x14ac:dyDescent="0.25">
      <c r="A75" s="29"/>
      <c r="B75" s="900"/>
      <c r="C75" s="131">
        <v>66</v>
      </c>
      <c r="D75" s="132" t="s">
        <v>589</v>
      </c>
      <c r="E75" s="130"/>
      <c r="F75" s="29"/>
      <c r="G75" s="29"/>
      <c r="H75" s="29"/>
      <c r="I75" s="29"/>
      <c r="J75" s="29"/>
      <c r="K75" s="29"/>
    </row>
    <row r="76" spans="1:11" ht="15.75" customHeight="1" x14ac:dyDescent="0.25">
      <c r="A76" s="29"/>
      <c r="B76" s="900"/>
      <c r="C76" s="131">
        <v>67</v>
      </c>
      <c r="D76" s="132" t="s">
        <v>590</v>
      </c>
      <c r="E76" s="130"/>
      <c r="F76" s="29"/>
      <c r="G76" s="29"/>
      <c r="H76" s="29"/>
      <c r="I76" s="29"/>
      <c r="J76" s="29"/>
      <c r="K76" s="29"/>
    </row>
    <row r="77" spans="1:11" ht="15.75" customHeight="1" x14ac:dyDescent="0.25">
      <c r="A77" s="29"/>
      <c r="B77" s="900"/>
      <c r="C77" s="131">
        <v>68</v>
      </c>
      <c r="D77" s="132" t="s">
        <v>591</v>
      </c>
      <c r="E77" s="130"/>
      <c r="F77" s="29"/>
      <c r="G77" s="29"/>
      <c r="H77" s="29"/>
      <c r="I77" s="29"/>
      <c r="J77" s="29"/>
      <c r="K77" s="29"/>
    </row>
    <row r="78" spans="1:11" ht="15.75" customHeight="1" x14ac:dyDescent="0.25">
      <c r="A78" s="29"/>
      <c r="B78" s="900"/>
      <c r="C78" s="131">
        <v>69</v>
      </c>
      <c r="D78" s="132" t="s">
        <v>592</v>
      </c>
      <c r="E78" s="130"/>
      <c r="F78" s="29"/>
      <c r="G78" s="29"/>
      <c r="H78" s="29"/>
      <c r="I78" s="29"/>
      <c r="J78" s="29"/>
      <c r="K78" s="29"/>
    </row>
    <row r="79" spans="1:11" ht="15.75" customHeight="1" x14ac:dyDescent="0.25">
      <c r="A79" s="29"/>
      <c r="B79" s="900"/>
      <c r="C79" s="131">
        <v>70</v>
      </c>
      <c r="D79" s="132" t="s">
        <v>593</v>
      </c>
      <c r="E79" s="130"/>
      <c r="F79" s="29"/>
      <c r="G79" s="29"/>
      <c r="H79" s="29"/>
      <c r="I79" s="29"/>
      <c r="J79" s="29"/>
      <c r="K79" s="29"/>
    </row>
    <row r="80" spans="1:11" ht="15.75" customHeight="1" x14ac:dyDescent="0.25">
      <c r="A80" s="29"/>
      <c r="B80" s="900"/>
      <c r="C80" s="131">
        <v>71</v>
      </c>
      <c r="D80" s="132" t="s">
        <v>594</v>
      </c>
      <c r="E80" s="130"/>
      <c r="F80" s="29"/>
      <c r="G80" s="29"/>
      <c r="H80" s="29"/>
      <c r="I80" s="29"/>
      <c r="J80" s="29"/>
      <c r="K80" s="29"/>
    </row>
    <row r="81" spans="1:11" ht="15.75" customHeight="1" x14ac:dyDescent="0.25">
      <c r="A81" s="29"/>
      <c r="B81" s="901"/>
      <c r="C81" s="131">
        <v>72</v>
      </c>
      <c r="D81" s="132" t="s">
        <v>595</v>
      </c>
      <c r="E81" s="130"/>
      <c r="F81" s="29"/>
      <c r="G81" s="29"/>
      <c r="H81" s="29"/>
      <c r="I81" s="29"/>
      <c r="J81" s="29"/>
      <c r="K81" s="29"/>
    </row>
    <row r="82" spans="1:11" ht="15.75" customHeight="1" x14ac:dyDescent="0.25">
      <c r="A82" s="29"/>
      <c r="B82" s="899">
        <v>9</v>
      </c>
      <c r="C82" s="897" t="s">
        <v>596</v>
      </c>
      <c r="D82" s="898"/>
      <c r="E82" s="130"/>
      <c r="F82" s="29"/>
      <c r="G82" s="29"/>
      <c r="H82" s="29"/>
      <c r="I82" s="29"/>
      <c r="J82" s="29"/>
      <c r="K82" s="29"/>
    </row>
    <row r="83" spans="1:11" ht="15.75" customHeight="1" x14ac:dyDescent="0.25">
      <c r="A83" s="29"/>
      <c r="B83" s="900"/>
      <c r="C83" s="131">
        <v>73</v>
      </c>
      <c r="D83" s="132" t="s">
        <v>597</v>
      </c>
      <c r="E83" s="130"/>
      <c r="F83" s="29"/>
      <c r="G83" s="29"/>
      <c r="H83" s="29"/>
      <c r="I83" s="29"/>
      <c r="J83" s="29"/>
      <c r="K83" s="29"/>
    </row>
    <row r="84" spans="1:11" ht="15.75" customHeight="1" x14ac:dyDescent="0.25">
      <c r="A84" s="29"/>
      <c r="B84" s="900"/>
      <c r="C84" s="131">
        <v>74</v>
      </c>
      <c r="D84" s="132" t="s">
        <v>598</v>
      </c>
      <c r="E84" s="130"/>
      <c r="F84" s="29"/>
      <c r="G84" s="29"/>
      <c r="H84" s="29"/>
      <c r="I84" s="29"/>
      <c r="J84" s="29"/>
      <c r="K84" s="29"/>
    </row>
    <row r="85" spans="1:11" ht="15.75" customHeight="1" x14ac:dyDescent="0.25">
      <c r="A85" s="29"/>
      <c r="B85" s="900"/>
      <c r="C85" s="131">
        <v>75</v>
      </c>
      <c r="D85" s="132" t="s">
        <v>599</v>
      </c>
      <c r="E85" s="130"/>
      <c r="F85" s="29"/>
      <c r="G85" s="29"/>
      <c r="H85" s="29"/>
      <c r="I85" s="29"/>
      <c r="J85" s="29"/>
      <c r="K85" s="29"/>
    </row>
    <row r="86" spans="1:11" ht="15.75" customHeight="1" x14ac:dyDescent="0.25">
      <c r="A86" s="29"/>
      <c r="B86" s="900"/>
      <c r="C86" s="131">
        <v>76</v>
      </c>
      <c r="D86" s="132" t="s">
        <v>600</v>
      </c>
      <c r="E86" s="130"/>
      <c r="F86" s="29"/>
      <c r="G86" s="29"/>
      <c r="H86" s="29"/>
      <c r="I86" s="29"/>
      <c r="J86" s="29"/>
      <c r="K86" s="29"/>
    </row>
    <row r="87" spans="1:11" ht="15.75" customHeight="1" x14ac:dyDescent="0.25">
      <c r="A87" s="29"/>
      <c r="B87" s="900"/>
      <c r="C87" s="131">
        <v>77</v>
      </c>
      <c r="D87" s="132" t="s">
        <v>601</v>
      </c>
      <c r="E87" s="130"/>
      <c r="F87" s="29"/>
      <c r="G87" s="29"/>
      <c r="H87" s="29"/>
      <c r="I87" s="29"/>
      <c r="J87" s="29"/>
      <c r="K87" s="29"/>
    </row>
    <row r="88" spans="1:11" ht="15.75" customHeight="1" x14ac:dyDescent="0.25">
      <c r="A88" s="29"/>
      <c r="B88" s="900"/>
      <c r="C88" s="131">
        <v>78</v>
      </c>
      <c r="D88" s="132" t="s">
        <v>602</v>
      </c>
      <c r="E88" s="130"/>
      <c r="F88" s="29"/>
      <c r="G88" s="29"/>
      <c r="H88" s="29"/>
      <c r="I88" s="29"/>
      <c r="J88" s="29"/>
      <c r="K88" s="29"/>
    </row>
    <row r="89" spans="1:11" ht="15.75" customHeight="1" x14ac:dyDescent="0.25">
      <c r="A89" s="29"/>
      <c r="B89" s="900"/>
      <c r="C89" s="131">
        <v>79</v>
      </c>
      <c r="D89" s="132" t="s">
        <v>603</v>
      </c>
      <c r="E89" s="130"/>
      <c r="F89" s="29"/>
      <c r="G89" s="29"/>
      <c r="H89" s="29"/>
      <c r="I89" s="29"/>
      <c r="J89" s="29"/>
      <c r="K89" s="29"/>
    </row>
    <row r="90" spans="1:11" ht="15.75" customHeight="1" x14ac:dyDescent="0.25">
      <c r="A90" s="29"/>
      <c r="B90" s="901"/>
      <c r="C90" s="131">
        <v>80</v>
      </c>
      <c r="D90" s="132" t="s">
        <v>604</v>
      </c>
      <c r="E90" s="130"/>
      <c r="F90" s="29"/>
      <c r="G90" s="29"/>
      <c r="H90" s="29"/>
      <c r="I90" s="29"/>
      <c r="J90" s="29"/>
      <c r="K90" s="29"/>
    </row>
    <row r="91" spans="1:11" ht="15.75" customHeight="1" x14ac:dyDescent="0.25">
      <c r="A91" s="29"/>
      <c r="B91" s="899">
        <v>10</v>
      </c>
      <c r="C91" s="897" t="s">
        <v>605</v>
      </c>
      <c r="D91" s="898"/>
      <c r="E91" s="130"/>
      <c r="F91" s="29"/>
      <c r="G91" s="29"/>
      <c r="H91" s="29"/>
      <c r="I91" s="29"/>
      <c r="J91" s="29"/>
      <c r="K91" s="29"/>
    </row>
    <row r="92" spans="1:11" ht="15.75" customHeight="1" x14ac:dyDescent="0.25">
      <c r="A92" s="29"/>
      <c r="B92" s="900"/>
      <c r="C92" s="131">
        <v>81</v>
      </c>
      <c r="D92" s="132" t="s">
        <v>606</v>
      </c>
      <c r="E92" s="130"/>
      <c r="F92" s="29"/>
      <c r="G92" s="29"/>
      <c r="H92" s="29"/>
      <c r="I92" s="29"/>
      <c r="J92" s="29"/>
      <c r="K92" s="29"/>
    </row>
    <row r="93" spans="1:11" ht="15.75" customHeight="1" x14ac:dyDescent="0.25">
      <c r="A93" s="29"/>
      <c r="B93" s="900"/>
      <c r="C93" s="131">
        <v>82</v>
      </c>
      <c r="D93" s="132" t="s">
        <v>607</v>
      </c>
      <c r="E93" s="130"/>
      <c r="F93" s="29"/>
      <c r="G93" s="29"/>
      <c r="H93" s="29"/>
      <c r="I93" s="29"/>
      <c r="J93" s="29"/>
      <c r="K93" s="29"/>
    </row>
    <row r="94" spans="1:11" ht="15.75" customHeight="1" x14ac:dyDescent="0.25">
      <c r="A94" s="29"/>
      <c r="B94" s="900"/>
      <c r="C94" s="131">
        <v>83</v>
      </c>
      <c r="D94" s="132" t="s">
        <v>608</v>
      </c>
      <c r="E94" s="130"/>
      <c r="F94" s="29"/>
      <c r="G94" s="29"/>
      <c r="H94" s="29"/>
      <c r="I94" s="29"/>
      <c r="J94" s="29"/>
      <c r="K94" s="29"/>
    </row>
    <row r="95" spans="1:11" ht="15.75" customHeight="1" x14ac:dyDescent="0.25">
      <c r="A95" s="29"/>
      <c r="B95" s="900"/>
      <c r="C95" s="131">
        <v>84</v>
      </c>
      <c r="D95" s="132" t="s">
        <v>609</v>
      </c>
      <c r="E95" s="130"/>
      <c r="F95" s="29"/>
      <c r="G95" s="29"/>
      <c r="H95" s="29"/>
      <c r="I95" s="29"/>
      <c r="J95" s="29"/>
      <c r="K95" s="29"/>
    </row>
    <row r="96" spans="1:11" ht="15.75" customHeight="1" x14ac:dyDescent="0.25">
      <c r="A96" s="29"/>
      <c r="B96" s="900"/>
      <c r="C96" s="131">
        <v>85</v>
      </c>
      <c r="D96" s="132" t="s">
        <v>610</v>
      </c>
      <c r="E96" s="130"/>
      <c r="F96" s="29"/>
      <c r="G96" s="29"/>
      <c r="H96" s="29"/>
      <c r="I96" s="29"/>
      <c r="J96" s="29"/>
      <c r="K96" s="29"/>
    </row>
    <row r="97" spans="1:11" ht="15.75" customHeight="1" x14ac:dyDescent="0.25">
      <c r="A97" s="29"/>
      <c r="B97" s="900"/>
      <c r="C97" s="131">
        <v>86</v>
      </c>
      <c r="D97" s="132" t="s">
        <v>611</v>
      </c>
      <c r="E97" s="130"/>
      <c r="F97" s="29"/>
      <c r="G97" s="29"/>
      <c r="H97" s="29"/>
      <c r="I97" s="29"/>
      <c r="J97" s="29"/>
      <c r="K97" s="29"/>
    </row>
    <row r="98" spans="1:11" ht="15.75" customHeight="1" x14ac:dyDescent="0.25">
      <c r="A98" s="29"/>
      <c r="B98" s="900"/>
      <c r="C98" s="131">
        <v>87</v>
      </c>
      <c r="D98" s="132" t="s">
        <v>612</v>
      </c>
      <c r="E98" s="130"/>
      <c r="F98" s="29"/>
      <c r="G98" s="29"/>
      <c r="H98" s="29"/>
      <c r="I98" s="29"/>
      <c r="J98" s="29"/>
      <c r="K98" s="29"/>
    </row>
    <row r="99" spans="1:11" ht="15.75" customHeight="1" x14ac:dyDescent="0.25">
      <c r="A99" s="29"/>
      <c r="B99" s="900"/>
      <c r="C99" s="131">
        <v>88</v>
      </c>
      <c r="D99" s="132" t="s">
        <v>613</v>
      </c>
      <c r="E99" s="130"/>
      <c r="F99" s="29"/>
      <c r="G99" s="29"/>
      <c r="H99" s="29"/>
      <c r="I99" s="29"/>
      <c r="J99" s="29"/>
      <c r="K99" s="29"/>
    </row>
    <row r="100" spans="1:11" ht="15.75" customHeight="1" x14ac:dyDescent="0.25">
      <c r="A100" s="29"/>
      <c r="B100" s="900"/>
      <c r="C100" s="131">
        <v>89</v>
      </c>
      <c r="D100" s="132" t="s">
        <v>614</v>
      </c>
      <c r="E100" s="130"/>
      <c r="F100" s="29"/>
      <c r="G100" s="29"/>
      <c r="H100" s="29"/>
      <c r="I100" s="29"/>
      <c r="J100" s="29"/>
      <c r="K100" s="29"/>
    </row>
    <row r="101" spans="1:11" ht="15.75" customHeight="1" x14ac:dyDescent="0.25">
      <c r="A101" s="29"/>
      <c r="B101" s="901"/>
      <c r="C101" s="131">
        <v>90</v>
      </c>
      <c r="D101" s="132" t="s">
        <v>615</v>
      </c>
      <c r="E101" s="130"/>
      <c r="F101" s="29"/>
      <c r="G101" s="29"/>
      <c r="H101" s="29"/>
      <c r="I101" s="29"/>
      <c r="J101" s="29"/>
      <c r="K101" s="29"/>
    </row>
    <row r="102" spans="1:11" ht="15.75" customHeight="1" x14ac:dyDescent="0.25">
      <c r="A102" s="29"/>
      <c r="B102" s="899">
        <v>11</v>
      </c>
      <c r="C102" s="897" t="s">
        <v>616</v>
      </c>
      <c r="D102" s="898"/>
      <c r="E102" s="130"/>
      <c r="F102" s="29"/>
      <c r="G102" s="29"/>
      <c r="H102" s="29"/>
      <c r="I102" s="29"/>
      <c r="J102" s="29"/>
      <c r="K102" s="29"/>
    </row>
    <row r="103" spans="1:11" ht="15.75" customHeight="1" x14ac:dyDescent="0.25">
      <c r="A103" s="29"/>
      <c r="B103" s="900"/>
      <c r="C103" s="133">
        <v>91</v>
      </c>
      <c r="D103" s="134" t="s">
        <v>617</v>
      </c>
      <c r="E103" s="130"/>
      <c r="F103" s="29"/>
      <c r="G103" s="29"/>
      <c r="H103" s="29"/>
      <c r="I103" s="29"/>
      <c r="J103" s="29"/>
      <c r="K103" s="29"/>
    </row>
    <row r="104" spans="1:11" ht="15.75" customHeight="1" x14ac:dyDescent="0.25">
      <c r="A104" s="29"/>
      <c r="B104" s="900"/>
      <c r="C104" s="133">
        <v>92</v>
      </c>
      <c r="D104" s="134" t="s">
        <v>618</v>
      </c>
      <c r="E104" s="130"/>
      <c r="F104" s="29"/>
      <c r="G104" s="29"/>
      <c r="H104" s="29"/>
      <c r="I104" s="29"/>
      <c r="J104" s="29"/>
      <c r="K104" s="29"/>
    </row>
    <row r="105" spans="1:11" ht="15.75" customHeight="1" x14ac:dyDescent="0.25">
      <c r="A105" s="29"/>
      <c r="B105" s="900"/>
      <c r="C105" s="131">
        <v>93</v>
      </c>
      <c r="D105" s="132" t="s">
        <v>619</v>
      </c>
      <c r="E105" s="130"/>
      <c r="F105" s="29"/>
      <c r="G105" s="29"/>
      <c r="H105" s="29"/>
      <c r="I105" s="29"/>
      <c r="J105" s="29"/>
      <c r="K105" s="29"/>
    </row>
    <row r="106" spans="1:11" ht="15.75" customHeight="1" x14ac:dyDescent="0.25">
      <c r="A106" s="29"/>
      <c r="B106" s="900"/>
      <c r="C106" s="131">
        <v>94</v>
      </c>
      <c r="D106" s="132" t="s">
        <v>620</v>
      </c>
      <c r="E106" s="130"/>
      <c r="F106" s="29"/>
      <c r="G106" s="29"/>
      <c r="H106" s="29"/>
      <c r="I106" s="29"/>
      <c r="J106" s="29"/>
      <c r="K106" s="29"/>
    </row>
    <row r="107" spans="1:11" ht="15.75" customHeight="1" x14ac:dyDescent="0.25">
      <c r="A107" s="29"/>
      <c r="B107" s="900"/>
      <c r="C107" s="131">
        <v>95</v>
      </c>
      <c r="D107" s="132" t="s">
        <v>621</v>
      </c>
      <c r="E107" s="130"/>
      <c r="F107" s="29"/>
      <c r="G107" s="29"/>
      <c r="H107" s="29"/>
      <c r="I107" s="29"/>
      <c r="J107" s="29"/>
      <c r="K107" s="29"/>
    </row>
    <row r="108" spans="1:11" ht="15.75" customHeight="1" x14ac:dyDescent="0.25">
      <c r="A108" s="29"/>
      <c r="B108" s="900"/>
      <c r="C108" s="131">
        <v>96</v>
      </c>
      <c r="D108" s="132" t="s">
        <v>622</v>
      </c>
      <c r="E108" s="130"/>
      <c r="F108" s="29"/>
      <c r="G108" s="29"/>
      <c r="H108" s="29"/>
      <c r="I108" s="29"/>
      <c r="J108" s="29"/>
      <c r="K108" s="29"/>
    </row>
    <row r="109" spans="1:11" ht="15.75" customHeight="1" x14ac:dyDescent="0.25">
      <c r="A109" s="29"/>
      <c r="B109" s="900"/>
      <c r="C109" s="131">
        <v>97</v>
      </c>
      <c r="D109" s="132" t="s">
        <v>623</v>
      </c>
      <c r="E109" s="130"/>
      <c r="F109" s="29"/>
      <c r="G109" s="29"/>
      <c r="H109" s="29"/>
      <c r="I109" s="29"/>
      <c r="J109" s="29"/>
      <c r="K109" s="29"/>
    </row>
    <row r="110" spans="1:11" ht="15.75" customHeight="1" x14ac:dyDescent="0.25">
      <c r="A110" s="29"/>
      <c r="B110" s="900"/>
      <c r="C110" s="131">
        <v>98</v>
      </c>
      <c r="D110" s="132" t="s">
        <v>624</v>
      </c>
      <c r="E110" s="130"/>
      <c r="F110" s="29"/>
      <c r="G110" s="29"/>
      <c r="H110" s="29"/>
      <c r="I110" s="29"/>
      <c r="J110" s="29"/>
      <c r="K110" s="29"/>
    </row>
    <row r="111" spans="1:11" ht="15.75" customHeight="1" x14ac:dyDescent="0.25">
      <c r="A111" s="29"/>
      <c r="B111" s="900"/>
      <c r="C111" s="131">
        <v>99</v>
      </c>
      <c r="D111" s="132" t="s">
        <v>625</v>
      </c>
      <c r="E111" s="130"/>
      <c r="F111" s="29"/>
      <c r="G111" s="29"/>
      <c r="H111" s="29"/>
      <c r="I111" s="29"/>
      <c r="J111" s="29"/>
      <c r="K111" s="29"/>
    </row>
    <row r="112" spans="1:11" ht="15.75" customHeight="1" x14ac:dyDescent="0.25">
      <c r="A112" s="29"/>
      <c r="B112" s="901"/>
      <c r="C112" s="131">
        <v>100</v>
      </c>
      <c r="D112" s="132" t="s">
        <v>626</v>
      </c>
      <c r="E112" s="130"/>
      <c r="F112" s="29"/>
      <c r="G112" s="29"/>
      <c r="H112" s="29"/>
      <c r="I112" s="29"/>
      <c r="J112" s="29"/>
      <c r="K112" s="29"/>
    </row>
    <row r="113" spans="1:11" ht="15.75" customHeight="1" x14ac:dyDescent="0.25">
      <c r="A113" s="29"/>
      <c r="B113" s="899">
        <v>12</v>
      </c>
      <c r="C113" s="897" t="s">
        <v>627</v>
      </c>
      <c r="D113" s="898"/>
      <c r="E113" s="130"/>
      <c r="F113" s="29"/>
      <c r="G113" s="29"/>
      <c r="H113" s="29"/>
      <c r="I113" s="29"/>
      <c r="J113" s="29"/>
      <c r="K113" s="29"/>
    </row>
    <row r="114" spans="1:11" ht="15.75" customHeight="1" x14ac:dyDescent="0.25">
      <c r="A114" s="29"/>
      <c r="B114" s="900"/>
      <c r="C114" s="131">
        <v>101</v>
      </c>
      <c r="D114" s="132" t="s">
        <v>628</v>
      </c>
      <c r="E114" s="130"/>
      <c r="F114" s="29"/>
      <c r="G114" s="29"/>
      <c r="H114" s="29"/>
      <c r="I114" s="29"/>
      <c r="J114" s="29"/>
      <c r="K114" s="29"/>
    </row>
    <row r="115" spans="1:11" ht="15.75" customHeight="1" x14ac:dyDescent="0.25">
      <c r="A115" s="29"/>
      <c r="B115" s="900"/>
      <c r="C115" s="131">
        <v>102</v>
      </c>
      <c r="D115" s="132" t="s">
        <v>629</v>
      </c>
      <c r="E115" s="130"/>
      <c r="F115" s="29"/>
      <c r="G115" s="29"/>
      <c r="H115" s="29"/>
      <c r="I115" s="29"/>
      <c r="J115" s="29"/>
      <c r="K115" s="29"/>
    </row>
    <row r="116" spans="1:11" ht="15.75" customHeight="1" x14ac:dyDescent="0.25">
      <c r="A116" s="29"/>
      <c r="B116" s="900"/>
      <c r="C116" s="131">
        <v>103</v>
      </c>
      <c r="D116" s="132" t="s">
        <v>630</v>
      </c>
      <c r="E116" s="130"/>
      <c r="F116" s="29"/>
      <c r="G116" s="29"/>
      <c r="H116" s="29"/>
      <c r="I116" s="29"/>
      <c r="J116" s="29"/>
      <c r="K116" s="29"/>
    </row>
    <row r="117" spans="1:11" ht="15.75" customHeight="1" x14ac:dyDescent="0.25">
      <c r="A117" s="29"/>
      <c r="B117" s="900"/>
      <c r="C117" s="131">
        <v>104</v>
      </c>
      <c r="D117" s="132" t="s">
        <v>631</v>
      </c>
      <c r="E117" s="130"/>
      <c r="F117" s="29"/>
      <c r="G117" s="29"/>
      <c r="H117" s="29"/>
      <c r="I117" s="29"/>
      <c r="J117" s="29"/>
      <c r="K117" s="29"/>
    </row>
    <row r="118" spans="1:11" ht="15.75" customHeight="1" x14ac:dyDescent="0.25">
      <c r="A118" s="29"/>
      <c r="B118" s="900"/>
      <c r="C118" s="131">
        <v>105</v>
      </c>
      <c r="D118" s="132" t="s">
        <v>632</v>
      </c>
      <c r="E118" s="130"/>
      <c r="F118" s="29"/>
      <c r="G118" s="29"/>
      <c r="H118" s="29"/>
      <c r="I118" s="29"/>
      <c r="J118" s="29"/>
      <c r="K118" s="29"/>
    </row>
    <row r="119" spans="1:11" ht="15.75" customHeight="1" x14ac:dyDescent="0.25">
      <c r="A119" s="29"/>
      <c r="B119" s="900"/>
      <c r="C119" s="131">
        <v>106</v>
      </c>
      <c r="D119" s="132" t="s">
        <v>633</v>
      </c>
      <c r="E119" s="130"/>
      <c r="F119" s="29"/>
      <c r="G119" s="29"/>
      <c r="H119" s="29"/>
      <c r="I119" s="29"/>
      <c r="J119" s="29"/>
      <c r="K119" s="29"/>
    </row>
    <row r="120" spans="1:11" ht="15.75" customHeight="1" x14ac:dyDescent="0.25">
      <c r="A120" s="29"/>
      <c r="B120" s="900"/>
      <c r="C120" s="131">
        <v>107</v>
      </c>
      <c r="D120" s="132" t="s">
        <v>634</v>
      </c>
      <c r="E120" s="130"/>
      <c r="F120" s="29"/>
      <c r="G120" s="29"/>
      <c r="H120" s="29"/>
      <c r="I120" s="29"/>
      <c r="J120" s="29"/>
      <c r="K120" s="29"/>
    </row>
    <row r="121" spans="1:11" ht="15.75" customHeight="1" x14ac:dyDescent="0.25">
      <c r="A121" s="29"/>
      <c r="B121" s="900"/>
      <c r="C121" s="131">
        <v>108</v>
      </c>
      <c r="D121" s="132" t="s">
        <v>635</v>
      </c>
      <c r="E121" s="130"/>
      <c r="F121" s="29"/>
      <c r="G121" s="29"/>
      <c r="H121" s="29"/>
      <c r="I121" s="29"/>
      <c r="J121" s="29"/>
      <c r="K121" s="29"/>
    </row>
    <row r="122" spans="1:11" ht="15.75" customHeight="1" x14ac:dyDescent="0.25">
      <c r="A122" s="29"/>
      <c r="B122" s="900"/>
      <c r="C122" s="131">
        <v>109</v>
      </c>
      <c r="D122" s="132" t="s">
        <v>636</v>
      </c>
      <c r="E122" s="130"/>
      <c r="F122" s="29"/>
      <c r="G122" s="29"/>
      <c r="H122" s="29"/>
      <c r="I122" s="29"/>
      <c r="J122" s="29"/>
      <c r="K122" s="29"/>
    </row>
    <row r="123" spans="1:11" ht="15.75" customHeight="1" x14ac:dyDescent="0.25">
      <c r="A123" s="29"/>
      <c r="B123" s="900"/>
      <c r="C123" s="131">
        <v>110</v>
      </c>
      <c r="D123" s="132" t="s">
        <v>637</v>
      </c>
      <c r="E123" s="130"/>
      <c r="F123" s="29"/>
      <c r="G123" s="29"/>
      <c r="H123" s="29"/>
      <c r="I123" s="29"/>
      <c r="J123" s="29"/>
      <c r="K123" s="29"/>
    </row>
    <row r="124" spans="1:11" ht="15.75" customHeight="1" x14ac:dyDescent="0.25">
      <c r="A124" s="29"/>
      <c r="B124" s="901"/>
      <c r="C124" s="131">
        <v>111</v>
      </c>
      <c r="D124" s="132" t="s">
        <v>638</v>
      </c>
      <c r="E124" s="130"/>
      <c r="F124" s="29"/>
      <c r="G124" s="29"/>
      <c r="H124" s="29"/>
      <c r="I124" s="29"/>
      <c r="J124" s="29"/>
      <c r="K124" s="29"/>
    </row>
    <row r="125" spans="1:11" ht="15.75" customHeight="1" x14ac:dyDescent="0.25">
      <c r="A125" s="29"/>
      <c r="B125" s="899">
        <v>13</v>
      </c>
      <c r="C125" s="897" t="s">
        <v>639</v>
      </c>
      <c r="D125" s="898"/>
      <c r="E125" s="130"/>
      <c r="F125" s="29"/>
      <c r="G125" s="29"/>
      <c r="H125" s="29"/>
      <c r="I125" s="29"/>
      <c r="J125" s="29"/>
      <c r="K125" s="29"/>
    </row>
    <row r="126" spans="1:11" ht="15.75" customHeight="1" x14ac:dyDescent="0.25">
      <c r="A126" s="29"/>
      <c r="B126" s="900"/>
      <c r="C126" s="131">
        <v>112</v>
      </c>
      <c r="D126" s="132" t="s">
        <v>640</v>
      </c>
      <c r="E126" s="130"/>
      <c r="F126" s="29"/>
      <c r="G126" s="29"/>
      <c r="H126" s="29"/>
      <c r="I126" s="29"/>
      <c r="J126" s="29"/>
      <c r="K126" s="29"/>
    </row>
    <row r="127" spans="1:11" ht="15.75" customHeight="1" x14ac:dyDescent="0.25">
      <c r="A127" s="29"/>
      <c r="B127" s="900"/>
      <c r="C127" s="131">
        <v>113</v>
      </c>
      <c r="D127" s="132" t="s">
        <v>641</v>
      </c>
      <c r="E127" s="130"/>
      <c r="F127" s="29"/>
      <c r="G127" s="29"/>
      <c r="H127" s="29"/>
      <c r="I127" s="29"/>
      <c r="J127" s="29"/>
      <c r="K127" s="29"/>
    </row>
    <row r="128" spans="1:11" ht="15.75" customHeight="1" x14ac:dyDescent="0.25">
      <c r="A128" s="29"/>
      <c r="B128" s="900"/>
      <c r="C128" s="131">
        <v>114</v>
      </c>
      <c r="D128" s="132" t="s">
        <v>642</v>
      </c>
      <c r="E128" s="130"/>
      <c r="F128" s="29"/>
      <c r="G128" s="29"/>
      <c r="H128" s="29"/>
      <c r="I128" s="29"/>
      <c r="J128" s="29"/>
      <c r="K128" s="29"/>
    </row>
    <row r="129" spans="1:11" ht="15.75" customHeight="1" x14ac:dyDescent="0.25">
      <c r="A129" s="29"/>
      <c r="B129" s="900"/>
      <c r="C129" s="131">
        <v>115</v>
      </c>
      <c r="D129" s="132" t="s">
        <v>643</v>
      </c>
      <c r="E129" s="130"/>
      <c r="F129" s="29"/>
      <c r="G129" s="29"/>
      <c r="H129" s="29"/>
      <c r="I129" s="29"/>
      <c r="J129" s="29"/>
      <c r="K129" s="29"/>
    </row>
    <row r="130" spans="1:11" ht="15.75" customHeight="1" x14ac:dyDescent="0.25">
      <c r="A130" s="29"/>
      <c r="B130" s="901"/>
      <c r="C130" s="131">
        <v>116</v>
      </c>
      <c r="D130" s="132" t="s">
        <v>644</v>
      </c>
      <c r="E130" s="130"/>
      <c r="F130" s="29"/>
      <c r="G130" s="29"/>
      <c r="H130" s="29"/>
      <c r="I130" s="29"/>
      <c r="J130" s="29"/>
      <c r="K130" s="29"/>
    </row>
    <row r="131" spans="1:11" ht="15.75" customHeight="1" x14ac:dyDescent="0.25">
      <c r="A131" s="29"/>
      <c r="B131" s="899">
        <v>14</v>
      </c>
      <c r="C131" s="897" t="s">
        <v>645</v>
      </c>
      <c r="D131" s="898"/>
      <c r="E131" s="130"/>
      <c r="F131" s="29"/>
      <c r="G131" s="29"/>
      <c r="H131" s="29"/>
      <c r="I131" s="29"/>
      <c r="J131" s="29"/>
      <c r="K131" s="29"/>
    </row>
    <row r="132" spans="1:11" ht="15.75" customHeight="1" x14ac:dyDescent="0.25">
      <c r="A132" s="29"/>
      <c r="B132" s="900"/>
      <c r="C132" s="131">
        <v>117</v>
      </c>
      <c r="D132" s="132" t="s">
        <v>646</v>
      </c>
      <c r="E132" s="130"/>
      <c r="F132" s="29"/>
      <c r="G132" s="29"/>
      <c r="H132" s="29"/>
      <c r="I132" s="29"/>
      <c r="J132" s="29"/>
      <c r="K132" s="29"/>
    </row>
    <row r="133" spans="1:11" ht="15.75" customHeight="1" x14ac:dyDescent="0.25">
      <c r="A133" s="29"/>
      <c r="B133" s="900"/>
      <c r="C133" s="131">
        <v>118</v>
      </c>
      <c r="D133" s="132" t="s">
        <v>647</v>
      </c>
      <c r="E133" s="130"/>
      <c r="F133" s="29"/>
      <c r="G133" s="29"/>
      <c r="H133" s="29"/>
      <c r="I133" s="29"/>
      <c r="J133" s="29"/>
      <c r="K133" s="29"/>
    </row>
    <row r="134" spans="1:11" ht="15.75" customHeight="1" x14ac:dyDescent="0.25">
      <c r="A134" s="29"/>
      <c r="B134" s="900"/>
      <c r="C134" s="131">
        <v>119</v>
      </c>
      <c r="D134" s="132" t="s">
        <v>648</v>
      </c>
      <c r="E134" s="130"/>
      <c r="F134" s="29"/>
      <c r="G134" s="29"/>
      <c r="H134" s="29"/>
      <c r="I134" s="29"/>
      <c r="J134" s="29"/>
      <c r="K134" s="29"/>
    </row>
    <row r="135" spans="1:11" ht="15.75" customHeight="1" x14ac:dyDescent="0.25">
      <c r="A135" s="29"/>
      <c r="B135" s="900"/>
      <c r="C135" s="131">
        <v>120</v>
      </c>
      <c r="D135" s="132" t="s">
        <v>649</v>
      </c>
      <c r="E135" s="130"/>
      <c r="F135" s="29"/>
      <c r="G135" s="29"/>
      <c r="H135" s="29"/>
      <c r="I135" s="29"/>
      <c r="J135" s="29"/>
      <c r="K135" s="29"/>
    </row>
    <row r="136" spans="1:11" ht="15.75" customHeight="1" x14ac:dyDescent="0.25">
      <c r="A136" s="29"/>
      <c r="B136" s="900"/>
      <c r="C136" s="131">
        <v>121</v>
      </c>
      <c r="D136" s="132" t="s">
        <v>650</v>
      </c>
      <c r="E136" s="130"/>
      <c r="F136" s="29"/>
      <c r="G136" s="29"/>
      <c r="H136" s="29"/>
      <c r="I136" s="29"/>
      <c r="J136" s="29"/>
      <c r="K136" s="29"/>
    </row>
    <row r="137" spans="1:11" ht="15.75" customHeight="1" x14ac:dyDescent="0.25">
      <c r="A137" s="29"/>
      <c r="B137" s="900"/>
      <c r="C137" s="131">
        <v>122</v>
      </c>
      <c r="D137" s="132" t="s">
        <v>651</v>
      </c>
      <c r="E137" s="130"/>
      <c r="F137" s="29"/>
      <c r="G137" s="29"/>
      <c r="H137" s="29"/>
      <c r="I137" s="29"/>
      <c r="J137" s="29"/>
      <c r="K137" s="29"/>
    </row>
    <row r="138" spans="1:11" ht="15.75" customHeight="1" x14ac:dyDescent="0.25">
      <c r="A138" s="29"/>
      <c r="B138" s="900"/>
      <c r="C138" s="131">
        <v>123</v>
      </c>
      <c r="D138" s="132" t="s">
        <v>652</v>
      </c>
      <c r="E138" s="130"/>
      <c r="F138" s="29"/>
      <c r="G138" s="29"/>
      <c r="H138" s="29"/>
      <c r="I138" s="29"/>
      <c r="J138" s="29"/>
      <c r="K138" s="29"/>
    </row>
    <row r="139" spans="1:11" ht="15.75" customHeight="1" x14ac:dyDescent="0.25">
      <c r="A139" s="29"/>
      <c r="B139" s="900"/>
      <c r="C139" s="131">
        <v>124</v>
      </c>
      <c r="D139" s="132" t="s">
        <v>653</v>
      </c>
      <c r="E139" s="130"/>
      <c r="F139" s="29"/>
      <c r="G139" s="29"/>
      <c r="H139" s="29"/>
      <c r="I139" s="29"/>
      <c r="J139" s="29"/>
      <c r="K139" s="29"/>
    </row>
    <row r="140" spans="1:11" ht="15.75" customHeight="1" x14ac:dyDescent="0.25">
      <c r="A140" s="29"/>
      <c r="B140" s="900"/>
      <c r="C140" s="131">
        <v>125</v>
      </c>
      <c r="D140" s="132" t="s">
        <v>654</v>
      </c>
      <c r="E140" s="130"/>
      <c r="F140" s="29"/>
      <c r="G140" s="29"/>
      <c r="H140" s="29"/>
      <c r="I140" s="29"/>
      <c r="J140" s="29"/>
      <c r="K140" s="29"/>
    </row>
    <row r="141" spans="1:11" ht="15.75" customHeight="1" x14ac:dyDescent="0.25">
      <c r="A141" s="29"/>
      <c r="B141" s="901"/>
      <c r="C141" s="131">
        <v>126</v>
      </c>
      <c r="D141" s="132" t="s">
        <v>655</v>
      </c>
      <c r="E141" s="130"/>
      <c r="F141" s="29"/>
      <c r="G141" s="29"/>
      <c r="H141" s="29"/>
      <c r="I141" s="29"/>
      <c r="J141" s="29"/>
      <c r="K141" s="29"/>
    </row>
    <row r="142" spans="1:11" ht="15.75" customHeight="1" x14ac:dyDescent="0.25">
      <c r="A142" s="29"/>
      <c r="B142" s="899">
        <v>15</v>
      </c>
      <c r="C142" s="897" t="s">
        <v>656</v>
      </c>
      <c r="D142" s="898"/>
      <c r="E142" s="130"/>
      <c r="F142" s="29"/>
      <c r="G142" s="29"/>
      <c r="H142" s="29"/>
      <c r="I142" s="29"/>
      <c r="J142" s="29"/>
      <c r="K142" s="29"/>
    </row>
    <row r="143" spans="1:11" ht="15.75" customHeight="1" x14ac:dyDescent="0.25">
      <c r="A143" s="29"/>
      <c r="B143" s="900"/>
      <c r="C143" s="131">
        <v>127</v>
      </c>
      <c r="D143" s="132" t="s">
        <v>657</v>
      </c>
      <c r="E143" s="130"/>
      <c r="F143" s="29"/>
      <c r="G143" s="29"/>
      <c r="H143" s="29"/>
      <c r="I143" s="29"/>
      <c r="J143" s="29"/>
      <c r="K143" s="29"/>
    </row>
    <row r="144" spans="1:11" ht="15.75" customHeight="1" x14ac:dyDescent="0.25">
      <c r="A144" s="29"/>
      <c r="B144" s="900"/>
      <c r="C144" s="131">
        <v>128</v>
      </c>
      <c r="D144" s="132" t="s">
        <v>658</v>
      </c>
      <c r="E144" s="130"/>
      <c r="F144" s="29"/>
      <c r="G144" s="29"/>
      <c r="H144" s="29"/>
      <c r="I144" s="29"/>
      <c r="J144" s="29"/>
      <c r="K144" s="29"/>
    </row>
    <row r="145" spans="1:11" ht="15.75" customHeight="1" x14ac:dyDescent="0.25">
      <c r="A145" s="29"/>
      <c r="B145" s="900"/>
      <c r="C145" s="131">
        <v>129</v>
      </c>
      <c r="D145" s="132" t="s">
        <v>659</v>
      </c>
      <c r="E145" s="130"/>
      <c r="F145" s="29"/>
      <c r="G145" s="29"/>
      <c r="H145" s="29"/>
      <c r="I145" s="29"/>
      <c r="J145" s="29"/>
      <c r="K145" s="29"/>
    </row>
    <row r="146" spans="1:11" ht="15.75" customHeight="1" x14ac:dyDescent="0.25">
      <c r="A146" s="29"/>
      <c r="B146" s="900"/>
      <c r="C146" s="131">
        <v>130</v>
      </c>
      <c r="D146" s="132" t="s">
        <v>660</v>
      </c>
      <c r="E146" s="130"/>
      <c r="F146" s="29"/>
      <c r="G146" s="29"/>
      <c r="H146" s="29"/>
      <c r="I146" s="29"/>
      <c r="J146" s="29"/>
      <c r="K146" s="29"/>
    </row>
    <row r="147" spans="1:11" ht="15.75" customHeight="1" x14ac:dyDescent="0.25">
      <c r="A147" s="29"/>
      <c r="B147" s="900"/>
      <c r="C147" s="131">
        <v>131</v>
      </c>
      <c r="D147" s="132" t="s">
        <v>661</v>
      </c>
      <c r="E147" s="130"/>
      <c r="F147" s="29"/>
      <c r="G147" s="29"/>
      <c r="H147" s="29"/>
      <c r="I147" s="29"/>
      <c r="J147" s="29"/>
      <c r="K147" s="29"/>
    </row>
    <row r="148" spans="1:11" ht="15.75" customHeight="1" x14ac:dyDescent="0.25">
      <c r="A148" s="29"/>
      <c r="B148" s="900"/>
      <c r="C148" s="131">
        <v>132</v>
      </c>
      <c r="D148" s="132" t="s">
        <v>662</v>
      </c>
      <c r="E148" s="130"/>
      <c r="F148" s="29"/>
      <c r="G148" s="29"/>
      <c r="H148" s="29"/>
      <c r="I148" s="29"/>
      <c r="J148" s="29"/>
      <c r="K148" s="29"/>
    </row>
    <row r="149" spans="1:11" ht="15.75" customHeight="1" x14ac:dyDescent="0.25">
      <c r="A149" s="29"/>
      <c r="B149" s="900"/>
      <c r="C149" s="131">
        <v>133</v>
      </c>
      <c r="D149" s="132" t="s">
        <v>663</v>
      </c>
      <c r="E149" s="130"/>
      <c r="F149" s="29"/>
      <c r="G149" s="29"/>
      <c r="H149" s="29"/>
      <c r="I149" s="29"/>
      <c r="J149" s="29"/>
      <c r="K149" s="29"/>
    </row>
    <row r="150" spans="1:11" ht="15.75" customHeight="1" x14ac:dyDescent="0.25">
      <c r="A150" s="29"/>
      <c r="B150" s="900"/>
      <c r="C150" s="131">
        <v>134</v>
      </c>
      <c r="D150" s="132" t="s">
        <v>664</v>
      </c>
      <c r="E150" s="130"/>
      <c r="F150" s="29"/>
      <c r="G150" s="29"/>
      <c r="H150" s="29"/>
      <c r="I150" s="29"/>
      <c r="J150" s="29"/>
      <c r="K150" s="29"/>
    </row>
    <row r="151" spans="1:11" ht="15.75" customHeight="1" x14ac:dyDescent="0.25">
      <c r="A151" s="29"/>
      <c r="B151" s="900"/>
      <c r="C151" s="131">
        <v>135</v>
      </c>
      <c r="D151" s="132" t="s">
        <v>665</v>
      </c>
      <c r="E151" s="130"/>
      <c r="F151" s="29"/>
      <c r="G151" s="29"/>
      <c r="H151" s="29"/>
      <c r="I151" s="29"/>
      <c r="J151" s="29"/>
      <c r="K151" s="29"/>
    </row>
    <row r="152" spans="1:11" ht="15.75" customHeight="1" x14ac:dyDescent="0.25">
      <c r="A152" s="29"/>
      <c r="B152" s="900"/>
      <c r="C152" s="131">
        <v>136</v>
      </c>
      <c r="D152" s="132" t="s">
        <v>666</v>
      </c>
      <c r="E152" s="130"/>
      <c r="F152" s="29"/>
      <c r="G152" s="29"/>
      <c r="H152" s="29"/>
      <c r="I152" s="29"/>
      <c r="J152" s="29"/>
      <c r="K152" s="29"/>
    </row>
    <row r="153" spans="1:11" ht="15.75" customHeight="1" x14ac:dyDescent="0.25">
      <c r="A153" s="29"/>
      <c r="B153" s="900"/>
      <c r="C153" s="131">
        <v>137</v>
      </c>
      <c r="D153" s="132" t="s">
        <v>667</v>
      </c>
      <c r="E153" s="130"/>
      <c r="F153" s="29"/>
      <c r="G153" s="29"/>
      <c r="H153" s="29"/>
      <c r="I153" s="29"/>
      <c r="J153" s="29"/>
      <c r="K153" s="29"/>
    </row>
    <row r="154" spans="1:11" ht="15.75" customHeight="1" x14ac:dyDescent="0.25">
      <c r="A154" s="29"/>
      <c r="B154" s="901"/>
      <c r="C154" s="131">
        <v>138</v>
      </c>
      <c r="D154" s="132" t="s">
        <v>668</v>
      </c>
      <c r="E154" s="130"/>
      <c r="F154" s="29"/>
      <c r="G154" s="29"/>
      <c r="H154" s="29"/>
      <c r="I154" s="29"/>
      <c r="J154" s="29"/>
      <c r="K154" s="29"/>
    </row>
    <row r="155" spans="1:11" ht="15.75" customHeight="1" x14ac:dyDescent="0.25">
      <c r="A155" s="29"/>
      <c r="B155" s="899">
        <v>16</v>
      </c>
      <c r="C155" s="897" t="s">
        <v>669</v>
      </c>
      <c r="D155" s="898"/>
      <c r="E155" s="130"/>
      <c r="F155" s="29"/>
      <c r="G155" s="29"/>
      <c r="H155" s="29"/>
      <c r="I155" s="29"/>
      <c r="J155" s="29"/>
      <c r="K155" s="29"/>
    </row>
    <row r="156" spans="1:11" ht="15.75" customHeight="1" x14ac:dyDescent="0.25">
      <c r="A156" s="29"/>
      <c r="B156" s="900"/>
      <c r="C156" s="131">
        <v>139</v>
      </c>
      <c r="D156" s="132" t="s">
        <v>670</v>
      </c>
      <c r="E156" s="130"/>
      <c r="F156" s="29"/>
      <c r="G156" s="29"/>
      <c r="H156" s="29"/>
      <c r="I156" s="29"/>
      <c r="J156" s="29"/>
      <c r="K156" s="29"/>
    </row>
    <row r="157" spans="1:11" ht="15.75" customHeight="1" x14ac:dyDescent="0.25">
      <c r="A157" s="29"/>
      <c r="B157" s="900"/>
      <c r="C157" s="131">
        <v>140</v>
      </c>
      <c r="D157" s="132" t="s">
        <v>671</v>
      </c>
      <c r="E157" s="130"/>
      <c r="F157" s="29"/>
      <c r="G157" s="29"/>
      <c r="H157" s="29"/>
      <c r="I157" s="29"/>
      <c r="J157" s="29"/>
      <c r="K157" s="29"/>
    </row>
    <row r="158" spans="1:11" ht="15.75" customHeight="1" x14ac:dyDescent="0.25">
      <c r="A158" s="29"/>
      <c r="B158" s="900"/>
      <c r="C158" s="131">
        <v>141</v>
      </c>
      <c r="D158" s="132" t="s">
        <v>672</v>
      </c>
      <c r="E158" s="130"/>
      <c r="F158" s="29"/>
      <c r="G158" s="29"/>
      <c r="H158" s="29"/>
      <c r="I158" s="29"/>
      <c r="J158" s="29"/>
      <c r="K158" s="29"/>
    </row>
    <row r="159" spans="1:11" ht="15.75" customHeight="1" x14ac:dyDescent="0.25">
      <c r="A159" s="29"/>
      <c r="B159" s="900"/>
      <c r="C159" s="131">
        <v>142</v>
      </c>
      <c r="D159" s="132" t="s">
        <v>673</v>
      </c>
      <c r="E159" s="130"/>
      <c r="F159" s="29"/>
      <c r="G159" s="29"/>
      <c r="H159" s="29"/>
      <c r="I159" s="29"/>
      <c r="J159" s="29"/>
      <c r="K159" s="29"/>
    </row>
    <row r="160" spans="1:11" ht="15.75" customHeight="1" x14ac:dyDescent="0.25">
      <c r="A160" s="29"/>
      <c r="B160" s="900"/>
      <c r="C160" s="133">
        <v>143</v>
      </c>
      <c r="D160" s="134" t="s">
        <v>674</v>
      </c>
      <c r="E160" s="130"/>
      <c r="F160" s="29"/>
      <c r="G160" s="29"/>
      <c r="H160" s="29"/>
      <c r="I160" s="29"/>
      <c r="J160" s="29"/>
      <c r="K160" s="29"/>
    </row>
    <row r="161" spans="1:11" ht="15.75" customHeight="1" x14ac:dyDescent="0.25">
      <c r="A161" s="29"/>
      <c r="B161" s="900"/>
      <c r="C161" s="133">
        <v>144</v>
      </c>
      <c r="D161" s="134" t="s">
        <v>675</v>
      </c>
      <c r="E161" s="130"/>
      <c r="F161" s="29"/>
      <c r="G161" s="29"/>
      <c r="H161" s="29"/>
      <c r="I161" s="29"/>
      <c r="J161" s="29"/>
      <c r="K161" s="29"/>
    </row>
    <row r="162" spans="1:11" ht="15.75" customHeight="1" x14ac:dyDescent="0.25">
      <c r="A162" s="29"/>
      <c r="B162" s="900"/>
      <c r="C162" s="133">
        <v>145</v>
      </c>
      <c r="D162" s="134" t="s">
        <v>676</v>
      </c>
      <c r="E162" s="130"/>
      <c r="F162" s="29"/>
      <c r="G162" s="29"/>
      <c r="H162" s="29"/>
      <c r="I162" s="29"/>
      <c r="J162" s="29"/>
      <c r="K162" s="29"/>
    </row>
    <row r="163" spans="1:11" ht="15.75" customHeight="1" x14ac:dyDescent="0.25">
      <c r="A163" s="29"/>
      <c r="B163" s="900"/>
      <c r="C163" s="131">
        <v>146</v>
      </c>
      <c r="D163" s="132" t="s">
        <v>677</v>
      </c>
      <c r="E163" s="130"/>
      <c r="F163" s="29"/>
      <c r="G163" s="29"/>
      <c r="H163" s="29"/>
      <c r="I163" s="29"/>
      <c r="J163" s="29"/>
      <c r="K163" s="29"/>
    </row>
    <row r="164" spans="1:11" ht="15.75" customHeight="1" x14ac:dyDescent="0.25">
      <c r="A164" s="29"/>
      <c r="B164" s="900"/>
      <c r="C164" s="131">
        <v>147</v>
      </c>
      <c r="D164" s="132" t="s">
        <v>678</v>
      </c>
      <c r="E164" s="130"/>
      <c r="F164" s="29"/>
      <c r="G164" s="29"/>
      <c r="H164" s="29"/>
      <c r="I164" s="29"/>
      <c r="J164" s="29"/>
      <c r="K164" s="29"/>
    </row>
    <row r="165" spans="1:11" ht="15.75" customHeight="1" x14ac:dyDescent="0.25">
      <c r="A165" s="29"/>
      <c r="B165" s="900"/>
      <c r="C165" s="133">
        <v>148</v>
      </c>
      <c r="D165" s="134" t="s">
        <v>679</v>
      </c>
      <c r="E165" s="130"/>
      <c r="F165" s="29"/>
      <c r="G165" s="29"/>
      <c r="H165" s="29"/>
      <c r="I165" s="29"/>
      <c r="J165" s="29"/>
      <c r="K165" s="29"/>
    </row>
    <row r="166" spans="1:11" ht="15.75" customHeight="1" x14ac:dyDescent="0.25">
      <c r="A166" s="29"/>
      <c r="B166" s="900"/>
      <c r="C166" s="131">
        <v>149</v>
      </c>
      <c r="D166" s="132" t="s">
        <v>680</v>
      </c>
      <c r="E166" s="130"/>
      <c r="F166" s="29"/>
      <c r="G166" s="29"/>
      <c r="H166" s="29"/>
      <c r="I166" s="29"/>
      <c r="J166" s="29"/>
      <c r="K166" s="29"/>
    </row>
    <row r="167" spans="1:11" ht="15.75" customHeight="1" x14ac:dyDescent="0.25">
      <c r="A167" s="29"/>
      <c r="B167" s="901"/>
      <c r="C167" s="131">
        <v>150</v>
      </c>
      <c r="D167" s="132" t="s">
        <v>681</v>
      </c>
      <c r="E167" s="130"/>
      <c r="F167" s="29"/>
      <c r="G167" s="29"/>
      <c r="H167" s="29"/>
      <c r="I167" s="29"/>
      <c r="J167" s="29"/>
      <c r="K167" s="29"/>
    </row>
    <row r="168" spans="1:11" ht="15.75" customHeight="1" x14ac:dyDescent="0.25">
      <c r="A168" s="29"/>
      <c r="B168" s="899">
        <v>17</v>
      </c>
      <c r="C168" s="897" t="s">
        <v>682</v>
      </c>
      <c r="D168" s="898"/>
      <c r="E168" s="130"/>
      <c r="F168" s="29"/>
      <c r="G168" s="29"/>
      <c r="H168" s="29"/>
      <c r="I168" s="29"/>
      <c r="J168" s="29"/>
      <c r="K168" s="29"/>
    </row>
    <row r="169" spans="1:11" ht="15.75" customHeight="1" x14ac:dyDescent="0.25">
      <c r="A169" s="29"/>
      <c r="B169" s="900"/>
      <c r="C169" s="131">
        <v>151</v>
      </c>
      <c r="D169" s="132" t="s">
        <v>683</v>
      </c>
      <c r="E169" s="130"/>
      <c r="F169" s="29"/>
      <c r="G169" s="29"/>
      <c r="H169" s="29"/>
      <c r="I169" s="29"/>
      <c r="J169" s="29"/>
      <c r="K169" s="29"/>
    </row>
    <row r="170" spans="1:11" ht="15.75" customHeight="1" x14ac:dyDescent="0.25">
      <c r="A170" s="29"/>
      <c r="B170" s="900"/>
      <c r="C170" s="131">
        <v>152</v>
      </c>
      <c r="D170" s="132" t="s">
        <v>684</v>
      </c>
      <c r="E170" s="130"/>
      <c r="F170" s="29"/>
      <c r="G170" s="29"/>
      <c r="H170" s="29"/>
      <c r="I170" s="29"/>
      <c r="J170" s="29"/>
      <c r="K170" s="29"/>
    </row>
    <row r="171" spans="1:11" ht="15.75" customHeight="1" x14ac:dyDescent="0.25">
      <c r="A171" s="29"/>
      <c r="B171" s="900"/>
      <c r="C171" s="131">
        <v>153</v>
      </c>
      <c r="D171" s="132" t="s">
        <v>685</v>
      </c>
      <c r="E171" s="130"/>
      <c r="F171" s="29"/>
      <c r="G171" s="29"/>
      <c r="H171" s="29"/>
      <c r="I171" s="29"/>
      <c r="J171" s="29"/>
      <c r="K171" s="29"/>
    </row>
    <row r="172" spans="1:11" ht="15.75" customHeight="1" x14ac:dyDescent="0.25">
      <c r="A172" s="29"/>
      <c r="B172" s="900"/>
      <c r="C172" s="131">
        <v>154</v>
      </c>
      <c r="D172" s="132" t="s">
        <v>686</v>
      </c>
      <c r="E172" s="130"/>
      <c r="F172" s="29"/>
      <c r="G172" s="29"/>
      <c r="H172" s="29"/>
      <c r="I172" s="29"/>
      <c r="J172" s="29"/>
      <c r="K172" s="29"/>
    </row>
    <row r="173" spans="1:11" ht="15.75" customHeight="1" x14ac:dyDescent="0.25">
      <c r="A173" s="29"/>
      <c r="B173" s="900"/>
      <c r="C173" s="131">
        <v>155</v>
      </c>
      <c r="D173" s="132" t="s">
        <v>687</v>
      </c>
      <c r="E173" s="130"/>
      <c r="F173" s="29"/>
      <c r="G173" s="29"/>
      <c r="H173" s="29"/>
      <c r="I173" s="29"/>
      <c r="J173" s="29"/>
      <c r="K173" s="29"/>
    </row>
    <row r="174" spans="1:11" ht="15.75" customHeight="1" x14ac:dyDescent="0.25">
      <c r="A174" s="29"/>
      <c r="B174" s="900"/>
      <c r="C174" s="131">
        <v>156</v>
      </c>
      <c r="D174" s="132" t="s">
        <v>688</v>
      </c>
      <c r="E174" s="130"/>
      <c r="F174" s="29"/>
      <c r="G174" s="29"/>
      <c r="H174" s="29"/>
      <c r="I174" s="29"/>
      <c r="J174" s="29"/>
      <c r="K174" s="29"/>
    </row>
    <row r="175" spans="1:11" ht="15.75" customHeight="1" x14ac:dyDescent="0.25">
      <c r="A175" s="29"/>
      <c r="B175" s="900"/>
      <c r="C175" s="131">
        <v>157</v>
      </c>
      <c r="D175" s="132" t="s">
        <v>689</v>
      </c>
      <c r="E175" s="130"/>
      <c r="F175" s="29"/>
      <c r="G175" s="29"/>
      <c r="H175" s="29"/>
      <c r="I175" s="29"/>
      <c r="J175" s="29"/>
      <c r="K175" s="29"/>
    </row>
    <row r="176" spans="1:11" ht="15.75" customHeight="1" x14ac:dyDescent="0.25">
      <c r="A176" s="29"/>
      <c r="B176" s="900"/>
      <c r="C176" s="131">
        <v>158</v>
      </c>
      <c r="D176" s="132" t="s">
        <v>690</v>
      </c>
      <c r="E176" s="130"/>
      <c r="F176" s="29"/>
      <c r="G176" s="29"/>
      <c r="H176" s="29"/>
      <c r="I176" s="29"/>
      <c r="J176" s="29"/>
      <c r="K176" s="29"/>
    </row>
    <row r="177" spans="1:11" ht="15.75" customHeight="1" x14ac:dyDescent="0.25">
      <c r="A177" s="29"/>
      <c r="B177" s="900"/>
      <c r="C177" s="131">
        <v>159</v>
      </c>
      <c r="D177" s="132" t="s">
        <v>691</v>
      </c>
      <c r="E177" s="130"/>
      <c r="F177" s="29"/>
      <c r="G177" s="29"/>
      <c r="H177" s="29"/>
      <c r="I177" s="29"/>
      <c r="J177" s="29"/>
      <c r="K177" s="29"/>
    </row>
    <row r="178" spans="1:11" ht="15.75" customHeight="1" x14ac:dyDescent="0.25">
      <c r="A178" s="29"/>
      <c r="B178" s="900"/>
      <c r="C178" s="131">
        <v>160</v>
      </c>
      <c r="D178" s="132" t="s">
        <v>692</v>
      </c>
      <c r="E178" s="130"/>
      <c r="F178" s="29"/>
      <c r="G178" s="29"/>
      <c r="H178" s="29"/>
      <c r="I178" s="29"/>
      <c r="J178" s="29"/>
      <c r="K178" s="29"/>
    </row>
    <row r="179" spans="1:11" ht="15.75" customHeight="1" x14ac:dyDescent="0.25">
      <c r="A179" s="29"/>
      <c r="B179" s="900"/>
      <c r="C179" s="131">
        <v>161</v>
      </c>
      <c r="D179" s="132" t="s">
        <v>693</v>
      </c>
      <c r="E179" s="130"/>
      <c r="F179" s="29"/>
      <c r="G179" s="29"/>
      <c r="H179" s="29"/>
      <c r="I179" s="29"/>
      <c r="J179" s="29"/>
      <c r="K179" s="29"/>
    </row>
    <row r="180" spans="1:11" ht="15.75" customHeight="1" x14ac:dyDescent="0.25">
      <c r="A180" s="29"/>
      <c r="B180" s="900"/>
      <c r="C180" s="131">
        <v>162</v>
      </c>
      <c r="D180" s="132" t="s">
        <v>694</v>
      </c>
      <c r="E180" s="130"/>
      <c r="F180" s="29"/>
      <c r="G180" s="29"/>
      <c r="H180" s="29"/>
      <c r="I180" s="29"/>
      <c r="J180" s="29"/>
      <c r="K180" s="29"/>
    </row>
    <row r="181" spans="1:11" ht="15.75" customHeight="1" x14ac:dyDescent="0.25">
      <c r="A181" s="29"/>
      <c r="B181" s="900"/>
      <c r="C181" s="131">
        <v>163</v>
      </c>
      <c r="D181" s="132" t="s">
        <v>695</v>
      </c>
      <c r="E181" s="130"/>
      <c r="F181" s="29"/>
      <c r="G181" s="29"/>
      <c r="H181" s="29"/>
      <c r="I181" s="29"/>
      <c r="J181" s="29"/>
      <c r="K181" s="29"/>
    </row>
    <row r="182" spans="1:11" ht="15.75" customHeight="1" x14ac:dyDescent="0.25">
      <c r="A182" s="29"/>
      <c r="B182" s="900"/>
      <c r="C182" s="131">
        <v>164</v>
      </c>
      <c r="D182" s="132" t="s">
        <v>696</v>
      </c>
      <c r="E182" s="130"/>
      <c r="F182" s="29"/>
      <c r="G182" s="29"/>
      <c r="H182" s="29"/>
      <c r="I182" s="29"/>
      <c r="J182" s="29"/>
      <c r="K182" s="29"/>
    </row>
    <row r="183" spans="1:11" ht="15.75" customHeight="1" x14ac:dyDescent="0.25">
      <c r="A183" s="29"/>
      <c r="B183" s="900"/>
      <c r="C183" s="131">
        <v>165</v>
      </c>
      <c r="D183" s="132" t="s">
        <v>697</v>
      </c>
      <c r="E183" s="130"/>
      <c r="F183" s="29"/>
      <c r="G183" s="29"/>
      <c r="H183" s="29"/>
      <c r="I183" s="29"/>
      <c r="J183" s="29"/>
      <c r="K183" s="29"/>
    </row>
    <row r="184" spans="1:11" ht="15.75" customHeight="1" x14ac:dyDescent="0.25">
      <c r="A184" s="29"/>
      <c r="B184" s="900"/>
      <c r="C184" s="131">
        <v>166</v>
      </c>
      <c r="D184" s="132" t="s">
        <v>698</v>
      </c>
      <c r="E184" s="130"/>
      <c r="F184" s="29"/>
      <c r="G184" s="29"/>
      <c r="H184" s="29"/>
      <c r="I184" s="29"/>
      <c r="J184" s="29"/>
      <c r="K184" s="29"/>
    </row>
    <row r="185" spans="1:11" ht="15.75" customHeight="1" x14ac:dyDescent="0.25">
      <c r="A185" s="29"/>
      <c r="B185" s="900"/>
      <c r="C185" s="131">
        <v>167</v>
      </c>
      <c r="D185" s="132" t="s">
        <v>699</v>
      </c>
      <c r="E185" s="130"/>
      <c r="F185" s="29"/>
      <c r="G185" s="29"/>
      <c r="H185" s="29"/>
      <c r="I185" s="29"/>
      <c r="J185" s="29"/>
      <c r="K185" s="29"/>
    </row>
    <row r="186" spans="1:11" ht="15.75" customHeight="1" x14ac:dyDescent="0.25">
      <c r="A186" s="29"/>
      <c r="B186" s="900"/>
      <c r="C186" s="131">
        <v>168</v>
      </c>
      <c r="D186" s="132" t="s">
        <v>700</v>
      </c>
      <c r="E186" s="130"/>
      <c r="F186" s="29"/>
      <c r="G186" s="29"/>
      <c r="H186" s="29"/>
      <c r="I186" s="29"/>
      <c r="J186" s="29"/>
      <c r="K186" s="29"/>
    </row>
    <row r="187" spans="1:11" ht="15.75" customHeight="1" x14ac:dyDescent="0.25">
      <c r="A187" s="29"/>
      <c r="B187" s="901"/>
      <c r="C187" s="131">
        <v>169</v>
      </c>
      <c r="D187" s="132" t="s">
        <v>701</v>
      </c>
      <c r="E187" s="130"/>
      <c r="F187" s="29"/>
      <c r="G187" s="29"/>
      <c r="H187" s="29"/>
      <c r="I187" s="29"/>
      <c r="J187" s="29"/>
      <c r="K187" s="29"/>
    </row>
    <row r="188" spans="1:11" ht="15.75" customHeight="1" x14ac:dyDescent="0.25">
      <c r="A188" s="29"/>
      <c r="B188" s="29"/>
      <c r="C188" s="135"/>
      <c r="D188" s="136"/>
      <c r="E188" s="130"/>
      <c r="F188" s="29"/>
      <c r="G188" s="29"/>
      <c r="H188" s="29"/>
      <c r="I188" s="29"/>
      <c r="J188" s="29"/>
      <c r="K188" s="29"/>
    </row>
    <row r="189" spans="1:11" ht="15.75" customHeight="1" x14ac:dyDescent="0.25">
      <c r="A189" s="29"/>
      <c r="B189" s="29"/>
      <c r="C189" s="135"/>
      <c r="D189" s="136"/>
      <c r="E189" s="130"/>
      <c r="F189" s="29"/>
      <c r="G189" s="29"/>
      <c r="H189" s="29"/>
      <c r="I189" s="29"/>
      <c r="J189" s="29"/>
      <c r="K189" s="29"/>
    </row>
    <row r="190" spans="1:11" ht="15.75" customHeight="1" x14ac:dyDescent="0.25">
      <c r="A190" s="29"/>
      <c r="B190" s="29"/>
      <c r="C190" s="135"/>
      <c r="D190" s="136"/>
      <c r="E190" s="130"/>
      <c r="F190" s="29"/>
      <c r="G190" s="29"/>
      <c r="H190" s="29"/>
      <c r="I190" s="29"/>
      <c r="J190" s="29"/>
      <c r="K190" s="29"/>
    </row>
    <row r="191" spans="1:11" ht="15.75" customHeight="1" x14ac:dyDescent="0.25">
      <c r="A191" s="29"/>
      <c r="B191" s="29"/>
      <c r="C191" s="135"/>
      <c r="D191" s="136"/>
      <c r="E191" s="130"/>
      <c r="F191" s="29"/>
      <c r="G191" s="29"/>
      <c r="H191" s="29"/>
      <c r="I191" s="29"/>
      <c r="J191" s="29"/>
      <c r="K191" s="29"/>
    </row>
    <row r="192" spans="1:11" ht="15.75" customHeight="1" x14ac:dyDescent="0.25">
      <c r="A192" s="29"/>
      <c r="B192" s="29"/>
      <c r="C192" s="135"/>
      <c r="D192" s="136"/>
      <c r="E192" s="130"/>
      <c r="F192" s="29"/>
      <c r="G192" s="29"/>
      <c r="H192" s="29"/>
      <c r="I192" s="29"/>
      <c r="J192" s="29"/>
      <c r="K192" s="29"/>
    </row>
    <row r="193" spans="1:11" ht="15.75" customHeight="1" x14ac:dyDescent="0.25">
      <c r="A193" s="29"/>
      <c r="B193" s="29"/>
      <c r="C193" s="135"/>
      <c r="D193" s="136"/>
      <c r="E193" s="130"/>
      <c r="F193" s="29"/>
      <c r="G193" s="29"/>
      <c r="H193" s="29"/>
      <c r="I193" s="29"/>
      <c r="J193" s="29"/>
      <c r="K193" s="29"/>
    </row>
    <row r="194" spans="1:11" ht="15.75" customHeight="1" x14ac:dyDescent="0.25">
      <c r="A194" s="29"/>
      <c r="B194" s="29"/>
      <c r="C194" s="135"/>
      <c r="D194" s="136"/>
      <c r="E194" s="130"/>
      <c r="F194" s="29"/>
      <c r="G194" s="29"/>
      <c r="H194" s="29"/>
      <c r="I194" s="29"/>
      <c r="J194" s="29"/>
      <c r="K194" s="29"/>
    </row>
    <row r="195" spans="1:11" ht="15.75" customHeight="1" x14ac:dyDescent="0.25">
      <c r="A195" s="29"/>
      <c r="B195" s="29"/>
      <c r="C195" s="135"/>
      <c r="D195" s="136"/>
      <c r="E195" s="130"/>
      <c r="F195" s="29"/>
      <c r="G195" s="29"/>
      <c r="H195" s="29"/>
      <c r="I195" s="29"/>
      <c r="J195" s="29"/>
      <c r="K195" s="29"/>
    </row>
    <row r="196" spans="1:11" ht="15.75" customHeight="1" x14ac:dyDescent="0.25">
      <c r="A196" s="29"/>
      <c r="B196" s="29"/>
      <c r="C196" s="135"/>
      <c r="D196" s="136"/>
      <c r="E196" s="130"/>
      <c r="F196" s="29"/>
      <c r="G196" s="29"/>
      <c r="H196" s="29"/>
      <c r="I196" s="29"/>
      <c r="J196" s="29"/>
      <c r="K196" s="29"/>
    </row>
    <row r="197" spans="1:11" ht="15.75" customHeight="1" x14ac:dyDescent="0.25">
      <c r="A197" s="29"/>
      <c r="B197" s="29"/>
      <c r="C197" s="135"/>
      <c r="D197" s="136"/>
      <c r="E197" s="130"/>
      <c r="F197" s="29"/>
      <c r="G197" s="29"/>
      <c r="H197" s="29"/>
      <c r="I197" s="29"/>
      <c r="J197" s="29"/>
      <c r="K197" s="29"/>
    </row>
    <row r="198" spans="1:11" ht="15.75" customHeight="1" x14ac:dyDescent="0.25">
      <c r="A198" s="29"/>
      <c r="B198" s="29"/>
      <c r="C198" s="135"/>
      <c r="D198" s="136"/>
      <c r="E198" s="130"/>
      <c r="F198" s="29"/>
      <c r="G198" s="29"/>
      <c r="H198" s="29"/>
      <c r="I198" s="29"/>
      <c r="J198" s="29"/>
      <c r="K198" s="29"/>
    </row>
    <row r="199" spans="1:11" ht="15.75" customHeight="1" x14ac:dyDescent="0.25">
      <c r="A199" s="29"/>
      <c r="B199" s="29"/>
      <c r="C199" s="135"/>
      <c r="D199" s="136"/>
      <c r="E199" s="130"/>
      <c r="F199" s="29"/>
      <c r="G199" s="29"/>
      <c r="H199" s="29"/>
      <c r="I199" s="29"/>
      <c r="J199" s="29"/>
      <c r="K199" s="29"/>
    </row>
    <row r="200" spans="1:11" ht="15.75" customHeight="1" x14ac:dyDescent="0.25">
      <c r="A200" s="29"/>
      <c r="B200" s="29"/>
      <c r="C200" s="135"/>
      <c r="D200" s="136"/>
      <c r="E200" s="130"/>
      <c r="F200" s="29"/>
      <c r="G200" s="29"/>
      <c r="H200" s="29"/>
      <c r="I200" s="29"/>
      <c r="J200" s="29"/>
      <c r="K200" s="29"/>
    </row>
    <row r="201" spans="1:11" ht="15.75" customHeight="1" x14ac:dyDescent="0.25">
      <c r="A201" s="29"/>
      <c r="B201" s="29"/>
      <c r="C201" s="135"/>
      <c r="D201" s="136"/>
      <c r="E201" s="130"/>
      <c r="F201" s="29"/>
      <c r="G201" s="29"/>
      <c r="H201" s="29"/>
      <c r="I201" s="29"/>
      <c r="J201" s="29"/>
      <c r="K201" s="29"/>
    </row>
    <row r="202" spans="1:11" ht="15.75" customHeight="1" x14ac:dyDescent="0.25">
      <c r="A202" s="29"/>
      <c r="B202" s="29"/>
      <c r="C202" s="135"/>
      <c r="D202" s="136"/>
      <c r="E202" s="130"/>
      <c r="F202" s="29"/>
      <c r="G202" s="29"/>
      <c r="H202" s="29"/>
      <c r="I202" s="29"/>
      <c r="J202" s="29"/>
      <c r="K202" s="29"/>
    </row>
    <row r="203" spans="1:11" ht="15.75" customHeight="1" x14ac:dyDescent="0.25">
      <c r="A203" s="29"/>
      <c r="B203" s="29"/>
      <c r="C203" s="135"/>
      <c r="D203" s="136"/>
      <c r="E203" s="130"/>
      <c r="F203" s="29"/>
      <c r="G203" s="29"/>
      <c r="H203" s="29"/>
      <c r="I203" s="29"/>
      <c r="J203" s="29"/>
      <c r="K203" s="29"/>
    </row>
    <row r="204" spans="1:11" ht="15.75" customHeight="1" x14ac:dyDescent="0.25">
      <c r="A204" s="29"/>
      <c r="B204" s="29"/>
      <c r="C204" s="135"/>
      <c r="D204" s="136"/>
      <c r="E204" s="130"/>
      <c r="F204" s="29"/>
      <c r="G204" s="29"/>
      <c r="H204" s="29"/>
      <c r="I204" s="29"/>
      <c r="J204" s="29"/>
      <c r="K204" s="29"/>
    </row>
    <row r="205" spans="1:11" ht="15.75" customHeight="1" x14ac:dyDescent="0.25">
      <c r="A205" s="29"/>
      <c r="B205" s="29"/>
      <c r="C205" s="135"/>
      <c r="D205" s="136"/>
      <c r="E205" s="130"/>
      <c r="F205" s="29"/>
      <c r="G205" s="29"/>
      <c r="H205" s="29"/>
      <c r="I205" s="29"/>
      <c r="J205" s="29"/>
      <c r="K205" s="29"/>
    </row>
    <row r="206" spans="1:11" ht="15.75" customHeight="1" x14ac:dyDescent="0.25">
      <c r="A206" s="29"/>
      <c r="B206" s="29"/>
      <c r="C206" s="135"/>
      <c r="D206" s="136"/>
      <c r="E206" s="130"/>
      <c r="F206" s="29"/>
      <c r="G206" s="29"/>
      <c r="H206" s="29"/>
      <c r="I206" s="29"/>
      <c r="J206" s="29"/>
      <c r="K206" s="29"/>
    </row>
    <row r="207" spans="1:11" ht="15.75" customHeight="1" x14ac:dyDescent="0.25">
      <c r="A207" s="29"/>
      <c r="B207" s="29"/>
      <c r="C207" s="135"/>
      <c r="D207" s="136"/>
      <c r="E207" s="130"/>
      <c r="F207" s="29"/>
      <c r="G207" s="29"/>
      <c r="H207" s="29"/>
      <c r="I207" s="29"/>
      <c r="J207" s="29"/>
      <c r="K207" s="29"/>
    </row>
    <row r="208" spans="1:11" ht="15.75" customHeight="1" x14ac:dyDescent="0.25">
      <c r="A208" s="29"/>
      <c r="B208" s="29"/>
      <c r="C208" s="135"/>
      <c r="D208" s="136"/>
      <c r="E208" s="130"/>
      <c r="F208" s="29"/>
      <c r="G208" s="29"/>
      <c r="H208" s="29"/>
      <c r="I208" s="29"/>
      <c r="J208" s="29"/>
      <c r="K208" s="29"/>
    </row>
    <row r="209" spans="1:11" ht="15.75" customHeight="1" x14ac:dyDescent="0.25">
      <c r="A209" s="29"/>
      <c r="B209" s="29"/>
      <c r="C209" s="135"/>
      <c r="D209" s="136"/>
      <c r="E209" s="130"/>
      <c r="F209" s="29"/>
      <c r="G209" s="29"/>
      <c r="H209" s="29"/>
      <c r="I209" s="29"/>
      <c r="J209" s="29"/>
      <c r="K209" s="29"/>
    </row>
    <row r="210" spans="1:11" ht="15.75" customHeight="1" x14ac:dyDescent="0.25">
      <c r="A210" s="29"/>
      <c r="B210" s="29"/>
      <c r="C210" s="135"/>
      <c r="D210" s="136"/>
      <c r="E210" s="130"/>
      <c r="F210" s="29"/>
      <c r="G210" s="29"/>
      <c r="H210" s="29"/>
      <c r="I210" s="29"/>
      <c r="J210" s="29"/>
      <c r="K210" s="29"/>
    </row>
    <row r="211" spans="1:11" ht="15.75" customHeight="1" x14ac:dyDescent="0.25">
      <c r="A211" s="29"/>
      <c r="B211" s="29"/>
      <c r="C211" s="135"/>
      <c r="D211" s="136"/>
      <c r="E211" s="130"/>
      <c r="F211" s="29"/>
      <c r="G211" s="29"/>
      <c r="H211" s="29"/>
      <c r="I211" s="29"/>
      <c r="J211" s="29"/>
      <c r="K211" s="29"/>
    </row>
    <row r="212" spans="1:11" ht="15.75" customHeight="1" x14ac:dyDescent="0.25">
      <c r="A212" s="29"/>
      <c r="B212" s="29"/>
      <c r="C212" s="135"/>
      <c r="D212" s="136"/>
      <c r="E212" s="130"/>
      <c r="F212" s="29"/>
      <c r="G212" s="29"/>
      <c r="H212" s="29"/>
      <c r="I212" s="29"/>
      <c r="J212" s="29"/>
      <c r="K212" s="29"/>
    </row>
    <row r="213" spans="1:11" ht="15.75" customHeight="1" x14ac:dyDescent="0.25">
      <c r="A213" s="29"/>
      <c r="B213" s="29"/>
      <c r="C213" s="135"/>
      <c r="D213" s="136"/>
      <c r="E213" s="130"/>
      <c r="F213" s="29"/>
      <c r="G213" s="29"/>
      <c r="H213" s="29"/>
      <c r="I213" s="29"/>
      <c r="J213" s="29"/>
      <c r="K213" s="29"/>
    </row>
    <row r="214" spans="1:11" ht="15.75" customHeight="1" x14ac:dyDescent="0.25">
      <c r="A214" s="29"/>
      <c r="B214" s="29"/>
      <c r="C214" s="135"/>
      <c r="D214" s="136"/>
      <c r="E214" s="130"/>
      <c r="F214" s="29"/>
      <c r="G214" s="29"/>
      <c r="H214" s="29"/>
      <c r="I214" s="29"/>
      <c r="J214" s="29"/>
      <c r="K214" s="29"/>
    </row>
    <row r="215" spans="1:11" ht="15.75" customHeight="1" x14ac:dyDescent="0.25">
      <c r="A215" s="29"/>
      <c r="B215" s="29"/>
      <c r="C215" s="135"/>
      <c r="D215" s="136"/>
      <c r="E215" s="130"/>
      <c r="F215" s="29"/>
      <c r="G215" s="29"/>
      <c r="H215" s="29"/>
      <c r="I215" s="29"/>
      <c r="J215" s="29"/>
      <c r="K215" s="29"/>
    </row>
    <row r="216" spans="1:11" ht="15.75" customHeight="1" x14ac:dyDescent="0.25">
      <c r="A216" s="29"/>
      <c r="B216" s="29"/>
      <c r="C216" s="135"/>
      <c r="D216" s="136"/>
      <c r="E216" s="130"/>
      <c r="F216" s="29"/>
      <c r="G216" s="29"/>
      <c r="H216" s="29"/>
      <c r="I216" s="29"/>
      <c r="J216" s="29"/>
      <c r="K216" s="29"/>
    </row>
    <row r="217" spans="1:11" ht="15.75" customHeight="1" x14ac:dyDescent="0.25">
      <c r="A217" s="29"/>
      <c r="B217" s="29"/>
      <c r="C217" s="135"/>
      <c r="D217" s="136"/>
      <c r="E217" s="130"/>
      <c r="F217" s="29"/>
      <c r="G217" s="29"/>
      <c r="H217" s="29"/>
      <c r="I217" s="29"/>
      <c r="J217" s="29"/>
      <c r="K217" s="29"/>
    </row>
    <row r="218" spans="1:11" ht="15.75" customHeight="1" x14ac:dyDescent="0.25">
      <c r="A218" s="29"/>
      <c r="B218" s="29"/>
      <c r="C218" s="135"/>
      <c r="D218" s="136"/>
      <c r="E218" s="130"/>
      <c r="F218" s="29"/>
      <c r="G218" s="29"/>
      <c r="H218" s="29"/>
      <c r="I218" s="29"/>
      <c r="J218" s="29"/>
      <c r="K218" s="29"/>
    </row>
    <row r="219" spans="1:11" ht="15.75" customHeight="1" x14ac:dyDescent="0.25">
      <c r="A219" s="29"/>
      <c r="B219" s="29"/>
      <c r="C219" s="135"/>
      <c r="D219" s="136"/>
      <c r="E219" s="130"/>
      <c r="F219" s="29"/>
      <c r="G219" s="29"/>
      <c r="H219" s="29"/>
      <c r="I219" s="29"/>
      <c r="J219" s="29"/>
      <c r="K219" s="29"/>
    </row>
    <row r="220" spans="1:11" ht="15.75" customHeight="1" x14ac:dyDescent="0.25">
      <c r="A220" s="29"/>
      <c r="B220" s="29"/>
      <c r="C220" s="135"/>
      <c r="D220" s="136"/>
      <c r="E220" s="130"/>
      <c r="F220" s="29"/>
      <c r="G220" s="29"/>
      <c r="H220" s="29"/>
      <c r="I220" s="29"/>
      <c r="J220" s="29"/>
      <c r="K220" s="29"/>
    </row>
    <row r="221" spans="1:11" ht="15.75" customHeight="1" x14ac:dyDescent="0.25">
      <c r="A221" s="29"/>
      <c r="B221" s="29"/>
      <c r="C221" s="135"/>
      <c r="D221" s="136"/>
      <c r="E221" s="130"/>
      <c r="F221" s="29"/>
      <c r="G221" s="29"/>
      <c r="H221" s="29"/>
      <c r="I221" s="29"/>
      <c r="J221" s="29"/>
      <c r="K221" s="29"/>
    </row>
    <row r="222" spans="1:11" ht="15.75" customHeight="1" x14ac:dyDescent="0.25">
      <c r="A222" s="29"/>
      <c r="B222" s="29"/>
      <c r="C222" s="135"/>
      <c r="D222" s="136"/>
      <c r="E222" s="130"/>
      <c r="F222" s="29"/>
      <c r="G222" s="29"/>
      <c r="H222" s="29"/>
      <c r="I222" s="29"/>
      <c r="J222" s="29"/>
      <c r="K222" s="29"/>
    </row>
    <row r="223" spans="1:11" ht="15.75" customHeight="1" x14ac:dyDescent="0.25">
      <c r="A223" s="29"/>
      <c r="B223" s="29"/>
      <c r="C223" s="135"/>
      <c r="D223" s="136"/>
      <c r="E223" s="130"/>
      <c r="F223" s="29"/>
      <c r="G223" s="29"/>
      <c r="H223" s="29"/>
      <c r="I223" s="29"/>
      <c r="J223" s="29"/>
      <c r="K223" s="29"/>
    </row>
    <row r="224" spans="1:11" ht="15.75" customHeight="1" x14ac:dyDescent="0.25">
      <c r="A224" s="29"/>
      <c r="B224" s="29"/>
      <c r="C224" s="135"/>
      <c r="D224" s="136"/>
      <c r="E224" s="130"/>
      <c r="F224" s="29"/>
      <c r="G224" s="29"/>
      <c r="H224" s="29"/>
      <c r="I224" s="29"/>
      <c r="J224" s="29"/>
      <c r="K224" s="29"/>
    </row>
    <row r="225" spans="1:11" ht="15.75" customHeight="1" x14ac:dyDescent="0.25">
      <c r="A225" s="29"/>
      <c r="B225" s="29"/>
      <c r="C225" s="135"/>
      <c r="D225" s="136"/>
      <c r="E225" s="130"/>
      <c r="F225" s="29"/>
      <c r="G225" s="29"/>
      <c r="H225" s="29"/>
      <c r="I225" s="29"/>
      <c r="J225" s="29"/>
      <c r="K225" s="29"/>
    </row>
    <row r="226" spans="1:11" ht="15.75" customHeight="1" x14ac:dyDescent="0.25">
      <c r="A226" s="29"/>
      <c r="B226" s="29"/>
      <c r="C226" s="135"/>
      <c r="D226" s="136"/>
      <c r="E226" s="130"/>
      <c r="F226" s="29"/>
      <c r="G226" s="29"/>
      <c r="H226" s="29"/>
      <c r="I226" s="29"/>
      <c r="J226" s="29"/>
      <c r="K226" s="29"/>
    </row>
    <row r="227" spans="1:11" ht="15.75" customHeight="1" x14ac:dyDescent="0.25">
      <c r="A227" s="29"/>
      <c r="B227" s="29"/>
      <c r="C227" s="135"/>
      <c r="D227" s="136"/>
      <c r="E227" s="130"/>
      <c r="F227" s="29"/>
      <c r="G227" s="29"/>
      <c r="H227" s="29"/>
      <c r="I227" s="29"/>
      <c r="J227" s="29"/>
      <c r="K227" s="29"/>
    </row>
    <row r="228" spans="1:11" ht="15.75" customHeight="1" x14ac:dyDescent="0.25">
      <c r="A228" s="29"/>
      <c r="B228" s="29"/>
      <c r="C228" s="135"/>
      <c r="D228" s="136"/>
      <c r="E228" s="130"/>
      <c r="F228" s="29"/>
      <c r="G228" s="29"/>
      <c r="H228" s="29"/>
      <c r="I228" s="29"/>
      <c r="J228" s="29"/>
      <c r="K228" s="29"/>
    </row>
    <row r="229" spans="1:11" ht="15.75" customHeight="1" x14ac:dyDescent="0.25">
      <c r="A229" s="29"/>
      <c r="B229" s="29"/>
      <c r="C229" s="135"/>
      <c r="D229" s="136"/>
      <c r="E229" s="130"/>
      <c r="F229" s="29"/>
      <c r="G229" s="29"/>
      <c r="H229" s="29"/>
      <c r="I229" s="29"/>
      <c r="J229" s="29"/>
      <c r="K229" s="29"/>
    </row>
    <row r="230" spans="1:11" ht="15.75" customHeight="1" x14ac:dyDescent="0.25">
      <c r="A230" s="29"/>
      <c r="B230" s="29"/>
      <c r="C230" s="135"/>
      <c r="D230" s="136"/>
      <c r="E230" s="130"/>
      <c r="F230" s="29"/>
      <c r="G230" s="29"/>
      <c r="H230" s="29"/>
      <c r="I230" s="29"/>
      <c r="J230" s="29"/>
      <c r="K230" s="29"/>
    </row>
    <row r="231" spans="1:11" ht="15.75" customHeight="1" x14ac:dyDescent="0.25">
      <c r="A231" s="29"/>
      <c r="B231" s="29"/>
      <c r="C231" s="135"/>
      <c r="D231" s="136"/>
      <c r="E231" s="130"/>
      <c r="F231" s="29"/>
      <c r="G231" s="29"/>
      <c r="H231" s="29"/>
      <c r="I231" s="29"/>
      <c r="J231" s="29"/>
      <c r="K231" s="29"/>
    </row>
    <row r="232" spans="1:11" ht="15.75" customHeight="1" x14ac:dyDescent="0.25">
      <c r="A232" s="29"/>
      <c r="B232" s="29"/>
      <c r="C232" s="135"/>
      <c r="D232" s="136"/>
      <c r="E232" s="130"/>
      <c r="F232" s="29"/>
      <c r="G232" s="29"/>
      <c r="H232" s="29"/>
      <c r="I232" s="29"/>
      <c r="J232" s="29"/>
      <c r="K232" s="29"/>
    </row>
    <row r="233" spans="1:11" ht="15.75" customHeight="1" x14ac:dyDescent="0.25">
      <c r="A233" s="29"/>
      <c r="B233" s="29"/>
      <c r="C233" s="135"/>
      <c r="D233" s="136"/>
      <c r="E233" s="130"/>
      <c r="F233" s="29"/>
      <c r="G233" s="29"/>
      <c r="H233" s="29"/>
      <c r="I233" s="29"/>
      <c r="J233" s="29"/>
      <c r="K233" s="29"/>
    </row>
    <row r="234" spans="1:11" ht="15.75" customHeight="1" x14ac:dyDescent="0.25">
      <c r="A234" s="29"/>
      <c r="B234" s="29"/>
      <c r="C234" s="135"/>
      <c r="D234" s="136"/>
      <c r="E234" s="130"/>
      <c r="F234" s="29"/>
      <c r="G234" s="29"/>
      <c r="H234" s="29"/>
      <c r="I234" s="29"/>
      <c r="J234" s="29"/>
      <c r="K234" s="29"/>
    </row>
    <row r="235" spans="1:11" ht="15.75" customHeight="1" x14ac:dyDescent="0.25">
      <c r="A235" s="29"/>
      <c r="B235" s="29"/>
      <c r="C235" s="135"/>
      <c r="D235" s="136"/>
      <c r="E235" s="130"/>
      <c r="F235" s="29"/>
      <c r="G235" s="29"/>
      <c r="H235" s="29"/>
      <c r="I235" s="29"/>
      <c r="J235" s="29"/>
      <c r="K235" s="29"/>
    </row>
    <row r="236" spans="1:11" ht="15.75" customHeight="1" x14ac:dyDescent="0.25">
      <c r="A236" s="29"/>
      <c r="B236" s="29"/>
      <c r="C236" s="135"/>
      <c r="D236" s="136"/>
      <c r="E236" s="130"/>
      <c r="F236" s="29"/>
      <c r="G236" s="29"/>
      <c r="H236" s="29"/>
      <c r="I236" s="29"/>
      <c r="J236" s="29"/>
      <c r="K236" s="29"/>
    </row>
    <row r="237" spans="1:11" ht="15.75" customHeight="1" x14ac:dyDescent="0.25">
      <c r="A237" s="29"/>
      <c r="B237" s="29"/>
      <c r="C237" s="135"/>
      <c r="D237" s="136"/>
      <c r="E237" s="130"/>
      <c r="F237" s="29"/>
      <c r="G237" s="29"/>
      <c r="H237" s="29"/>
      <c r="I237" s="29"/>
      <c r="J237" s="29"/>
      <c r="K237" s="29"/>
    </row>
    <row r="238" spans="1:11" ht="15.75" customHeight="1" x14ac:dyDescent="0.25">
      <c r="A238" s="29"/>
      <c r="B238" s="29"/>
      <c r="C238" s="135"/>
      <c r="D238" s="136"/>
      <c r="E238" s="130"/>
      <c r="F238" s="29"/>
      <c r="G238" s="29"/>
      <c r="H238" s="29"/>
      <c r="I238" s="29"/>
      <c r="J238" s="29"/>
      <c r="K238" s="29"/>
    </row>
    <row r="239" spans="1:11" ht="15.75" customHeight="1" x14ac:dyDescent="0.25">
      <c r="A239" s="29"/>
      <c r="B239" s="29"/>
      <c r="C239" s="135"/>
      <c r="D239" s="136"/>
      <c r="E239" s="130"/>
      <c r="F239" s="29"/>
      <c r="G239" s="29"/>
      <c r="H239" s="29"/>
      <c r="I239" s="29"/>
      <c r="J239" s="29"/>
      <c r="K239" s="29"/>
    </row>
    <row r="240" spans="1:11" ht="15.75" customHeight="1" x14ac:dyDescent="0.25">
      <c r="A240" s="29"/>
      <c r="B240" s="29"/>
      <c r="C240" s="127"/>
      <c r="D240" s="128"/>
      <c r="E240" s="129"/>
    </row>
    <row r="241" spans="1:5" ht="15.75" customHeight="1" x14ac:dyDescent="0.25">
      <c r="A241" s="29"/>
      <c r="B241" s="29"/>
      <c r="C241" s="127"/>
      <c r="D241" s="128"/>
      <c r="E241" s="129"/>
    </row>
    <row r="242" spans="1:5" ht="15.75" customHeight="1" x14ac:dyDescent="0.25">
      <c r="A242" s="29"/>
      <c r="B242" s="29"/>
      <c r="C242" s="127"/>
      <c r="D242" s="128"/>
      <c r="E242" s="129"/>
    </row>
    <row r="243" spans="1:5" ht="15.75" customHeight="1" x14ac:dyDescent="0.25">
      <c r="A243" s="29"/>
      <c r="B243" s="29"/>
      <c r="C243" s="127"/>
      <c r="D243" s="128"/>
      <c r="E243" s="129"/>
    </row>
    <row r="244" spans="1:5" ht="15.75" customHeight="1" x14ac:dyDescent="0.25">
      <c r="A244" s="29"/>
      <c r="B244" s="29"/>
      <c r="C244" s="127"/>
      <c r="D244" s="128"/>
      <c r="E244" s="129"/>
    </row>
    <row r="245" spans="1:5" ht="15.75" customHeight="1" x14ac:dyDescent="0.25">
      <c r="A245" s="29"/>
      <c r="B245" s="29"/>
      <c r="C245" s="127"/>
      <c r="D245" s="128"/>
      <c r="E245" s="129"/>
    </row>
    <row r="246" spans="1:5" ht="15.75" customHeight="1" x14ac:dyDescent="0.25">
      <c r="A246" s="29"/>
      <c r="B246" s="29"/>
      <c r="C246" s="127"/>
      <c r="D246" s="128"/>
      <c r="E246" s="129"/>
    </row>
    <row r="247" spans="1:5" ht="15.75" customHeight="1" x14ac:dyDescent="0.25">
      <c r="A247" s="29"/>
      <c r="B247" s="29"/>
      <c r="C247" s="127"/>
      <c r="D247" s="128"/>
      <c r="E247" s="129"/>
    </row>
    <row r="248" spans="1:5" ht="15.75" customHeight="1" x14ac:dyDescent="0.25">
      <c r="A248" s="29"/>
      <c r="B248" s="29"/>
      <c r="C248" s="127"/>
      <c r="D248" s="128"/>
      <c r="E248" s="129"/>
    </row>
    <row r="249" spans="1:5" ht="15.75" customHeight="1" x14ac:dyDescent="0.25">
      <c r="A249" s="29"/>
      <c r="B249" s="29"/>
      <c r="C249" s="127"/>
      <c r="D249" s="128"/>
      <c r="E249" s="129"/>
    </row>
    <row r="250" spans="1:5" ht="15.75" customHeight="1" x14ac:dyDescent="0.25">
      <c r="A250" s="29"/>
      <c r="B250" s="29"/>
      <c r="C250" s="127"/>
      <c r="D250" s="128"/>
      <c r="E250" s="129"/>
    </row>
    <row r="251" spans="1:5" ht="15.75" customHeight="1" x14ac:dyDescent="0.25">
      <c r="A251" s="29"/>
      <c r="B251" s="29"/>
      <c r="C251" s="127"/>
      <c r="D251" s="128"/>
      <c r="E251" s="129"/>
    </row>
    <row r="252" spans="1:5" ht="15.75" customHeight="1" x14ac:dyDescent="0.25">
      <c r="A252" s="29"/>
      <c r="B252" s="29"/>
      <c r="C252" s="127"/>
      <c r="D252" s="128"/>
      <c r="E252" s="129"/>
    </row>
    <row r="253" spans="1:5" ht="15.75" customHeight="1" x14ac:dyDescent="0.25">
      <c r="A253" s="29"/>
      <c r="B253" s="29"/>
      <c r="C253" s="127"/>
      <c r="D253" s="128"/>
      <c r="E253" s="129"/>
    </row>
    <row r="254" spans="1:5" ht="15.75" customHeight="1" x14ac:dyDescent="0.25">
      <c r="A254" s="29"/>
      <c r="B254" s="29"/>
      <c r="C254" s="127"/>
      <c r="D254" s="128"/>
      <c r="E254" s="129"/>
    </row>
    <row r="255" spans="1:5" ht="15.75" customHeight="1" x14ac:dyDescent="0.25">
      <c r="A255" s="29"/>
      <c r="B255" s="29"/>
      <c r="C255" s="127"/>
      <c r="D255" s="128"/>
      <c r="E255" s="129"/>
    </row>
    <row r="256" spans="1:5" ht="15.75" customHeight="1" x14ac:dyDescent="0.25">
      <c r="A256" s="29"/>
      <c r="B256" s="29"/>
      <c r="C256" s="127"/>
      <c r="D256" s="128"/>
      <c r="E256" s="129"/>
    </row>
    <row r="257" spans="1:5" ht="15.75" customHeight="1" x14ac:dyDescent="0.25">
      <c r="A257" s="29"/>
      <c r="B257" s="29"/>
      <c r="C257" s="127"/>
      <c r="D257" s="128"/>
      <c r="E257" s="129"/>
    </row>
    <row r="258" spans="1:5" ht="15.75" customHeight="1" x14ac:dyDescent="0.25">
      <c r="A258" s="29"/>
      <c r="B258" s="29"/>
      <c r="C258" s="127"/>
      <c r="D258" s="128"/>
      <c r="E258" s="129"/>
    </row>
    <row r="259" spans="1:5" ht="15.75" customHeight="1" x14ac:dyDescent="0.25">
      <c r="A259" s="29"/>
      <c r="B259" s="29"/>
      <c r="C259" s="127"/>
      <c r="D259" s="128"/>
      <c r="E259" s="129"/>
    </row>
    <row r="260" spans="1:5" ht="15.75" customHeight="1" x14ac:dyDescent="0.25">
      <c r="A260" s="29"/>
      <c r="B260" s="29"/>
      <c r="C260" s="127"/>
      <c r="D260" s="128"/>
      <c r="E260" s="129"/>
    </row>
    <row r="261" spans="1:5" ht="15.75" customHeight="1" x14ac:dyDescent="0.25">
      <c r="A261" s="29"/>
      <c r="B261" s="29"/>
      <c r="C261" s="127"/>
      <c r="D261" s="128"/>
      <c r="E261" s="129"/>
    </row>
    <row r="262" spans="1:5" ht="15.75" customHeight="1" x14ac:dyDescent="0.25">
      <c r="A262" s="29"/>
      <c r="B262" s="29"/>
      <c r="C262" s="127"/>
      <c r="D262" s="128"/>
      <c r="E262" s="129"/>
    </row>
    <row r="263" spans="1:5" ht="15.75" customHeight="1" x14ac:dyDescent="0.25">
      <c r="A263" s="29"/>
      <c r="B263" s="29"/>
      <c r="C263" s="127"/>
      <c r="D263" s="128"/>
      <c r="E263" s="129"/>
    </row>
    <row r="264" spans="1:5" ht="15.75" customHeight="1" x14ac:dyDescent="0.25">
      <c r="A264" s="29"/>
      <c r="B264" s="29"/>
      <c r="C264" s="127"/>
      <c r="D264" s="128"/>
      <c r="E264" s="129"/>
    </row>
    <row r="265" spans="1:5" ht="15.75" customHeight="1" x14ac:dyDescent="0.25">
      <c r="A265" s="29"/>
      <c r="B265" s="29"/>
      <c r="C265" s="127"/>
      <c r="D265" s="128"/>
      <c r="E265" s="129"/>
    </row>
    <row r="266" spans="1:5" ht="15.75" customHeight="1" x14ac:dyDescent="0.25">
      <c r="A266" s="29"/>
      <c r="B266" s="29"/>
      <c r="C266" s="127"/>
      <c r="D266" s="128"/>
      <c r="E266" s="129"/>
    </row>
    <row r="267" spans="1:5" ht="15.75" customHeight="1" x14ac:dyDescent="0.25">
      <c r="A267" s="29"/>
      <c r="B267" s="29"/>
      <c r="C267" s="127"/>
      <c r="D267" s="128"/>
      <c r="E267" s="129"/>
    </row>
    <row r="268" spans="1:5" ht="15.75" customHeight="1" x14ac:dyDescent="0.25">
      <c r="A268" s="29"/>
      <c r="B268" s="29"/>
      <c r="C268" s="127"/>
      <c r="D268" s="128"/>
      <c r="E268" s="129"/>
    </row>
    <row r="269" spans="1:5" ht="15.75" customHeight="1" x14ac:dyDescent="0.25">
      <c r="A269" s="29"/>
      <c r="B269" s="29"/>
      <c r="C269" s="127"/>
      <c r="D269" s="128"/>
      <c r="E269" s="129"/>
    </row>
    <row r="270" spans="1:5" ht="15.75" customHeight="1" x14ac:dyDescent="0.25">
      <c r="A270" s="29"/>
      <c r="B270" s="29"/>
      <c r="C270" s="127"/>
      <c r="D270" s="128"/>
      <c r="E270" s="129"/>
    </row>
    <row r="271" spans="1:5" ht="15.75" customHeight="1" x14ac:dyDescent="0.25">
      <c r="A271" s="29"/>
      <c r="B271" s="29"/>
      <c r="C271" s="127"/>
      <c r="D271" s="128"/>
      <c r="E271" s="129"/>
    </row>
    <row r="272" spans="1:5" ht="15.75" customHeight="1" x14ac:dyDescent="0.25">
      <c r="A272" s="29"/>
      <c r="B272" s="29"/>
      <c r="C272" s="127"/>
      <c r="D272" s="128"/>
      <c r="E272" s="129"/>
    </row>
    <row r="273" spans="1:5" ht="15.75" customHeight="1" x14ac:dyDescent="0.25">
      <c r="A273" s="29"/>
      <c r="B273" s="29"/>
      <c r="C273" s="127"/>
      <c r="D273" s="128"/>
      <c r="E273" s="129"/>
    </row>
    <row r="274" spans="1:5" ht="15.75" customHeight="1" x14ac:dyDescent="0.25">
      <c r="A274" s="29"/>
      <c r="B274" s="29"/>
      <c r="C274" s="127"/>
      <c r="D274" s="128"/>
      <c r="E274" s="129"/>
    </row>
    <row r="275" spans="1:5" ht="15.75" customHeight="1" x14ac:dyDescent="0.25">
      <c r="A275" s="29"/>
      <c r="B275" s="29"/>
      <c r="C275" s="127"/>
      <c r="D275" s="128"/>
      <c r="E275" s="129"/>
    </row>
    <row r="276" spans="1:5" ht="15.75" customHeight="1" x14ac:dyDescent="0.25">
      <c r="A276" s="29"/>
      <c r="B276" s="29"/>
      <c r="C276" s="127"/>
      <c r="D276" s="128"/>
      <c r="E276" s="129"/>
    </row>
    <row r="277" spans="1:5" ht="15.75" customHeight="1" x14ac:dyDescent="0.25">
      <c r="A277" s="29"/>
      <c r="B277" s="29"/>
      <c r="C277" s="127"/>
      <c r="D277" s="128"/>
      <c r="E277" s="129"/>
    </row>
    <row r="278" spans="1:5" ht="15.75" customHeight="1" x14ac:dyDescent="0.25">
      <c r="A278" s="29"/>
      <c r="B278" s="29"/>
      <c r="C278" s="127"/>
      <c r="D278" s="128"/>
      <c r="E278" s="129"/>
    </row>
    <row r="279" spans="1:5" ht="15.75" customHeight="1" x14ac:dyDescent="0.25">
      <c r="A279" s="29"/>
      <c r="B279" s="29"/>
      <c r="C279" s="127"/>
      <c r="D279" s="128"/>
      <c r="E279" s="129"/>
    </row>
    <row r="280" spans="1:5" ht="15.75" customHeight="1" x14ac:dyDescent="0.25">
      <c r="A280" s="29"/>
      <c r="B280" s="29"/>
      <c r="C280" s="127"/>
      <c r="D280" s="128"/>
      <c r="E280" s="129"/>
    </row>
    <row r="281" spans="1:5" ht="15.75" customHeight="1" x14ac:dyDescent="0.25">
      <c r="A281" s="29"/>
      <c r="B281" s="29"/>
      <c r="C281" s="127"/>
      <c r="D281" s="128"/>
      <c r="E281" s="129"/>
    </row>
    <row r="282" spans="1:5" ht="15.75" customHeight="1" x14ac:dyDescent="0.25">
      <c r="A282" s="29"/>
      <c r="B282" s="29"/>
      <c r="C282" s="127"/>
      <c r="D282" s="128"/>
      <c r="E282" s="129"/>
    </row>
    <row r="283" spans="1:5" ht="15.75" customHeight="1" x14ac:dyDescent="0.25">
      <c r="A283" s="29"/>
      <c r="B283" s="29"/>
      <c r="C283" s="127"/>
      <c r="D283" s="128"/>
      <c r="E283" s="129"/>
    </row>
    <row r="284" spans="1:5" ht="15.75" customHeight="1" x14ac:dyDescent="0.25">
      <c r="A284" s="29"/>
      <c r="B284" s="29"/>
      <c r="C284" s="127"/>
      <c r="D284" s="128"/>
      <c r="E284" s="129"/>
    </row>
    <row r="285" spans="1:5" ht="15.75" customHeight="1" x14ac:dyDescent="0.25">
      <c r="A285" s="29"/>
      <c r="B285" s="29"/>
      <c r="C285" s="127"/>
      <c r="D285" s="128"/>
      <c r="E285" s="129"/>
    </row>
    <row r="286" spans="1:5" ht="15.75" customHeight="1" x14ac:dyDescent="0.25">
      <c r="A286" s="29"/>
      <c r="B286" s="29"/>
      <c r="C286" s="127"/>
      <c r="D286" s="128"/>
      <c r="E286" s="129"/>
    </row>
    <row r="287" spans="1:5" ht="15.75" customHeight="1" x14ac:dyDescent="0.25">
      <c r="A287" s="29"/>
      <c r="B287" s="29"/>
      <c r="C287" s="127"/>
      <c r="D287" s="128"/>
      <c r="E287" s="129"/>
    </row>
    <row r="288" spans="1:5" ht="15.75" customHeight="1" x14ac:dyDescent="0.25">
      <c r="A288" s="29"/>
      <c r="B288" s="29"/>
      <c r="C288" s="127"/>
      <c r="D288" s="128"/>
      <c r="E288" s="129"/>
    </row>
    <row r="289" spans="1:5" ht="15.75" customHeight="1" x14ac:dyDescent="0.25">
      <c r="A289" s="29"/>
      <c r="B289" s="29"/>
      <c r="C289" s="127"/>
      <c r="D289" s="128"/>
      <c r="E289" s="129"/>
    </row>
    <row r="290" spans="1:5" ht="15.75" customHeight="1" x14ac:dyDescent="0.25">
      <c r="A290" s="29"/>
      <c r="B290" s="29"/>
      <c r="C290" s="127"/>
      <c r="D290" s="128"/>
      <c r="E290" s="129"/>
    </row>
    <row r="291" spans="1:5" ht="15.75" customHeight="1" x14ac:dyDescent="0.25">
      <c r="A291" s="29"/>
      <c r="B291" s="29"/>
      <c r="C291" s="127"/>
      <c r="D291" s="128"/>
      <c r="E291" s="129"/>
    </row>
    <row r="292" spans="1:5" ht="15.75" customHeight="1" x14ac:dyDescent="0.25">
      <c r="A292" s="29"/>
      <c r="B292" s="29"/>
      <c r="C292" s="127"/>
      <c r="D292" s="128"/>
      <c r="E292" s="129"/>
    </row>
    <row r="293" spans="1:5" ht="15.75" customHeight="1" x14ac:dyDescent="0.25">
      <c r="A293" s="29"/>
      <c r="B293" s="29"/>
      <c r="C293" s="127"/>
      <c r="D293" s="128"/>
      <c r="E293" s="129"/>
    </row>
    <row r="294" spans="1:5" ht="15.75" customHeight="1" x14ac:dyDescent="0.25">
      <c r="A294" s="29"/>
      <c r="B294" s="29"/>
      <c r="C294" s="127"/>
      <c r="D294" s="128"/>
      <c r="E294" s="129"/>
    </row>
    <row r="295" spans="1:5" ht="15.75" customHeight="1" x14ac:dyDescent="0.25">
      <c r="A295" s="29"/>
      <c r="B295" s="29"/>
      <c r="C295" s="127"/>
      <c r="D295" s="128"/>
      <c r="E295" s="129"/>
    </row>
    <row r="296" spans="1:5" ht="15.75" customHeight="1" x14ac:dyDescent="0.25">
      <c r="A296" s="29"/>
      <c r="B296" s="29"/>
      <c r="C296" s="127"/>
      <c r="D296" s="128"/>
      <c r="E296" s="129"/>
    </row>
    <row r="297" spans="1:5" ht="15.75" customHeight="1" x14ac:dyDescent="0.25">
      <c r="A297" s="29"/>
      <c r="B297" s="29"/>
      <c r="C297" s="127"/>
      <c r="D297" s="128"/>
      <c r="E297" s="129"/>
    </row>
    <row r="298" spans="1:5" ht="15.75" customHeight="1" x14ac:dyDescent="0.25">
      <c r="A298" s="29"/>
      <c r="B298" s="29"/>
      <c r="C298" s="127"/>
      <c r="D298" s="128"/>
      <c r="E298" s="129"/>
    </row>
    <row r="299" spans="1:5" ht="15.75" customHeight="1" x14ac:dyDescent="0.25">
      <c r="A299" s="29"/>
      <c r="B299" s="29"/>
      <c r="C299" s="127"/>
      <c r="D299" s="128"/>
      <c r="E299" s="129"/>
    </row>
    <row r="300" spans="1:5" ht="15.75" customHeight="1" x14ac:dyDescent="0.25">
      <c r="A300" s="29"/>
      <c r="B300" s="29"/>
      <c r="C300" s="127"/>
      <c r="D300" s="128"/>
      <c r="E300" s="129"/>
    </row>
    <row r="301" spans="1:5" ht="15.75" customHeight="1" x14ac:dyDescent="0.25">
      <c r="A301" s="29"/>
      <c r="B301" s="29"/>
      <c r="C301" s="127"/>
      <c r="D301" s="128"/>
      <c r="E301" s="129"/>
    </row>
    <row r="302" spans="1:5" ht="15.75" customHeight="1" x14ac:dyDescent="0.25">
      <c r="A302" s="29"/>
      <c r="B302" s="29"/>
      <c r="C302" s="127"/>
      <c r="D302" s="128"/>
      <c r="E302" s="129"/>
    </row>
    <row r="303" spans="1:5" ht="15.75" customHeight="1" x14ac:dyDescent="0.25">
      <c r="A303" s="29"/>
      <c r="B303" s="29"/>
      <c r="C303" s="127"/>
      <c r="D303" s="128"/>
      <c r="E303" s="129"/>
    </row>
    <row r="304" spans="1:5" ht="15.75" customHeight="1" x14ac:dyDescent="0.25">
      <c r="A304" s="29"/>
      <c r="B304" s="29"/>
      <c r="C304" s="127"/>
      <c r="D304" s="128"/>
      <c r="E304" s="129"/>
    </row>
    <row r="305" spans="1:5" ht="15.75" customHeight="1" x14ac:dyDescent="0.25">
      <c r="A305" s="29"/>
      <c r="B305" s="29"/>
      <c r="C305" s="127"/>
      <c r="D305" s="128"/>
      <c r="E305" s="129"/>
    </row>
    <row r="306" spans="1:5" ht="15.75" customHeight="1" x14ac:dyDescent="0.25">
      <c r="A306" s="29"/>
      <c r="B306" s="29"/>
      <c r="C306" s="127"/>
      <c r="D306" s="128"/>
      <c r="E306" s="129"/>
    </row>
    <row r="307" spans="1:5" ht="15.75" customHeight="1" x14ac:dyDescent="0.25">
      <c r="A307" s="29"/>
      <c r="B307" s="29"/>
      <c r="C307" s="127"/>
      <c r="D307" s="128"/>
      <c r="E307" s="129"/>
    </row>
    <row r="308" spans="1:5" ht="15.75" customHeight="1" x14ac:dyDescent="0.25">
      <c r="A308" s="29"/>
      <c r="B308" s="29"/>
      <c r="C308" s="127"/>
      <c r="D308" s="128"/>
      <c r="E308" s="129"/>
    </row>
    <row r="309" spans="1:5" ht="15.75" customHeight="1" x14ac:dyDescent="0.25">
      <c r="A309" s="29"/>
      <c r="B309" s="29"/>
      <c r="C309" s="127"/>
      <c r="D309" s="128"/>
      <c r="E309" s="129"/>
    </row>
    <row r="310" spans="1:5" ht="15.75" customHeight="1" x14ac:dyDescent="0.25">
      <c r="A310" s="29"/>
      <c r="B310" s="29"/>
      <c r="C310" s="127"/>
      <c r="D310" s="128"/>
      <c r="E310" s="129"/>
    </row>
    <row r="311" spans="1:5" ht="15.75" customHeight="1" x14ac:dyDescent="0.25">
      <c r="A311" s="29"/>
      <c r="B311" s="29"/>
      <c r="C311" s="127"/>
      <c r="D311" s="128"/>
      <c r="E311" s="129"/>
    </row>
    <row r="312" spans="1:5" ht="15.75" customHeight="1" x14ac:dyDescent="0.25">
      <c r="A312" s="29"/>
      <c r="B312" s="29"/>
      <c r="C312" s="127"/>
      <c r="D312" s="128"/>
      <c r="E312" s="129"/>
    </row>
    <row r="313" spans="1:5" ht="15.75" customHeight="1" x14ac:dyDescent="0.25">
      <c r="A313" s="29"/>
      <c r="B313" s="29"/>
      <c r="C313" s="127"/>
      <c r="D313" s="128"/>
      <c r="E313" s="129"/>
    </row>
    <row r="314" spans="1:5" ht="15.75" customHeight="1" x14ac:dyDescent="0.25">
      <c r="A314" s="29"/>
      <c r="B314" s="29"/>
      <c r="C314" s="127"/>
      <c r="D314" s="128"/>
      <c r="E314" s="129"/>
    </row>
    <row r="315" spans="1:5" ht="15.75" customHeight="1" x14ac:dyDescent="0.25">
      <c r="A315" s="29"/>
      <c r="B315" s="29"/>
      <c r="C315" s="127"/>
      <c r="D315" s="128"/>
      <c r="E315" s="129"/>
    </row>
    <row r="316" spans="1:5" ht="15.75" customHeight="1" x14ac:dyDescent="0.25">
      <c r="A316" s="29"/>
      <c r="B316" s="29"/>
      <c r="C316" s="127"/>
      <c r="D316" s="128"/>
      <c r="E316" s="129"/>
    </row>
    <row r="317" spans="1:5" ht="15.75" customHeight="1" x14ac:dyDescent="0.25">
      <c r="A317" s="29"/>
      <c r="B317" s="29"/>
      <c r="C317" s="127"/>
      <c r="D317" s="128"/>
      <c r="E317" s="129"/>
    </row>
    <row r="318" spans="1:5" ht="15.75" customHeight="1" x14ac:dyDescent="0.25">
      <c r="A318" s="29"/>
      <c r="B318" s="29"/>
      <c r="C318" s="127"/>
      <c r="D318" s="128"/>
      <c r="E318" s="129"/>
    </row>
    <row r="319" spans="1:5" ht="15.75" customHeight="1" x14ac:dyDescent="0.25">
      <c r="A319" s="29"/>
      <c r="B319" s="29"/>
      <c r="C319" s="127"/>
      <c r="D319" s="128"/>
      <c r="E319" s="129"/>
    </row>
    <row r="320" spans="1:5" ht="15.75" customHeight="1" x14ac:dyDescent="0.25">
      <c r="A320" s="29"/>
      <c r="B320" s="29"/>
      <c r="C320" s="127"/>
      <c r="D320" s="128"/>
      <c r="E320" s="129"/>
    </row>
    <row r="321" spans="1:5" ht="15.75" customHeight="1" x14ac:dyDescent="0.25">
      <c r="A321" s="29"/>
      <c r="B321" s="29"/>
      <c r="C321" s="127"/>
      <c r="D321" s="128"/>
      <c r="E321" s="129"/>
    </row>
    <row r="322" spans="1:5" ht="15.75" customHeight="1" x14ac:dyDescent="0.25">
      <c r="A322" s="29"/>
      <c r="B322" s="29"/>
      <c r="C322" s="127"/>
      <c r="D322" s="128"/>
      <c r="E322" s="129"/>
    </row>
    <row r="323" spans="1:5" ht="15.75" customHeight="1" x14ac:dyDescent="0.25">
      <c r="A323" s="29"/>
      <c r="B323" s="29"/>
      <c r="C323" s="127"/>
      <c r="D323" s="128"/>
      <c r="E323" s="129"/>
    </row>
    <row r="324" spans="1:5" ht="15.75" customHeight="1" x14ac:dyDescent="0.25">
      <c r="A324" s="29"/>
      <c r="B324" s="29"/>
      <c r="C324" s="127"/>
      <c r="D324" s="128"/>
      <c r="E324" s="129"/>
    </row>
    <row r="325" spans="1:5" ht="15.75" customHeight="1" x14ac:dyDescent="0.25">
      <c r="A325" s="29"/>
      <c r="B325" s="29"/>
      <c r="C325" s="127"/>
      <c r="D325" s="128"/>
      <c r="E325" s="129"/>
    </row>
    <row r="326" spans="1:5" ht="15.75" customHeight="1" x14ac:dyDescent="0.25">
      <c r="A326" s="29"/>
      <c r="B326" s="29"/>
      <c r="C326" s="127"/>
      <c r="D326" s="128"/>
      <c r="E326" s="129"/>
    </row>
    <row r="327" spans="1:5" ht="15.75" customHeight="1" x14ac:dyDescent="0.25">
      <c r="A327" s="29"/>
      <c r="B327" s="29"/>
      <c r="C327" s="127"/>
      <c r="D327" s="128"/>
      <c r="E327" s="129"/>
    </row>
    <row r="328" spans="1:5" ht="15.75" customHeight="1" x14ac:dyDescent="0.25">
      <c r="A328" s="29"/>
      <c r="B328" s="29"/>
      <c r="C328" s="127"/>
      <c r="D328" s="128"/>
      <c r="E328" s="129"/>
    </row>
    <row r="329" spans="1:5" ht="15.75" customHeight="1" x14ac:dyDescent="0.25">
      <c r="A329" s="29"/>
      <c r="B329" s="29"/>
      <c r="C329" s="127"/>
      <c r="D329" s="128"/>
      <c r="E329" s="129"/>
    </row>
    <row r="330" spans="1:5" ht="15.75" customHeight="1" x14ac:dyDescent="0.25">
      <c r="A330" s="29"/>
      <c r="B330" s="29"/>
      <c r="C330" s="127"/>
      <c r="D330" s="128"/>
      <c r="E330" s="129"/>
    </row>
    <row r="331" spans="1:5" ht="15.75" customHeight="1" x14ac:dyDescent="0.25">
      <c r="A331" s="29"/>
      <c r="B331" s="29"/>
      <c r="C331" s="127"/>
      <c r="D331" s="128"/>
      <c r="E331" s="129"/>
    </row>
    <row r="332" spans="1:5" ht="15.75" customHeight="1" x14ac:dyDescent="0.25">
      <c r="A332" s="29"/>
      <c r="B332" s="29"/>
      <c r="C332" s="127"/>
      <c r="D332" s="128"/>
      <c r="E332" s="129"/>
    </row>
    <row r="333" spans="1:5" ht="15.75" customHeight="1" x14ac:dyDescent="0.25">
      <c r="A333" s="29"/>
      <c r="B333" s="29"/>
      <c r="C333" s="127"/>
      <c r="D333" s="128"/>
      <c r="E333" s="129"/>
    </row>
    <row r="334" spans="1:5" ht="15.75" customHeight="1" x14ac:dyDescent="0.25">
      <c r="A334" s="29"/>
      <c r="B334" s="29"/>
      <c r="C334" s="127"/>
      <c r="D334" s="128"/>
      <c r="E334" s="129"/>
    </row>
    <row r="335" spans="1:5" ht="15.75" customHeight="1" x14ac:dyDescent="0.25">
      <c r="A335" s="29"/>
      <c r="B335" s="29"/>
      <c r="C335" s="127"/>
      <c r="D335" s="128"/>
      <c r="E335" s="129"/>
    </row>
    <row r="336" spans="1:5" ht="15.75" customHeight="1" x14ac:dyDescent="0.25">
      <c r="A336" s="29"/>
      <c r="B336" s="29"/>
      <c r="C336" s="127"/>
      <c r="D336" s="128"/>
      <c r="E336" s="129"/>
    </row>
    <row r="337" spans="1:5" ht="15.75" customHeight="1" x14ac:dyDescent="0.25">
      <c r="A337" s="29"/>
      <c r="B337" s="29"/>
      <c r="C337" s="127"/>
      <c r="D337" s="128"/>
      <c r="E337" s="129"/>
    </row>
    <row r="338" spans="1:5" ht="15.75" customHeight="1" x14ac:dyDescent="0.25">
      <c r="A338" s="29"/>
      <c r="B338" s="29"/>
      <c r="C338" s="127"/>
      <c r="D338" s="128"/>
      <c r="E338" s="129"/>
    </row>
    <row r="339" spans="1:5" ht="15.75" customHeight="1" x14ac:dyDescent="0.25">
      <c r="A339" s="29"/>
      <c r="B339" s="29"/>
      <c r="C339" s="127"/>
      <c r="D339" s="128"/>
      <c r="E339" s="129"/>
    </row>
    <row r="340" spans="1:5" ht="15.75" customHeight="1" x14ac:dyDescent="0.25">
      <c r="A340" s="29"/>
      <c r="B340" s="29"/>
      <c r="C340" s="127"/>
      <c r="D340" s="128"/>
      <c r="E340" s="129"/>
    </row>
    <row r="341" spans="1:5" ht="15.75" customHeight="1" x14ac:dyDescent="0.25">
      <c r="A341" s="29"/>
      <c r="B341" s="29"/>
      <c r="C341" s="127"/>
      <c r="D341" s="128"/>
      <c r="E341" s="129"/>
    </row>
    <row r="342" spans="1:5" ht="15.75" customHeight="1" x14ac:dyDescent="0.25">
      <c r="A342" s="29"/>
      <c r="B342" s="29"/>
      <c r="C342" s="127"/>
      <c r="D342" s="128"/>
      <c r="E342" s="129"/>
    </row>
    <row r="343" spans="1:5" ht="15.75" customHeight="1" x14ac:dyDescent="0.25">
      <c r="A343" s="29"/>
      <c r="B343" s="29"/>
      <c r="C343" s="127"/>
      <c r="D343" s="128"/>
      <c r="E343" s="129"/>
    </row>
    <row r="344" spans="1:5" ht="15.75" customHeight="1" x14ac:dyDescent="0.25">
      <c r="A344" s="29"/>
      <c r="B344" s="29"/>
      <c r="C344" s="127"/>
      <c r="D344" s="128"/>
      <c r="E344" s="129"/>
    </row>
    <row r="345" spans="1:5" ht="15.75" customHeight="1" x14ac:dyDescent="0.25">
      <c r="A345" s="29"/>
      <c r="B345" s="29"/>
      <c r="C345" s="127"/>
      <c r="D345" s="128"/>
      <c r="E345" s="129"/>
    </row>
    <row r="346" spans="1:5" ht="15.75" customHeight="1" x14ac:dyDescent="0.25">
      <c r="A346" s="29"/>
      <c r="B346" s="29"/>
      <c r="C346" s="127"/>
      <c r="D346" s="128"/>
      <c r="E346" s="129"/>
    </row>
    <row r="347" spans="1:5" ht="15.75" customHeight="1" x14ac:dyDescent="0.25">
      <c r="A347" s="29"/>
      <c r="B347" s="29"/>
      <c r="C347" s="127"/>
      <c r="D347" s="128"/>
      <c r="E347" s="129"/>
    </row>
    <row r="348" spans="1:5" ht="15.75" customHeight="1" x14ac:dyDescent="0.25">
      <c r="A348" s="29"/>
      <c r="B348" s="29"/>
      <c r="C348" s="127"/>
      <c r="D348" s="128"/>
      <c r="E348" s="129"/>
    </row>
    <row r="349" spans="1:5" ht="15.75" customHeight="1" x14ac:dyDescent="0.25">
      <c r="A349" s="29"/>
      <c r="B349" s="29"/>
      <c r="C349" s="127"/>
      <c r="D349" s="128"/>
      <c r="E349" s="129"/>
    </row>
    <row r="350" spans="1:5" ht="15.75" customHeight="1" x14ac:dyDescent="0.25">
      <c r="A350" s="29"/>
      <c r="B350" s="29"/>
      <c r="C350" s="127"/>
      <c r="D350" s="128"/>
      <c r="E350" s="129"/>
    </row>
    <row r="351" spans="1:5" ht="15.75" customHeight="1" x14ac:dyDescent="0.25">
      <c r="A351" s="29"/>
      <c r="B351" s="29"/>
      <c r="C351" s="127"/>
      <c r="D351" s="128"/>
      <c r="E351" s="129"/>
    </row>
    <row r="352" spans="1:5" ht="15.75" customHeight="1" x14ac:dyDescent="0.25">
      <c r="A352" s="29"/>
      <c r="B352" s="29"/>
      <c r="C352" s="127"/>
      <c r="D352" s="128"/>
      <c r="E352" s="129"/>
    </row>
    <row r="353" spans="1:5" ht="15.75" customHeight="1" x14ac:dyDescent="0.25">
      <c r="A353" s="29"/>
      <c r="B353" s="29"/>
      <c r="C353" s="127"/>
      <c r="D353" s="128"/>
      <c r="E353" s="129"/>
    </row>
    <row r="354" spans="1:5" ht="15.75" customHeight="1" x14ac:dyDescent="0.25">
      <c r="A354" s="29"/>
      <c r="B354" s="29"/>
      <c r="C354" s="127"/>
      <c r="D354" s="128"/>
      <c r="E354" s="129"/>
    </row>
    <row r="355" spans="1:5" ht="15.75" customHeight="1" x14ac:dyDescent="0.25">
      <c r="A355" s="29"/>
      <c r="B355" s="29"/>
      <c r="C355" s="127"/>
      <c r="D355" s="128"/>
      <c r="E355" s="129"/>
    </row>
    <row r="356" spans="1:5" ht="15.75" customHeight="1" x14ac:dyDescent="0.25">
      <c r="A356" s="29"/>
      <c r="B356" s="29"/>
      <c r="C356" s="127"/>
      <c r="D356" s="128"/>
      <c r="E356" s="129"/>
    </row>
    <row r="357" spans="1:5" ht="15.75" customHeight="1" x14ac:dyDescent="0.25">
      <c r="A357" s="29"/>
      <c r="B357" s="29"/>
      <c r="C357" s="127"/>
      <c r="D357" s="128"/>
      <c r="E357" s="129"/>
    </row>
    <row r="358" spans="1:5" ht="15.75" customHeight="1" x14ac:dyDescent="0.25">
      <c r="A358" s="29"/>
      <c r="B358" s="29"/>
      <c r="C358" s="127"/>
      <c r="D358" s="128"/>
      <c r="E358" s="129"/>
    </row>
    <row r="359" spans="1:5" ht="15.75" customHeight="1" x14ac:dyDescent="0.25">
      <c r="A359" s="29"/>
      <c r="B359" s="29"/>
      <c r="C359" s="127"/>
      <c r="D359" s="128"/>
      <c r="E359" s="129"/>
    </row>
    <row r="360" spans="1:5" ht="15.75" customHeight="1" x14ac:dyDescent="0.25">
      <c r="A360" s="29"/>
      <c r="B360" s="29"/>
      <c r="C360" s="127"/>
      <c r="D360" s="128"/>
      <c r="E360" s="129"/>
    </row>
    <row r="361" spans="1:5" ht="15.75" customHeight="1" x14ac:dyDescent="0.25">
      <c r="A361" s="29"/>
      <c r="B361" s="29"/>
      <c r="C361" s="127"/>
      <c r="D361" s="128"/>
      <c r="E361" s="129"/>
    </row>
    <row r="362" spans="1:5" ht="15.75" customHeight="1" x14ac:dyDescent="0.25">
      <c r="A362" s="29"/>
      <c r="B362" s="29"/>
      <c r="C362" s="127"/>
      <c r="D362" s="128"/>
      <c r="E362" s="129"/>
    </row>
    <row r="363" spans="1:5" ht="15.75" customHeight="1" x14ac:dyDescent="0.25">
      <c r="A363" s="29"/>
      <c r="B363" s="29"/>
      <c r="C363" s="127"/>
      <c r="D363" s="128"/>
      <c r="E363" s="129"/>
    </row>
    <row r="364" spans="1:5" ht="15.75" customHeight="1" x14ac:dyDescent="0.25">
      <c r="A364" s="29"/>
      <c r="B364" s="29"/>
      <c r="C364" s="127"/>
      <c r="D364" s="128"/>
      <c r="E364" s="129"/>
    </row>
    <row r="365" spans="1:5" ht="15.75" customHeight="1" x14ac:dyDescent="0.25">
      <c r="A365" s="29"/>
      <c r="B365" s="29"/>
      <c r="C365" s="127"/>
      <c r="D365" s="128"/>
      <c r="E365" s="129"/>
    </row>
    <row r="366" spans="1:5" ht="15.75" customHeight="1" x14ac:dyDescent="0.25">
      <c r="A366" s="29"/>
      <c r="B366" s="29"/>
      <c r="C366" s="127"/>
      <c r="D366" s="128"/>
      <c r="E366" s="129"/>
    </row>
    <row r="367" spans="1:5" ht="15.75" customHeight="1" x14ac:dyDescent="0.25">
      <c r="A367" s="29"/>
      <c r="B367" s="29"/>
      <c r="C367" s="127"/>
      <c r="D367" s="128"/>
      <c r="E367" s="129"/>
    </row>
    <row r="368" spans="1:5" ht="15.75" customHeight="1" x14ac:dyDescent="0.25">
      <c r="A368" s="29"/>
      <c r="B368" s="29"/>
      <c r="C368" s="127"/>
      <c r="D368" s="128"/>
      <c r="E368" s="129"/>
    </row>
    <row r="369" spans="1:5" ht="15.75" customHeight="1" x14ac:dyDescent="0.25">
      <c r="A369" s="29"/>
      <c r="B369" s="29"/>
      <c r="C369" s="127"/>
      <c r="D369" s="128"/>
      <c r="E369" s="129"/>
    </row>
    <row r="370" spans="1:5" ht="15.75" customHeight="1" x14ac:dyDescent="0.25">
      <c r="A370" s="29"/>
      <c r="B370" s="29"/>
      <c r="C370" s="127"/>
      <c r="D370" s="128"/>
      <c r="E370" s="129"/>
    </row>
    <row r="371" spans="1:5" ht="15.75" customHeight="1" x14ac:dyDescent="0.25">
      <c r="A371" s="29"/>
      <c r="B371" s="29"/>
      <c r="C371" s="127"/>
      <c r="D371" s="128"/>
      <c r="E371" s="129"/>
    </row>
    <row r="372" spans="1:5" ht="15.75" customHeight="1" x14ac:dyDescent="0.25">
      <c r="A372" s="29"/>
      <c r="B372" s="29"/>
      <c r="C372" s="127"/>
      <c r="D372" s="128"/>
      <c r="E372" s="129"/>
    </row>
    <row r="373" spans="1:5" ht="15.75" customHeight="1" x14ac:dyDescent="0.25">
      <c r="A373" s="29"/>
      <c r="B373" s="29"/>
      <c r="C373" s="127"/>
      <c r="D373" s="128"/>
      <c r="E373" s="129"/>
    </row>
    <row r="374" spans="1:5" ht="15.75" customHeight="1" x14ac:dyDescent="0.25">
      <c r="A374" s="29"/>
      <c r="B374" s="29"/>
      <c r="C374" s="127"/>
      <c r="D374" s="128"/>
      <c r="E374" s="129"/>
    </row>
    <row r="375" spans="1:5" ht="15.75" customHeight="1" x14ac:dyDescent="0.25">
      <c r="A375" s="29"/>
      <c r="B375" s="29"/>
      <c r="C375" s="127"/>
      <c r="D375" s="128"/>
      <c r="E375" s="129"/>
    </row>
    <row r="376" spans="1:5" ht="15.75" customHeight="1" x14ac:dyDescent="0.25">
      <c r="A376" s="29"/>
      <c r="B376" s="29"/>
      <c r="C376" s="127"/>
      <c r="D376" s="128"/>
      <c r="E376" s="129"/>
    </row>
    <row r="377" spans="1:5" ht="15.75" customHeight="1" x14ac:dyDescent="0.25">
      <c r="A377" s="29"/>
      <c r="B377" s="29"/>
      <c r="C377" s="127"/>
      <c r="D377" s="128"/>
      <c r="E377" s="129"/>
    </row>
    <row r="378" spans="1:5" ht="15.75" customHeight="1" x14ac:dyDescent="0.25">
      <c r="A378" s="29"/>
      <c r="B378" s="29"/>
      <c r="C378" s="127"/>
      <c r="D378" s="128"/>
      <c r="E378" s="129"/>
    </row>
    <row r="379" spans="1:5" ht="15.75" customHeight="1" x14ac:dyDescent="0.25">
      <c r="A379" s="29"/>
      <c r="B379" s="29"/>
      <c r="C379" s="127"/>
      <c r="D379" s="128"/>
      <c r="E379" s="129"/>
    </row>
    <row r="380" spans="1:5" ht="15.75" customHeight="1" x14ac:dyDescent="0.25">
      <c r="A380" s="29"/>
      <c r="B380" s="29"/>
      <c r="C380" s="127"/>
      <c r="D380" s="128"/>
      <c r="E380" s="129"/>
    </row>
    <row r="381" spans="1:5" ht="15.75" customHeight="1" x14ac:dyDescent="0.25">
      <c r="A381" s="29"/>
      <c r="B381" s="29"/>
      <c r="C381" s="127"/>
      <c r="D381" s="128"/>
      <c r="E381" s="129"/>
    </row>
    <row r="382" spans="1:5" ht="15.75" customHeight="1" x14ac:dyDescent="0.25">
      <c r="A382" s="29"/>
      <c r="B382" s="29"/>
      <c r="C382" s="127"/>
      <c r="D382" s="128"/>
      <c r="E382" s="129"/>
    </row>
    <row r="383" spans="1:5" ht="15.75" customHeight="1" x14ac:dyDescent="0.25">
      <c r="A383" s="29"/>
      <c r="B383" s="29"/>
      <c r="C383" s="127"/>
      <c r="D383" s="128"/>
      <c r="E383" s="129"/>
    </row>
    <row r="384" spans="1:5" ht="15.75" customHeight="1" x14ac:dyDescent="0.25">
      <c r="A384" s="29"/>
      <c r="B384" s="29"/>
      <c r="C384" s="127"/>
      <c r="D384" s="128"/>
      <c r="E384" s="129"/>
    </row>
    <row r="385" spans="1:5" ht="15.75" customHeight="1" x14ac:dyDescent="0.25">
      <c r="A385" s="29"/>
      <c r="B385" s="29"/>
      <c r="C385" s="127"/>
      <c r="D385" s="128"/>
      <c r="E385" s="129"/>
    </row>
    <row r="386" spans="1:5" ht="15.75" customHeight="1" x14ac:dyDescent="0.25">
      <c r="A386" s="29"/>
      <c r="B386" s="29"/>
      <c r="C386" s="127"/>
      <c r="D386" s="128"/>
      <c r="E386" s="129"/>
    </row>
    <row r="387" spans="1:5" ht="15.75" customHeight="1" x14ac:dyDescent="0.25">
      <c r="A387" s="29"/>
      <c r="B387" s="29"/>
      <c r="C387" s="127"/>
      <c r="D387" s="128"/>
      <c r="E387" s="129"/>
    </row>
  </sheetData>
  <mergeCells count="34">
    <mergeCell ref="B155:B167"/>
    <mergeCell ref="C155:D155"/>
    <mergeCell ref="B168:B187"/>
    <mergeCell ref="C168:D168"/>
    <mergeCell ref="B125:B130"/>
    <mergeCell ref="C131:D131"/>
    <mergeCell ref="C142:D142"/>
    <mergeCell ref="B131:B141"/>
    <mergeCell ref="B142:B154"/>
    <mergeCell ref="C125:D125"/>
    <mergeCell ref="B63:B68"/>
    <mergeCell ref="B33:B43"/>
    <mergeCell ref="B44:B53"/>
    <mergeCell ref="B54:B62"/>
    <mergeCell ref="B2:B9"/>
    <mergeCell ref="B10:B18"/>
    <mergeCell ref="B19:B32"/>
    <mergeCell ref="B91:B101"/>
    <mergeCell ref="B102:B112"/>
    <mergeCell ref="B113:B124"/>
    <mergeCell ref="B69:B81"/>
    <mergeCell ref="B82:B90"/>
    <mergeCell ref="C33:D33"/>
    <mergeCell ref="C44:D44"/>
    <mergeCell ref="C2:D2"/>
    <mergeCell ref="C10:D10"/>
    <mergeCell ref="C19:D19"/>
    <mergeCell ref="C54:D54"/>
    <mergeCell ref="C91:D91"/>
    <mergeCell ref="C102:D102"/>
    <mergeCell ref="C113:D113"/>
    <mergeCell ref="C63:D63"/>
    <mergeCell ref="C69:D69"/>
    <mergeCell ref="C82:D8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T1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6" width="18.85546875" customWidth="1"/>
    <col min="7" max="7" width="11.42578125" customWidth="1"/>
    <col min="8" max="11" width="20.7109375" customWidth="1"/>
    <col min="12" max="12" width="35" customWidth="1"/>
    <col min="13" max="16" width="11.42578125" customWidth="1"/>
    <col min="17" max="17" width="15.85546875" customWidth="1"/>
    <col min="18" max="20" width="11.42578125" customWidth="1"/>
  </cols>
  <sheetData>
    <row r="1" spans="1:20" ht="16.5" customHeight="1" x14ac:dyDescent="0.3">
      <c r="A1" s="137" t="s">
        <v>702</v>
      </c>
      <c r="B1" s="138"/>
      <c r="C1" s="137" t="s">
        <v>703</v>
      </c>
      <c r="D1" s="139"/>
      <c r="E1" s="140" t="s">
        <v>704</v>
      </c>
      <c r="F1" s="140" t="s">
        <v>705</v>
      </c>
      <c r="G1" s="138"/>
      <c r="H1" s="910" t="s">
        <v>706</v>
      </c>
      <c r="I1" s="911"/>
      <c r="J1" s="911"/>
      <c r="K1" s="912"/>
      <c r="L1" s="913" t="s">
        <v>707</v>
      </c>
      <c r="M1" s="911"/>
      <c r="N1" s="911"/>
      <c r="O1" s="912"/>
      <c r="P1" s="141"/>
      <c r="Q1" s="914" t="s">
        <v>708</v>
      </c>
      <c r="R1" s="911"/>
      <c r="S1" s="911"/>
      <c r="T1" s="912"/>
    </row>
    <row r="2" spans="1:20" ht="12" customHeight="1" x14ac:dyDescent="0.3">
      <c r="A2" s="142" t="s">
        <v>709</v>
      </c>
      <c r="B2" s="138"/>
      <c r="C2" s="143" t="s">
        <v>710</v>
      </c>
      <c r="D2" s="139"/>
      <c r="E2" s="144">
        <v>1</v>
      </c>
      <c r="F2" s="144" t="s">
        <v>711</v>
      </c>
      <c r="G2" s="138"/>
      <c r="H2" s="902" t="s">
        <v>712</v>
      </c>
      <c r="I2" s="903"/>
      <c r="J2" s="903"/>
      <c r="K2" s="904"/>
      <c r="L2" s="138"/>
      <c r="M2" s="140">
        <v>2012</v>
      </c>
      <c r="N2" s="140"/>
      <c r="O2" s="140"/>
      <c r="P2" s="138"/>
      <c r="Q2" s="140"/>
      <c r="R2" s="145" t="s">
        <v>713</v>
      </c>
      <c r="S2" s="145" t="s">
        <v>714</v>
      </c>
      <c r="T2" s="145" t="s">
        <v>715</v>
      </c>
    </row>
    <row r="3" spans="1:20" ht="12" customHeight="1" x14ac:dyDescent="0.3">
      <c r="A3" s="142" t="s">
        <v>716</v>
      </c>
      <c r="B3" s="138"/>
      <c r="C3" s="143" t="s">
        <v>717</v>
      </c>
      <c r="D3" s="139"/>
      <c r="E3" s="144"/>
      <c r="F3" s="144"/>
      <c r="G3" s="138"/>
      <c r="H3" s="146"/>
      <c r="I3" s="147"/>
      <c r="J3" s="147"/>
      <c r="K3" s="148"/>
      <c r="L3" s="138"/>
      <c r="M3" s="140"/>
      <c r="N3" s="140"/>
      <c r="O3" s="140"/>
      <c r="P3" s="138"/>
      <c r="Q3" s="140"/>
      <c r="R3" s="145"/>
      <c r="S3" s="145"/>
      <c r="T3" s="145"/>
    </row>
    <row r="4" spans="1:20" ht="12" customHeight="1" x14ac:dyDescent="0.3">
      <c r="A4" s="142" t="s">
        <v>718</v>
      </c>
      <c r="B4" s="138"/>
      <c r="C4" s="143" t="s">
        <v>719</v>
      </c>
      <c r="D4" s="139"/>
      <c r="E4" s="144"/>
      <c r="F4" s="144"/>
      <c r="G4" s="138"/>
      <c r="H4" s="146"/>
      <c r="I4" s="147"/>
      <c r="J4" s="147"/>
      <c r="K4" s="148"/>
      <c r="L4" s="138"/>
      <c r="M4" s="140"/>
      <c r="N4" s="140"/>
      <c r="O4" s="140"/>
      <c r="P4" s="138"/>
      <c r="Q4" s="140"/>
      <c r="R4" s="145"/>
      <c r="S4" s="145"/>
      <c r="T4" s="145"/>
    </row>
    <row r="5" spans="1:20" ht="12" customHeight="1" x14ac:dyDescent="0.3">
      <c r="A5" s="142" t="s">
        <v>720</v>
      </c>
      <c r="B5" s="138"/>
      <c r="C5" s="143" t="s">
        <v>721</v>
      </c>
      <c r="D5" s="139"/>
      <c r="E5" s="144">
        <v>2</v>
      </c>
      <c r="F5" s="144" t="s">
        <v>496</v>
      </c>
      <c r="G5" s="138"/>
      <c r="H5" s="908" t="s">
        <v>722</v>
      </c>
      <c r="I5" s="149">
        <v>2017</v>
      </c>
      <c r="J5" s="150"/>
      <c r="K5" s="151"/>
      <c r="L5" s="138"/>
      <c r="M5" s="152" t="s">
        <v>713</v>
      </c>
      <c r="N5" s="152" t="s">
        <v>714</v>
      </c>
      <c r="O5" s="152" t="s">
        <v>715</v>
      </c>
      <c r="P5" s="138"/>
      <c r="Q5" s="153" t="s">
        <v>723</v>
      </c>
      <c r="R5" s="154">
        <v>479830</v>
      </c>
      <c r="S5" s="154">
        <v>222331</v>
      </c>
      <c r="T5" s="154">
        <v>257499</v>
      </c>
    </row>
    <row r="6" spans="1:20" ht="12" customHeight="1" x14ac:dyDescent="0.3">
      <c r="A6" s="142" t="s">
        <v>724</v>
      </c>
      <c r="B6" s="138"/>
      <c r="C6" s="143" t="s">
        <v>725</v>
      </c>
      <c r="D6" s="139"/>
      <c r="E6" s="144">
        <v>3</v>
      </c>
      <c r="F6" s="144" t="s">
        <v>497</v>
      </c>
      <c r="G6" s="138"/>
      <c r="H6" s="909"/>
      <c r="I6" s="155" t="s">
        <v>713</v>
      </c>
      <c r="J6" s="156" t="s">
        <v>714</v>
      </c>
      <c r="K6" s="157" t="s">
        <v>715</v>
      </c>
      <c r="L6" s="138"/>
      <c r="M6" s="154">
        <v>7571345</v>
      </c>
      <c r="N6" s="154">
        <v>3653868</v>
      </c>
      <c r="O6" s="154">
        <v>3917477</v>
      </c>
      <c r="P6" s="138"/>
      <c r="Q6" s="153" t="s">
        <v>726</v>
      </c>
      <c r="R6" s="154">
        <v>135160</v>
      </c>
      <c r="S6" s="154">
        <v>62795</v>
      </c>
      <c r="T6" s="154">
        <v>72365</v>
      </c>
    </row>
    <row r="7" spans="1:20" ht="12.75" customHeight="1" x14ac:dyDescent="0.3">
      <c r="A7" s="138"/>
      <c r="B7" s="138"/>
      <c r="C7" s="143" t="s">
        <v>727</v>
      </c>
      <c r="D7" s="139"/>
      <c r="E7" s="144">
        <v>4</v>
      </c>
      <c r="F7" s="144" t="s">
        <v>728</v>
      </c>
      <c r="G7" s="138"/>
      <c r="H7" s="158" t="s">
        <v>729</v>
      </c>
      <c r="I7" s="159"/>
      <c r="J7" s="160"/>
      <c r="K7" s="161"/>
      <c r="L7" s="138"/>
      <c r="M7" s="162">
        <v>120482</v>
      </c>
      <c r="N7" s="162">
        <v>61704</v>
      </c>
      <c r="O7" s="162">
        <v>58778</v>
      </c>
      <c r="P7" s="138"/>
      <c r="Q7" s="153" t="s">
        <v>730</v>
      </c>
      <c r="R7" s="154">
        <v>109955</v>
      </c>
      <c r="S7" s="154">
        <v>55153</v>
      </c>
      <c r="T7" s="154">
        <v>54802</v>
      </c>
    </row>
    <row r="8" spans="1:20" ht="12" customHeight="1" x14ac:dyDescent="0.3">
      <c r="A8" s="137" t="s">
        <v>731</v>
      </c>
      <c r="B8" s="138"/>
      <c r="C8" s="143" t="s">
        <v>732</v>
      </c>
      <c r="D8" s="139"/>
      <c r="E8" s="144">
        <v>5</v>
      </c>
      <c r="F8" s="144" t="s">
        <v>499</v>
      </c>
      <c r="G8" s="138"/>
      <c r="H8" s="163" t="s">
        <v>713</v>
      </c>
      <c r="I8" s="154">
        <v>8080734</v>
      </c>
      <c r="J8" s="154">
        <v>3912910</v>
      </c>
      <c r="K8" s="154">
        <v>4167824</v>
      </c>
      <c r="L8" s="138"/>
      <c r="M8" s="162">
        <v>120064</v>
      </c>
      <c r="N8" s="162">
        <v>61454</v>
      </c>
      <c r="O8" s="162">
        <v>58610</v>
      </c>
      <c r="P8" s="138"/>
      <c r="Q8" s="153" t="s">
        <v>733</v>
      </c>
      <c r="R8" s="154">
        <v>409257</v>
      </c>
      <c r="S8" s="154">
        <v>199566</v>
      </c>
      <c r="T8" s="154">
        <v>209691</v>
      </c>
    </row>
    <row r="9" spans="1:20" ht="12" customHeight="1" x14ac:dyDescent="0.3">
      <c r="A9" s="153" t="s">
        <v>734</v>
      </c>
      <c r="B9" s="138"/>
      <c r="C9" s="138"/>
      <c r="D9" s="139"/>
      <c r="E9" s="144">
        <v>6</v>
      </c>
      <c r="F9" s="144" t="s">
        <v>500</v>
      </c>
      <c r="G9" s="138"/>
      <c r="H9" s="164" t="s">
        <v>735</v>
      </c>
      <c r="I9" s="162">
        <v>607390</v>
      </c>
      <c r="J9" s="162">
        <v>312062</v>
      </c>
      <c r="K9" s="162">
        <v>295328</v>
      </c>
      <c r="L9" s="138"/>
      <c r="M9" s="162">
        <v>119780</v>
      </c>
      <c r="N9" s="162">
        <v>61272</v>
      </c>
      <c r="O9" s="162">
        <v>58508</v>
      </c>
      <c r="P9" s="138"/>
      <c r="Q9" s="153" t="s">
        <v>736</v>
      </c>
      <c r="R9" s="154">
        <v>400686</v>
      </c>
      <c r="S9" s="154">
        <v>197911</v>
      </c>
      <c r="T9" s="154">
        <v>202775</v>
      </c>
    </row>
    <row r="10" spans="1:20" ht="12" customHeight="1" x14ac:dyDescent="0.3">
      <c r="A10" s="153" t="s">
        <v>386</v>
      </c>
      <c r="B10" s="138"/>
      <c r="C10" s="138"/>
      <c r="D10" s="139"/>
      <c r="E10" s="144">
        <v>7</v>
      </c>
      <c r="F10" s="144" t="s">
        <v>501</v>
      </c>
      <c r="G10" s="138"/>
      <c r="H10" s="164" t="s">
        <v>737</v>
      </c>
      <c r="I10" s="162">
        <v>601914</v>
      </c>
      <c r="J10" s="162">
        <v>308936</v>
      </c>
      <c r="K10" s="162">
        <v>292978</v>
      </c>
      <c r="L10" s="138"/>
      <c r="M10" s="162">
        <v>119273</v>
      </c>
      <c r="N10" s="162">
        <v>61064</v>
      </c>
      <c r="O10" s="162">
        <v>58209</v>
      </c>
      <c r="P10" s="138"/>
      <c r="Q10" s="153" t="s">
        <v>738</v>
      </c>
      <c r="R10" s="154">
        <v>201593</v>
      </c>
      <c r="S10" s="154">
        <v>99557</v>
      </c>
      <c r="T10" s="154">
        <v>102036</v>
      </c>
    </row>
    <row r="11" spans="1:20" ht="12" customHeight="1" x14ac:dyDescent="0.3">
      <c r="A11" s="153" t="s">
        <v>739</v>
      </c>
      <c r="B11" s="138"/>
      <c r="C11" s="137" t="s">
        <v>740</v>
      </c>
      <c r="D11" s="139"/>
      <c r="E11" s="144">
        <v>8</v>
      </c>
      <c r="F11" s="144" t="s">
        <v>502</v>
      </c>
      <c r="G11" s="138"/>
      <c r="H11" s="164" t="s">
        <v>741</v>
      </c>
      <c r="I11" s="162">
        <v>602967</v>
      </c>
      <c r="J11" s="162">
        <v>308654</v>
      </c>
      <c r="K11" s="162">
        <v>294313</v>
      </c>
      <c r="L11" s="138"/>
      <c r="M11" s="162">
        <v>118935</v>
      </c>
      <c r="N11" s="162">
        <v>60931</v>
      </c>
      <c r="O11" s="162">
        <v>58004</v>
      </c>
      <c r="P11" s="138"/>
      <c r="Q11" s="153" t="s">
        <v>742</v>
      </c>
      <c r="R11" s="154">
        <v>597522</v>
      </c>
      <c r="S11" s="154">
        <v>292176</v>
      </c>
      <c r="T11" s="154">
        <v>305346</v>
      </c>
    </row>
    <row r="12" spans="1:20" ht="12" customHeight="1" x14ac:dyDescent="0.3">
      <c r="A12" s="153" t="s">
        <v>743</v>
      </c>
      <c r="B12" s="138"/>
      <c r="C12" s="143" t="s">
        <v>744</v>
      </c>
      <c r="D12" s="139"/>
      <c r="E12" s="144">
        <v>9</v>
      </c>
      <c r="F12" s="144" t="s">
        <v>745</v>
      </c>
      <c r="G12" s="138"/>
      <c r="H12" s="164" t="s">
        <v>746</v>
      </c>
      <c r="I12" s="162">
        <v>632370</v>
      </c>
      <c r="J12" s="162">
        <v>321173</v>
      </c>
      <c r="K12" s="162">
        <v>311197</v>
      </c>
      <c r="L12" s="138"/>
      <c r="M12" s="162">
        <v>118833</v>
      </c>
      <c r="N12" s="162">
        <v>60903</v>
      </c>
      <c r="O12" s="162">
        <v>57930</v>
      </c>
      <c r="P12" s="138"/>
      <c r="Q12" s="153" t="s">
        <v>747</v>
      </c>
      <c r="R12" s="154">
        <v>1030623</v>
      </c>
      <c r="S12" s="154">
        <v>502287</v>
      </c>
      <c r="T12" s="154">
        <v>528336</v>
      </c>
    </row>
    <row r="13" spans="1:20" ht="12" customHeight="1" x14ac:dyDescent="0.3">
      <c r="A13" s="153" t="s">
        <v>748</v>
      </c>
      <c r="B13" s="138"/>
      <c r="C13" s="143" t="s">
        <v>749</v>
      </c>
      <c r="D13" s="139"/>
      <c r="E13" s="144">
        <v>10</v>
      </c>
      <c r="F13" s="144" t="s">
        <v>750</v>
      </c>
      <c r="G13" s="138"/>
      <c r="H13" s="164" t="s">
        <v>751</v>
      </c>
      <c r="I13" s="162">
        <v>672749</v>
      </c>
      <c r="J13" s="162">
        <v>339928</v>
      </c>
      <c r="K13" s="162">
        <v>332821</v>
      </c>
      <c r="L13" s="138"/>
      <c r="M13" s="162">
        <v>118730</v>
      </c>
      <c r="N13" s="162">
        <v>60874</v>
      </c>
      <c r="O13" s="162">
        <v>57856</v>
      </c>
      <c r="P13" s="138"/>
      <c r="Q13" s="153" t="s">
        <v>752</v>
      </c>
      <c r="R13" s="154">
        <v>353859</v>
      </c>
      <c r="S13" s="154">
        <v>167533</v>
      </c>
      <c r="T13" s="154">
        <v>186326</v>
      </c>
    </row>
    <row r="14" spans="1:20" ht="12" customHeight="1" x14ac:dyDescent="0.3">
      <c r="A14" s="153" t="s">
        <v>753</v>
      </c>
      <c r="B14" s="138"/>
      <c r="C14" s="143" t="s">
        <v>754</v>
      </c>
      <c r="D14" s="139"/>
      <c r="E14" s="144">
        <v>11</v>
      </c>
      <c r="F14" s="144" t="s">
        <v>505</v>
      </c>
      <c r="G14" s="138"/>
      <c r="H14" s="164" t="s">
        <v>755</v>
      </c>
      <c r="I14" s="162">
        <v>650902</v>
      </c>
      <c r="J14" s="162">
        <v>329064</v>
      </c>
      <c r="K14" s="162">
        <v>321838</v>
      </c>
      <c r="L14" s="138"/>
      <c r="M14" s="162">
        <v>118696</v>
      </c>
      <c r="N14" s="162">
        <v>60878</v>
      </c>
      <c r="O14" s="162">
        <v>57818</v>
      </c>
      <c r="P14" s="138"/>
      <c r="Q14" s="153" t="s">
        <v>756</v>
      </c>
      <c r="R14" s="154">
        <v>851299</v>
      </c>
      <c r="S14" s="154">
        <v>406597</v>
      </c>
      <c r="T14" s="154">
        <v>444702</v>
      </c>
    </row>
    <row r="15" spans="1:20" ht="12" customHeight="1" x14ac:dyDescent="0.3">
      <c r="A15" s="153" t="s">
        <v>361</v>
      </c>
      <c r="B15" s="138"/>
      <c r="C15" s="143" t="s">
        <v>757</v>
      </c>
      <c r="D15" s="139"/>
      <c r="E15" s="144">
        <v>12</v>
      </c>
      <c r="F15" s="144" t="s">
        <v>506</v>
      </c>
      <c r="G15" s="138"/>
      <c r="H15" s="164" t="s">
        <v>758</v>
      </c>
      <c r="I15" s="162">
        <v>651442</v>
      </c>
      <c r="J15" s="162">
        <v>316050</v>
      </c>
      <c r="K15" s="162">
        <v>335392</v>
      </c>
      <c r="L15" s="138"/>
      <c r="M15" s="162">
        <v>119101</v>
      </c>
      <c r="N15" s="162">
        <v>61076</v>
      </c>
      <c r="O15" s="162">
        <v>58025</v>
      </c>
      <c r="P15" s="138"/>
      <c r="Q15" s="153" t="s">
        <v>759</v>
      </c>
      <c r="R15" s="154">
        <v>1094488</v>
      </c>
      <c r="S15" s="154">
        <v>518960</v>
      </c>
      <c r="T15" s="154">
        <v>575528</v>
      </c>
    </row>
    <row r="16" spans="1:20" ht="12" customHeight="1" x14ac:dyDescent="0.3">
      <c r="A16" s="153" t="s">
        <v>760</v>
      </c>
      <c r="B16" s="138"/>
      <c r="C16" s="143" t="s">
        <v>761</v>
      </c>
      <c r="D16" s="139"/>
      <c r="E16" s="144">
        <v>13</v>
      </c>
      <c r="F16" s="144" t="s">
        <v>507</v>
      </c>
      <c r="G16" s="138"/>
      <c r="H16" s="164" t="s">
        <v>762</v>
      </c>
      <c r="I16" s="162">
        <v>640060</v>
      </c>
      <c r="J16" s="162">
        <v>303971</v>
      </c>
      <c r="K16" s="162">
        <v>336089</v>
      </c>
      <c r="L16" s="138"/>
      <c r="M16" s="162">
        <v>119856</v>
      </c>
      <c r="N16" s="162">
        <v>61418</v>
      </c>
      <c r="O16" s="162">
        <v>58438</v>
      </c>
      <c r="P16" s="138"/>
      <c r="Q16" s="153" t="s">
        <v>763</v>
      </c>
      <c r="R16" s="154">
        <v>234948</v>
      </c>
      <c r="S16" s="154">
        <v>112703</v>
      </c>
      <c r="T16" s="154">
        <v>122245</v>
      </c>
    </row>
    <row r="17" spans="1:20" ht="12" customHeight="1" x14ac:dyDescent="0.3">
      <c r="A17" s="153" t="s">
        <v>764</v>
      </c>
      <c r="B17" s="138"/>
      <c r="C17" s="143" t="s">
        <v>765</v>
      </c>
      <c r="D17" s="139"/>
      <c r="E17" s="144">
        <v>14</v>
      </c>
      <c r="F17" s="144" t="s">
        <v>766</v>
      </c>
      <c r="G17" s="138"/>
      <c r="H17" s="164" t="s">
        <v>767</v>
      </c>
      <c r="I17" s="162">
        <v>563389</v>
      </c>
      <c r="J17" s="162">
        <v>268367</v>
      </c>
      <c r="K17" s="162">
        <v>295022</v>
      </c>
      <c r="L17" s="138"/>
      <c r="M17" s="162">
        <v>121019</v>
      </c>
      <c r="N17" s="162">
        <v>61921</v>
      </c>
      <c r="O17" s="162">
        <v>59098</v>
      </c>
      <c r="P17" s="138"/>
      <c r="Q17" s="153" t="s">
        <v>768</v>
      </c>
      <c r="R17" s="154">
        <v>147933</v>
      </c>
      <c r="S17" s="154">
        <v>68544</v>
      </c>
      <c r="T17" s="154">
        <v>79389</v>
      </c>
    </row>
    <row r="18" spans="1:20" ht="12" customHeight="1" x14ac:dyDescent="0.3">
      <c r="A18" s="153" t="s">
        <v>769</v>
      </c>
      <c r="B18" s="138"/>
      <c r="C18" s="143" t="s">
        <v>770</v>
      </c>
      <c r="D18" s="139"/>
      <c r="E18" s="144">
        <v>15</v>
      </c>
      <c r="F18" s="144" t="s">
        <v>509</v>
      </c>
      <c r="G18" s="138"/>
      <c r="H18" s="164" t="s">
        <v>771</v>
      </c>
      <c r="I18" s="162">
        <v>519261</v>
      </c>
      <c r="J18" s="162">
        <v>244556</v>
      </c>
      <c r="K18" s="162">
        <v>274705</v>
      </c>
      <c r="L18" s="138"/>
      <c r="M18" s="162">
        <v>122272</v>
      </c>
      <c r="N18" s="162">
        <v>62471</v>
      </c>
      <c r="O18" s="162">
        <v>59801</v>
      </c>
      <c r="P18" s="138"/>
      <c r="Q18" s="153" t="s">
        <v>772</v>
      </c>
      <c r="R18" s="154">
        <v>98209</v>
      </c>
      <c r="S18" s="154">
        <v>49277</v>
      </c>
      <c r="T18" s="154">
        <v>48932</v>
      </c>
    </row>
    <row r="19" spans="1:20" ht="12" customHeight="1" x14ac:dyDescent="0.3">
      <c r="A19" s="137" t="s">
        <v>773</v>
      </c>
      <c r="B19" s="138"/>
      <c r="C19" s="143" t="s">
        <v>774</v>
      </c>
      <c r="D19" s="139"/>
      <c r="E19" s="144">
        <v>16</v>
      </c>
      <c r="F19" s="144" t="s">
        <v>510</v>
      </c>
      <c r="G19" s="138"/>
      <c r="H19" s="164" t="s">
        <v>775</v>
      </c>
      <c r="I19" s="162">
        <v>503389</v>
      </c>
      <c r="J19" s="162">
        <v>233302</v>
      </c>
      <c r="K19" s="162">
        <v>270087</v>
      </c>
      <c r="L19" s="138"/>
      <c r="M19" s="162">
        <v>123722</v>
      </c>
      <c r="N19" s="162">
        <v>63080</v>
      </c>
      <c r="O19" s="162">
        <v>60642</v>
      </c>
      <c r="P19" s="138"/>
      <c r="Q19" s="153" t="s">
        <v>776</v>
      </c>
      <c r="R19" s="154">
        <v>108457</v>
      </c>
      <c r="S19" s="154">
        <v>52580</v>
      </c>
      <c r="T19" s="154">
        <v>55877</v>
      </c>
    </row>
    <row r="20" spans="1:20" ht="12" customHeight="1" x14ac:dyDescent="0.3">
      <c r="A20" s="165" t="s">
        <v>777</v>
      </c>
      <c r="B20" s="138"/>
      <c r="C20" s="143" t="s">
        <v>778</v>
      </c>
      <c r="D20" s="139"/>
      <c r="E20" s="144">
        <v>17</v>
      </c>
      <c r="F20" s="144" t="s">
        <v>511</v>
      </c>
      <c r="G20" s="138"/>
      <c r="H20" s="164" t="s">
        <v>779</v>
      </c>
      <c r="I20" s="162">
        <v>439872</v>
      </c>
      <c r="J20" s="162">
        <v>200142</v>
      </c>
      <c r="K20" s="162">
        <v>239730</v>
      </c>
      <c r="L20" s="138"/>
      <c r="M20" s="162">
        <v>125124</v>
      </c>
      <c r="N20" s="162">
        <v>63639</v>
      </c>
      <c r="O20" s="162">
        <v>61485</v>
      </c>
      <c r="P20" s="138"/>
      <c r="Q20" s="153" t="s">
        <v>780</v>
      </c>
      <c r="R20" s="154">
        <v>258212</v>
      </c>
      <c r="S20" s="154">
        <v>125944</v>
      </c>
      <c r="T20" s="154">
        <v>132268</v>
      </c>
    </row>
    <row r="21" spans="1:20" ht="12" customHeight="1" x14ac:dyDescent="0.3">
      <c r="A21" s="165" t="s">
        <v>781</v>
      </c>
      <c r="B21" s="138"/>
      <c r="C21" s="143" t="s">
        <v>782</v>
      </c>
      <c r="D21" s="139"/>
      <c r="E21" s="144">
        <v>18</v>
      </c>
      <c r="F21" s="144" t="s">
        <v>512</v>
      </c>
      <c r="G21" s="138"/>
      <c r="H21" s="164" t="s">
        <v>783</v>
      </c>
      <c r="I21" s="162">
        <v>341916</v>
      </c>
      <c r="J21" s="162">
        <v>152813</v>
      </c>
      <c r="K21" s="162">
        <v>189103</v>
      </c>
      <c r="L21" s="138"/>
      <c r="M21" s="162">
        <v>126598</v>
      </c>
      <c r="N21" s="162">
        <v>64282</v>
      </c>
      <c r="O21" s="162">
        <v>62316</v>
      </c>
      <c r="P21" s="138"/>
      <c r="Q21" s="153" t="s">
        <v>784</v>
      </c>
      <c r="R21" s="154">
        <v>24160</v>
      </c>
      <c r="S21" s="154">
        <v>12726</v>
      </c>
      <c r="T21" s="154">
        <v>11434</v>
      </c>
    </row>
    <row r="22" spans="1:20" ht="12" customHeight="1" x14ac:dyDescent="0.3">
      <c r="A22" s="165" t="s">
        <v>785</v>
      </c>
      <c r="B22" s="138"/>
      <c r="C22" s="143" t="s">
        <v>786</v>
      </c>
      <c r="D22" s="139"/>
      <c r="E22" s="144">
        <v>19</v>
      </c>
      <c r="F22" s="144" t="s">
        <v>513</v>
      </c>
      <c r="G22" s="138"/>
      <c r="H22" s="164" t="s">
        <v>787</v>
      </c>
      <c r="I22" s="162">
        <v>253646</v>
      </c>
      <c r="J22" s="162">
        <v>111646</v>
      </c>
      <c r="K22" s="162">
        <v>142000</v>
      </c>
      <c r="L22" s="138"/>
      <c r="M22" s="162">
        <v>128143</v>
      </c>
      <c r="N22" s="162">
        <v>65043</v>
      </c>
      <c r="O22" s="162">
        <v>63100</v>
      </c>
      <c r="P22" s="138"/>
      <c r="Q22" s="153" t="s">
        <v>788</v>
      </c>
      <c r="R22" s="154">
        <v>377272</v>
      </c>
      <c r="S22" s="154">
        <v>184951</v>
      </c>
      <c r="T22" s="154">
        <v>192321</v>
      </c>
    </row>
    <row r="23" spans="1:20" ht="12" customHeight="1" x14ac:dyDescent="0.3">
      <c r="A23" s="165" t="s">
        <v>789</v>
      </c>
      <c r="B23" s="138"/>
      <c r="C23" s="143" t="s">
        <v>790</v>
      </c>
      <c r="D23" s="139"/>
      <c r="E23" s="144">
        <v>20</v>
      </c>
      <c r="F23" s="144" t="s">
        <v>514</v>
      </c>
      <c r="G23" s="138"/>
      <c r="H23" s="164" t="s">
        <v>791</v>
      </c>
      <c r="I23" s="162">
        <v>177853</v>
      </c>
      <c r="J23" s="162">
        <v>76747</v>
      </c>
      <c r="K23" s="162">
        <v>101106</v>
      </c>
      <c r="L23" s="138"/>
      <c r="M23" s="162">
        <v>129625</v>
      </c>
      <c r="N23" s="162">
        <v>65820</v>
      </c>
      <c r="O23" s="162">
        <v>63805</v>
      </c>
      <c r="P23" s="138"/>
      <c r="Q23" s="153" t="s">
        <v>792</v>
      </c>
      <c r="R23" s="154">
        <v>651586</v>
      </c>
      <c r="S23" s="154">
        <v>319009</v>
      </c>
      <c r="T23" s="154">
        <v>332577</v>
      </c>
    </row>
    <row r="24" spans="1:20" ht="12" customHeight="1" x14ac:dyDescent="0.3">
      <c r="A24" s="165" t="s">
        <v>793</v>
      </c>
      <c r="B24" s="138"/>
      <c r="C24" s="143" t="s">
        <v>794</v>
      </c>
      <c r="D24" s="139"/>
      <c r="E24" s="144">
        <v>55</v>
      </c>
      <c r="F24" s="144" t="s">
        <v>795</v>
      </c>
      <c r="G24" s="138"/>
      <c r="H24" s="164" t="s">
        <v>796</v>
      </c>
      <c r="I24" s="162">
        <v>113108</v>
      </c>
      <c r="J24" s="162">
        <v>45521</v>
      </c>
      <c r="K24" s="162">
        <v>67587</v>
      </c>
      <c r="L24" s="138"/>
      <c r="M24" s="162">
        <v>131107</v>
      </c>
      <c r="N24" s="162">
        <v>66558</v>
      </c>
      <c r="O24" s="162">
        <v>64549</v>
      </c>
      <c r="P24" s="138"/>
      <c r="Q24" s="153" t="s">
        <v>797</v>
      </c>
      <c r="R24" s="154">
        <v>6296</v>
      </c>
      <c r="S24" s="154">
        <v>3268</v>
      </c>
      <c r="T24" s="154">
        <v>3028</v>
      </c>
    </row>
    <row r="25" spans="1:20" ht="12" customHeight="1" x14ac:dyDescent="0.3">
      <c r="A25" s="165" t="s">
        <v>798</v>
      </c>
      <c r="B25" s="138"/>
      <c r="C25" s="165" t="s">
        <v>799</v>
      </c>
      <c r="D25" s="139"/>
      <c r="E25" s="144">
        <v>66</v>
      </c>
      <c r="F25" s="144" t="s">
        <v>800</v>
      </c>
      <c r="G25" s="138"/>
      <c r="H25" s="164" t="s">
        <v>801</v>
      </c>
      <c r="I25" s="162">
        <v>108506</v>
      </c>
      <c r="J25" s="162">
        <v>39978</v>
      </c>
      <c r="K25" s="162">
        <v>68528</v>
      </c>
      <c r="L25" s="138"/>
      <c r="M25" s="162">
        <v>132790</v>
      </c>
      <c r="N25" s="162">
        <v>67353</v>
      </c>
      <c r="O25" s="162">
        <v>65437</v>
      </c>
      <c r="P25" s="138"/>
      <c r="Q25" s="163" t="s">
        <v>713</v>
      </c>
      <c r="R25" s="162">
        <f>SUM(R5:R24)</f>
        <v>7571345</v>
      </c>
      <c r="S25" s="162">
        <f>SUM(S5:S24)</f>
        <v>3653868</v>
      </c>
      <c r="T25" s="162">
        <f>SUM(T5:T24)</f>
        <v>3917477</v>
      </c>
    </row>
    <row r="26" spans="1:20" ht="12" customHeight="1" x14ac:dyDescent="0.3">
      <c r="A26" s="165" t="s">
        <v>802</v>
      </c>
      <c r="B26" s="138"/>
      <c r="C26" s="143" t="s">
        <v>803</v>
      </c>
      <c r="D26" s="139"/>
      <c r="E26" s="144">
        <v>77</v>
      </c>
      <c r="F26" s="144" t="s">
        <v>515</v>
      </c>
      <c r="G26" s="138"/>
      <c r="H26" s="138"/>
      <c r="I26" s="138"/>
      <c r="J26" s="138"/>
      <c r="K26" s="138"/>
      <c r="L26" s="138"/>
      <c r="M26" s="162">
        <v>133340</v>
      </c>
      <c r="N26" s="162">
        <v>67602</v>
      </c>
      <c r="O26" s="162">
        <v>65738</v>
      </c>
      <c r="P26" s="138"/>
      <c r="Q26" s="138"/>
      <c r="R26" s="138"/>
      <c r="S26" s="138"/>
      <c r="T26" s="138"/>
    </row>
    <row r="27" spans="1:20" ht="12" customHeight="1" x14ac:dyDescent="0.3">
      <c r="A27" s="165" t="s">
        <v>804</v>
      </c>
      <c r="B27" s="138"/>
      <c r="C27" s="143" t="s">
        <v>805</v>
      </c>
      <c r="D27" s="139"/>
      <c r="E27" s="144">
        <v>88</v>
      </c>
      <c r="F27" s="144" t="s">
        <v>806</v>
      </c>
      <c r="G27" s="138"/>
      <c r="H27" s="138"/>
      <c r="I27" s="138"/>
      <c r="J27" s="138"/>
      <c r="K27" s="138"/>
      <c r="L27" s="138"/>
      <c r="M27" s="162">
        <v>132165</v>
      </c>
      <c r="N27" s="162">
        <v>67024</v>
      </c>
      <c r="O27" s="162">
        <v>65141</v>
      </c>
      <c r="P27" s="138"/>
      <c r="Q27" s="915" t="s">
        <v>807</v>
      </c>
      <c r="R27" s="916"/>
      <c r="S27" s="916"/>
      <c r="T27" s="917"/>
    </row>
    <row r="28" spans="1:20" ht="12" customHeight="1" x14ac:dyDescent="0.3">
      <c r="A28" s="166" t="s">
        <v>808</v>
      </c>
      <c r="B28" s="138"/>
      <c r="C28" s="143" t="s">
        <v>809</v>
      </c>
      <c r="D28" s="139"/>
      <c r="E28" s="144">
        <v>98</v>
      </c>
      <c r="F28" s="144" t="s">
        <v>810</v>
      </c>
      <c r="G28" s="138"/>
      <c r="H28" s="138"/>
      <c r="I28" s="138"/>
      <c r="J28" s="138"/>
      <c r="K28" s="138"/>
      <c r="L28" s="138"/>
      <c r="M28" s="162">
        <v>129957</v>
      </c>
      <c r="N28" s="162">
        <v>65924</v>
      </c>
      <c r="O28" s="162">
        <v>64033</v>
      </c>
      <c r="P28" s="138"/>
      <c r="Q28" s="902" t="s">
        <v>712</v>
      </c>
      <c r="R28" s="903"/>
      <c r="S28" s="903"/>
      <c r="T28" s="904"/>
    </row>
    <row r="29" spans="1:20" ht="12" customHeight="1" x14ac:dyDescent="0.3">
      <c r="A29" s="167" t="s">
        <v>811</v>
      </c>
      <c r="B29" s="138"/>
      <c r="C29" s="143" t="s">
        <v>812</v>
      </c>
      <c r="D29" s="139"/>
      <c r="E29" s="168"/>
      <c r="F29" s="168"/>
      <c r="G29" s="138"/>
      <c r="H29" s="138"/>
      <c r="I29" s="138"/>
      <c r="J29" s="138"/>
      <c r="K29" s="138"/>
      <c r="L29" s="138"/>
      <c r="M29" s="162">
        <v>127797</v>
      </c>
      <c r="N29" s="162">
        <v>64838</v>
      </c>
      <c r="O29" s="162">
        <v>62959</v>
      </c>
      <c r="P29" s="138"/>
      <c r="Q29" s="908" t="s">
        <v>722</v>
      </c>
      <c r="R29" s="905">
        <v>2015</v>
      </c>
      <c r="S29" s="906"/>
      <c r="T29" s="907"/>
    </row>
    <row r="30" spans="1:20" ht="12" customHeight="1" x14ac:dyDescent="0.3">
      <c r="A30" s="167" t="s">
        <v>813</v>
      </c>
      <c r="B30" s="138"/>
      <c r="C30" s="143" t="s">
        <v>814</v>
      </c>
      <c r="D30" s="139"/>
      <c r="E30" s="168"/>
      <c r="F30" s="168"/>
      <c r="G30" s="138"/>
      <c r="H30" s="138"/>
      <c r="I30" s="138"/>
      <c r="J30" s="138"/>
      <c r="K30" s="138"/>
      <c r="L30" s="138"/>
      <c r="M30" s="162">
        <v>125232</v>
      </c>
      <c r="N30" s="162">
        <v>63602</v>
      </c>
      <c r="O30" s="162">
        <v>61630</v>
      </c>
      <c r="P30" s="138"/>
      <c r="Q30" s="909"/>
      <c r="R30" s="155" t="s">
        <v>713</v>
      </c>
      <c r="S30" s="156" t="s">
        <v>714</v>
      </c>
      <c r="T30" s="157" t="s">
        <v>715</v>
      </c>
    </row>
    <row r="31" spans="1:20" ht="12" customHeight="1" x14ac:dyDescent="0.3">
      <c r="A31" s="167" t="s">
        <v>815</v>
      </c>
      <c r="B31" s="138"/>
      <c r="C31" s="143" t="s">
        <v>816</v>
      </c>
      <c r="D31" s="139"/>
      <c r="E31" s="168"/>
      <c r="F31" s="168"/>
      <c r="G31" s="138"/>
      <c r="H31" s="138"/>
      <c r="I31" s="138"/>
      <c r="J31" s="138"/>
      <c r="K31" s="138"/>
      <c r="L31" s="138"/>
      <c r="M31" s="162">
        <v>124055</v>
      </c>
      <c r="N31" s="162">
        <v>62761</v>
      </c>
      <c r="O31" s="162">
        <v>61294</v>
      </c>
      <c r="P31" s="138"/>
      <c r="Q31" s="158" t="s">
        <v>729</v>
      </c>
      <c r="R31" s="159"/>
      <c r="S31" s="160"/>
      <c r="T31" s="161"/>
    </row>
    <row r="32" spans="1:20" ht="12" customHeight="1" x14ac:dyDescent="0.3">
      <c r="A32" s="167" t="s">
        <v>817</v>
      </c>
      <c r="B32" s="138"/>
      <c r="C32" s="143" t="s">
        <v>818</v>
      </c>
      <c r="D32" s="139"/>
      <c r="E32" s="168"/>
      <c r="F32" s="168"/>
      <c r="G32" s="138"/>
      <c r="H32" s="138"/>
      <c r="I32" s="138"/>
      <c r="J32" s="138"/>
      <c r="K32" s="138"/>
      <c r="L32" s="138"/>
      <c r="M32" s="162">
        <v>125190</v>
      </c>
      <c r="N32" s="162">
        <v>62619</v>
      </c>
      <c r="O32" s="162">
        <v>62571</v>
      </c>
      <c r="P32" s="138"/>
      <c r="Q32" s="169" t="s">
        <v>713</v>
      </c>
      <c r="R32" s="170">
        <v>7878783</v>
      </c>
      <c r="S32" s="171">
        <v>3810013</v>
      </c>
      <c r="T32" s="172">
        <v>4068770</v>
      </c>
    </row>
    <row r="33" spans="1:20" ht="12" customHeight="1" x14ac:dyDescent="0.3">
      <c r="A33" s="166" t="s">
        <v>819</v>
      </c>
      <c r="B33" s="138"/>
      <c r="C33" s="143" t="s">
        <v>820</v>
      </c>
      <c r="D33" s="139"/>
      <c r="E33" s="168"/>
      <c r="F33" s="168"/>
      <c r="G33" s="138"/>
      <c r="H33" s="138"/>
      <c r="I33" s="138"/>
      <c r="J33" s="138"/>
      <c r="K33" s="138"/>
      <c r="L33" s="138"/>
      <c r="M33" s="162">
        <v>127692</v>
      </c>
      <c r="N33" s="162">
        <v>62895</v>
      </c>
      <c r="O33" s="162">
        <v>64797</v>
      </c>
      <c r="P33" s="138"/>
      <c r="Q33" s="173" t="s">
        <v>735</v>
      </c>
      <c r="R33" s="174">
        <v>603230</v>
      </c>
      <c r="S33" s="175">
        <v>309432</v>
      </c>
      <c r="T33" s="176">
        <v>293798</v>
      </c>
    </row>
    <row r="34" spans="1:20" ht="12" customHeight="1" x14ac:dyDescent="0.3">
      <c r="A34" s="177" t="s">
        <v>821</v>
      </c>
      <c r="B34" s="138"/>
      <c r="C34" s="143" t="s">
        <v>822</v>
      </c>
      <c r="D34" s="139"/>
      <c r="E34" s="168"/>
      <c r="F34" s="168"/>
      <c r="G34" s="138"/>
      <c r="H34" s="138"/>
      <c r="I34" s="138"/>
      <c r="J34" s="138"/>
      <c r="K34" s="138"/>
      <c r="L34" s="138"/>
      <c r="M34" s="162">
        <v>129742</v>
      </c>
      <c r="N34" s="162">
        <v>62993</v>
      </c>
      <c r="O34" s="162">
        <v>66749</v>
      </c>
      <c r="P34" s="138"/>
      <c r="Q34" s="173" t="s">
        <v>737</v>
      </c>
      <c r="R34" s="174">
        <v>598182</v>
      </c>
      <c r="S34" s="175">
        <v>306434</v>
      </c>
      <c r="T34" s="176">
        <v>291748</v>
      </c>
    </row>
    <row r="35" spans="1:20" ht="12" customHeight="1" x14ac:dyDescent="0.3">
      <c r="A35" s="177" t="s">
        <v>823</v>
      </c>
      <c r="B35" s="138"/>
      <c r="C35" s="137" t="s">
        <v>824</v>
      </c>
      <c r="D35" s="139"/>
      <c r="E35" s="168"/>
      <c r="F35" s="168"/>
      <c r="G35" s="138"/>
      <c r="H35" s="138"/>
      <c r="I35" s="138"/>
      <c r="J35" s="138"/>
      <c r="K35" s="138"/>
      <c r="L35" s="138"/>
      <c r="M35" s="162">
        <v>131768</v>
      </c>
      <c r="N35" s="162">
        <v>63030</v>
      </c>
      <c r="O35" s="162">
        <v>68738</v>
      </c>
      <c r="P35" s="138"/>
      <c r="Q35" s="173" t="s">
        <v>741</v>
      </c>
      <c r="R35" s="174">
        <v>605068</v>
      </c>
      <c r="S35" s="175">
        <v>309819</v>
      </c>
      <c r="T35" s="176">
        <v>295249</v>
      </c>
    </row>
    <row r="36" spans="1:20" ht="12" customHeight="1" x14ac:dyDescent="0.3">
      <c r="A36" s="177" t="s">
        <v>825</v>
      </c>
      <c r="B36" s="138"/>
      <c r="C36" s="143" t="s">
        <v>732</v>
      </c>
      <c r="D36" s="139"/>
      <c r="E36" s="168"/>
      <c r="F36" s="168"/>
      <c r="G36" s="138"/>
      <c r="H36" s="138"/>
      <c r="I36" s="138"/>
      <c r="J36" s="138"/>
      <c r="K36" s="138"/>
      <c r="L36" s="138"/>
      <c r="M36" s="162">
        <v>132712</v>
      </c>
      <c r="N36" s="162">
        <v>62862</v>
      </c>
      <c r="O36" s="162">
        <v>69850</v>
      </c>
      <c r="P36" s="138"/>
      <c r="Q36" s="173" t="s">
        <v>746</v>
      </c>
      <c r="R36" s="174">
        <v>642476</v>
      </c>
      <c r="S36" s="175">
        <v>325752</v>
      </c>
      <c r="T36" s="176">
        <v>316724</v>
      </c>
    </row>
    <row r="37" spans="1:20" ht="12" customHeight="1" x14ac:dyDescent="0.3">
      <c r="A37" s="177" t="s">
        <v>826</v>
      </c>
      <c r="B37" s="138"/>
      <c r="C37" s="143" t="s">
        <v>827</v>
      </c>
      <c r="D37" s="139"/>
      <c r="E37" s="168"/>
      <c r="F37" s="168"/>
      <c r="G37" s="138"/>
      <c r="H37" s="138"/>
      <c r="I37" s="138"/>
      <c r="J37" s="138"/>
      <c r="K37" s="138"/>
      <c r="L37" s="138"/>
      <c r="M37" s="162">
        <v>131882</v>
      </c>
      <c r="N37" s="162">
        <v>62354</v>
      </c>
      <c r="O37" s="162">
        <v>69528</v>
      </c>
      <c r="P37" s="138"/>
      <c r="Q37" s="173" t="s">
        <v>751</v>
      </c>
      <c r="R37" s="174">
        <v>669960</v>
      </c>
      <c r="S37" s="175">
        <v>338888</v>
      </c>
      <c r="T37" s="176">
        <v>331072</v>
      </c>
    </row>
    <row r="38" spans="1:20" ht="12" customHeight="1" x14ac:dyDescent="0.3">
      <c r="A38" s="177" t="s">
        <v>828</v>
      </c>
      <c r="B38" s="138"/>
      <c r="C38" s="143" t="s">
        <v>829</v>
      </c>
      <c r="D38" s="139"/>
      <c r="E38" s="168"/>
      <c r="F38" s="168"/>
      <c r="G38" s="138"/>
      <c r="H38" s="138"/>
      <c r="I38" s="138"/>
      <c r="J38" s="138"/>
      <c r="K38" s="138"/>
      <c r="L38" s="138"/>
      <c r="M38" s="162">
        <v>129823</v>
      </c>
      <c r="N38" s="162">
        <v>61588</v>
      </c>
      <c r="O38" s="162">
        <v>68235</v>
      </c>
      <c r="P38" s="138"/>
      <c r="Q38" s="173" t="s">
        <v>755</v>
      </c>
      <c r="R38" s="174">
        <v>635633</v>
      </c>
      <c r="S38" s="175">
        <v>319048</v>
      </c>
      <c r="T38" s="176">
        <v>316585</v>
      </c>
    </row>
    <row r="39" spans="1:20" ht="12" customHeight="1" x14ac:dyDescent="0.3">
      <c r="A39" s="177" t="s">
        <v>830</v>
      </c>
      <c r="B39" s="138"/>
      <c r="C39" s="143" t="s">
        <v>831</v>
      </c>
      <c r="D39" s="178"/>
      <c r="E39" s="168"/>
      <c r="F39" s="168"/>
      <c r="G39" s="138"/>
      <c r="H39" s="138"/>
      <c r="I39" s="138"/>
      <c r="J39" s="138"/>
      <c r="K39" s="138"/>
      <c r="L39" s="138"/>
      <c r="M39" s="162">
        <v>127922</v>
      </c>
      <c r="N39" s="162">
        <v>60850</v>
      </c>
      <c r="O39" s="162">
        <v>67072</v>
      </c>
      <c r="P39" s="138"/>
      <c r="Q39" s="173" t="s">
        <v>758</v>
      </c>
      <c r="R39" s="174">
        <v>657874</v>
      </c>
      <c r="S39" s="175">
        <v>313458</v>
      </c>
      <c r="T39" s="176">
        <v>344416</v>
      </c>
    </row>
    <row r="40" spans="1:20" ht="12" customHeight="1" x14ac:dyDescent="0.3">
      <c r="A40" s="137" t="s">
        <v>832</v>
      </c>
      <c r="B40" s="138"/>
      <c r="C40" s="143" t="s">
        <v>833</v>
      </c>
      <c r="D40" s="139"/>
      <c r="E40" s="168"/>
      <c r="F40" s="168"/>
      <c r="G40" s="138"/>
      <c r="H40" s="138"/>
      <c r="I40" s="138"/>
      <c r="J40" s="138"/>
      <c r="K40" s="138"/>
      <c r="L40" s="138"/>
      <c r="M40" s="162">
        <v>126082</v>
      </c>
      <c r="N40" s="162">
        <v>60165</v>
      </c>
      <c r="O40" s="162">
        <v>65917</v>
      </c>
      <c r="P40" s="138"/>
      <c r="Q40" s="173" t="s">
        <v>762</v>
      </c>
      <c r="R40" s="174">
        <v>614779</v>
      </c>
      <c r="S40" s="175">
        <v>293158</v>
      </c>
      <c r="T40" s="176">
        <v>321621</v>
      </c>
    </row>
    <row r="41" spans="1:20" ht="12" customHeight="1" x14ac:dyDescent="0.3">
      <c r="A41" s="143" t="s">
        <v>834</v>
      </c>
      <c r="B41" s="138"/>
      <c r="C41" s="179" t="s">
        <v>835</v>
      </c>
      <c r="D41" s="139"/>
      <c r="E41" s="168"/>
      <c r="F41" s="168"/>
      <c r="G41" s="138"/>
      <c r="H41" s="138"/>
      <c r="I41" s="138"/>
      <c r="J41" s="138"/>
      <c r="K41" s="138"/>
      <c r="L41" s="138"/>
      <c r="M41" s="162"/>
      <c r="N41" s="162"/>
      <c r="O41" s="162"/>
      <c r="P41" s="138"/>
      <c r="Q41" s="173"/>
      <c r="R41" s="174"/>
      <c r="S41" s="175"/>
      <c r="T41" s="176"/>
    </row>
    <row r="42" spans="1:20" ht="12" customHeight="1" x14ac:dyDescent="0.3">
      <c r="A42" s="143" t="s">
        <v>836</v>
      </c>
      <c r="B42" s="138"/>
      <c r="C42" s="180" t="s">
        <v>837</v>
      </c>
      <c r="D42" s="139"/>
      <c r="E42" s="168"/>
      <c r="F42" s="168"/>
      <c r="G42" s="138"/>
      <c r="H42" s="138"/>
      <c r="I42" s="138"/>
      <c r="J42" s="138"/>
      <c r="K42" s="138"/>
      <c r="L42" s="138"/>
      <c r="M42" s="162"/>
      <c r="N42" s="162"/>
      <c r="O42" s="162"/>
      <c r="P42" s="138"/>
      <c r="Q42" s="173"/>
      <c r="R42" s="174"/>
      <c r="S42" s="175"/>
      <c r="T42" s="176"/>
    </row>
    <row r="43" spans="1:20" ht="12" customHeight="1" x14ac:dyDescent="0.3">
      <c r="A43" s="143" t="s">
        <v>838</v>
      </c>
      <c r="B43" s="138"/>
      <c r="C43" s="139"/>
      <c r="D43" s="139"/>
      <c r="E43" s="168"/>
      <c r="F43" s="168"/>
      <c r="G43" s="138"/>
      <c r="H43" s="138"/>
      <c r="I43" s="138"/>
      <c r="J43" s="138"/>
      <c r="K43" s="138"/>
      <c r="L43" s="138"/>
      <c r="M43" s="162"/>
      <c r="N43" s="162"/>
      <c r="O43" s="162"/>
      <c r="P43" s="138"/>
      <c r="Q43" s="173"/>
      <c r="R43" s="174"/>
      <c r="S43" s="175"/>
      <c r="T43" s="176"/>
    </row>
    <row r="44" spans="1:20" ht="12" customHeight="1" x14ac:dyDescent="0.3">
      <c r="A44" s="143" t="s">
        <v>839</v>
      </c>
      <c r="B44" s="138"/>
      <c r="C44" s="139"/>
      <c r="D44" s="139"/>
      <c r="E44" s="168"/>
      <c r="F44" s="168"/>
      <c r="G44" s="138"/>
      <c r="H44" s="138"/>
      <c r="I44" s="138"/>
      <c r="J44" s="138"/>
      <c r="K44" s="138"/>
      <c r="L44" s="138"/>
      <c r="M44" s="162"/>
      <c r="N44" s="162"/>
      <c r="O44" s="162"/>
      <c r="P44" s="138"/>
      <c r="Q44" s="173"/>
      <c r="R44" s="174"/>
      <c r="S44" s="175"/>
      <c r="T44" s="176"/>
    </row>
    <row r="45" spans="1:20" ht="12" customHeight="1" x14ac:dyDescent="0.3">
      <c r="A45" s="143" t="s">
        <v>840</v>
      </c>
      <c r="B45" s="138"/>
      <c r="C45" s="138"/>
      <c r="D45" s="139"/>
      <c r="E45" s="168"/>
      <c r="F45" s="168"/>
      <c r="G45" s="138"/>
      <c r="H45" s="138"/>
      <c r="I45" s="138"/>
      <c r="J45" s="138"/>
      <c r="K45" s="138"/>
      <c r="L45" s="138"/>
      <c r="M45" s="162">
        <v>123600</v>
      </c>
      <c r="N45" s="162">
        <v>59117</v>
      </c>
      <c r="O45" s="162">
        <v>64483</v>
      </c>
      <c r="P45" s="138"/>
      <c r="Q45" s="173" t="s">
        <v>767</v>
      </c>
      <c r="R45" s="174">
        <v>536343</v>
      </c>
      <c r="S45" s="175">
        <v>254902</v>
      </c>
      <c r="T45" s="176">
        <v>281441</v>
      </c>
    </row>
    <row r="46" spans="1:20" ht="12" customHeight="1" x14ac:dyDescent="0.3">
      <c r="A46" s="137" t="s">
        <v>841</v>
      </c>
      <c r="B46" s="138"/>
      <c r="C46" s="138"/>
      <c r="D46" s="139"/>
      <c r="E46" s="168"/>
      <c r="F46" s="168"/>
      <c r="G46" s="138"/>
      <c r="H46" s="138"/>
      <c r="I46" s="138"/>
      <c r="J46" s="138"/>
      <c r="K46" s="138"/>
      <c r="L46" s="138"/>
      <c r="M46" s="162"/>
      <c r="N46" s="162"/>
      <c r="O46" s="162"/>
      <c r="P46" s="138"/>
      <c r="Q46" s="173"/>
      <c r="R46" s="174"/>
      <c r="S46" s="175"/>
      <c r="T46" s="176"/>
    </row>
    <row r="47" spans="1:20" ht="12" customHeight="1" x14ac:dyDescent="0.3">
      <c r="A47" s="143" t="s">
        <v>842</v>
      </c>
      <c r="B47" s="138"/>
      <c r="C47" s="138"/>
      <c r="D47" s="139"/>
      <c r="E47" s="168"/>
      <c r="F47" s="168"/>
      <c r="G47" s="138"/>
      <c r="H47" s="138"/>
      <c r="I47" s="138"/>
      <c r="J47" s="138"/>
      <c r="K47" s="138"/>
      <c r="L47" s="138"/>
      <c r="M47" s="162"/>
      <c r="N47" s="162"/>
      <c r="O47" s="162"/>
      <c r="P47" s="138"/>
      <c r="Q47" s="173"/>
      <c r="R47" s="174"/>
      <c r="S47" s="175"/>
      <c r="T47" s="176"/>
    </row>
    <row r="48" spans="1:20" ht="12" customHeight="1" x14ac:dyDescent="0.3">
      <c r="A48" s="143" t="s">
        <v>843</v>
      </c>
      <c r="B48" s="138"/>
      <c r="C48" s="138"/>
      <c r="D48" s="139"/>
      <c r="E48" s="168"/>
      <c r="F48" s="168"/>
      <c r="G48" s="138"/>
      <c r="H48" s="138"/>
      <c r="I48" s="138"/>
      <c r="J48" s="138"/>
      <c r="K48" s="138"/>
      <c r="L48" s="138"/>
      <c r="M48" s="162"/>
      <c r="N48" s="162"/>
      <c r="O48" s="162"/>
      <c r="P48" s="138"/>
      <c r="Q48" s="173"/>
      <c r="R48" s="174"/>
      <c r="S48" s="175"/>
      <c r="T48" s="176"/>
    </row>
    <row r="49" spans="1:20" ht="12" customHeight="1" x14ac:dyDescent="0.3">
      <c r="A49" s="181" t="s">
        <v>844</v>
      </c>
      <c r="B49" s="138"/>
      <c r="C49" s="138"/>
      <c r="D49" s="139"/>
      <c r="E49" s="168"/>
      <c r="F49" s="168"/>
      <c r="G49" s="138"/>
      <c r="H49" s="138"/>
      <c r="I49" s="138"/>
      <c r="J49" s="138"/>
      <c r="K49" s="138"/>
      <c r="L49" s="138"/>
      <c r="M49" s="162">
        <v>120324</v>
      </c>
      <c r="N49" s="162">
        <v>57551</v>
      </c>
      <c r="O49" s="162">
        <v>62773</v>
      </c>
      <c r="P49" s="138"/>
      <c r="Q49" s="173" t="s">
        <v>771</v>
      </c>
      <c r="R49" s="174">
        <v>516837</v>
      </c>
      <c r="S49" s="175">
        <v>242123</v>
      </c>
      <c r="T49" s="176">
        <v>274714</v>
      </c>
    </row>
    <row r="50" spans="1:20" ht="12" customHeight="1" x14ac:dyDescent="0.3">
      <c r="A50" s="153" t="s">
        <v>845</v>
      </c>
      <c r="B50" s="138"/>
      <c r="C50" s="139"/>
      <c r="D50" s="139"/>
      <c r="E50" s="168"/>
      <c r="F50" s="168"/>
      <c r="G50" s="138"/>
      <c r="H50" s="138"/>
      <c r="I50" s="138"/>
      <c r="J50" s="138"/>
      <c r="K50" s="138"/>
      <c r="L50" s="138"/>
      <c r="M50" s="162">
        <v>116606</v>
      </c>
      <c r="N50" s="162">
        <v>55686</v>
      </c>
      <c r="O50" s="162">
        <v>60920</v>
      </c>
      <c r="P50" s="138"/>
      <c r="Q50" s="173" t="s">
        <v>775</v>
      </c>
      <c r="R50" s="174">
        <v>489703</v>
      </c>
      <c r="S50" s="175">
        <v>225926</v>
      </c>
      <c r="T50" s="176">
        <v>263777</v>
      </c>
    </row>
    <row r="51" spans="1:20" ht="12" customHeight="1" x14ac:dyDescent="0.3">
      <c r="A51" s="153" t="s">
        <v>846</v>
      </c>
      <c r="B51" s="138"/>
      <c r="C51" s="139"/>
      <c r="D51" s="139"/>
      <c r="E51" s="168"/>
      <c r="F51" s="168"/>
      <c r="G51" s="138"/>
      <c r="H51" s="138"/>
      <c r="I51" s="138"/>
      <c r="J51" s="138"/>
      <c r="K51" s="138"/>
      <c r="L51" s="138"/>
      <c r="M51" s="162">
        <v>112852</v>
      </c>
      <c r="N51" s="162">
        <v>53849</v>
      </c>
      <c r="O51" s="162">
        <v>59003</v>
      </c>
      <c r="P51" s="138"/>
      <c r="Q51" s="173" t="s">
        <v>779</v>
      </c>
      <c r="R51" s="174">
        <v>406084</v>
      </c>
      <c r="S51" s="175">
        <v>183930</v>
      </c>
      <c r="T51" s="176">
        <v>222154</v>
      </c>
    </row>
    <row r="52" spans="1:20" ht="12" customHeight="1" x14ac:dyDescent="0.3">
      <c r="A52" s="137" t="s">
        <v>847</v>
      </c>
      <c r="B52" s="138"/>
      <c r="C52" s="139"/>
      <c r="D52" s="139"/>
      <c r="E52" s="168"/>
      <c r="F52" s="168"/>
      <c r="G52" s="138"/>
      <c r="H52" s="138"/>
      <c r="I52" s="138"/>
      <c r="J52" s="138"/>
      <c r="K52" s="138"/>
      <c r="L52" s="138"/>
      <c r="M52" s="162">
        <v>97001</v>
      </c>
      <c r="N52" s="162">
        <v>44730</v>
      </c>
      <c r="O52" s="162">
        <v>52271</v>
      </c>
      <c r="P52" s="138"/>
      <c r="Q52" s="138"/>
      <c r="R52" s="138"/>
      <c r="S52" s="138"/>
      <c r="T52" s="138"/>
    </row>
    <row r="53" spans="1:20" ht="12" customHeight="1" x14ac:dyDescent="0.3">
      <c r="A53" s="182" t="s">
        <v>848</v>
      </c>
      <c r="B53" s="138"/>
      <c r="C53" s="139"/>
      <c r="D53" s="139"/>
      <c r="E53" s="168"/>
      <c r="F53" s="168"/>
      <c r="G53" s="138"/>
      <c r="H53" s="138"/>
      <c r="I53" s="138"/>
      <c r="J53" s="138"/>
      <c r="K53" s="138"/>
      <c r="L53" s="138"/>
      <c r="M53" s="162">
        <v>93445</v>
      </c>
      <c r="N53" s="162">
        <v>42931</v>
      </c>
      <c r="O53" s="162">
        <v>50514</v>
      </c>
      <c r="P53" s="138"/>
      <c r="Q53" s="138"/>
      <c r="R53" s="138"/>
      <c r="S53" s="138"/>
      <c r="T53" s="138"/>
    </row>
    <row r="54" spans="1:20" ht="12" customHeight="1" x14ac:dyDescent="0.3">
      <c r="A54" s="182" t="s">
        <v>849</v>
      </c>
      <c r="B54" s="138"/>
      <c r="C54" s="139"/>
      <c r="D54" s="139"/>
      <c r="E54" s="168"/>
      <c r="F54" s="168"/>
      <c r="G54" s="138"/>
      <c r="H54" s="138"/>
      <c r="I54" s="138"/>
      <c r="J54" s="138"/>
      <c r="K54" s="138"/>
      <c r="L54" s="138"/>
      <c r="M54" s="162">
        <v>89853</v>
      </c>
      <c r="N54" s="162">
        <v>41126</v>
      </c>
      <c r="O54" s="162">
        <v>48727</v>
      </c>
      <c r="P54" s="138"/>
      <c r="Q54" s="138"/>
      <c r="R54" s="138"/>
      <c r="S54" s="138"/>
      <c r="T54" s="138"/>
    </row>
    <row r="55" spans="1:20" ht="12" customHeight="1" x14ac:dyDescent="0.3">
      <c r="A55" s="137" t="s">
        <v>850</v>
      </c>
      <c r="B55" s="138"/>
      <c r="C55" s="139"/>
      <c r="D55" s="139"/>
      <c r="E55" s="168"/>
      <c r="F55" s="168"/>
      <c r="G55" s="138"/>
      <c r="H55" s="138"/>
      <c r="I55" s="138"/>
      <c r="J55" s="138"/>
      <c r="K55" s="138"/>
      <c r="L55" s="138"/>
      <c r="M55" s="162">
        <v>66807</v>
      </c>
      <c r="N55" s="162">
        <v>30117</v>
      </c>
      <c r="O55" s="162">
        <v>36690</v>
      </c>
      <c r="P55" s="138"/>
      <c r="Q55" s="138"/>
      <c r="R55" s="138"/>
      <c r="S55" s="138"/>
      <c r="T55" s="138"/>
    </row>
    <row r="56" spans="1:20" ht="12" customHeight="1" x14ac:dyDescent="0.3">
      <c r="A56" s="182" t="s">
        <v>851</v>
      </c>
      <c r="B56" s="138"/>
      <c r="C56" s="139"/>
      <c r="D56" s="139"/>
      <c r="E56" s="168"/>
      <c r="F56" s="168"/>
      <c r="G56" s="138"/>
      <c r="H56" s="138"/>
      <c r="I56" s="138"/>
      <c r="J56" s="138"/>
      <c r="K56" s="138"/>
      <c r="L56" s="138"/>
      <c r="M56" s="162">
        <v>63071</v>
      </c>
      <c r="N56" s="162">
        <v>28387</v>
      </c>
      <c r="O56" s="162">
        <v>34684</v>
      </c>
      <c r="P56" s="138"/>
      <c r="Q56" s="138"/>
      <c r="R56" s="138"/>
      <c r="S56" s="138"/>
      <c r="T56" s="138"/>
    </row>
    <row r="57" spans="1:20" ht="12" customHeight="1" x14ac:dyDescent="0.3">
      <c r="A57" s="182" t="s">
        <v>852</v>
      </c>
      <c r="B57" s="138"/>
      <c r="C57" s="139"/>
      <c r="D57" s="139"/>
      <c r="E57" s="168"/>
      <c r="F57" s="168"/>
      <c r="G57" s="138"/>
      <c r="H57" s="138"/>
      <c r="I57" s="138"/>
      <c r="J57" s="138"/>
      <c r="K57" s="138"/>
      <c r="L57" s="138"/>
      <c r="M57" s="162">
        <v>59761</v>
      </c>
      <c r="N57" s="162">
        <v>26856</v>
      </c>
      <c r="O57" s="162">
        <v>32905</v>
      </c>
      <c r="P57" s="138"/>
      <c r="Q57" s="138"/>
      <c r="R57" s="138"/>
      <c r="S57" s="138"/>
      <c r="T57" s="138"/>
    </row>
    <row r="58" spans="1:20" ht="12" customHeight="1" x14ac:dyDescent="0.3">
      <c r="A58" s="182" t="s">
        <v>853</v>
      </c>
      <c r="B58" s="138"/>
      <c r="C58" s="139"/>
      <c r="D58" s="139"/>
      <c r="E58" s="168"/>
      <c r="F58" s="168"/>
      <c r="G58" s="138"/>
      <c r="H58" s="138"/>
      <c r="I58" s="138"/>
      <c r="J58" s="138"/>
      <c r="K58" s="138"/>
      <c r="L58" s="138"/>
      <c r="M58" s="162">
        <v>56749</v>
      </c>
      <c r="N58" s="162">
        <v>25466</v>
      </c>
      <c r="O58" s="162">
        <v>31283</v>
      </c>
      <c r="P58" s="138"/>
      <c r="Q58" s="138"/>
      <c r="R58" s="138"/>
      <c r="S58" s="138"/>
      <c r="T58" s="138"/>
    </row>
    <row r="59" spans="1:20" ht="16.5" customHeight="1" x14ac:dyDescent="0.3">
      <c r="A59" s="138"/>
      <c r="B59" s="138"/>
      <c r="C59" s="139"/>
      <c r="D59" s="139"/>
      <c r="E59" s="168"/>
      <c r="F59" s="168"/>
      <c r="G59" s="138"/>
      <c r="H59" s="138"/>
      <c r="I59" s="138"/>
      <c r="J59" s="138"/>
      <c r="K59" s="138"/>
      <c r="L59" s="138"/>
      <c r="M59" s="162">
        <v>53748</v>
      </c>
      <c r="N59" s="162">
        <v>24086</v>
      </c>
      <c r="O59" s="162">
        <v>29662</v>
      </c>
      <c r="P59" s="138"/>
      <c r="Q59" s="138"/>
      <c r="R59" s="138"/>
      <c r="S59" s="138"/>
      <c r="T59" s="138"/>
    </row>
    <row r="60" spans="1:20" ht="16.5" customHeight="1" x14ac:dyDescent="0.3">
      <c r="A60" s="138"/>
      <c r="B60" s="138"/>
      <c r="C60" s="139"/>
      <c r="D60" s="139"/>
      <c r="E60" s="168"/>
      <c r="F60" s="168"/>
      <c r="G60" s="138"/>
      <c r="H60" s="138"/>
      <c r="I60" s="138"/>
      <c r="J60" s="138"/>
      <c r="K60" s="138"/>
      <c r="L60" s="138"/>
      <c r="M60" s="162">
        <v>50833</v>
      </c>
      <c r="N60" s="162">
        <v>22745</v>
      </c>
      <c r="O60" s="162">
        <v>28088</v>
      </c>
      <c r="P60" s="138"/>
      <c r="Q60" s="138"/>
      <c r="R60" s="138"/>
      <c r="S60" s="138"/>
      <c r="T60" s="138"/>
    </row>
    <row r="61" spans="1:20" ht="16.5" customHeight="1" x14ac:dyDescent="0.3">
      <c r="A61" s="138"/>
      <c r="B61" s="138"/>
      <c r="C61" s="139"/>
      <c r="D61" s="139"/>
      <c r="E61" s="168"/>
      <c r="F61" s="168"/>
      <c r="G61" s="138"/>
      <c r="H61" s="138"/>
      <c r="I61" s="138"/>
      <c r="J61" s="138"/>
      <c r="K61" s="138"/>
      <c r="L61" s="138"/>
      <c r="M61" s="162">
        <v>47916</v>
      </c>
      <c r="N61" s="162">
        <v>21407</v>
      </c>
      <c r="O61" s="162">
        <v>26509</v>
      </c>
      <c r="P61" s="138"/>
      <c r="Q61" s="138"/>
      <c r="R61" s="138"/>
      <c r="S61" s="138"/>
      <c r="T61" s="138"/>
    </row>
    <row r="62" spans="1:20" ht="16.5" customHeight="1" x14ac:dyDescent="0.3">
      <c r="A62" s="138"/>
      <c r="B62" s="138"/>
      <c r="C62" s="139"/>
      <c r="D62" s="139"/>
      <c r="E62" s="168"/>
      <c r="F62" s="168"/>
      <c r="G62" s="138"/>
      <c r="H62" s="138"/>
      <c r="I62" s="138"/>
      <c r="J62" s="138"/>
      <c r="K62" s="138"/>
      <c r="L62" s="138"/>
      <c r="M62" s="162">
        <v>44929</v>
      </c>
      <c r="N62" s="162">
        <v>20042</v>
      </c>
      <c r="O62" s="162">
        <v>24887</v>
      </c>
      <c r="P62" s="138"/>
      <c r="Q62" s="138"/>
      <c r="R62" s="138"/>
      <c r="S62" s="138"/>
      <c r="T62" s="138"/>
    </row>
    <row r="63" spans="1:20" ht="16.5" customHeight="1" x14ac:dyDescent="0.3">
      <c r="A63" s="138"/>
      <c r="B63" s="138"/>
      <c r="C63" s="139"/>
      <c r="D63" s="139"/>
      <c r="E63" s="168"/>
      <c r="F63" s="168"/>
      <c r="G63" s="138"/>
      <c r="H63" s="138"/>
      <c r="I63" s="138"/>
      <c r="J63" s="138"/>
      <c r="K63" s="138"/>
      <c r="L63" s="138"/>
      <c r="M63" s="162">
        <v>41939</v>
      </c>
      <c r="N63" s="162">
        <v>18676</v>
      </c>
      <c r="O63" s="162">
        <v>23263</v>
      </c>
      <c r="P63" s="138"/>
      <c r="Q63" s="138"/>
      <c r="R63" s="138"/>
      <c r="S63" s="138"/>
      <c r="T63" s="138"/>
    </row>
    <row r="64" spans="1:20" ht="16.5" customHeight="1" x14ac:dyDescent="0.3">
      <c r="A64" s="138"/>
      <c r="B64" s="138"/>
      <c r="C64" s="139"/>
      <c r="D64" s="139"/>
      <c r="E64" s="168"/>
      <c r="F64" s="168"/>
      <c r="G64" s="138"/>
      <c r="H64" s="138"/>
      <c r="I64" s="138"/>
      <c r="J64" s="138"/>
      <c r="K64" s="138"/>
      <c r="L64" s="138"/>
      <c r="M64" s="162">
        <v>39086</v>
      </c>
      <c r="N64" s="162">
        <v>17369</v>
      </c>
      <c r="O64" s="162">
        <v>21717</v>
      </c>
      <c r="P64" s="138"/>
      <c r="Q64" s="138"/>
      <c r="R64" s="138"/>
      <c r="S64" s="138"/>
      <c r="T64" s="138"/>
    </row>
    <row r="65" spans="1:20" ht="16.5" customHeight="1" x14ac:dyDescent="0.3">
      <c r="A65" s="138"/>
      <c r="B65" s="138"/>
      <c r="C65" s="139"/>
      <c r="D65" s="139"/>
      <c r="E65" s="168"/>
      <c r="F65" s="168"/>
      <c r="G65" s="138"/>
      <c r="H65" s="138"/>
      <c r="I65" s="138"/>
      <c r="J65" s="138"/>
      <c r="K65" s="138"/>
      <c r="L65" s="138"/>
      <c r="M65" s="162">
        <v>36348</v>
      </c>
      <c r="N65" s="162">
        <v>16117</v>
      </c>
      <c r="O65" s="162">
        <v>20231</v>
      </c>
      <c r="P65" s="138"/>
      <c r="Q65" s="138"/>
      <c r="R65" s="138"/>
      <c r="S65" s="138"/>
      <c r="T65" s="138"/>
    </row>
    <row r="66" spans="1:20" ht="16.5" customHeight="1" x14ac:dyDescent="0.3">
      <c r="A66" s="138"/>
      <c r="B66" s="138"/>
      <c r="C66" s="139"/>
      <c r="D66" s="139"/>
      <c r="E66" s="168"/>
      <c r="F66" s="168"/>
      <c r="G66" s="138"/>
      <c r="H66" s="138"/>
      <c r="I66" s="138"/>
      <c r="J66" s="138"/>
      <c r="K66" s="138"/>
      <c r="L66" s="138"/>
      <c r="M66" s="162">
        <v>33755</v>
      </c>
      <c r="N66" s="162">
        <v>14898</v>
      </c>
      <c r="O66" s="162">
        <v>18857</v>
      </c>
      <c r="P66" s="138"/>
      <c r="Q66" s="138"/>
      <c r="R66" s="138"/>
      <c r="S66" s="138"/>
      <c r="T66" s="138"/>
    </row>
    <row r="67" spans="1:20" ht="16.5" customHeight="1" x14ac:dyDescent="0.3">
      <c r="A67" s="138"/>
      <c r="B67" s="138"/>
      <c r="C67" s="139"/>
      <c r="D67" s="139"/>
      <c r="E67" s="168"/>
      <c r="F67" s="168"/>
      <c r="G67" s="138"/>
      <c r="H67" s="138"/>
      <c r="I67" s="138"/>
      <c r="J67" s="138"/>
      <c r="K67" s="138"/>
      <c r="L67" s="138"/>
      <c r="M67" s="162">
        <v>31333</v>
      </c>
      <c r="N67" s="162">
        <v>13708</v>
      </c>
      <c r="O67" s="162">
        <v>17625</v>
      </c>
      <c r="P67" s="138"/>
      <c r="Q67" s="138"/>
      <c r="R67" s="138"/>
      <c r="S67" s="138"/>
      <c r="T67" s="138"/>
    </row>
    <row r="68" spans="1:20" ht="16.5" customHeight="1" x14ac:dyDescent="0.3">
      <c r="A68" s="138"/>
      <c r="B68" s="138"/>
      <c r="C68" s="139"/>
      <c r="D68" s="139"/>
      <c r="E68" s="168"/>
      <c r="F68" s="168"/>
      <c r="G68" s="138"/>
      <c r="H68" s="138"/>
      <c r="I68" s="138"/>
      <c r="J68" s="138"/>
      <c r="K68" s="138"/>
      <c r="L68" s="138"/>
      <c r="M68" s="162">
        <v>28832</v>
      </c>
      <c r="N68" s="162">
        <v>12440</v>
      </c>
      <c r="O68" s="162">
        <v>16392</v>
      </c>
      <c r="P68" s="138"/>
      <c r="Q68" s="138"/>
      <c r="R68" s="138"/>
      <c r="S68" s="138"/>
      <c r="T68" s="138"/>
    </row>
    <row r="69" spans="1:20" ht="16.5" customHeight="1" x14ac:dyDescent="0.3">
      <c r="A69" s="138"/>
      <c r="B69" s="138"/>
      <c r="C69" s="139"/>
      <c r="D69" s="139"/>
      <c r="E69" s="168"/>
      <c r="F69" s="168"/>
      <c r="G69" s="138"/>
      <c r="H69" s="138"/>
      <c r="I69" s="138"/>
      <c r="J69" s="138"/>
      <c r="K69" s="138"/>
      <c r="L69" s="138"/>
      <c r="M69" s="162">
        <v>26662</v>
      </c>
      <c r="N69" s="162">
        <v>11342</v>
      </c>
      <c r="O69" s="162">
        <v>15320</v>
      </c>
      <c r="P69" s="138"/>
      <c r="Q69" s="138"/>
      <c r="R69" s="138"/>
      <c r="S69" s="138"/>
      <c r="T69" s="138"/>
    </row>
    <row r="70" spans="1:20" ht="16.5" customHeight="1" x14ac:dyDescent="0.3">
      <c r="A70" s="138"/>
      <c r="B70" s="138"/>
      <c r="C70" s="139"/>
      <c r="D70" s="139"/>
      <c r="E70" s="168"/>
      <c r="F70" s="168"/>
      <c r="G70" s="138"/>
      <c r="H70" s="138"/>
      <c r="I70" s="138"/>
      <c r="J70" s="138"/>
      <c r="K70" s="138"/>
      <c r="L70" s="138"/>
      <c r="M70" s="162">
        <v>24625</v>
      </c>
      <c r="N70" s="162">
        <v>10306</v>
      </c>
      <c r="O70" s="162">
        <v>14319</v>
      </c>
      <c r="P70" s="138"/>
      <c r="Q70" s="138"/>
      <c r="R70" s="138"/>
      <c r="S70" s="138"/>
      <c r="T70" s="138"/>
    </row>
    <row r="71" spans="1:20" ht="16.5" customHeight="1" x14ac:dyDescent="0.3">
      <c r="A71" s="138"/>
      <c r="B71" s="138"/>
      <c r="C71" s="139"/>
      <c r="D71" s="139"/>
      <c r="E71" s="168"/>
      <c r="F71" s="168"/>
      <c r="G71" s="138"/>
      <c r="H71" s="138"/>
      <c r="I71" s="138"/>
      <c r="J71" s="138"/>
      <c r="K71" s="138"/>
      <c r="L71" s="138"/>
      <c r="M71" s="162">
        <v>22734</v>
      </c>
      <c r="N71" s="162">
        <v>9334</v>
      </c>
      <c r="O71" s="162">
        <v>13400</v>
      </c>
      <c r="P71" s="138"/>
      <c r="Q71" s="138"/>
      <c r="R71" s="138"/>
      <c r="S71" s="138"/>
      <c r="T71" s="138"/>
    </row>
    <row r="72" spans="1:20" ht="16.5" customHeight="1" x14ac:dyDescent="0.3">
      <c r="A72" s="138"/>
      <c r="B72" s="138"/>
      <c r="C72" s="139"/>
      <c r="D72" s="139"/>
      <c r="E72" s="168"/>
      <c r="F72" s="168"/>
      <c r="G72" s="138"/>
      <c r="H72" s="138"/>
      <c r="I72" s="138"/>
      <c r="J72" s="138"/>
      <c r="K72" s="138"/>
      <c r="L72" s="138"/>
      <c r="M72" s="162">
        <v>20994</v>
      </c>
      <c r="N72" s="162">
        <v>8432</v>
      </c>
      <c r="O72" s="162">
        <v>12562</v>
      </c>
      <c r="P72" s="138"/>
      <c r="Q72" s="138"/>
      <c r="R72" s="138"/>
      <c r="S72" s="138"/>
      <c r="T72" s="138"/>
    </row>
    <row r="73" spans="1:20" ht="16.5" customHeight="1" x14ac:dyDescent="0.3">
      <c r="A73" s="138"/>
      <c r="B73" s="138"/>
      <c r="C73" s="139"/>
      <c r="D73" s="139"/>
      <c r="E73" s="168"/>
      <c r="F73" s="168"/>
      <c r="G73" s="138"/>
      <c r="H73" s="138"/>
      <c r="I73" s="138"/>
      <c r="J73" s="138"/>
      <c r="K73" s="138"/>
      <c r="L73" s="138"/>
      <c r="M73" s="162">
        <v>19408</v>
      </c>
      <c r="N73" s="162">
        <v>7603</v>
      </c>
      <c r="O73" s="162">
        <v>11805</v>
      </c>
      <c r="P73" s="138"/>
      <c r="Q73" s="138"/>
      <c r="R73" s="138"/>
      <c r="S73" s="138"/>
      <c r="T73" s="138"/>
    </row>
    <row r="74" spans="1:20" ht="16.5" customHeight="1" x14ac:dyDescent="0.3">
      <c r="A74" s="138"/>
      <c r="B74" s="138"/>
      <c r="C74" s="139"/>
      <c r="D74" s="139"/>
      <c r="E74" s="168"/>
      <c r="F74" s="168"/>
      <c r="G74" s="138"/>
      <c r="H74" s="138"/>
      <c r="I74" s="138"/>
      <c r="J74" s="138"/>
      <c r="K74" s="138"/>
      <c r="L74" s="138"/>
      <c r="M74" s="162">
        <v>17988</v>
      </c>
      <c r="N74" s="162">
        <v>7002</v>
      </c>
      <c r="O74" s="162">
        <v>10986</v>
      </c>
      <c r="P74" s="138"/>
      <c r="Q74" s="138"/>
      <c r="R74" s="138"/>
      <c r="S74" s="138"/>
      <c r="T74" s="138"/>
    </row>
    <row r="75" spans="1:20" ht="16.5" customHeight="1" x14ac:dyDescent="0.3">
      <c r="A75" s="138"/>
      <c r="B75" s="138"/>
      <c r="C75" s="139"/>
      <c r="D75" s="139"/>
      <c r="E75" s="168"/>
      <c r="F75" s="168"/>
      <c r="G75" s="138"/>
      <c r="H75" s="138"/>
      <c r="I75" s="138"/>
      <c r="J75" s="138"/>
      <c r="K75" s="138"/>
      <c r="L75" s="138"/>
      <c r="M75" s="162">
        <v>16675</v>
      </c>
      <c r="N75" s="162">
        <v>6510</v>
      </c>
      <c r="O75" s="162">
        <v>10165</v>
      </c>
      <c r="P75" s="138"/>
      <c r="Q75" s="138"/>
      <c r="R75" s="138"/>
      <c r="S75" s="138"/>
      <c r="T75" s="138"/>
    </row>
    <row r="76" spans="1:20" ht="16.5" customHeight="1" x14ac:dyDescent="0.3">
      <c r="A76" s="138"/>
      <c r="B76" s="138"/>
      <c r="C76" s="139"/>
      <c r="D76" s="139"/>
      <c r="E76" s="168"/>
      <c r="F76" s="168"/>
      <c r="G76" s="138"/>
      <c r="H76" s="138"/>
      <c r="I76" s="138"/>
      <c r="J76" s="138"/>
      <c r="K76" s="138"/>
      <c r="L76" s="138"/>
      <c r="M76" s="162">
        <v>15472</v>
      </c>
      <c r="N76" s="162">
        <v>6134</v>
      </c>
      <c r="O76" s="162">
        <v>9338</v>
      </c>
      <c r="P76" s="138"/>
      <c r="Q76" s="138"/>
      <c r="R76" s="138"/>
      <c r="S76" s="138"/>
      <c r="T76" s="138"/>
    </row>
    <row r="77" spans="1:20" ht="16.5" customHeight="1" x14ac:dyDescent="0.3">
      <c r="A77" s="138"/>
      <c r="B77" s="138"/>
      <c r="C77" s="139"/>
      <c r="D77" s="139"/>
      <c r="E77" s="168"/>
      <c r="F77" s="168"/>
      <c r="G77" s="138"/>
      <c r="H77" s="138"/>
      <c r="I77" s="138"/>
      <c r="J77" s="138"/>
      <c r="K77" s="138"/>
      <c r="L77" s="138"/>
      <c r="M77" s="153">
        <v>89747</v>
      </c>
      <c r="N77" s="153">
        <v>33084</v>
      </c>
      <c r="O77" s="153">
        <v>56663</v>
      </c>
      <c r="P77" s="138"/>
      <c r="Q77" s="138"/>
      <c r="R77" s="138"/>
      <c r="S77" s="138"/>
      <c r="T77" s="138"/>
    </row>
    <row r="78" spans="1:20" ht="16.5" customHeight="1" x14ac:dyDescent="0.3">
      <c r="A78" s="138"/>
      <c r="B78" s="138"/>
      <c r="C78" s="139"/>
      <c r="D78" s="139"/>
      <c r="E78" s="168"/>
      <c r="F78" s="168"/>
      <c r="G78" s="138"/>
      <c r="H78" s="138"/>
      <c r="I78" s="138"/>
      <c r="J78" s="138"/>
      <c r="K78" s="138"/>
      <c r="L78" s="138"/>
      <c r="M78" s="138"/>
      <c r="N78" s="138"/>
      <c r="O78" s="138"/>
      <c r="P78" s="138"/>
      <c r="Q78" s="138"/>
      <c r="R78" s="138"/>
      <c r="S78" s="138"/>
      <c r="T78" s="138"/>
    </row>
    <row r="79" spans="1:20" ht="16.5" customHeight="1" x14ac:dyDescent="0.3">
      <c r="A79" s="138"/>
      <c r="B79" s="138"/>
      <c r="C79" s="139"/>
      <c r="D79" s="139"/>
      <c r="E79" s="168"/>
      <c r="F79" s="168"/>
      <c r="G79" s="138"/>
      <c r="H79" s="138"/>
      <c r="I79" s="138"/>
      <c r="J79" s="138"/>
      <c r="K79" s="138"/>
      <c r="L79" s="138"/>
      <c r="M79" s="138"/>
      <c r="N79" s="138"/>
      <c r="O79" s="138"/>
      <c r="P79" s="138"/>
      <c r="Q79" s="138"/>
      <c r="R79" s="138"/>
      <c r="S79" s="138"/>
      <c r="T79" s="138"/>
    </row>
    <row r="80" spans="1:20" ht="16.5" customHeight="1" x14ac:dyDescent="0.3">
      <c r="A80" s="138"/>
      <c r="B80" s="138"/>
      <c r="C80" s="139"/>
      <c r="D80" s="139"/>
      <c r="E80" s="168"/>
      <c r="F80" s="168"/>
      <c r="G80" s="138"/>
      <c r="H80" s="138"/>
      <c r="I80" s="138"/>
      <c r="J80" s="138"/>
      <c r="K80" s="138"/>
      <c r="L80" s="138"/>
      <c r="M80" s="138"/>
      <c r="N80" s="138"/>
      <c r="O80" s="138"/>
      <c r="P80" s="138"/>
      <c r="Q80" s="138"/>
      <c r="R80" s="138"/>
      <c r="S80" s="138"/>
      <c r="T80" s="138"/>
    </row>
    <row r="81" spans="1:20" ht="16.5" customHeight="1" x14ac:dyDescent="0.3">
      <c r="A81" s="138"/>
      <c r="B81" s="138"/>
      <c r="C81" s="139"/>
      <c r="D81" s="139"/>
      <c r="E81" s="168"/>
      <c r="F81" s="168"/>
      <c r="G81" s="138"/>
      <c r="H81" s="138"/>
      <c r="I81" s="138"/>
      <c r="J81" s="138"/>
      <c r="K81" s="138"/>
      <c r="L81" s="138"/>
      <c r="M81" s="138"/>
      <c r="N81" s="138"/>
      <c r="O81" s="138"/>
      <c r="P81" s="138"/>
      <c r="Q81" s="138"/>
      <c r="R81" s="138"/>
      <c r="S81" s="138"/>
      <c r="T81" s="138"/>
    </row>
    <row r="82" spans="1:20" ht="16.5" customHeight="1" x14ac:dyDescent="0.3">
      <c r="A82" s="138"/>
      <c r="B82" s="138"/>
      <c r="C82" s="139"/>
      <c r="D82" s="139"/>
      <c r="E82" s="168"/>
      <c r="F82" s="168"/>
      <c r="G82" s="138"/>
      <c r="H82" s="138"/>
      <c r="I82" s="138"/>
      <c r="J82" s="138"/>
      <c r="K82" s="138"/>
      <c r="L82" s="138"/>
      <c r="M82" s="138"/>
      <c r="N82" s="138"/>
      <c r="O82" s="138"/>
      <c r="P82" s="138"/>
      <c r="Q82" s="138"/>
      <c r="R82" s="138"/>
      <c r="S82" s="138"/>
      <c r="T82" s="138"/>
    </row>
    <row r="83" spans="1:20" ht="16.5" customHeight="1" x14ac:dyDescent="0.3">
      <c r="A83" s="138"/>
      <c r="B83" s="138"/>
      <c r="C83" s="139"/>
      <c r="D83" s="139"/>
      <c r="E83" s="168"/>
      <c r="F83" s="168"/>
      <c r="G83" s="138"/>
      <c r="H83" s="138"/>
      <c r="I83" s="138"/>
      <c r="J83" s="138"/>
      <c r="K83" s="138"/>
      <c r="L83" s="138"/>
      <c r="M83" s="138"/>
      <c r="N83" s="138"/>
      <c r="O83" s="138"/>
      <c r="P83" s="138"/>
      <c r="Q83" s="138"/>
      <c r="R83" s="138"/>
      <c r="S83" s="138"/>
      <c r="T83" s="138"/>
    </row>
    <row r="84" spans="1:20" ht="16.5" customHeight="1" x14ac:dyDescent="0.3">
      <c r="A84" s="138"/>
      <c r="B84" s="138"/>
      <c r="C84" s="139"/>
      <c r="D84" s="139"/>
      <c r="E84" s="168"/>
      <c r="F84" s="168"/>
      <c r="G84" s="138"/>
      <c r="H84" s="138"/>
      <c r="I84" s="138"/>
      <c r="J84" s="138"/>
      <c r="K84" s="138"/>
      <c r="L84" s="138"/>
      <c r="M84" s="138"/>
      <c r="N84" s="138"/>
      <c r="O84" s="138"/>
      <c r="P84" s="138"/>
      <c r="Q84" s="138"/>
      <c r="R84" s="138"/>
      <c r="S84" s="138"/>
      <c r="T84" s="138"/>
    </row>
    <row r="85" spans="1:20" ht="16.5" customHeight="1" x14ac:dyDescent="0.3">
      <c r="A85" s="138"/>
      <c r="B85" s="138"/>
      <c r="C85" s="139"/>
      <c r="D85" s="139"/>
      <c r="E85" s="168"/>
      <c r="F85" s="168"/>
      <c r="G85" s="138"/>
      <c r="H85" s="138"/>
      <c r="I85" s="138"/>
      <c r="J85" s="138"/>
      <c r="K85" s="138"/>
      <c r="L85" s="138"/>
      <c r="M85" s="138"/>
      <c r="N85" s="138"/>
      <c r="O85" s="138"/>
      <c r="P85" s="138"/>
      <c r="Q85" s="138"/>
      <c r="R85" s="138"/>
      <c r="S85" s="138"/>
      <c r="T85" s="138"/>
    </row>
    <row r="86" spans="1:20" ht="16.5" customHeight="1" x14ac:dyDescent="0.3">
      <c r="A86" s="138"/>
      <c r="B86" s="138"/>
      <c r="C86" s="139"/>
      <c r="D86" s="139"/>
      <c r="E86" s="168"/>
      <c r="F86" s="168"/>
      <c r="G86" s="138"/>
      <c r="H86" s="138"/>
      <c r="I86" s="138"/>
      <c r="J86" s="138"/>
      <c r="K86" s="138"/>
      <c r="L86" s="138"/>
      <c r="M86" s="138"/>
      <c r="N86" s="138"/>
      <c r="O86" s="138"/>
      <c r="P86" s="138"/>
      <c r="Q86" s="138"/>
      <c r="R86" s="138"/>
      <c r="S86" s="138"/>
      <c r="T86" s="138"/>
    </row>
    <row r="87" spans="1:20" ht="16.5" customHeight="1" x14ac:dyDescent="0.3">
      <c r="A87" s="138"/>
      <c r="B87" s="138"/>
      <c r="C87" s="139"/>
      <c r="D87" s="139"/>
      <c r="E87" s="168"/>
      <c r="F87" s="168"/>
      <c r="G87" s="138"/>
      <c r="H87" s="138"/>
      <c r="I87" s="138"/>
      <c r="J87" s="138"/>
      <c r="K87" s="138"/>
      <c r="L87" s="138"/>
      <c r="M87" s="138"/>
      <c r="N87" s="138"/>
      <c r="O87" s="138"/>
      <c r="P87" s="138"/>
      <c r="Q87" s="138"/>
      <c r="R87" s="138"/>
      <c r="S87" s="138"/>
      <c r="T87" s="138"/>
    </row>
    <row r="88" spans="1:20" ht="16.5" customHeight="1" x14ac:dyDescent="0.3">
      <c r="A88" s="138"/>
      <c r="B88" s="138"/>
      <c r="C88" s="139"/>
      <c r="D88" s="139"/>
      <c r="E88" s="168"/>
      <c r="F88" s="168"/>
      <c r="G88" s="138"/>
      <c r="H88" s="138"/>
      <c r="I88" s="138"/>
      <c r="J88" s="138"/>
      <c r="K88" s="138"/>
      <c r="L88" s="138"/>
      <c r="M88" s="138"/>
      <c r="N88" s="138"/>
      <c r="O88" s="138"/>
      <c r="P88" s="138"/>
      <c r="Q88" s="138"/>
      <c r="R88" s="138"/>
      <c r="S88" s="138"/>
      <c r="T88" s="138"/>
    </row>
    <row r="89" spans="1:20" ht="16.5" customHeight="1" x14ac:dyDescent="0.3">
      <c r="A89" s="138"/>
      <c r="B89" s="138"/>
      <c r="C89" s="139"/>
      <c r="D89" s="139"/>
      <c r="E89" s="168"/>
      <c r="F89" s="168"/>
      <c r="G89" s="138"/>
      <c r="H89" s="138"/>
      <c r="I89" s="138"/>
      <c r="J89" s="138"/>
      <c r="K89" s="138"/>
      <c r="L89" s="138"/>
      <c r="M89" s="138"/>
      <c r="N89" s="138"/>
      <c r="O89" s="138"/>
      <c r="P89" s="138"/>
      <c r="Q89" s="138"/>
      <c r="R89" s="138"/>
      <c r="S89" s="138"/>
      <c r="T89" s="138"/>
    </row>
    <row r="90" spans="1:20" ht="16.5" customHeight="1" x14ac:dyDescent="0.3">
      <c r="A90" s="138"/>
      <c r="B90" s="138"/>
      <c r="C90" s="139"/>
      <c r="D90" s="139"/>
      <c r="E90" s="168"/>
      <c r="F90" s="168"/>
      <c r="G90" s="138"/>
      <c r="H90" s="138"/>
      <c r="I90" s="138"/>
      <c r="J90" s="138"/>
      <c r="K90" s="138"/>
      <c r="L90" s="138"/>
      <c r="M90" s="138"/>
      <c r="N90" s="138"/>
      <c r="O90" s="138"/>
      <c r="P90" s="138"/>
      <c r="Q90" s="138"/>
      <c r="R90" s="138"/>
      <c r="S90" s="138"/>
      <c r="T90" s="138"/>
    </row>
    <row r="91" spans="1:20" ht="16.5" customHeight="1" x14ac:dyDescent="0.3">
      <c r="A91" s="138"/>
      <c r="B91" s="138"/>
      <c r="C91" s="139"/>
      <c r="D91" s="139"/>
      <c r="E91" s="168"/>
      <c r="F91" s="168"/>
      <c r="G91" s="138"/>
      <c r="H91" s="138"/>
      <c r="I91" s="138"/>
      <c r="J91" s="138"/>
      <c r="K91" s="138"/>
      <c r="L91" s="138"/>
      <c r="M91" s="138"/>
      <c r="N91" s="138"/>
      <c r="O91" s="138"/>
      <c r="P91" s="138"/>
      <c r="Q91" s="138"/>
      <c r="R91" s="138"/>
      <c r="S91" s="138"/>
      <c r="T91" s="138"/>
    </row>
    <row r="92" spans="1:20" ht="16.5" customHeight="1" x14ac:dyDescent="0.3">
      <c r="A92" s="138"/>
      <c r="B92" s="138"/>
      <c r="C92" s="139"/>
      <c r="D92" s="139"/>
      <c r="E92" s="168"/>
      <c r="F92" s="168"/>
      <c r="G92" s="138"/>
      <c r="H92" s="138"/>
      <c r="I92" s="138"/>
      <c r="J92" s="138"/>
      <c r="K92" s="138"/>
      <c r="L92" s="138"/>
      <c r="M92" s="138"/>
      <c r="N92" s="138"/>
      <c r="O92" s="138"/>
      <c r="P92" s="138"/>
      <c r="Q92" s="138"/>
      <c r="R92" s="138"/>
      <c r="S92" s="138"/>
      <c r="T92" s="138"/>
    </row>
    <row r="93" spans="1:20" ht="16.5" customHeight="1" x14ac:dyDescent="0.3">
      <c r="A93" s="138"/>
      <c r="B93" s="138"/>
      <c r="C93" s="139"/>
      <c r="D93" s="139"/>
      <c r="E93" s="168"/>
      <c r="F93" s="168"/>
      <c r="G93" s="138"/>
      <c r="H93" s="138"/>
      <c r="I93" s="138"/>
      <c r="J93" s="138"/>
      <c r="K93" s="138"/>
      <c r="L93" s="138"/>
      <c r="M93" s="138"/>
      <c r="N93" s="138"/>
      <c r="O93" s="138"/>
      <c r="P93" s="138"/>
      <c r="Q93" s="138"/>
      <c r="R93" s="138"/>
      <c r="S93" s="138"/>
      <c r="T93" s="138"/>
    </row>
    <row r="94" spans="1:20" ht="16.5" customHeight="1" x14ac:dyDescent="0.3">
      <c r="A94" s="138"/>
      <c r="B94" s="138"/>
      <c r="C94" s="139"/>
      <c r="D94" s="139"/>
      <c r="E94" s="168"/>
      <c r="F94" s="168"/>
      <c r="G94" s="138"/>
      <c r="H94" s="138"/>
      <c r="I94" s="138"/>
      <c r="J94" s="138"/>
      <c r="K94" s="138"/>
      <c r="L94" s="138"/>
      <c r="M94" s="138"/>
      <c r="N94" s="138"/>
      <c r="O94" s="138"/>
      <c r="P94" s="138"/>
      <c r="Q94" s="138"/>
      <c r="R94" s="138"/>
      <c r="S94" s="138"/>
      <c r="T94" s="138"/>
    </row>
    <row r="95" spans="1:20" ht="16.5" customHeight="1" x14ac:dyDescent="0.3">
      <c r="A95" s="138"/>
      <c r="B95" s="138"/>
      <c r="C95" s="139"/>
      <c r="D95" s="139"/>
      <c r="E95" s="168"/>
      <c r="F95" s="168"/>
      <c r="G95" s="138"/>
      <c r="H95" s="138"/>
      <c r="I95" s="138"/>
      <c r="J95" s="138"/>
      <c r="K95" s="138"/>
      <c r="L95" s="138"/>
      <c r="M95" s="138"/>
      <c r="N95" s="138"/>
      <c r="O95" s="138"/>
      <c r="P95" s="138"/>
      <c r="Q95" s="138"/>
      <c r="R95" s="138"/>
      <c r="S95" s="138"/>
      <c r="T95" s="138"/>
    </row>
    <row r="96" spans="1:20" ht="16.5" customHeight="1" x14ac:dyDescent="0.3">
      <c r="A96" s="138"/>
      <c r="B96" s="138"/>
      <c r="C96" s="139"/>
      <c r="D96" s="139"/>
      <c r="E96" s="168"/>
      <c r="F96" s="168"/>
      <c r="G96" s="138"/>
      <c r="H96" s="138"/>
      <c r="I96" s="138"/>
      <c r="J96" s="138"/>
      <c r="K96" s="138"/>
      <c r="L96" s="138"/>
      <c r="M96" s="138"/>
      <c r="N96" s="138"/>
      <c r="O96" s="138"/>
      <c r="P96" s="138"/>
      <c r="Q96" s="138"/>
      <c r="R96" s="138"/>
      <c r="S96" s="138"/>
      <c r="T96" s="138"/>
    </row>
    <row r="97" spans="1:20" ht="16.5" customHeight="1" x14ac:dyDescent="0.3">
      <c r="A97" s="138"/>
      <c r="B97" s="138"/>
      <c r="C97" s="139"/>
      <c r="D97" s="139"/>
      <c r="E97" s="168"/>
      <c r="F97" s="168"/>
      <c r="G97" s="138"/>
      <c r="H97" s="138"/>
      <c r="I97" s="138"/>
      <c r="J97" s="138"/>
      <c r="K97" s="138"/>
      <c r="L97" s="138"/>
      <c r="M97" s="138"/>
      <c r="N97" s="138"/>
      <c r="O97" s="138"/>
      <c r="P97" s="138"/>
      <c r="Q97" s="138"/>
      <c r="R97" s="138"/>
      <c r="S97" s="138"/>
      <c r="T97" s="138"/>
    </row>
    <row r="98" spans="1:20" ht="16.5" customHeight="1" x14ac:dyDescent="0.3">
      <c r="A98" s="138"/>
      <c r="B98" s="138"/>
      <c r="C98" s="139"/>
      <c r="D98" s="139"/>
      <c r="E98" s="168"/>
      <c r="F98" s="168"/>
      <c r="G98" s="138"/>
      <c r="H98" s="138"/>
      <c r="I98" s="138"/>
      <c r="J98" s="138"/>
      <c r="K98" s="138"/>
      <c r="L98" s="138"/>
      <c r="M98" s="138"/>
      <c r="N98" s="138"/>
      <c r="O98" s="138"/>
      <c r="P98" s="138"/>
      <c r="Q98" s="138"/>
      <c r="R98" s="138"/>
      <c r="S98" s="138"/>
      <c r="T98" s="138"/>
    </row>
    <row r="99" spans="1:20" ht="16.5" customHeight="1" x14ac:dyDescent="0.3">
      <c r="A99" s="138"/>
      <c r="B99" s="138"/>
      <c r="C99" s="139"/>
      <c r="D99" s="139"/>
      <c r="E99" s="168"/>
      <c r="F99" s="168"/>
      <c r="G99" s="138"/>
      <c r="H99" s="138"/>
      <c r="I99" s="138"/>
      <c r="J99" s="138"/>
      <c r="K99" s="138"/>
      <c r="L99" s="138"/>
      <c r="M99" s="138"/>
      <c r="N99" s="138"/>
      <c r="O99" s="138"/>
      <c r="P99" s="138"/>
      <c r="Q99" s="138"/>
      <c r="R99" s="138"/>
      <c r="S99" s="138"/>
      <c r="T99" s="138"/>
    </row>
    <row r="100" spans="1:20" ht="16.5" customHeight="1" x14ac:dyDescent="0.3">
      <c r="A100" s="138"/>
      <c r="B100" s="138"/>
      <c r="C100" s="139"/>
      <c r="D100" s="139"/>
      <c r="E100" s="168"/>
      <c r="F100" s="168"/>
      <c r="G100" s="138"/>
      <c r="H100" s="138"/>
      <c r="I100" s="138"/>
      <c r="J100" s="138"/>
      <c r="K100" s="138"/>
      <c r="L100" s="138"/>
      <c r="M100" s="138"/>
      <c r="N100" s="138"/>
      <c r="O100" s="138"/>
      <c r="P100" s="138"/>
      <c r="Q100" s="138"/>
      <c r="R100" s="138"/>
      <c r="S100" s="138"/>
      <c r="T100" s="138"/>
    </row>
  </sheetData>
  <mergeCells count="9">
    <mergeCell ref="Q28:T28"/>
    <mergeCell ref="R29:T29"/>
    <mergeCell ref="Q29:Q30"/>
    <mergeCell ref="H1:K1"/>
    <mergeCell ref="L1:O1"/>
    <mergeCell ref="Q1:T1"/>
    <mergeCell ref="H2:K2"/>
    <mergeCell ref="H5:H6"/>
    <mergeCell ref="Q27:T27"/>
  </mergeCells>
  <dataValidations count="1">
    <dataValidation type="list" allowBlank="1" showErrorMessage="1" sqref="A12" xr:uid="{00000000-0002-0000-0A00-000000000000}">
      <formula1>$A$15:$A$50</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Generalidades</vt:lpstr>
      <vt:lpstr>Anexo_Hoja de vida indicador</vt:lpstr>
      <vt:lpstr>2.Actividades_Tareas_vig</vt:lpstr>
      <vt:lpstr>3. Metas Proyecto de Inv</vt:lpstr>
      <vt:lpstr>4.Magnitud_Presupuesto</vt:lpstr>
      <vt:lpstr>5. Metas_PDD</vt:lpstr>
      <vt:lpstr>6. Territorialización</vt:lpstr>
      <vt:lpstr>ANEXO_ODS</vt:lpstr>
      <vt:lpstr>ANEXO_VARIABLES</vt:lpstr>
      <vt:lpstr>GLOSARIO</vt:lpstr>
      <vt:lpstr>INSTRUCCIÓN DE DILIGENCIAMIENTO</vt:lpstr>
      <vt:lpstr>LISTAS_1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cp:lastPrinted>2023-04-19T13:15:51Z</cp:lastPrinted>
  <dcterms:created xsi:type="dcterms:W3CDTF">2016-09-13T14:01:46Z</dcterms:created>
  <dcterms:modified xsi:type="dcterms:W3CDTF">2024-01-22T23:15:20Z</dcterms:modified>
</cp:coreProperties>
</file>