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OAP - SDM 2019\Planes Decreto 612-18\"/>
    </mc:Choice>
  </mc:AlternateContent>
  <bookViews>
    <workbookView xWindow="0" yWindow="0" windowWidth="28800" windowHeight="12300" tabRatio="677" firstSheet="1" activeTab="2"/>
  </bookViews>
  <sheets>
    <sheet name="0. CONTROL DE CAMBIOS" sheetId="25" state="hidden" r:id="rId1"/>
    <sheet name="1.POLÍTICA" sheetId="27" r:id="rId2"/>
    <sheet name="2. MAPA DE RIESGOS " sheetId="20" r:id="rId3"/>
    <sheet name="3.DETERMINACIÓN DE PROBABILIDAD" sheetId="28" r:id="rId4"/>
    <sheet name="4. IMPACTO CORRUPCIÓN_GESTIÓN" sheetId="22" state="hidden" r:id="rId5"/>
    <sheet name="5. MATRIZ CALIFICACIÓN" sheetId="4" r:id="rId6"/>
    <sheet name="EVALUACIÓN DE LOS CONTROLES  " sheetId="24" state="hidden" r:id="rId7"/>
    <sheet name="6. EVALUACIÓN CONTROLES AG.2018" sheetId="32" state="hidden" r:id="rId8"/>
    <sheet name="7.OPCIONES DE MANEJO DEL RIESGO" sheetId="7" r:id="rId9"/>
    <sheet name="PANORAMA DE RIESGOS" sheetId="29" state="hidden" r:id="rId10"/>
  </sheets>
  <externalReferences>
    <externalReference r:id="rId11"/>
    <externalReference r:id="rId12"/>
  </externalReferences>
  <definedNames>
    <definedName name="_xlnm._FilterDatabase" localSheetId="2" hidden="1">'2. MAPA DE RIESGOS '!$A$1:$AR$32</definedName>
    <definedName name="_xlnm._FilterDatabase" localSheetId="7" hidden="1">'6. EVALUACIÓN CONTROLES AG.2018'!$A$2:$Z$158</definedName>
    <definedName name="_xlnm.Print_Area" localSheetId="1">'1.POLÍTICA'!$A$1:$C$15</definedName>
    <definedName name="_xlnm.Print_Area" localSheetId="2">'2. MAPA DE RIESGOS '!$A$1:$ES$30</definedName>
    <definedName name="_xlnm.Print_Area" localSheetId="3">'3.DETERMINACIÓN DE PROBABILIDAD'!$A$1:$D$7</definedName>
    <definedName name="_xlnm.Print_Area" localSheetId="4">'4. IMPACTO CORRUPCIÓN_GESTIÓN'!$A$1:$BA$84</definedName>
    <definedName name="_xlnm.Print_Area" localSheetId="5">'5. MATRIZ CALIFICACIÓN'!$B$1:$J$106</definedName>
    <definedName name="_xlnm.Print_Area" localSheetId="7">'6. EVALUACIÓN CONTROLES AG.2018'!$A$1:$AA$158</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Y134" i="32" l="1"/>
  <c r="U132" i="32"/>
  <c r="U133" i="32"/>
  <c r="U134" i="32"/>
  <c r="V134" i="32" s="1"/>
  <c r="A179" i="32"/>
  <c r="A171" i="32"/>
  <c r="A162" i="32"/>
  <c r="A155" i="32"/>
  <c r="A151" i="32"/>
  <c r="A129" i="32"/>
  <c r="A136" i="32"/>
  <c r="A121" i="32"/>
  <c r="A114" i="32"/>
  <c r="A105" i="32"/>
  <c r="A96" i="32"/>
  <c r="A87" i="32"/>
  <c r="A76" i="32"/>
  <c r="A62" i="32"/>
  <c r="A51" i="32"/>
  <c r="A43" i="32"/>
  <c r="A39" i="32"/>
  <c r="Q134" i="32" l="1"/>
  <c r="R134" i="32" l="1"/>
  <c r="S134" i="32" s="1"/>
  <c r="S26" i="20"/>
  <c r="T26" i="20" s="1"/>
  <c r="Q26" i="20"/>
  <c r="O26" i="20" s="1"/>
  <c r="P26" i="20"/>
  <c r="N26" i="20" s="1"/>
  <c r="I26" i="20"/>
  <c r="H26" i="20"/>
  <c r="J26" i="20" l="1"/>
  <c r="K26" i="20" s="1"/>
  <c r="R26" i="20"/>
  <c r="Q102" i="32" l="1"/>
  <c r="Q103" i="32"/>
  <c r="K102" i="32"/>
  <c r="L102" i="32" s="1"/>
  <c r="T102" i="32" s="1"/>
  <c r="X102" i="32" l="1"/>
  <c r="R102" i="32"/>
  <c r="S102" i="32" s="1"/>
  <c r="X25" i="32" l="1"/>
  <c r="X26" i="32"/>
  <c r="X27" i="32"/>
  <c r="X28" i="32"/>
  <c r="X29" i="32"/>
  <c r="X30" i="32"/>
  <c r="X35" i="32"/>
  <c r="X36" i="32"/>
  <c r="X37" i="32"/>
  <c r="X38" i="32"/>
  <c r="X43" i="32"/>
  <c r="X44" i="32"/>
  <c r="X45" i="32"/>
  <c r="X48" i="32"/>
  <c r="X49" i="32"/>
  <c r="X50" i="32"/>
  <c r="X51" i="32"/>
  <c r="X52" i="32"/>
  <c r="X53" i="32"/>
  <c r="X54" i="32"/>
  <c r="X55" i="32"/>
  <c r="X57" i="32"/>
  <c r="X59" i="32"/>
  <c r="X60" i="32"/>
  <c r="X61" i="32"/>
  <c r="X62" i="32"/>
  <c r="X63" i="32"/>
  <c r="X64" i="32"/>
  <c r="X65" i="32"/>
  <c r="X66" i="32"/>
  <c r="X67" i="32"/>
  <c r="X68" i="32"/>
  <c r="X69" i="32"/>
  <c r="X71" i="32"/>
  <c r="X73" i="32"/>
  <c r="X74" i="32"/>
  <c r="X75" i="32"/>
  <c r="X76" i="32"/>
  <c r="X77" i="32"/>
  <c r="X78" i="32"/>
  <c r="X79" i="32"/>
  <c r="X82" i="32"/>
  <c r="X83" i="32"/>
  <c r="X84" i="32"/>
  <c r="X85" i="32"/>
  <c r="X86" i="32"/>
  <c r="X87" i="32"/>
  <c r="X88" i="32"/>
  <c r="X89" i="32"/>
  <c r="X90" i="32"/>
  <c r="X93" i="32"/>
  <c r="X94" i="32"/>
  <c r="X95" i="32"/>
  <c r="X96" i="32"/>
  <c r="X97" i="32"/>
  <c r="X98" i="32"/>
  <c r="X99" i="32"/>
  <c r="X103" i="32"/>
  <c r="X104" i="32"/>
  <c r="X105" i="32"/>
  <c r="X106" i="32"/>
  <c r="X107" i="32"/>
  <c r="X108" i="32"/>
  <c r="X111" i="32"/>
  <c r="X112" i="32"/>
  <c r="X113" i="32"/>
  <c r="X114" i="32"/>
  <c r="X115" i="32"/>
  <c r="X116" i="32"/>
  <c r="X118" i="32"/>
  <c r="X119" i="32"/>
  <c r="X120" i="32"/>
  <c r="X121" i="32"/>
  <c r="X122" i="32"/>
  <c r="X123" i="32"/>
  <c r="X124" i="32"/>
  <c r="X126" i="32"/>
  <c r="X127" i="32"/>
  <c r="X128" i="32"/>
  <c r="X136" i="32"/>
  <c r="X137" i="32"/>
  <c r="X138" i="32"/>
  <c r="X139" i="32"/>
  <c r="X140" i="32"/>
  <c r="X141" i="32"/>
  <c r="X142" i="32"/>
  <c r="X143" i="32"/>
  <c r="X145" i="32"/>
  <c r="X146" i="32"/>
  <c r="X148" i="32"/>
  <c r="X149" i="32"/>
  <c r="X150" i="32"/>
  <c r="X162" i="32"/>
  <c r="X163" i="32"/>
  <c r="X164" i="32"/>
  <c r="X165" i="32"/>
  <c r="X166" i="32"/>
  <c r="X167" i="32"/>
  <c r="X168" i="32"/>
  <c r="X169" i="32"/>
  <c r="X170" i="32"/>
  <c r="X171" i="32"/>
  <c r="X172" i="32"/>
  <c r="X173" i="32"/>
  <c r="X174" i="32"/>
  <c r="X176" i="32"/>
  <c r="X177" i="32"/>
  <c r="X178" i="32"/>
  <c r="X179" i="32"/>
  <c r="X180" i="32"/>
  <c r="X181" i="32"/>
  <c r="X182" i="32"/>
  <c r="X183" i="32"/>
  <c r="X184" i="32"/>
  <c r="X187" i="32"/>
  <c r="X188" i="32"/>
  <c r="X189" i="32"/>
  <c r="X151" i="32"/>
  <c r="X152" i="32"/>
  <c r="X153" i="32"/>
  <c r="X154" i="32"/>
  <c r="X39" i="32"/>
  <c r="X40" i="32"/>
  <c r="X41" i="32"/>
  <c r="X42" i="32"/>
  <c r="X190" i="32"/>
  <c r="X191" i="32"/>
  <c r="X192" i="32"/>
  <c r="X129" i="32"/>
  <c r="X130" i="32"/>
  <c r="X131" i="32"/>
  <c r="X132" i="32"/>
  <c r="X134" i="32"/>
  <c r="X135" i="32"/>
  <c r="X193" i="32"/>
  <c r="X155" i="32"/>
  <c r="X156" i="32"/>
  <c r="X157" i="32"/>
  <c r="X159" i="32"/>
  <c r="X160" i="32"/>
  <c r="X161" i="32"/>
  <c r="X19" i="32"/>
  <c r="X20" i="32"/>
  <c r="X21" i="32"/>
  <c r="U159" i="32"/>
  <c r="U160" i="32"/>
  <c r="U161" i="32"/>
  <c r="U193" i="32"/>
  <c r="U190" i="32"/>
  <c r="U191" i="32"/>
  <c r="U192" i="32"/>
  <c r="U152" i="32"/>
  <c r="U153" i="32"/>
  <c r="U154" i="32"/>
  <c r="U187" i="32"/>
  <c r="U188" i="32"/>
  <c r="U189" i="32"/>
  <c r="U176" i="32"/>
  <c r="U177" i="32"/>
  <c r="U178" i="32"/>
  <c r="U168" i="32"/>
  <c r="U169" i="32"/>
  <c r="U170" i="32"/>
  <c r="U148" i="32"/>
  <c r="U149" i="32"/>
  <c r="U150" i="32"/>
  <c r="U126" i="32"/>
  <c r="U127" i="32"/>
  <c r="U128" i="32"/>
  <c r="U119" i="32"/>
  <c r="U120" i="32"/>
  <c r="U111" i="32"/>
  <c r="U112" i="32"/>
  <c r="U113" i="32"/>
  <c r="U102" i="32"/>
  <c r="U103" i="32"/>
  <c r="U104" i="32"/>
  <c r="U94" i="32"/>
  <c r="U95" i="32"/>
  <c r="U84" i="32"/>
  <c r="U85" i="32"/>
  <c r="U86" i="32"/>
  <c r="U73" i="32"/>
  <c r="U74" i="32"/>
  <c r="U75" i="32"/>
  <c r="U59" i="32"/>
  <c r="U60" i="32"/>
  <c r="U61" i="32"/>
  <c r="U48" i="32"/>
  <c r="U49" i="32"/>
  <c r="U50" i="32"/>
  <c r="U36" i="32"/>
  <c r="U37" i="32"/>
  <c r="U38" i="32"/>
  <c r="U25" i="32"/>
  <c r="U26" i="32"/>
  <c r="U27" i="32"/>
  <c r="U19" i="32"/>
  <c r="U20" i="32"/>
  <c r="U21" i="32"/>
  <c r="X10" i="32"/>
  <c r="X11" i="32"/>
  <c r="X12" i="32"/>
  <c r="X13" i="32"/>
  <c r="U10" i="32"/>
  <c r="U11" i="32"/>
  <c r="U12" i="32"/>
  <c r="U13" i="32"/>
  <c r="K10" i="32"/>
  <c r="L10" i="32" s="1"/>
  <c r="K11" i="32"/>
  <c r="L11" i="32" s="1"/>
  <c r="Y48" i="32" l="1"/>
  <c r="Z48" i="32" s="1"/>
  <c r="V10" i="32"/>
  <c r="W10" i="32" s="1"/>
  <c r="Y94" i="32"/>
  <c r="Z94" i="32" s="1"/>
  <c r="Y10" i="32"/>
  <c r="Z10" i="32" s="1"/>
  <c r="Y36" i="32"/>
  <c r="Z36" i="32" s="1"/>
  <c r="Y102" i="32"/>
  <c r="Z102" i="32" s="1"/>
  <c r="Y25" i="32"/>
  <c r="Z25" i="32" s="1"/>
  <c r="Y119" i="32"/>
  <c r="Z119" i="32" s="1"/>
  <c r="Y187" i="32"/>
  <c r="Z187" i="32" s="1"/>
  <c r="Y190" i="32"/>
  <c r="Z190" i="32" s="1"/>
  <c r="Y59" i="32"/>
  <c r="Z59" i="32" s="1"/>
  <c r="Y73" i="32"/>
  <c r="Z73" i="32" s="1"/>
  <c r="Y111" i="32"/>
  <c r="Z111" i="32" s="1"/>
  <c r="Y84" i="32"/>
  <c r="Z84" i="32" s="1"/>
  <c r="Y176" i="32"/>
  <c r="Z176" i="32" s="1"/>
  <c r="Y168" i="32"/>
  <c r="Z168" i="32" s="1"/>
  <c r="U9" i="32"/>
  <c r="R118" i="32"/>
  <c r="R93" i="32" l="1"/>
  <c r="K159" i="32" l="1"/>
  <c r="L159" i="32" s="1"/>
  <c r="K160" i="32"/>
  <c r="L160" i="32" s="1"/>
  <c r="K161" i="32"/>
  <c r="L161" i="32" s="1"/>
  <c r="K134" i="32"/>
  <c r="L134" i="32" s="1"/>
  <c r="K193" i="32"/>
  <c r="L193" i="32" s="1"/>
  <c r="K190" i="32"/>
  <c r="L190" i="32" s="1"/>
  <c r="K191" i="32"/>
  <c r="L191" i="32" s="1"/>
  <c r="K192" i="32"/>
  <c r="L192" i="32" s="1"/>
  <c r="K152" i="32"/>
  <c r="L152" i="32" s="1"/>
  <c r="K153" i="32"/>
  <c r="L153" i="32" s="1"/>
  <c r="K154" i="32"/>
  <c r="L154" i="32" s="1"/>
  <c r="K187" i="32"/>
  <c r="L187" i="32" s="1"/>
  <c r="K188" i="32"/>
  <c r="L188" i="32" s="1"/>
  <c r="K189" i="32"/>
  <c r="L189" i="32" s="1"/>
  <c r="K176" i="32"/>
  <c r="L176" i="32" s="1"/>
  <c r="K177" i="32"/>
  <c r="L177" i="32" s="1"/>
  <c r="K178" i="32"/>
  <c r="L178" i="32" s="1"/>
  <c r="K168" i="32"/>
  <c r="L168" i="32" s="1"/>
  <c r="K169" i="32"/>
  <c r="L169" i="32" s="1"/>
  <c r="K170" i="32"/>
  <c r="L170" i="32" s="1"/>
  <c r="K140" i="32"/>
  <c r="L140" i="32" s="1"/>
  <c r="K141" i="32"/>
  <c r="L141" i="32" s="1"/>
  <c r="K142" i="32"/>
  <c r="L142" i="32" s="1"/>
  <c r="K143" i="32"/>
  <c r="L143" i="32" s="1"/>
  <c r="K144" i="32"/>
  <c r="L144" i="32" s="1"/>
  <c r="K145" i="32"/>
  <c r="L145" i="32" s="1"/>
  <c r="K146" i="32"/>
  <c r="L146" i="32" s="1"/>
  <c r="K147" i="32"/>
  <c r="L147" i="32" s="1"/>
  <c r="X147" i="32" s="1"/>
  <c r="K148" i="32"/>
  <c r="L148" i="32" s="1"/>
  <c r="K149" i="32"/>
  <c r="L149" i="32" s="1"/>
  <c r="K150" i="32"/>
  <c r="L150" i="32" s="1"/>
  <c r="K126" i="32"/>
  <c r="L126" i="32" s="1"/>
  <c r="K127" i="32"/>
  <c r="L127" i="32" s="1"/>
  <c r="K128" i="32"/>
  <c r="L128" i="32" s="1"/>
  <c r="K118" i="32"/>
  <c r="K119" i="32"/>
  <c r="L119" i="32" s="1"/>
  <c r="K120" i="32"/>
  <c r="L120" i="32" s="1"/>
  <c r="K111" i="32"/>
  <c r="L111" i="32" s="1"/>
  <c r="K112" i="32"/>
  <c r="L112" i="32" s="1"/>
  <c r="K113" i="32"/>
  <c r="L113" i="32" s="1"/>
  <c r="K103" i="32"/>
  <c r="L103" i="32" s="1"/>
  <c r="K104" i="32"/>
  <c r="L104" i="32" s="1"/>
  <c r="K93" i="32"/>
  <c r="L93" i="32" s="1"/>
  <c r="K94" i="32"/>
  <c r="L94" i="32" s="1"/>
  <c r="K95" i="32"/>
  <c r="L95" i="32" s="1"/>
  <c r="K77" i="32"/>
  <c r="L77" i="32" s="1"/>
  <c r="K78" i="32"/>
  <c r="L78" i="32" s="1"/>
  <c r="K79" i="32"/>
  <c r="L79" i="32" s="1"/>
  <c r="K80" i="32"/>
  <c r="L80" i="32" s="1"/>
  <c r="X80" i="32" s="1"/>
  <c r="K81" i="32"/>
  <c r="L81" i="32" s="1"/>
  <c r="K82" i="32"/>
  <c r="L82" i="32" s="1"/>
  <c r="K83" i="32"/>
  <c r="L83" i="32" s="1"/>
  <c r="U83" i="32" s="1"/>
  <c r="K84" i="32"/>
  <c r="L84" i="32" s="1"/>
  <c r="K85" i="32"/>
  <c r="L85" i="32" s="1"/>
  <c r="K86" i="32"/>
  <c r="L86" i="32" s="1"/>
  <c r="K71" i="32"/>
  <c r="L71" i="32" s="1"/>
  <c r="K72" i="32"/>
  <c r="L72" i="32" s="1"/>
  <c r="X72" i="32" s="1"/>
  <c r="K73" i="32"/>
  <c r="L73" i="32" s="1"/>
  <c r="K74" i="32"/>
  <c r="L74" i="32" s="1"/>
  <c r="K75" i="32"/>
  <c r="L75" i="32" s="1"/>
  <c r="K67" i="32"/>
  <c r="L67" i="32" s="1"/>
  <c r="K59" i="32"/>
  <c r="L59" i="32" s="1"/>
  <c r="K60" i="32"/>
  <c r="L60" i="32" s="1"/>
  <c r="K61" i="32"/>
  <c r="L61" i="32" s="1"/>
  <c r="K48" i="32"/>
  <c r="L48" i="32" s="1"/>
  <c r="K49" i="32"/>
  <c r="L49" i="32" s="1"/>
  <c r="K50" i="32"/>
  <c r="L50" i="32" s="1"/>
  <c r="K36" i="32"/>
  <c r="L36" i="32" s="1"/>
  <c r="K37" i="32"/>
  <c r="L37" i="32" s="1"/>
  <c r="K38" i="32"/>
  <c r="L38" i="32" s="1"/>
  <c r="K25" i="32"/>
  <c r="L25" i="32" s="1"/>
  <c r="K26" i="32"/>
  <c r="L26" i="32"/>
  <c r="K27" i="32"/>
  <c r="L27" i="32" s="1"/>
  <c r="K19" i="32"/>
  <c r="L19" i="32" s="1"/>
  <c r="K20" i="32"/>
  <c r="L20" i="32" s="1"/>
  <c r="K21" i="32"/>
  <c r="L21" i="32" s="1"/>
  <c r="K12" i="32"/>
  <c r="K13" i="32"/>
  <c r="L13" i="32" s="1"/>
  <c r="K171" i="32"/>
  <c r="L171" i="32" s="1"/>
  <c r="K172" i="32"/>
  <c r="L172" i="32" s="1"/>
  <c r="Q172" i="32"/>
  <c r="K173" i="32"/>
  <c r="L173" i="32" s="1"/>
  <c r="Q173" i="32"/>
  <c r="R173" i="32" s="1"/>
  <c r="K51" i="32"/>
  <c r="L51" i="32" s="1"/>
  <c r="K52" i="32"/>
  <c r="L52" i="32" s="1"/>
  <c r="Q52" i="32"/>
  <c r="R52" i="32"/>
  <c r="K53" i="32"/>
  <c r="L53" i="32" s="1"/>
  <c r="Q53" i="32"/>
  <c r="R53" i="32" s="1"/>
  <c r="S53" i="32" s="1"/>
  <c r="K62" i="32"/>
  <c r="L62" i="32" s="1"/>
  <c r="K63" i="32"/>
  <c r="L63" i="32" s="1"/>
  <c r="Q63" i="32"/>
  <c r="R63" i="32" s="1"/>
  <c r="K64" i="32"/>
  <c r="L64" i="32" s="1"/>
  <c r="Q64" i="32"/>
  <c r="R64" i="32" s="1"/>
  <c r="U158" i="32"/>
  <c r="Q158" i="32"/>
  <c r="K158" i="32"/>
  <c r="L158" i="32" s="1"/>
  <c r="X158" i="32" s="1"/>
  <c r="Y148" i="32" s="1"/>
  <c r="Z148" i="32" s="1"/>
  <c r="Q157" i="32"/>
  <c r="K157" i="32"/>
  <c r="L157" i="32" s="1"/>
  <c r="Q156" i="32"/>
  <c r="K156" i="32"/>
  <c r="L156" i="32" s="1"/>
  <c r="K155" i="32"/>
  <c r="Q133" i="32"/>
  <c r="K133" i="32"/>
  <c r="L133" i="32" s="1"/>
  <c r="X133" i="32" s="1"/>
  <c r="Y126" i="32" s="1"/>
  <c r="Z126" i="32" s="1"/>
  <c r="Q132" i="32"/>
  <c r="K132" i="32"/>
  <c r="L132" i="32" s="1"/>
  <c r="Q131" i="32"/>
  <c r="K131" i="32"/>
  <c r="L131" i="32" s="1"/>
  <c r="Q130" i="32"/>
  <c r="K130" i="32"/>
  <c r="L130" i="32" s="1"/>
  <c r="K129" i="32"/>
  <c r="Q42" i="32"/>
  <c r="K42" i="32"/>
  <c r="L42" i="32" s="1"/>
  <c r="Q41" i="32"/>
  <c r="K41" i="32"/>
  <c r="L41" i="32" s="1"/>
  <c r="Q40" i="32"/>
  <c r="K40" i="32"/>
  <c r="L40" i="32" s="1"/>
  <c r="K39" i="32"/>
  <c r="Y151" i="32"/>
  <c r="K151" i="32"/>
  <c r="M151" i="32" s="1"/>
  <c r="U186" i="32"/>
  <c r="Q186" i="32"/>
  <c r="K186" i="32"/>
  <c r="L186" i="32" s="1"/>
  <c r="X186" i="32" s="1"/>
  <c r="U185" i="32"/>
  <c r="Q185" i="32"/>
  <c r="K185" i="32"/>
  <c r="L185" i="32" s="1"/>
  <c r="X185" i="32" s="1"/>
  <c r="Q184" i="32"/>
  <c r="K184" i="32"/>
  <c r="L184" i="32" s="1"/>
  <c r="Q183" i="32"/>
  <c r="K183" i="32"/>
  <c r="L183" i="32" s="1"/>
  <c r="Q182" i="32"/>
  <c r="K182" i="32"/>
  <c r="L182" i="32" s="1"/>
  <c r="Q181" i="32"/>
  <c r="K181" i="32"/>
  <c r="L181" i="32" s="1"/>
  <c r="Q180" i="32"/>
  <c r="K180" i="32"/>
  <c r="L180" i="32" s="1"/>
  <c r="K179" i="32"/>
  <c r="U175" i="32"/>
  <c r="Q175" i="32"/>
  <c r="K175" i="32"/>
  <c r="L175" i="32" s="1"/>
  <c r="X175" i="32" s="1"/>
  <c r="Q174" i="32"/>
  <c r="K174" i="32"/>
  <c r="L174" i="32" s="1"/>
  <c r="Q167" i="32"/>
  <c r="K167" i="32"/>
  <c r="L167" i="32" s="1"/>
  <c r="Q166" i="32"/>
  <c r="K166" i="32"/>
  <c r="L166" i="32" s="1"/>
  <c r="Q165" i="32"/>
  <c r="K165" i="32"/>
  <c r="L165" i="32" s="1"/>
  <c r="Q164" i="32"/>
  <c r="K164" i="32"/>
  <c r="L164" i="32" s="1"/>
  <c r="Q163" i="32"/>
  <c r="K163" i="32"/>
  <c r="L163" i="32" s="1"/>
  <c r="Y162" i="32"/>
  <c r="K162" i="32"/>
  <c r="U147" i="32"/>
  <c r="R147" i="32"/>
  <c r="Q146" i="32"/>
  <c r="R146" i="32" s="1"/>
  <c r="S146" i="32" s="1"/>
  <c r="Q145" i="32"/>
  <c r="R145" i="32" s="1"/>
  <c r="S145" i="32" s="1"/>
  <c r="U144" i="32"/>
  <c r="Q144" i="32"/>
  <c r="R144" i="32" s="1"/>
  <c r="Q143" i="32"/>
  <c r="Q142" i="32"/>
  <c r="Q141" i="32"/>
  <c r="R141" i="32" s="1"/>
  <c r="S141" i="32" s="1"/>
  <c r="Q140" i="32"/>
  <c r="R140" i="32" s="1"/>
  <c r="Q139" i="32"/>
  <c r="K139" i="32"/>
  <c r="L139" i="32" s="1"/>
  <c r="Q138" i="32"/>
  <c r="K138" i="32"/>
  <c r="L138" i="32" s="1"/>
  <c r="Q137" i="32"/>
  <c r="R137" i="32" s="1"/>
  <c r="S137" i="32" s="1"/>
  <c r="K137" i="32"/>
  <c r="L137" i="32" s="1"/>
  <c r="U137" i="32" s="1"/>
  <c r="K136" i="32"/>
  <c r="L136" i="32" s="1"/>
  <c r="U125" i="32"/>
  <c r="Q125" i="32"/>
  <c r="K125" i="32"/>
  <c r="L125" i="32" s="1"/>
  <c r="X125" i="32" s="1"/>
  <c r="Q124" i="32"/>
  <c r="K124" i="32"/>
  <c r="L124" i="32" s="1"/>
  <c r="Q123" i="32"/>
  <c r="R123" i="32" s="1"/>
  <c r="S123" i="32" s="1"/>
  <c r="K123" i="32"/>
  <c r="L123" i="32" s="1"/>
  <c r="U123" i="32" s="1"/>
  <c r="Q122" i="32"/>
  <c r="R122" i="32" s="1"/>
  <c r="S122" i="32" s="1"/>
  <c r="K122" i="32"/>
  <c r="L122" i="32" s="1"/>
  <c r="K121" i="32"/>
  <c r="L121" i="32" s="1"/>
  <c r="U117" i="32"/>
  <c r="Q117" i="32"/>
  <c r="K117" i="32"/>
  <c r="L117" i="32" s="1"/>
  <c r="X117" i="32" s="1"/>
  <c r="Q116" i="32"/>
  <c r="R116" i="32" s="1"/>
  <c r="S116" i="32" s="1"/>
  <c r="K116" i="32"/>
  <c r="L116" i="32" s="1"/>
  <c r="U116" i="32" s="1"/>
  <c r="Q115" i="32"/>
  <c r="R115" i="32" s="1"/>
  <c r="S115" i="32" s="1"/>
  <c r="K115" i="32"/>
  <c r="L115" i="32" s="1"/>
  <c r="K114" i="32"/>
  <c r="U110" i="32"/>
  <c r="Q110" i="32"/>
  <c r="K110" i="32"/>
  <c r="L110" i="32" s="1"/>
  <c r="X110" i="32" s="1"/>
  <c r="U109" i="32"/>
  <c r="Q109" i="32"/>
  <c r="R109" i="32" s="1"/>
  <c r="S109" i="32" s="1"/>
  <c r="K109" i="32"/>
  <c r="L109" i="32" s="1"/>
  <c r="X109" i="32" s="1"/>
  <c r="Q108" i="32"/>
  <c r="R108" i="32" s="1"/>
  <c r="S108" i="32" s="1"/>
  <c r="K108" i="32"/>
  <c r="L108" i="32" s="1"/>
  <c r="Q107" i="32"/>
  <c r="R107" i="32" s="1"/>
  <c r="S107" i="32" s="1"/>
  <c r="K107" i="32"/>
  <c r="L107" i="32" s="1"/>
  <c r="Q106" i="32"/>
  <c r="K106" i="32"/>
  <c r="L106" i="32" s="1"/>
  <c r="U106" i="32" s="1"/>
  <c r="K105" i="32"/>
  <c r="L105" i="32" s="1"/>
  <c r="U101" i="32"/>
  <c r="Q101" i="32"/>
  <c r="R101" i="32" s="1"/>
  <c r="S101" i="32" s="1"/>
  <c r="K101" i="32"/>
  <c r="L101" i="32" s="1"/>
  <c r="X101" i="32" s="1"/>
  <c r="U100" i="32"/>
  <c r="Q100" i="32"/>
  <c r="R100" i="32" s="1"/>
  <c r="S100" i="32" s="1"/>
  <c r="K100" i="32"/>
  <c r="L100" i="32" s="1"/>
  <c r="X100" i="32" s="1"/>
  <c r="Q99" i="32"/>
  <c r="R99" i="32" s="1"/>
  <c r="K99" i="32"/>
  <c r="L99" i="32" s="1"/>
  <c r="U99" i="32" s="1"/>
  <c r="Q98" i="32"/>
  <c r="K98" i="32"/>
  <c r="L98" i="32" s="1"/>
  <c r="Q97" i="32"/>
  <c r="R97" i="32" s="1"/>
  <c r="K97" i="32"/>
  <c r="L97" i="32" s="1"/>
  <c r="U97" i="32" s="1"/>
  <c r="K96" i="32"/>
  <c r="U92" i="32"/>
  <c r="Q92" i="32"/>
  <c r="K92" i="32"/>
  <c r="L92" i="32" s="1"/>
  <c r="X92" i="32" s="1"/>
  <c r="U91" i="32"/>
  <c r="Q91" i="32"/>
  <c r="R91" i="32" s="1"/>
  <c r="K91" i="32"/>
  <c r="L91" i="32" s="1"/>
  <c r="X91" i="32" s="1"/>
  <c r="Q90" i="32"/>
  <c r="R90" i="32" s="1"/>
  <c r="S90" i="32" s="1"/>
  <c r="K90" i="32"/>
  <c r="L90" i="32" s="1"/>
  <c r="U90" i="32" s="1"/>
  <c r="Q89" i="32"/>
  <c r="R89" i="32" s="1"/>
  <c r="S89" i="32" s="1"/>
  <c r="K89" i="32"/>
  <c r="L89" i="32" s="1"/>
  <c r="Q88" i="32"/>
  <c r="R88" i="32" s="1"/>
  <c r="S88" i="32" s="1"/>
  <c r="K88" i="32"/>
  <c r="L88" i="32" s="1"/>
  <c r="U88" i="32" s="1"/>
  <c r="K87" i="32"/>
  <c r="Q83" i="32"/>
  <c r="R83" i="32" s="1"/>
  <c r="Q82" i="32"/>
  <c r="R82" i="32" s="1"/>
  <c r="S82" i="32" s="1"/>
  <c r="U81" i="32"/>
  <c r="Q81" i="32"/>
  <c r="R81" i="32" s="1"/>
  <c r="S81" i="32" s="1"/>
  <c r="U80" i="32"/>
  <c r="Q80" i="32"/>
  <c r="R80" i="32" s="1"/>
  <c r="Q79" i="32"/>
  <c r="Q78" i="32"/>
  <c r="Q77" i="32"/>
  <c r="K76" i="32"/>
  <c r="U72" i="32"/>
  <c r="Q72" i="32"/>
  <c r="R72" i="32" s="1"/>
  <c r="Q71" i="32"/>
  <c r="R71" i="32" s="1"/>
  <c r="S71" i="32" s="1"/>
  <c r="U70" i="32"/>
  <c r="Q70" i="32"/>
  <c r="R70" i="32" s="1"/>
  <c r="S70" i="32" s="1"/>
  <c r="K70" i="32"/>
  <c r="L70" i="32" s="1"/>
  <c r="X70" i="32" s="1"/>
  <c r="Q69" i="32"/>
  <c r="R69" i="32" s="1"/>
  <c r="S69" i="32" s="1"/>
  <c r="K69" i="32"/>
  <c r="L69" i="32" s="1"/>
  <c r="T69" i="32" s="1"/>
  <c r="Q68" i="32"/>
  <c r="R68" i="32" s="1"/>
  <c r="S68" i="32" s="1"/>
  <c r="K68" i="32"/>
  <c r="L68" i="32" s="1"/>
  <c r="Q67" i="32"/>
  <c r="R67" i="32" s="1"/>
  <c r="S67" i="32" s="1"/>
  <c r="Q66" i="32"/>
  <c r="R66" i="32" s="1"/>
  <c r="K66" i="32"/>
  <c r="L66" i="32" s="1"/>
  <c r="Q65" i="32"/>
  <c r="K65" i="32"/>
  <c r="L65" i="32" s="1"/>
  <c r="U58" i="32"/>
  <c r="Q58" i="32"/>
  <c r="R58" i="32" s="1"/>
  <c r="S58" i="32" s="1"/>
  <c r="K58" i="32"/>
  <c r="L58" i="32" s="1"/>
  <c r="X58" i="32" s="1"/>
  <c r="Q57" i="32"/>
  <c r="K57" i="32"/>
  <c r="L57" i="32" s="1"/>
  <c r="U56" i="32"/>
  <c r="Q56" i="32"/>
  <c r="R56" i="32" s="1"/>
  <c r="S56" i="32" s="1"/>
  <c r="K56" i="32"/>
  <c r="L56" i="32" s="1"/>
  <c r="Q55" i="32"/>
  <c r="R55" i="32" s="1"/>
  <c r="S55" i="32" s="1"/>
  <c r="K55" i="32"/>
  <c r="L55" i="32" s="1"/>
  <c r="Q54" i="32"/>
  <c r="R54" i="32" s="1"/>
  <c r="K54" i="32"/>
  <c r="L54" i="32" s="1"/>
  <c r="U47" i="32"/>
  <c r="Q47" i="32"/>
  <c r="R47" i="32" s="1"/>
  <c r="S47" i="32" s="1"/>
  <c r="K47" i="32"/>
  <c r="L47" i="32" s="1"/>
  <c r="X47" i="32" s="1"/>
  <c r="U46" i="32"/>
  <c r="Q46" i="32"/>
  <c r="K46" i="32"/>
  <c r="L46" i="32" s="1"/>
  <c r="X46" i="32" s="1"/>
  <c r="Q45" i="32"/>
  <c r="R45" i="32" s="1"/>
  <c r="S45" i="32" s="1"/>
  <c r="K45" i="32"/>
  <c r="L45" i="32" s="1"/>
  <c r="T45" i="32" s="1"/>
  <c r="Q44" i="32"/>
  <c r="R44" i="32" s="1"/>
  <c r="S44" i="32" s="1"/>
  <c r="K44" i="32"/>
  <c r="K43" i="32"/>
  <c r="Q35" i="32"/>
  <c r="R35" i="32" s="1"/>
  <c r="S35" i="32" s="1"/>
  <c r="K35" i="32"/>
  <c r="L35" i="32" s="1"/>
  <c r="T35" i="32" s="1"/>
  <c r="U34" i="32"/>
  <c r="Q34" i="32"/>
  <c r="R34" i="32" s="1"/>
  <c r="S34" i="32" s="1"/>
  <c r="K34" i="32"/>
  <c r="L34" i="32" s="1"/>
  <c r="X34" i="32" s="1"/>
  <c r="U33" i="32"/>
  <c r="Q33" i="32"/>
  <c r="R33" i="32" s="1"/>
  <c r="S33" i="32" s="1"/>
  <c r="K33" i="32"/>
  <c r="L33" i="32" s="1"/>
  <c r="X33" i="32" s="1"/>
  <c r="U32" i="32"/>
  <c r="Q32" i="32"/>
  <c r="R32" i="32" s="1"/>
  <c r="S32" i="32" s="1"/>
  <c r="K32" i="32"/>
  <c r="L32" i="32" s="1"/>
  <c r="X32" i="32" s="1"/>
  <c r="U31" i="32"/>
  <c r="Q31" i="32"/>
  <c r="R31" i="32" s="1"/>
  <c r="S31" i="32" s="1"/>
  <c r="K31" i="32"/>
  <c r="L31" i="32" s="1"/>
  <c r="X31" i="32" s="1"/>
  <c r="Q30" i="32"/>
  <c r="R30" i="32" s="1"/>
  <c r="S30" i="32" s="1"/>
  <c r="K30" i="32"/>
  <c r="L30" i="32" s="1"/>
  <c r="T30" i="32" s="1"/>
  <c r="Q29" i="32"/>
  <c r="R29" i="32" s="1"/>
  <c r="S29" i="32" s="1"/>
  <c r="K29" i="32"/>
  <c r="L29" i="32" s="1"/>
  <c r="T29" i="32" s="1"/>
  <c r="K28" i="32"/>
  <c r="L28" i="32" s="1"/>
  <c r="A28" i="32"/>
  <c r="U24" i="32"/>
  <c r="Q24" i="32"/>
  <c r="R24" i="32" s="1"/>
  <c r="S24" i="32" s="1"/>
  <c r="K24" i="32"/>
  <c r="L24" i="32" s="1"/>
  <c r="X24" i="32" s="1"/>
  <c r="X23" i="32"/>
  <c r="Q23" i="32"/>
  <c r="R23" i="32" s="1"/>
  <c r="S23" i="32" s="1"/>
  <c r="K23" i="32"/>
  <c r="L23" i="32" s="1"/>
  <c r="X22" i="32"/>
  <c r="Y19" i="32" s="1"/>
  <c r="Z19" i="32" s="1"/>
  <c r="K22" i="32"/>
  <c r="L22" i="32" s="1"/>
  <c r="A22" i="32"/>
  <c r="X18" i="32"/>
  <c r="Q18" i="32"/>
  <c r="R18" i="32" s="1"/>
  <c r="S18" i="32" s="1"/>
  <c r="K18" i="32"/>
  <c r="L18" i="32" s="1"/>
  <c r="T18" i="32" s="1"/>
  <c r="X17" i="32"/>
  <c r="Q17" i="32"/>
  <c r="R17" i="32" s="1"/>
  <c r="S17" i="32" s="1"/>
  <c r="K17" i="32"/>
  <c r="L17" i="32" s="1"/>
  <c r="T17" i="32" s="1"/>
  <c r="X16" i="32"/>
  <c r="Q16" i="32"/>
  <c r="R16" i="32" s="1"/>
  <c r="S16" i="32" s="1"/>
  <c r="K16" i="32"/>
  <c r="L16" i="32" s="1"/>
  <c r="X15" i="32"/>
  <c r="Q15" i="32"/>
  <c r="R15" i="32" s="1"/>
  <c r="S15" i="32" s="1"/>
  <c r="K15" i="32"/>
  <c r="L15" i="32" s="1"/>
  <c r="T15" i="32" s="1"/>
  <c r="X14" i="32"/>
  <c r="K14" i="32"/>
  <c r="L14" i="32" s="1"/>
  <c r="A14" i="32"/>
  <c r="Q9" i="32"/>
  <c r="K9" i="32"/>
  <c r="L9" i="32" s="1"/>
  <c r="X9" i="32" s="1"/>
  <c r="X8" i="32"/>
  <c r="Q8" i="32"/>
  <c r="R8" i="32" s="1"/>
  <c r="K8" i="32"/>
  <c r="L8" i="32" s="1"/>
  <c r="X7" i="32"/>
  <c r="Q7" i="32"/>
  <c r="K7" i="32"/>
  <c r="L7" i="32" s="1"/>
  <c r="X6" i="32"/>
  <c r="Q6" i="32"/>
  <c r="K6" i="32"/>
  <c r="L6" i="32" s="1"/>
  <c r="X5" i="32"/>
  <c r="K5" i="32"/>
  <c r="A5" i="32"/>
  <c r="Y159" i="32" l="1"/>
  <c r="Z159" i="32" s="1"/>
  <c r="S52" i="32"/>
  <c r="M129" i="32"/>
  <c r="M76" i="32"/>
  <c r="M43" i="32"/>
  <c r="M162" i="32"/>
  <c r="T134" i="32"/>
  <c r="M179" i="32"/>
  <c r="L43" i="32"/>
  <c r="U43" i="32" s="1"/>
  <c r="T56" i="32"/>
  <c r="X56" i="32"/>
  <c r="M39" i="32"/>
  <c r="M155" i="32"/>
  <c r="L12" i="32"/>
  <c r="M10" i="32"/>
  <c r="M96" i="32"/>
  <c r="L114" i="32"/>
  <c r="U114" i="32" s="1"/>
  <c r="M114" i="32"/>
  <c r="T81" i="32"/>
  <c r="X81" i="32"/>
  <c r="T144" i="32"/>
  <c r="X144" i="32"/>
  <c r="Z134" i="32" s="1"/>
  <c r="L5" i="32"/>
  <c r="M5" i="32"/>
  <c r="T117" i="32"/>
  <c r="U141" i="32"/>
  <c r="T141" i="32"/>
  <c r="U138" i="32"/>
  <c r="T138" i="32"/>
  <c r="T171" i="32"/>
  <c r="U171" i="32"/>
  <c r="V168" i="32" s="1"/>
  <c r="W168" i="32" s="1"/>
  <c r="T110" i="32"/>
  <c r="U71" i="32"/>
  <c r="T71" i="32"/>
  <c r="U124" i="32"/>
  <c r="T124" i="32"/>
  <c r="T77" i="32"/>
  <c r="U77" i="32"/>
  <c r="M136" i="32"/>
  <c r="Y5" i="32"/>
  <c r="S144" i="32"/>
  <c r="U93" i="32"/>
  <c r="T93" i="32"/>
  <c r="Y171" i="32"/>
  <c r="M51" i="32"/>
  <c r="M171" i="32"/>
  <c r="N171" i="32" s="1"/>
  <c r="Q171" i="32" s="1"/>
  <c r="R171" i="32" s="1"/>
  <c r="S171" i="32" s="1"/>
  <c r="R125" i="32"/>
  <c r="S125" i="32" s="1"/>
  <c r="R139" i="32"/>
  <c r="S139" i="32" s="1"/>
  <c r="S64" i="32"/>
  <c r="M62" i="32"/>
  <c r="O62" i="32" s="1"/>
  <c r="L76" i="32"/>
  <c r="U76" i="32" s="1"/>
  <c r="V73" i="32" s="1"/>
  <c r="W73" i="32" s="1"/>
  <c r="S173" i="32"/>
  <c r="S91" i="32"/>
  <c r="M28" i="32"/>
  <c r="O28" i="32" s="1"/>
  <c r="Y14" i="32"/>
  <c r="Y39" i="32"/>
  <c r="M14" i="32"/>
  <c r="M105" i="32"/>
  <c r="Y22" i="32"/>
  <c r="S72" i="32"/>
  <c r="S97" i="32"/>
  <c r="S99" i="32"/>
  <c r="R106" i="32"/>
  <c r="S106" i="32" s="1"/>
  <c r="R143" i="32"/>
  <c r="S143" i="32" s="1"/>
  <c r="S63" i="32"/>
  <c r="R172" i="32"/>
  <c r="S172" i="32" s="1"/>
  <c r="M22" i="32"/>
  <c r="M121" i="32"/>
  <c r="L118" i="32"/>
  <c r="M87" i="32"/>
  <c r="N87" i="32" s="1"/>
  <c r="Q87" i="32" s="1"/>
  <c r="U140" i="32"/>
  <c r="T140" i="32"/>
  <c r="U142" i="32"/>
  <c r="T142" i="32"/>
  <c r="T80" i="32"/>
  <c r="Y76" i="32"/>
  <c r="Y62" i="32"/>
  <c r="T72" i="32"/>
  <c r="U67" i="32"/>
  <c r="T67" i="32"/>
  <c r="T172" i="32"/>
  <c r="U172" i="32"/>
  <c r="T173" i="32"/>
  <c r="U173" i="32"/>
  <c r="T52" i="32"/>
  <c r="U52" i="32"/>
  <c r="T51" i="32"/>
  <c r="U51" i="32"/>
  <c r="V48" i="32" s="1"/>
  <c r="W48" i="32" s="1"/>
  <c r="T53" i="32"/>
  <c r="U53" i="32"/>
  <c r="T63" i="32"/>
  <c r="U63" i="32"/>
  <c r="T64" i="32"/>
  <c r="U64" i="32"/>
  <c r="T62" i="32"/>
  <c r="U62" i="32"/>
  <c r="V59" i="32" s="1"/>
  <c r="W59" i="32" s="1"/>
  <c r="U82" i="32"/>
  <c r="T82" i="32"/>
  <c r="T16" i="32"/>
  <c r="U16" i="32"/>
  <c r="T23" i="32"/>
  <c r="U23" i="32"/>
  <c r="U78" i="32"/>
  <c r="T78" i="32"/>
  <c r="T92" i="32"/>
  <c r="T101" i="32"/>
  <c r="T7" i="32"/>
  <c r="U7" i="32"/>
  <c r="T8" i="32"/>
  <c r="U8" i="32"/>
  <c r="T68" i="32"/>
  <c r="U68" i="32"/>
  <c r="U107" i="32"/>
  <c r="T107" i="32"/>
  <c r="Y121" i="32"/>
  <c r="T125" i="32"/>
  <c r="U139" i="32"/>
  <c r="T139" i="32"/>
  <c r="U98" i="32"/>
  <c r="T98" i="32"/>
  <c r="T100" i="32"/>
  <c r="T6" i="32"/>
  <c r="U6" i="32"/>
  <c r="U89" i="32"/>
  <c r="T89" i="32"/>
  <c r="U108" i="32"/>
  <c r="T108" i="32"/>
  <c r="U115" i="32"/>
  <c r="T115" i="32"/>
  <c r="U122" i="32"/>
  <c r="T122" i="32"/>
  <c r="U15" i="32"/>
  <c r="U30" i="32"/>
  <c r="T83" i="32"/>
  <c r="R92" i="32"/>
  <c r="S92" i="32" s="1"/>
  <c r="R98" i="32"/>
  <c r="S98" i="32" s="1"/>
  <c r="T99" i="32"/>
  <c r="T106" i="32"/>
  <c r="Y114" i="32"/>
  <c r="S8" i="32"/>
  <c r="R7" i="32"/>
  <c r="S7" i="32" s="1"/>
  <c r="U18" i="32"/>
  <c r="U29" i="32"/>
  <c r="R110" i="32"/>
  <c r="S110" i="32" s="1"/>
  <c r="R117" i="32"/>
  <c r="S117" i="32" s="1"/>
  <c r="R124" i="32"/>
  <c r="S124" i="32" s="1"/>
  <c r="R138" i="32"/>
  <c r="S138" i="32" s="1"/>
  <c r="R142" i="32"/>
  <c r="S142" i="32" s="1"/>
  <c r="S66" i="32"/>
  <c r="R6" i="32"/>
  <c r="S6" i="32" s="1"/>
  <c r="U17" i="32"/>
  <c r="U69" i="32"/>
  <c r="O76" i="32"/>
  <c r="T90" i="32"/>
  <c r="R9" i="32"/>
  <c r="S9" i="32" s="1"/>
  <c r="S83" i="32"/>
  <c r="Y96" i="32"/>
  <c r="T109" i="32"/>
  <c r="T116" i="32"/>
  <c r="T123" i="32"/>
  <c r="T137" i="32"/>
  <c r="T65" i="32"/>
  <c r="U65" i="32"/>
  <c r="U5" i="32"/>
  <c r="T5" i="32"/>
  <c r="O43" i="32"/>
  <c r="N43" i="32"/>
  <c r="Q43" i="32" s="1"/>
  <c r="T46" i="32"/>
  <c r="T58" i="32"/>
  <c r="T54" i="32"/>
  <c r="U54" i="32"/>
  <c r="T47" i="32"/>
  <c r="U14" i="32"/>
  <c r="T14" i="32"/>
  <c r="T66" i="32"/>
  <c r="U66" i="32"/>
  <c r="U28" i="32"/>
  <c r="V25" i="32" s="1"/>
  <c r="W25" i="32" s="1"/>
  <c r="T28" i="32"/>
  <c r="Y28" i="32"/>
  <c r="T55" i="32"/>
  <c r="U55" i="32"/>
  <c r="T57" i="32"/>
  <c r="U57" i="32"/>
  <c r="U22" i="32"/>
  <c r="V19" i="32" s="1"/>
  <c r="W19" i="32" s="1"/>
  <c r="T22" i="32"/>
  <c r="S54" i="32"/>
  <c r="N28" i="32"/>
  <c r="Q28" i="32" s="1"/>
  <c r="T9" i="32"/>
  <c r="T24" i="32"/>
  <c r="T31" i="32"/>
  <c r="T32" i="32"/>
  <c r="T33" i="32"/>
  <c r="T34" i="32"/>
  <c r="U35" i="32"/>
  <c r="T88" i="32"/>
  <c r="T146" i="32"/>
  <c r="U146" i="32"/>
  <c r="U40" i="32"/>
  <c r="T40" i="32"/>
  <c r="U42" i="32"/>
  <c r="T42" i="32"/>
  <c r="T132" i="32"/>
  <c r="L155" i="32"/>
  <c r="L44" i="32"/>
  <c r="R46" i="32"/>
  <c r="S46" i="32" s="1"/>
  <c r="R57" i="32"/>
  <c r="S57" i="32" s="1"/>
  <c r="L87" i="32"/>
  <c r="Y87" i="32"/>
  <c r="T97" i="32"/>
  <c r="L162" i="32"/>
  <c r="U105" i="32"/>
  <c r="T105" i="32"/>
  <c r="T143" i="32"/>
  <c r="U143" i="32"/>
  <c r="U130" i="32"/>
  <c r="T130" i="32"/>
  <c r="U157" i="32"/>
  <c r="T157" i="32"/>
  <c r="T70" i="32"/>
  <c r="U164" i="32"/>
  <c r="T164" i="32"/>
  <c r="U166" i="32"/>
  <c r="T166" i="32"/>
  <c r="T175" i="32"/>
  <c r="U180" i="32"/>
  <c r="T180" i="32"/>
  <c r="U182" i="32"/>
  <c r="T182" i="32"/>
  <c r="U184" i="32"/>
  <c r="T184" i="32"/>
  <c r="T186" i="32"/>
  <c r="T145" i="32"/>
  <c r="U145" i="32"/>
  <c r="L39" i="32"/>
  <c r="U45" i="32"/>
  <c r="R65" i="32"/>
  <c r="S65" i="32" s="1"/>
  <c r="T91" i="32"/>
  <c r="Y105" i="32"/>
  <c r="U121" i="32"/>
  <c r="T121" i="32"/>
  <c r="U41" i="32"/>
  <c r="T41" i="32"/>
  <c r="L129" i="32"/>
  <c r="U131" i="32"/>
  <c r="T131" i="32"/>
  <c r="Y129" i="32"/>
  <c r="T133" i="32"/>
  <c r="U156" i="32"/>
  <c r="T156" i="32"/>
  <c r="Y155" i="32"/>
  <c r="T158" i="32"/>
  <c r="Y51" i="32"/>
  <c r="U136" i="32"/>
  <c r="T136" i="32"/>
  <c r="T147" i="32"/>
  <c r="S80" i="32"/>
  <c r="L96" i="32"/>
  <c r="U163" i="32"/>
  <c r="T163" i="32"/>
  <c r="U165" i="32"/>
  <c r="T165" i="32"/>
  <c r="U167" i="32"/>
  <c r="T167" i="32"/>
  <c r="U174" i="32"/>
  <c r="T174" i="32"/>
  <c r="L179" i="32"/>
  <c r="U181" i="32"/>
  <c r="T181" i="32"/>
  <c r="U183" i="32"/>
  <c r="T183" i="32"/>
  <c r="Y179" i="32"/>
  <c r="T185" i="32"/>
  <c r="L151" i="32"/>
  <c r="S140" i="32"/>
  <c r="R163" i="32"/>
  <c r="S163" i="32" s="1"/>
  <c r="R164" i="32"/>
  <c r="S164" i="32" s="1"/>
  <c r="R165" i="32"/>
  <c r="S165" i="32" s="1"/>
  <c r="R166" i="32"/>
  <c r="S166" i="32" s="1"/>
  <c r="R167" i="32"/>
  <c r="S167" i="32" s="1"/>
  <c r="R174" i="32"/>
  <c r="S174" i="32" s="1"/>
  <c r="R175" i="32"/>
  <c r="S175" i="32" s="1"/>
  <c r="R180" i="32"/>
  <c r="S180" i="32" s="1"/>
  <c r="R181" i="32"/>
  <c r="S181" i="32" s="1"/>
  <c r="R182" i="32"/>
  <c r="S182" i="32" s="1"/>
  <c r="R183" i="32"/>
  <c r="S183" i="32" s="1"/>
  <c r="R184" i="32"/>
  <c r="S184" i="32" s="1"/>
  <c r="R185" i="32"/>
  <c r="S185" i="32" s="1"/>
  <c r="R186" i="32"/>
  <c r="S186" i="32" s="1"/>
  <c r="R40" i="32"/>
  <c r="S40" i="32" s="1"/>
  <c r="R41" i="32"/>
  <c r="S41" i="32" s="1"/>
  <c r="R42" i="32"/>
  <c r="S42" i="32" s="1"/>
  <c r="R130" i="32"/>
  <c r="S130" i="32" s="1"/>
  <c r="R131" i="32"/>
  <c r="S131" i="32" s="1"/>
  <c r="R132" i="32"/>
  <c r="S132" i="32" s="1"/>
  <c r="R133" i="32"/>
  <c r="S133" i="32" s="1"/>
  <c r="R156" i="32"/>
  <c r="S156" i="32" s="1"/>
  <c r="R157" i="32"/>
  <c r="S157" i="32" s="1"/>
  <c r="R158" i="32"/>
  <c r="S158" i="32" s="1"/>
  <c r="R77" i="32"/>
  <c r="S77" i="32" s="1"/>
  <c r="R78" i="32"/>
  <c r="S78" i="32" s="1"/>
  <c r="R79" i="32"/>
  <c r="S79" i="32" s="1"/>
  <c r="O171" i="32" l="1"/>
  <c r="Y136" i="32"/>
  <c r="T114" i="32"/>
  <c r="T43" i="32"/>
  <c r="N62" i="32"/>
  <c r="Q62" i="32" s="1"/>
  <c r="R62" i="32" s="1"/>
  <c r="S62" i="32" s="1"/>
  <c r="Z62" i="32" s="1"/>
  <c r="AI12" i="32" s="1"/>
  <c r="V105" i="32"/>
  <c r="V114" i="32"/>
  <c r="V111" i="32"/>
  <c r="W111" i="32" s="1"/>
  <c r="V5" i="32"/>
  <c r="V121" i="32"/>
  <c r="V119" i="32"/>
  <c r="W119" i="32" s="1"/>
  <c r="U118" i="32"/>
  <c r="T118" i="32"/>
  <c r="T76" i="32"/>
  <c r="N51" i="32"/>
  <c r="Q51" i="32" s="1"/>
  <c r="R51" i="32" s="1"/>
  <c r="S51" i="32" s="1"/>
  <c r="O51" i="32"/>
  <c r="V22" i="32"/>
  <c r="O87" i="32"/>
  <c r="N76" i="32"/>
  <c r="Q76" i="32" s="1"/>
  <c r="R76" i="32" s="1"/>
  <c r="S76" i="32" s="1"/>
  <c r="V62" i="32"/>
  <c r="Z171" i="32"/>
  <c r="AI24" i="32" s="1"/>
  <c r="V171" i="32"/>
  <c r="W171" i="32" s="1"/>
  <c r="AH24" i="32" s="1"/>
  <c r="Z51" i="32"/>
  <c r="AI11" i="32" s="1"/>
  <c r="V51" i="32"/>
  <c r="V28" i="32"/>
  <c r="V14" i="32"/>
  <c r="Y43" i="32"/>
  <c r="O96" i="32"/>
  <c r="N96" i="32"/>
  <c r="Q96" i="32" s="1"/>
  <c r="O121" i="32"/>
  <c r="N121" i="32"/>
  <c r="Q121" i="32" s="1"/>
  <c r="U96" i="32"/>
  <c r="T96" i="32"/>
  <c r="U39" i="32"/>
  <c r="V39" i="32" s="1"/>
  <c r="T39" i="32"/>
  <c r="O162" i="32"/>
  <c r="N162" i="32"/>
  <c r="Q162" i="32" s="1"/>
  <c r="O5" i="32"/>
  <c r="N5" i="32"/>
  <c r="Q5" i="32" s="1"/>
  <c r="R87" i="32"/>
  <c r="S87" i="32" s="1"/>
  <c r="T44" i="32"/>
  <c r="U44" i="32"/>
  <c r="V43" i="32" s="1"/>
  <c r="O105" i="32"/>
  <c r="N105" i="32"/>
  <c r="Q105" i="32" s="1"/>
  <c r="R43" i="32"/>
  <c r="S43" i="32" s="1"/>
  <c r="U151" i="32"/>
  <c r="T151" i="32"/>
  <c r="U179" i="32"/>
  <c r="T179" i="32"/>
  <c r="V136" i="32"/>
  <c r="U155" i="32"/>
  <c r="T155" i="32"/>
  <c r="O114" i="32"/>
  <c r="N114" i="32"/>
  <c r="Q114" i="32" s="1"/>
  <c r="O39" i="32"/>
  <c r="N39" i="32"/>
  <c r="Q39" i="32" s="1"/>
  <c r="O179" i="32"/>
  <c r="N179" i="32"/>
  <c r="Q179" i="32" s="1"/>
  <c r="O155" i="32"/>
  <c r="N155" i="32"/>
  <c r="Q155" i="32" s="1"/>
  <c r="O151" i="32"/>
  <c r="N151" i="32"/>
  <c r="Q151" i="32" s="1"/>
  <c r="R28" i="32"/>
  <c r="S28" i="32" s="1"/>
  <c r="U129" i="32"/>
  <c r="V126" i="32" s="1"/>
  <c r="W126" i="32" s="1"/>
  <c r="T129" i="32"/>
  <c r="U87" i="32"/>
  <c r="T87" i="32"/>
  <c r="N22" i="32"/>
  <c r="Q22" i="32" s="1"/>
  <c r="O22" i="32"/>
  <c r="O129" i="32"/>
  <c r="N129" i="32"/>
  <c r="Q129" i="32" s="1"/>
  <c r="U79" i="32"/>
  <c r="V76" i="32" s="1"/>
  <c r="T79" i="32"/>
  <c r="O136" i="32"/>
  <c r="N136" i="32"/>
  <c r="Q136" i="32" s="1"/>
  <c r="U162" i="32"/>
  <c r="V159" i="32" s="1"/>
  <c r="W159" i="32" s="1"/>
  <c r="T162" i="32"/>
  <c r="O14" i="32"/>
  <c r="N14" i="32"/>
  <c r="Q14" i="32" s="1"/>
  <c r="W62" i="32" l="1"/>
  <c r="AH12" i="32" s="1"/>
  <c r="V36" i="32"/>
  <c r="W36" i="32" s="1"/>
  <c r="V162" i="32"/>
  <c r="V148" i="32"/>
  <c r="W148" i="32" s="1"/>
  <c r="V151" i="32"/>
  <c r="V187" i="32"/>
  <c r="W187" i="32" s="1"/>
  <c r="V155" i="32"/>
  <c r="W134" i="32"/>
  <c r="V87" i="32"/>
  <c r="V84" i="32"/>
  <c r="W84" i="32" s="1"/>
  <c r="V129" i="32"/>
  <c r="V190" i="32"/>
  <c r="W190" i="32" s="1"/>
  <c r="V179" i="32"/>
  <c r="V176" i="32"/>
  <c r="W176" i="32" s="1"/>
  <c r="V96" i="32"/>
  <c r="V94" i="32"/>
  <c r="W94" i="32" s="1"/>
  <c r="W51" i="32"/>
  <c r="AH11" i="32" s="1"/>
  <c r="Z28" i="32"/>
  <c r="AI8" i="32" s="1"/>
  <c r="W28" i="32"/>
  <c r="AH8" i="32" s="1"/>
  <c r="W43" i="32"/>
  <c r="AH10" i="32" s="1"/>
  <c r="Z43" i="32"/>
  <c r="AI10" i="32" s="1"/>
  <c r="Z87" i="32"/>
  <c r="AI14" i="32" s="1"/>
  <c r="W87" i="32"/>
  <c r="AH14" i="32" s="1"/>
  <c r="Z76" i="32"/>
  <c r="AI13" i="32" s="1"/>
  <c r="W76" i="32"/>
  <c r="AH13" i="32" s="1"/>
  <c r="R136" i="32"/>
  <c r="S136" i="32" s="1"/>
  <c r="R39" i="32"/>
  <c r="S39" i="32" s="1"/>
  <c r="R22" i="32"/>
  <c r="S22" i="32" s="1"/>
  <c r="R105" i="32"/>
  <c r="S105" i="32" s="1"/>
  <c r="R5" i="32"/>
  <c r="S5" i="32" s="1"/>
  <c r="R114" i="32"/>
  <c r="S114" i="32" s="1"/>
  <c r="R162" i="32"/>
  <c r="S162" i="32" s="1"/>
  <c r="R14" i="32"/>
  <c r="S14" i="32" s="1"/>
  <c r="R121" i="32"/>
  <c r="S121" i="32" s="1"/>
  <c r="R129" i="32"/>
  <c r="S129" i="32" s="1"/>
  <c r="R155" i="32"/>
  <c r="S155" i="32" s="1"/>
  <c r="R96" i="32"/>
  <c r="S96" i="32" s="1"/>
  <c r="R179" i="32"/>
  <c r="S179" i="32" s="1"/>
  <c r="R151" i="32"/>
  <c r="S151" i="32" s="1"/>
  <c r="W5" i="32" l="1"/>
  <c r="AH5" i="32" s="1"/>
  <c r="Z5" i="32"/>
  <c r="Z129" i="32"/>
  <c r="AI19" i="32" s="1"/>
  <c r="W129" i="32"/>
  <c r="AH19" i="32" s="1"/>
  <c r="Z105" i="32"/>
  <c r="AI16" i="32" s="1"/>
  <c r="W105" i="32"/>
  <c r="AH16" i="32" s="1"/>
  <c r="Z22" i="32"/>
  <c r="AI7" i="32" s="1"/>
  <c r="W22" i="32"/>
  <c r="Z151" i="32"/>
  <c r="AI21" i="32" s="1"/>
  <c r="W151" i="32"/>
  <c r="AH21" i="32" s="1"/>
  <c r="W14" i="32"/>
  <c r="AH6" i="32" s="1"/>
  <c r="Z14" i="32"/>
  <c r="AI6" i="32" s="1"/>
  <c r="Z39" i="32"/>
  <c r="AI9" i="32" s="1"/>
  <c r="W39" i="32"/>
  <c r="AH9" i="32" s="1"/>
  <c r="Z121" i="32"/>
  <c r="AI18" i="32" s="1"/>
  <c r="W121" i="32"/>
  <c r="AH18" i="32" s="1"/>
  <c r="Z136" i="32"/>
  <c r="AI20" i="32" s="1"/>
  <c r="W136" i="32"/>
  <c r="AH20" i="32" s="1"/>
  <c r="Z96" i="32"/>
  <c r="AI15" i="32" s="1"/>
  <c r="W96" i="32"/>
  <c r="AH15" i="32" s="1"/>
  <c r="Z155" i="32"/>
  <c r="AI22" i="32" s="1"/>
  <c r="W155" i="32"/>
  <c r="AH22" i="32" s="1"/>
  <c r="Z162" i="32"/>
  <c r="AI23" i="32" s="1"/>
  <c r="W162" i="32"/>
  <c r="AH23" i="32" s="1"/>
  <c r="Z114" i="32"/>
  <c r="AI17" i="32" s="1"/>
  <c r="W114" i="32"/>
  <c r="AH17" i="32" s="1"/>
  <c r="Z179" i="32"/>
  <c r="AI25" i="32" s="1"/>
  <c r="W179" i="32"/>
  <c r="AH25" i="32" s="1"/>
  <c r="AI5" i="32" l="1"/>
  <c r="AH7" i="32"/>
  <c r="I29" i="20"/>
  <c r="AD22" i="32" s="1"/>
  <c r="AE22" i="32" s="1"/>
  <c r="AK22" i="32" s="1"/>
  <c r="AL22" i="32" s="1"/>
  <c r="Q29" i="20" s="1"/>
  <c r="O29" i="20" s="1"/>
  <c r="H29" i="20"/>
  <c r="AC22" i="32" s="1"/>
  <c r="AD19" i="32"/>
  <c r="AC19" i="32"/>
  <c r="AJ19" i="32" s="1"/>
  <c r="I16" i="20"/>
  <c r="AD9" i="32" s="1"/>
  <c r="AE9" i="32" s="1"/>
  <c r="AK9" i="32" s="1"/>
  <c r="AL9" i="32" s="1"/>
  <c r="Q16" i="20" s="1"/>
  <c r="O16" i="20" s="1"/>
  <c r="H16" i="20"/>
  <c r="AC9" i="32" s="1"/>
  <c r="I28" i="20"/>
  <c r="AD21" i="32" s="1"/>
  <c r="AE21" i="32" s="1"/>
  <c r="AK21" i="32" s="1"/>
  <c r="AL21" i="32" s="1"/>
  <c r="Q28" i="20" s="1"/>
  <c r="O28" i="20" s="1"/>
  <c r="H28" i="20"/>
  <c r="AC21" i="32" s="1"/>
  <c r="I32" i="20"/>
  <c r="AD25" i="32" s="1"/>
  <c r="AE25" i="32" s="1"/>
  <c r="AK25" i="32" s="1"/>
  <c r="AL25" i="32" s="1"/>
  <c r="Q32" i="20" s="1"/>
  <c r="O32" i="20" s="1"/>
  <c r="H32" i="20"/>
  <c r="AC25" i="32" s="1"/>
  <c r="I31" i="20"/>
  <c r="AD24" i="32" s="1"/>
  <c r="AE24" i="32" s="1"/>
  <c r="AK24" i="32" s="1"/>
  <c r="AL24" i="32" s="1"/>
  <c r="Q31" i="20" s="1"/>
  <c r="O31" i="20" s="1"/>
  <c r="H31" i="20"/>
  <c r="AC24" i="32" s="1"/>
  <c r="I30" i="20"/>
  <c r="AD23" i="32" s="1"/>
  <c r="AE23" i="32" s="1"/>
  <c r="AK23" i="32" s="1"/>
  <c r="AL23" i="32" s="1"/>
  <c r="Q30" i="20" s="1"/>
  <c r="O30" i="20" s="1"/>
  <c r="H30" i="20"/>
  <c r="AC23" i="32" s="1"/>
  <c r="T27" i="20"/>
  <c r="I27" i="20"/>
  <c r="AD20" i="32" s="1"/>
  <c r="AE20" i="32" s="1"/>
  <c r="AK20" i="32" s="1"/>
  <c r="AL20" i="32" s="1"/>
  <c r="Q27" i="20" s="1"/>
  <c r="O27" i="20" s="1"/>
  <c r="H27" i="20"/>
  <c r="AC20" i="32" s="1"/>
  <c r="AJ20" i="32" s="1"/>
  <c r="P27" i="20" s="1"/>
  <c r="I25" i="20"/>
  <c r="AD18" i="32" s="1"/>
  <c r="AE18" i="32" s="1"/>
  <c r="AK18" i="32" s="1"/>
  <c r="AL18" i="32" s="1"/>
  <c r="Q25" i="20" s="1"/>
  <c r="O25" i="20" s="1"/>
  <c r="H25" i="20"/>
  <c r="I24" i="20"/>
  <c r="AD17" i="32" s="1"/>
  <c r="H24" i="20"/>
  <c r="AC17" i="32" s="1"/>
  <c r="I23" i="20"/>
  <c r="AD16" i="32" s="1"/>
  <c r="AE16" i="32" s="1"/>
  <c r="AK16" i="32" s="1"/>
  <c r="AL16" i="32" s="1"/>
  <c r="Q23" i="20" s="1"/>
  <c r="O23" i="20" s="1"/>
  <c r="H23" i="20"/>
  <c r="AC16" i="32" s="1"/>
  <c r="T22" i="20"/>
  <c r="I22" i="20"/>
  <c r="AD15" i="32" s="1"/>
  <c r="AE15" i="32" s="1"/>
  <c r="AL15" i="32" s="1"/>
  <c r="Q22" i="20" s="1"/>
  <c r="O22" i="20" s="1"/>
  <c r="H22" i="20"/>
  <c r="AC15" i="32" s="1"/>
  <c r="T21" i="20"/>
  <c r="I21" i="20"/>
  <c r="AD14" i="32" s="1"/>
  <c r="H21" i="20"/>
  <c r="AC14" i="32" s="1"/>
  <c r="AJ14" i="32" s="1"/>
  <c r="P21" i="20" s="1"/>
  <c r="T20" i="20"/>
  <c r="I20" i="20"/>
  <c r="AD13" i="32" s="1"/>
  <c r="AE13" i="32" s="1"/>
  <c r="AK13" i="32" s="1"/>
  <c r="AL13" i="32" s="1"/>
  <c r="Q20" i="20" s="1"/>
  <c r="O20" i="20" s="1"/>
  <c r="H20" i="20"/>
  <c r="AC13" i="32" s="1"/>
  <c r="T19" i="20"/>
  <c r="I19" i="20"/>
  <c r="AD12" i="32" s="1"/>
  <c r="AE12" i="32" s="1"/>
  <c r="AK12" i="32" s="1"/>
  <c r="AL12" i="32" s="1"/>
  <c r="Q19" i="20" s="1"/>
  <c r="O19" i="20" s="1"/>
  <c r="H19" i="20"/>
  <c r="AC12" i="32" s="1"/>
  <c r="T18" i="20"/>
  <c r="I18" i="20"/>
  <c r="AD11" i="32" s="1"/>
  <c r="AE11" i="32" s="1"/>
  <c r="AK11" i="32" s="1"/>
  <c r="AL11" i="32" s="1"/>
  <c r="Q18" i="20" s="1"/>
  <c r="O18" i="20" s="1"/>
  <c r="H18" i="20"/>
  <c r="AC11" i="32" s="1"/>
  <c r="I17" i="20"/>
  <c r="AD10" i="32" s="1"/>
  <c r="AE10" i="32" s="1"/>
  <c r="AK10" i="32" s="1"/>
  <c r="AL10" i="32" s="1"/>
  <c r="Q17" i="20" s="1"/>
  <c r="O17" i="20" s="1"/>
  <c r="H17" i="20"/>
  <c r="AC10" i="32" s="1"/>
  <c r="I15" i="20"/>
  <c r="AD8" i="32" s="1"/>
  <c r="AE8" i="32" s="1"/>
  <c r="AK8" i="32" s="1"/>
  <c r="AL8" i="32" s="1"/>
  <c r="Q15" i="20" s="1"/>
  <c r="O15" i="20" s="1"/>
  <c r="H15" i="20"/>
  <c r="AC8" i="32" s="1"/>
  <c r="I14" i="20"/>
  <c r="AD7" i="32" s="1"/>
  <c r="AE7" i="32" s="1"/>
  <c r="AK7" i="32" s="1"/>
  <c r="AL7" i="32" s="1"/>
  <c r="Q14" i="20" s="1"/>
  <c r="O14" i="20" s="1"/>
  <c r="H14" i="20"/>
  <c r="AC7" i="32" s="1"/>
  <c r="I13" i="20"/>
  <c r="AD6" i="32" s="1"/>
  <c r="AE6" i="32" s="1"/>
  <c r="AK6" i="32" s="1"/>
  <c r="AL6" i="32" s="1"/>
  <c r="Q13" i="20" s="1"/>
  <c r="O13" i="20" s="1"/>
  <c r="H13" i="20"/>
  <c r="AC6" i="32" s="1"/>
  <c r="I12" i="20"/>
  <c r="AD5" i="32" s="1"/>
  <c r="AE5" i="32" s="1"/>
  <c r="H12" i="20"/>
  <c r="AC5" i="32" s="1"/>
  <c r="AJ5" i="32" s="1"/>
  <c r="P12" i="20" s="1"/>
  <c r="N12" i="20" l="1"/>
  <c r="N21" i="20"/>
  <c r="N27" i="20"/>
  <c r="R27" i="20"/>
  <c r="AF6" i="32"/>
  <c r="AG6" i="32" s="1"/>
  <c r="AF23" i="32"/>
  <c r="AG23" i="32" s="1"/>
  <c r="AF25" i="32"/>
  <c r="AG25" i="32" s="1"/>
  <c r="AF9" i="32"/>
  <c r="AG9" i="32" s="1"/>
  <c r="AF22" i="32"/>
  <c r="AG22" i="32" s="1"/>
  <c r="AF21" i="32"/>
  <c r="AG21" i="32" s="1"/>
  <c r="AM20" i="32"/>
  <c r="AF17" i="32"/>
  <c r="AG17" i="32" s="1"/>
  <c r="AE17" i="32"/>
  <c r="AK17" i="32" s="1"/>
  <c r="AL17" i="32" s="1"/>
  <c r="Q24" i="20" s="1"/>
  <c r="O24" i="20" s="1"/>
  <c r="AJ12" i="32"/>
  <c r="P19" i="20" s="1"/>
  <c r="AF12" i="32"/>
  <c r="AG12" i="32" s="1"/>
  <c r="AF16" i="32"/>
  <c r="AG16" i="32" s="1"/>
  <c r="J25" i="20"/>
  <c r="K25" i="20" s="1"/>
  <c r="AC18" i="32"/>
  <c r="AJ23" i="32"/>
  <c r="AJ6" i="32"/>
  <c r="AJ11" i="32"/>
  <c r="AF11" i="32"/>
  <c r="AG11" i="32" s="1"/>
  <c r="AJ21" i="32"/>
  <c r="AJ9" i="32"/>
  <c r="AK5" i="32"/>
  <c r="AL5" i="32" s="1"/>
  <c r="AF13" i="32"/>
  <c r="AG13" i="32" s="1"/>
  <c r="AJ13" i="32"/>
  <c r="AF15" i="32"/>
  <c r="AG15" i="32" s="1"/>
  <c r="AJ17" i="32"/>
  <c r="P24" i="20" s="1"/>
  <c r="AF20" i="32"/>
  <c r="AG20" i="32" s="1"/>
  <c r="AJ16" i="32"/>
  <c r="AJ15" i="32"/>
  <c r="AF7" i="32"/>
  <c r="AG7" i="32" s="1"/>
  <c r="AF24" i="32"/>
  <c r="AG24" i="32" s="1"/>
  <c r="AJ24" i="32"/>
  <c r="AJ22" i="32"/>
  <c r="AJ25" i="32"/>
  <c r="AF8" i="32"/>
  <c r="AG8" i="32" s="1"/>
  <c r="AJ8" i="32"/>
  <c r="AF5" i="32"/>
  <c r="AG5" i="32" s="1"/>
  <c r="AF19" i="32"/>
  <c r="AG19" i="32" s="1"/>
  <c r="AE19" i="32"/>
  <c r="AK19" i="32" s="1"/>
  <c r="AL19" i="32" s="1"/>
  <c r="AJ7" i="32"/>
  <c r="AF10" i="32"/>
  <c r="AG10" i="32" s="1"/>
  <c r="AJ10" i="32"/>
  <c r="AM12" i="32"/>
  <c r="AF14" i="32"/>
  <c r="AG14" i="32" s="1"/>
  <c r="AE14" i="32"/>
  <c r="AK14" i="32" s="1"/>
  <c r="AL14" i="32" s="1"/>
  <c r="J20" i="20"/>
  <c r="K20" i="20" s="1"/>
  <c r="J27" i="20"/>
  <c r="K27" i="20" s="1"/>
  <c r="J30" i="20"/>
  <c r="K30" i="20" s="1"/>
  <c r="J32" i="20"/>
  <c r="K32" i="20" s="1"/>
  <c r="J16" i="20"/>
  <c r="K16" i="20" s="1"/>
  <c r="J29" i="20"/>
  <c r="K29" i="20" s="1"/>
  <c r="J24" i="20"/>
  <c r="K24" i="20" s="1"/>
  <c r="J12" i="20"/>
  <c r="K12" i="20" s="1"/>
  <c r="J17" i="20"/>
  <c r="K17" i="20" s="1"/>
  <c r="J19" i="20"/>
  <c r="K19" i="20" s="1"/>
  <c r="J21" i="20"/>
  <c r="K21" i="20" s="1"/>
  <c r="J14" i="20"/>
  <c r="K14" i="20" s="1"/>
  <c r="J18" i="20"/>
  <c r="K18" i="20" s="1"/>
  <c r="J31" i="20"/>
  <c r="K31" i="20" s="1"/>
  <c r="J23" i="20"/>
  <c r="K23" i="20" s="1"/>
  <c r="J28" i="20"/>
  <c r="K28" i="20" s="1"/>
  <c r="J15" i="20"/>
  <c r="K15" i="20" s="1"/>
  <c r="J13" i="20"/>
  <c r="K13" i="20" s="1"/>
  <c r="J22" i="20"/>
  <c r="K22" i="20" s="1"/>
  <c r="AM22" i="32" l="1"/>
  <c r="AN22" i="32" s="1"/>
  <c r="S29" i="20" s="1"/>
  <c r="T29" i="20" s="1"/>
  <c r="P29" i="20"/>
  <c r="AM19" i="32"/>
  <c r="AN19" i="32" s="1"/>
  <c r="AM6" i="32"/>
  <c r="P13" i="20"/>
  <c r="AM7" i="32"/>
  <c r="P14" i="20"/>
  <c r="AM24" i="32"/>
  <c r="AN24" i="32" s="1"/>
  <c r="S31" i="20" s="1"/>
  <c r="T31" i="20" s="1"/>
  <c r="P31" i="20"/>
  <c r="AM13" i="32"/>
  <c r="AN13" i="32" s="1"/>
  <c r="S20" i="20" s="1"/>
  <c r="P20" i="20"/>
  <c r="AM23" i="32"/>
  <c r="AN23" i="32" s="1"/>
  <c r="S30" i="20" s="1"/>
  <c r="T30" i="20" s="1"/>
  <c r="P30" i="20"/>
  <c r="AM14" i="32"/>
  <c r="AN14" i="32" s="1"/>
  <c r="S21" i="20" s="1"/>
  <c r="Q21" i="20"/>
  <c r="AM15" i="32"/>
  <c r="AN15" i="32" s="1"/>
  <c r="S22" i="20" s="1"/>
  <c r="P22" i="20"/>
  <c r="AM9" i="32"/>
  <c r="AN9" i="32" s="1"/>
  <c r="S16" i="20" s="1"/>
  <c r="T16" i="20" s="1"/>
  <c r="P16" i="20"/>
  <c r="AM5" i="32"/>
  <c r="AN5" i="32" s="1"/>
  <c r="S12" i="20" s="1"/>
  <c r="T12" i="20" s="1"/>
  <c r="Q12" i="20"/>
  <c r="AM8" i="32"/>
  <c r="AN8" i="32" s="1"/>
  <c r="S15" i="20" s="1"/>
  <c r="T15" i="20" s="1"/>
  <c r="P15" i="20"/>
  <c r="AM16" i="32"/>
  <c r="AN16" i="32" s="1"/>
  <c r="S23" i="20" s="1"/>
  <c r="T23" i="20" s="1"/>
  <c r="P23" i="20"/>
  <c r="AM21" i="32"/>
  <c r="AN21" i="32" s="1"/>
  <c r="S28" i="20" s="1"/>
  <c r="T28" i="20" s="1"/>
  <c r="P28" i="20"/>
  <c r="N19" i="20"/>
  <c r="R19" i="20"/>
  <c r="AM10" i="32"/>
  <c r="AN10" i="32" s="1"/>
  <c r="S17" i="20" s="1"/>
  <c r="T17" i="20" s="1"/>
  <c r="P17" i="20"/>
  <c r="AM25" i="32"/>
  <c r="AN25" i="32" s="1"/>
  <c r="S32" i="20" s="1"/>
  <c r="T32" i="20" s="1"/>
  <c r="P32" i="20"/>
  <c r="N24" i="20"/>
  <c r="R24" i="20"/>
  <c r="AM11" i="32"/>
  <c r="AN11" i="32" s="1"/>
  <c r="S18" i="20" s="1"/>
  <c r="P18" i="20"/>
  <c r="AN6" i="32"/>
  <c r="S13" i="20" s="1"/>
  <c r="T13" i="20" s="1"/>
  <c r="AN7" i="32"/>
  <c r="S14" i="20" s="1"/>
  <c r="T14" i="20" s="1"/>
  <c r="AN12" i="32"/>
  <c r="S19" i="20" s="1"/>
  <c r="AM17" i="32"/>
  <c r="AN17" i="32" s="1"/>
  <c r="S24" i="20" s="1"/>
  <c r="T24" i="20" s="1"/>
  <c r="AF18" i="32"/>
  <c r="AG18" i="32" s="1"/>
  <c r="AJ18" i="32"/>
  <c r="AN20" i="32"/>
  <c r="S27" i="20" s="1"/>
  <c r="O26" i="22"/>
  <c r="P26" i="22"/>
  <c r="M26" i="22"/>
  <c r="N26" i="22"/>
  <c r="AG26" i="22"/>
  <c r="AH26" i="22"/>
  <c r="AE26" i="22"/>
  <c r="AF26" i="22"/>
  <c r="N15" i="20" l="1"/>
  <c r="R15" i="20"/>
  <c r="O21" i="20"/>
  <c r="R21" i="20"/>
  <c r="N18" i="20"/>
  <c r="R18" i="20"/>
  <c r="O12" i="20"/>
  <c r="R12" i="20"/>
  <c r="N30" i="20"/>
  <c r="R30" i="20"/>
  <c r="N13" i="20"/>
  <c r="R13" i="20"/>
  <c r="N17" i="20"/>
  <c r="R17" i="20"/>
  <c r="N14" i="20"/>
  <c r="R14" i="20"/>
  <c r="AM18" i="32"/>
  <c r="AN18" i="32" s="1"/>
  <c r="S25" i="20" s="1"/>
  <c r="T25" i="20" s="1"/>
  <c r="P25" i="20"/>
  <c r="N28" i="20"/>
  <c r="R28" i="20"/>
  <c r="N16" i="20"/>
  <c r="R16" i="20"/>
  <c r="N20" i="20"/>
  <c r="R20" i="20"/>
  <c r="N32" i="20"/>
  <c r="R32" i="20"/>
  <c r="N23" i="20"/>
  <c r="R23" i="20"/>
  <c r="N22" i="20"/>
  <c r="R22" i="20"/>
  <c r="N31" i="20"/>
  <c r="R31" i="20"/>
  <c r="R29" i="20"/>
  <c r="N29" i="20"/>
  <c r="I28" i="29"/>
  <c r="H28" i="29"/>
  <c r="G28" i="29"/>
  <c r="E28" i="29"/>
  <c r="D28" i="29"/>
  <c r="C28" i="29"/>
  <c r="B28" i="29"/>
  <c r="J27" i="29"/>
  <c r="F27" i="29"/>
  <c r="J26" i="29"/>
  <c r="F26" i="29"/>
  <c r="J24" i="29"/>
  <c r="F24" i="29"/>
  <c r="J23" i="29"/>
  <c r="F23" i="29"/>
  <c r="J22" i="29"/>
  <c r="F22" i="29"/>
  <c r="J21" i="29"/>
  <c r="F21" i="29"/>
  <c r="J20" i="29"/>
  <c r="F20" i="29"/>
  <c r="J18" i="29"/>
  <c r="F18" i="29"/>
  <c r="J17" i="29"/>
  <c r="F17" i="29"/>
  <c r="J16" i="29"/>
  <c r="F16" i="29"/>
  <c r="J15" i="29"/>
  <c r="F15" i="29"/>
  <c r="J14" i="29"/>
  <c r="F14" i="29"/>
  <c r="J12" i="29"/>
  <c r="F12" i="29"/>
  <c r="J11" i="29"/>
  <c r="F11" i="29"/>
  <c r="J10" i="29"/>
  <c r="F10" i="29"/>
  <c r="N54" i="24"/>
  <c r="L54" i="24"/>
  <c r="K54" i="24"/>
  <c r="N53" i="24"/>
  <c r="L53" i="24"/>
  <c r="K53" i="24"/>
  <c r="N52" i="24"/>
  <c r="L52" i="24"/>
  <c r="K52" i="24"/>
  <c r="N51" i="24"/>
  <c r="L51" i="24"/>
  <c r="K51" i="24"/>
  <c r="N50" i="24"/>
  <c r="L50" i="24"/>
  <c r="K50" i="24"/>
  <c r="N49" i="24"/>
  <c r="L49" i="24"/>
  <c r="M49" i="24" s="1"/>
  <c r="K49" i="24"/>
  <c r="N48" i="24"/>
  <c r="L48" i="24"/>
  <c r="K48" i="24"/>
  <c r="N47" i="24"/>
  <c r="L47" i="24"/>
  <c r="K47" i="24"/>
  <c r="N46" i="24"/>
  <c r="L46" i="24"/>
  <c r="K46" i="24"/>
  <c r="N45" i="24"/>
  <c r="L45" i="24"/>
  <c r="K45" i="24"/>
  <c r="N44" i="24"/>
  <c r="O43" i="24" s="1"/>
  <c r="L44" i="24"/>
  <c r="K44" i="24"/>
  <c r="N43" i="24"/>
  <c r="L43" i="24"/>
  <c r="M43" i="24" s="1"/>
  <c r="K43" i="24"/>
  <c r="N42" i="24"/>
  <c r="L42" i="24"/>
  <c r="K42" i="24"/>
  <c r="N41" i="24"/>
  <c r="L41" i="24"/>
  <c r="K41" i="24"/>
  <c r="N40" i="24"/>
  <c r="L40" i="24"/>
  <c r="K40" i="24"/>
  <c r="N39" i="24"/>
  <c r="L39" i="24"/>
  <c r="K39" i="24"/>
  <c r="N38" i="24"/>
  <c r="L38" i="24"/>
  <c r="K38" i="24"/>
  <c r="N37" i="24"/>
  <c r="L37" i="24"/>
  <c r="M37" i="24" s="1"/>
  <c r="K37" i="24"/>
  <c r="N36" i="24"/>
  <c r="L36" i="24"/>
  <c r="K36" i="24"/>
  <c r="N35" i="24"/>
  <c r="L35" i="24"/>
  <c r="K35" i="24"/>
  <c r="N34" i="24"/>
  <c r="L34" i="24"/>
  <c r="K34" i="24"/>
  <c r="N33" i="24"/>
  <c r="L33" i="24"/>
  <c r="K33" i="24"/>
  <c r="N32" i="24"/>
  <c r="L32" i="24"/>
  <c r="K32" i="24"/>
  <c r="N31" i="24"/>
  <c r="O31" i="24" s="1"/>
  <c r="L31" i="24"/>
  <c r="M31" i="24" s="1"/>
  <c r="K31" i="24"/>
  <c r="N30" i="24"/>
  <c r="L30" i="24"/>
  <c r="K30" i="24"/>
  <c r="N29" i="24"/>
  <c r="L29" i="24"/>
  <c r="K29" i="24"/>
  <c r="N28" i="24"/>
  <c r="L28" i="24"/>
  <c r="K28" i="24"/>
  <c r="N27" i="24"/>
  <c r="L27" i="24"/>
  <c r="K27" i="24"/>
  <c r="N26" i="24"/>
  <c r="L26" i="24"/>
  <c r="K26" i="24"/>
  <c r="N25" i="24"/>
  <c r="L25" i="24"/>
  <c r="M25" i="24" s="1"/>
  <c r="K25" i="24"/>
  <c r="N24" i="24"/>
  <c r="L24" i="24"/>
  <c r="K24" i="24"/>
  <c r="N23" i="24"/>
  <c r="L23" i="24"/>
  <c r="K23" i="24"/>
  <c r="N22" i="24"/>
  <c r="L22" i="24"/>
  <c r="K22" i="24"/>
  <c r="N21" i="24"/>
  <c r="L21" i="24"/>
  <c r="K21" i="24"/>
  <c r="N20" i="24"/>
  <c r="L20" i="24"/>
  <c r="K20" i="24"/>
  <c r="N19" i="24"/>
  <c r="O19" i="24" s="1"/>
  <c r="L19" i="24"/>
  <c r="K19" i="24"/>
  <c r="N18" i="24"/>
  <c r="L18" i="24"/>
  <c r="K18" i="24"/>
  <c r="N17" i="24"/>
  <c r="L17" i="24"/>
  <c r="K17" i="24"/>
  <c r="N16" i="24"/>
  <c r="L16" i="24"/>
  <c r="M16" i="24" s="1"/>
  <c r="K16" i="24"/>
  <c r="N15" i="24"/>
  <c r="L15" i="24"/>
  <c r="K15" i="24"/>
  <c r="N14" i="24"/>
  <c r="L14" i="24"/>
  <c r="K14" i="24"/>
  <c r="N13" i="24"/>
  <c r="O13" i="24" s="1"/>
  <c r="L13" i="24"/>
  <c r="M13" i="24" s="1"/>
  <c r="K13" i="24"/>
  <c r="N12" i="24"/>
  <c r="L12" i="24"/>
  <c r="K12" i="24"/>
  <c r="N11" i="24"/>
  <c r="L11" i="24"/>
  <c r="K11" i="24"/>
  <c r="N10" i="24"/>
  <c r="L10" i="24"/>
  <c r="K10" i="24"/>
  <c r="AT26" i="22"/>
  <c r="AS26" i="22"/>
  <c r="AS27" i="22" s="1"/>
  <c r="AR26" i="22"/>
  <c r="AQ26" i="22"/>
  <c r="AQ27" i="22" s="1"/>
  <c r="AP26" i="22"/>
  <c r="AO26" i="22"/>
  <c r="AO27" i="22" s="1"/>
  <c r="AN26" i="22"/>
  <c r="AM26" i="22"/>
  <c r="AM27" i="22" s="1"/>
  <c r="AL26" i="22"/>
  <c r="AK26" i="22"/>
  <c r="AK27" i="22" s="1"/>
  <c r="AJ26" i="22"/>
  <c r="AI26" i="22"/>
  <c r="AI27" i="22" s="1"/>
  <c r="AG27" i="22"/>
  <c r="AE27" i="22"/>
  <c r="AD26" i="22"/>
  <c r="AC26" i="22"/>
  <c r="AC27" i="22" s="1"/>
  <c r="AB26" i="22"/>
  <c r="AA26" i="22"/>
  <c r="AA27" i="22" s="1"/>
  <c r="Z26" i="22"/>
  <c r="Y26" i="22"/>
  <c r="Y27" i="22" s="1"/>
  <c r="X26" i="22"/>
  <c r="W26" i="22"/>
  <c r="W27" i="22" s="1"/>
  <c r="V26" i="22"/>
  <c r="U26" i="22"/>
  <c r="U27" i="22" s="1"/>
  <c r="T26" i="22"/>
  <c r="S26" i="22"/>
  <c r="S27" i="22" s="1"/>
  <c r="R26" i="22"/>
  <c r="Q26" i="22"/>
  <c r="Q27" i="22" s="1"/>
  <c r="O27" i="22"/>
  <c r="M27" i="22"/>
  <c r="L26" i="22"/>
  <c r="K26" i="22"/>
  <c r="K27" i="22" s="1"/>
  <c r="J26" i="22"/>
  <c r="I26" i="22"/>
  <c r="I27" i="22" s="1"/>
  <c r="H26" i="22"/>
  <c r="G26" i="22"/>
  <c r="G27" i="22" s="1"/>
  <c r="F26" i="22"/>
  <c r="E26" i="22"/>
  <c r="E27" i="22" s="1"/>
  <c r="N25" i="20" l="1"/>
  <c r="R25" i="20"/>
  <c r="O49" i="24"/>
  <c r="M52" i="24"/>
  <c r="M22" i="24"/>
  <c r="O37" i="24"/>
  <c r="M40" i="24"/>
  <c r="M10" i="24"/>
  <c r="O25" i="24"/>
  <c r="M28" i="24"/>
  <c r="J28" i="29"/>
  <c r="M46" i="24"/>
  <c r="M19" i="24"/>
  <c r="M34" i="24"/>
  <c r="O10" i="24"/>
  <c r="O22" i="24"/>
  <c r="O34" i="24"/>
  <c r="O46" i="24"/>
  <c r="F28" i="29"/>
  <c r="O16" i="24"/>
  <c r="O28" i="24"/>
  <c r="O40" i="24"/>
  <c r="O52" i="24"/>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 ref="AH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I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L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O4" authorId="0" shapeId="0">
      <text>
        <r>
          <rPr>
            <b/>
            <sz val="9"/>
            <color indexed="81"/>
            <rFont val="Tahoma"/>
            <family val="2"/>
          </rPr>
          <t>Carlos Alberto Diaz Ruiz:</t>
        </r>
        <r>
          <rPr>
            <sz val="9"/>
            <color indexed="81"/>
            <rFont val="Tahoma"/>
            <family val="2"/>
          </rPr>
          <t xml:space="preserve">
Para cada periodo se indica si hubo una nueva evaluación de controles, bien sea porque se incluyeron nuevos o se modificaron los existentes.</t>
        </r>
      </text>
    </comment>
    <comment ref="W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0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comments5.xml><?xml version="1.0" encoding="utf-8"?>
<comments xmlns="http://schemas.openxmlformats.org/spreadsheetml/2006/main">
  <authors>
    <author>Blanca Ofir Murillo Solarte</author>
  </authors>
  <commentList>
    <comment ref="Q7" authorId="0" shapeId="0">
      <text>
        <r>
          <rPr>
            <b/>
            <sz val="9"/>
            <color indexed="81"/>
            <rFont val="Tahoma"/>
            <family val="2"/>
          </rPr>
          <t>Relacione los riesgos por proceso que se hayan materializado</t>
        </r>
        <r>
          <rPr>
            <sz val="9"/>
            <color indexed="81"/>
            <rFont val="Tahoma"/>
            <family val="2"/>
          </rPr>
          <t xml:space="preserve">
</t>
        </r>
      </text>
    </comment>
    <comment ref="R7" authorId="0" shapeId="0">
      <text>
        <r>
          <rPr>
            <b/>
            <sz val="9"/>
            <color indexed="81"/>
            <rFont val="Tahoma"/>
            <family val="2"/>
          </rPr>
          <t>Relacione los riesgos de corrupción que se hayan materializado</t>
        </r>
        <r>
          <rPr>
            <sz val="9"/>
            <color indexed="81"/>
            <rFont val="Tahoma"/>
            <family val="2"/>
          </rPr>
          <t xml:space="preserve">
</t>
        </r>
      </text>
    </comment>
    <comment ref="K8" authorId="0" shapeId="0">
      <text>
        <r>
          <rPr>
            <b/>
            <sz val="9"/>
            <color indexed="81"/>
            <rFont val="Tahoma"/>
            <family val="2"/>
          </rPr>
          <t xml:space="preserve">Relacione los riesgos por proceso cuyo riesgo residual se ubique en la zona moderada </t>
        </r>
        <r>
          <rPr>
            <sz val="9"/>
            <color indexed="81"/>
            <rFont val="Tahoma"/>
            <family val="2"/>
          </rPr>
          <t xml:space="preserve">
</t>
        </r>
      </text>
    </comment>
    <comment ref="L8" authorId="0" shapeId="0">
      <text>
        <r>
          <rPr>
            <b/>
            <sz val="9"/>
            <color indexed="81"/>
            <rFont val="Tahoma"/>
            <family val="2"/>
          </rPr>
          <t xml:space="preserve">Relacione los riesgos de corrupción cuyo riesgo residual se ubique en la zona moderada </t>
        </r>
        <r>
          <rPr>
            <sz val="9"/>
            <color indexed="81"/>
            <rFont val="Tahoma"/>
            <family val="2"/>
          </rPr>
          <t xml:space="preserve">
</t>
        </r>
      </text>
    </comment>
    <comment ref="M8" authorId="0" shapeId="0">
      <text>
        <r>
          <rPr>
            <b/>
            <sz val="9"/>
            <color indexed="81"/>
            <rFont val="Tahoma"/>
            <family val="2"/>
          </rPr>
          <t xml:space="preserve">Relacione los riesgos por proceso cuyo riesgo residual se ubique en la zona Alta </t>
        </r>
        <r>
          <rPr>
            <sz val="9"/>
            <color indexed="81"/>
            <rFont val="Tahoma"/>
            <family val="2"/>
          </rPr>
          <t xml:space="preserve">
</t>
        </r>
      </text>
    </comment>
    <comment ref="N8" authorId="0" shapeId="0">
      <text>
        <r>
          <rPr>
            <b/>
            <sz val="9"/>
            <color indexed="81"/>
            <rFont val="Tahoma"/>
            <family val="2"/>
          </rPr>
          <t>Relacione los riesgos de corrupción cuyo riesgo residual se ubique en la zona Alta</t>
        </r>
        <r>
          <rPr>
            <sz val="9"/>
            <color indexed="81"/>
            <rFont val="Tahoma"/>
            <family val="2"/>
          </rPr>
          <t xml:space="preserve">
</t>
        </r>
      </text>
    </comment>
    <comment ref="O8" authorId="0" shapeId="0">
      <text>
        <r>
          <rPr>
            <b/>
            <sz val="9"/>
            <color indexed="81"/>
            <rFont val="Tahoma"/>
            <family val="2"/>
          </rPr>
          <t>Relacione los riesgos por proceso cuyo riesgo residual se ubique en la zona Extrema</t>
        </r>
        <r>
          <rPr>
            <sz val="9"/>
            <color indexed="81"/>
            <rFont val="Tahoma"/>
            <family val="2"/>
          </rPr>
          <t xml:space="preserve">
</t>
        </r>
      </text>
    </comment>
    <comment ref="P8" authorId="0" shapeId="0">
      <text>
        <r>
          <rPr>
            <b/>
            <sz val="9"/>
            <color indexed="81"/>
            <rFont val="Tahoma"/>
            <family val="2"/>
          </rPr>
          <t>Relacione los riesgos de corrupción cuyo riesgo residual se ubique en la zona Extrema</t>
        </r>
        <r>
          <rPr>
            <sz val="9"/>
            <color indexed="81"/>
            <rFont val="Tahoma"/>
            <family val="2"/>
          </rPr>
          <t xml:space="preserve">
</t>
        </r>
      </text>
    </comment>
  </commentList>
</comments>
</file>

<file path=xl/sharedStrings.xml><?xml version="1.0" encoding="utf-8"?>
<sst xmlns="http://schemas.openxmlformats.org/spreadsheetml/2006/main" count="1722" uniqueCount="774">
  <si>
    <t>PROBABILIDAD</t>
  </si>
  <si>
    <t>IMPACTO</t>
  </si>
  <si>
    <t>ZONA DE RIESGO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</si>
  <si>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</si>
  <si>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</si>
  <si>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</si>
  <si>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</si>
  <si>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</si>
  <si>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</si>
  <si>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</si>
  <si>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</si>
  <si>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</si>
  <si>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</si>
  <si>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</si>
  <si>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</si>
  <si>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</si>
  <si>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</si>
  <si>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</si>
  <si>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</si>
  <si>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</si>
  <si>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</si>
  <si>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</si>
  <si>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</si>
  <si>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</si>
  <si>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</si>
  <si>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CASI SEGURO (5)</t>
  </si>
  <si>
    <t>NO</t>
  </si>
  <si>
    <t>DESCRIPCIÓN  (FACTIBILIDAD)</t>
  </si>
  <si>
    <t>MODERADA</t>
  </si>
  <si>
    <t>ALTA</t>
  </si>
  <si>
    <t>EXTREMA</t>
  </si>
  <si>
    <t xml:space="preserve">TABLA DE PROBABILIDAD </t>
  </si>
  <si>
    <t>* Asumir el riesgo
* Reducir el riesgo</t>
  </si>
  <si>
    <t>* Reducir el riesgo
* Evitar el riesgo
* Compartir o transferir el riesgo</t>
  </si>
  <si>
    <t xml:space="preserve"> </t>
  </si>
  <si>
    <t>PUNTAJE</t>
  </si>
  <si>
    <t>CATASTROFICO</t>
  </si>
  <si>
    <t>IDENTIFICACIÓN DEL RIESGO</t>
  </si>
  <si>
    <t>ACCIONES ASOCIADAS AL CONTROL</t>
  </si>
  <si>
    <t>FECHA</t>
  </si>
  <si>
    <t>RARA VEZ</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</si>
  <si>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</si>
  <si>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</si>
  <si>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</si>
  <si>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</si>
  <si>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</si>
  <si>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</si>
  <si>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</si>
  <si>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</si>
  <si>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</si>
  <si>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</si>
  <si>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</si>
  <si>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</si>
  <si>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</si>
  <si>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</si>
  <si>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</si>
  <si>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</si>
  <si>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</si>
  <si>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</si>
  <si>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Nº</t>
  </si>
  <si>
    <t>RESPUESTA</t>
  </si>
  <si>
    <t>¿Generar pérdida de recursos económicos?</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</si>
  <si>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</si>
  <si>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Criterios para la evaluación</t>
  </si>
  <si>
    <t>Preventivo</t>
  </si>
  <si>
    <t>Correctivo</t>
  </si>
  <si>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</si>
  <si>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</si>
  <si>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</si>
  <si>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</si>
  <si>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</si>
  <si>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</si>
  <si>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</si>
  <si>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</si>
  <si>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ACCIONES ADELANTADAS</t>
  </si>
  <si>
    <t>CONTROL DE CAMBIOS</t>
  </si>
  <si>
    <t>VERSIÓN</t>
  </si>
  <si>
    <t>RIESGO 1</t>
  </si>
  <si>
    <t>RIESGO 2</t>
  </si>
  <si>
    <t xml:space="preserve">TOTAL RESPUESTAS </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</si>
  <si>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</si>
  <si>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</si>
  <si>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</si>
  <si>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</si>
  <si>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</si>
  <si>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</si>
  <si>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REPORTE MONITOREO Y REVISIÓN-ABRIL</t>
  </si>
  <si>
    <t xml:space="preserve">REPORTE MONITOREO Y REVISIÓN-AGOSTO </t>
  </si>
  <si>
    <t>REPORTE MONITOREO Y REVISIÓN-DICIEMBRE</t>
  </si>
  <si>
    <t>CAUSA(S) RAÍZ</t>
  </si>
  <si>
    <t>ESTABLECIMIENTO DEL CONTEXTO</t>
  </si>
  <si>
    <t>MONITOREO Y REVISIÓN</t>
  </si>
  <si>
    <t xml:space="preserve">SEGUIMIENTO OFICINA DE CONTROL INTERNO </t>
  </si>
  <si>
    <t>CONCEPTO</t>
  </si>
  <si>
    <t>INSIGNIFICANTE (1)</t>
  </si>
  <si>
    <t xml:space="preserve">RARO (1) </t>
  </si>
  <si>
    <t xml:space="preserve">IMPROBABLE (2) </t>
  </si>
  <si>
    <t>MENOR 
(2)</t>
  </si>
  <si>
    <t>MAYOR 
(4)</t>
  </si>
  <si>
    <t>40
ALTA</t>
  </si>
  <si>
    <t>30
ALTA</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</si>
  <si>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</si>
  <si>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</si>
  <si>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</si>
  <si>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</si>
  <si>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</si>
  <si>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80
</t>
    </r>
    <r>
      <rPr>
        <b/>
        <sz val="14"/>
        <color indexed="8"/>
        <rFont val="Arial Narrow"/>
        <family val="2"/>
      </rPr>
      <t>EXTREMA</t>
    </r>
  </si>
  <si>
    <r>
      <t xml:space="preserve">60
</t>
    </r>
    <r>
      <rPr>
        <b/>
        <sz val="14"/>
        <color indexed="8"/>
        <rFont val="Arial Narrow"/>
        <family val="2"/>
      </rPr>
      <t>EXTREMA</t>
    </r>
  </si>
  <si>
    <r>
      <t xml:space="preserve">4
</t>
    </r>
    <r>
      <rPr>
        <b/>
        <sz val="14"/>
        <color indexed="8"/>
        <rFont val="Arial Narrow"/>
        <family val="2"/>
      </rPr>
      <t>BAJA</t>
    </r>
  </si>
  <si>
    <r>
      <t xml:space="preserve">3
</t>
    </r>
    <r>
      <rPr>
        <b/>
        <sz val="14"/>
        <color indexed="8"/>
        <rFont val="Arial Narrow"/>
        <family val="2"/>
      </rPr>
      <t>BAJA</t>
    </r>
  </si>
  <si>
    <r>
      <t xml:space="preserve">2
</t>
    </r>
    <r>
      <rPr>
        <b/>
        <sz val="14"/>
        <color indexed="8"/>
        <rFont val="Arial Narrow"/>
        <family val="2"/>
      </rPr>
      <t>BAJA</t>
    </r>
  </si>
  <si>
    <r>
      <t xml:space="preserve">1
</t>
    </r>
    <r>
      <rPr>
        <b/>
        <sz val="14"/>
        <color indexed="8"/>
        <rFont val="Arial Narrow"/>
        <family val="2"/>
      </rPr>
      <t>BAJA</t>
    </r>
  </si>
  <si>
    <r>
      <t xml:space="preserve">12
</t>
    </r>
    <r>
      <rPr>
        <b/>
        <sz val="14"/>
        <color indexed="8"/>
        <rFont val="Arial Narrow"/>
        <family val="2"/>
      </rPr>
      <t>BAJA</t>
    </r>
  </si>
  <si>
    <r>
      <t xml:space="preserve">9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</si>
  <si>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</si>
  <si>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</si>
  <si>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20
</t>
    </r>
    <r>
      <rPr>
        <b/>
        <sz val="14"/>
        <color indexed="8"/>
        <rFont val="Arial Narrow"/>
        <family val="2"/>
      </rPr>
      <t>MODERADA</t>
    </r>
  </si>
  <si>
    <r>
      <t xml:space="preserve">40
</t>
    </r>
    <r>
      <rPr>
        <b/>
        <sz val="14"/>
        <color indexed="8"/>
        <rFont val="Arial Narrow"/>
        <family val="2"/>
      </rPr>
      <t>ALTA</t>
    </r>
  </si>
  <si>
    <t xml:space="preserve">MATRIZ DE CALIFICACIÓN DE RIESGOS </t>
  </si>
  <si>
    <t>CATASTRÓFICO 
(5)</t>
  </si>
  <si>
    <t>MODERADO 
(3)</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</si>
  <si>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</si>
  <si>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</si>
  <si>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</si>
  <si>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</si>
  <si>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</si>
  <si>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</si>
  <si>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</si>
  <si>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</si>
  <si>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</si>
  <si>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</si>
  <si>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</si>
  <si>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</si>
  <si>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</si>
  <si>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</si>
  <si>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RIESGO DE CORRUPCIÓN</t>
  </si>
  <si>
    <t>RIESGO DE GESTIÓN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</si>
  <si>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 se cuenta con 3 controles y los tres suman 5 movimientos siendo 1-2-2 = promedio 1.666 = 2
Esto aplica para Probabilidad e impacto</t>
    </r>
  </si>
  <si>
    <t xml:space="preserve">CONTROLES DE RIESGOS </t>
  </si>
  <si>
    <t>Casillas a desplazar</t>
  </si>
  <si>
    <t>Desplazamientos  por cada control</t>
  </si>
  <si>
    <t xml:space="preserve">
No. de casillas a mover en la matriz hacia abajo</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</si>
  <si>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</si>
  <si>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</si>
  <si>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</si>
  <si>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</si>
  <si>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</si>
  <si>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</si>
  <si>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</si>
  <si>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</si>
  <si>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</si>
  <si>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</si>
  <si>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</si>
  <si>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</si>
  <si>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</si>
  <si>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</si>
  <si>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</si>
  <si>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</si>
  <si>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</si>
  <si>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</si>
  <si>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</si>
  <si>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</si>
  <si>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</si>
  <si>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</si>
  <si>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</si>
  <si>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t>RIESGO 3</t>
  </si>
  <si>
    <t>RIESGO 4</t>
  </si>
  <si>
    <t>RIESGO 5</t>
  </si>
  <si>
    <t>RIESGO 6</t>
  </si>
  <si>
    <t>RIESGO 7</t>
  </si>
  <si>
    <t xml:space="preserve">
No. de casillas a mover en la matriz hacia la izquierda</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</si>
  <si>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</si>
  <si>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t>¿Si el riesgo se materializa podría afectar al grupo de funcionarios del proceso?</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</si>
  <si>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</si>
  <si>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</si>
  <si>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</si>
  <si>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</si>
  <si>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</si>
  <si>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</si>
  <si>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</si>
  <si>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</si>
  <si>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</si>
  <si>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</si>
  <si>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</si>
  <si>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</si>
  <si>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</si>
  <si>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</si>
  <si>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</si>
  <si>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</si>
  <si>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r>
      <rPr>
        <b/>
        <sz val="11"/>
        <color indexed="8"/>
        <rFont val="Arial"/>
        <family val="2"/>
      </rPr>
      <t>PREGUNTA:</t>
    </r>
    <r>
      <rPr>
        <sz val="11"/>
        <color indexed="8"/>
        <rFont val="Arial"/>
        <family val="2"/>
      </rPr>
      <t xml:space="preserve"> </t>
    </r>
  </si>
  <si>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</si>
  <si>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</si>
  <si>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r>
      <rPr>
        <b/>
        <u/>
        <sz val="11"/>
        <color rgb="FFFF0000"/>
        <rFont val="Arial"/>
        <family val="2"/>
      </rPr>
      <t>CONTROL PREVENTIVO</t>
    </r>
    <r>
      <rPr>
        <sz val="11"/>
        <color rgb="FFFF0000"/>
        <rFont val="Arial"/>
        <family val="2"/>
      </rPr>
      <t xml:space="preserve">  contrarresta la </t>
    </r>
    <r>
      <rPr>
        <b/>
        <sz val="11"/>
        <color rgb="FFFF0000"/>
        <rFont val="Arial"/>
        <family val="2"/>
      </rPr>
      <t>PROBABILIDAD</t>
    </r>
    <r>
      <rPr>
        <sz val="11"/>
        <color rgb="FFFF0000"/>
        <rFont val="Arial"/>
        <family val="2"/>
      </rPr>
      <t xml:space="preserve"> de materialización del riesgo y  el </t>
    </r>
    <r>
      <rPr>
        <b/>
        <u/>
        <sz val="11"/>
        <color rgb="FFFF0000"/>
        <rFont val="Arial"/>
        <family val="2"/>
      </rPr>
      <t>CONTROL DETECTIVO</t>
    </r>
    <r>
      <rPr>
        <sz val="11"/>
        <color rgb="FFFF0000"/>
        <rFont val="Arial"/>
        <family val="2"/>
      </rPr>
      <t xml:space="preserve"> el </t>
    </r>
    <r>
      <rPr>
        <b/>
        <sz val="11"/>
        <color rgb="FFFF0000"/>
        <rFont val="Arial"/>
        <family val="2"/>
      </rPr>
      <t>IMPACTO.</t>
    </r>
  </si>
  <si>
    <r>
      <rPr>
        <sz val="28"/>
        <color rgb="FFFF0000"/>
        <rFont val="Wingdings"/>
        <charset val="2"/>
      </rPr>
      <t>I</t>
    </r>
    <r>
      <rPr>
        <sz val="11"/>
        <color rgb="FFFF0000"/>
        <rFont val="Arial"/>
        <family val="2"/>
      </rPr>
      <t>Favor no modificar las celdas de color gris</t>
    </r>
  </si>
  <si>
    <r>
      <rPr>
        <b/>
        <u/>
        <sz val="11"/>
        <color rgb="FFFF0000"/>
        <rFont val="Arial"/>
        <family val="2"/>
      </rPr>
      <t>CONTROLES MANUALES</t>
    </r>
    <r>
      <rPr>
        <sz val="11"/>
        <color rgb="FFFF0000"/>
        <rFont val="Arial"/>
        <family val="2"/>
      </rPr>
      <t>: Políticas de operación aplicables, autorizaciones a través de firmas o confirmaciones vía correo electrónico, archivos físicos  consecutivos, listas de chequeo, controles de seguridad con personal especializado entre otros.</t>
    </r>
  </si>
  <si>
    <r>
      <rPr>
        <b/>
        <u/>
        <sz val="11"/>
        <color rgb="FFFF0000"/>
        <rFont val="Arial"/>
        <family val="2"/>
      </rPr>
      <t>CONTROLES AUTOMÁTICOS</t>
    </r>
    <r>
      <rPr>
        <sz val="11"/>
        <color rgb="FFFF0000"/>
        <rFont val="Arial"/>
        <family val="2"/>
      </rPr>
      <t>: Utilizan herramientas tecnológicas como sistemas de información o sofware, diseñados para prevenir, detectar o corregir errores o deficiencias, sin que tenga que intervenir una persona en el proceso.</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</si>
  <si>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</si>
  <si>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</si>
  <si>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</si>
  <si>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</si>
  <si>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</si>
  <si>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SISTEMA INTEGRADO DE GESTION</t>
  </si>
  <si>
    <t>PANORAMA DE RIESGOS  DE LA SDM</t>
  </si>
  <si>
    <t>Código: PV01-PR07-F05</t>
  </si>
  <si>
    <t>Versión: 01</t>
  </si>
  <si>
    <r>
      <t xml:space="preserve">Fecha: </t>
    </r>
    <r>
      <rPr>
        <b/>
        <u/>
        <sz val="14"/>
        <rFont val="Calibri"/>
        <family val="2"/>
        <scheme val="minor"/>
      </rPr>
      <t>31 de Diciembre de 2017</t>
    </r>
  </si>
  <si>
    <t>PROCESOS</t>
  </si>
  <si>
    <t>RIESGOS DE MAYOR PROBIBILIDAD E IMPACTO</t>
  </si>
  <si>
    <t>RIESGOS MATERIALIZADOS</t>
  </si>
  <si>
    <t xml:space="preserve">OBSERVACIONES A LOS PROCESOS </t>
  </si>
  <si>
    <t>ZONA BAJA</t>
  </si>
  <si>
    <t>ZONA
MODERADA</t>
  </si>
  <si>
    <t>ZONA
ALTA</t>
  </si>
  <si>
    <t>ZONA
EXTREMA</t>
  </si>
  <si>
    <t>ZONA MODERADA</t>
  </si>
  <si>
    <t>ZONA ALTA</t>
  </si>
  <si>
    <t>ZONA EXTREMA</t>
  </si>
  <si>
    <t>RIESGOS DE CORRUPCIÓN</t>
  </si>
  <si>
    <t>PROCESOS ESTRATEGICOS</t>
  </si>
  <si>
    <t xml:space="preserve">COMUNICACIONES </t>
  </si>
  <si>
    <t>* Información errada suministrada a los medios de comunicación
* Incumplimiento a los lineamientos establecidos en el plan de comunicaciones
* No formular y/o hacer seguimientos a las politicas o lineamientos del subsistema de responsabilidad social
*No resolver de fondo y oportunamente las PQRS  efectuadas por los ciudadanos.</t>
  </si>
  <si>
    <t xml:space="preserve">*Utilizar de manera inadecuada la ejecución del presupuesto de los proyectos de inversión para beneficio propio o de terceros. </t>
  </si>
  <si>
    <t>NA</t>
  </si>
  <si>
    <t xml:space="preserve">* No se tuvieron en cuenta veinticuatro (24) observaciones de la OCI.
* No se viene aplicando de forma efectiva  la metodología para la Administración de los Riesgos en la SDM, lo cual no permite evidenciar  la zona  real del riesgo residual.  </t>
  </si>
  <si>
    <t>DIRECCIONAMIENTO 
ESTRATÉGICO</t>
  </si>
  <si>
    <t xml:space="preserve">* No se tuvieron en cuentaveinticinco  (25) observaciones de la OCI.
* No se viene aplicando de forma efectiva  la metodología para la Administración de los Riesgos en la SDM, lo cual no permite evidenciar  la zona  real del riesgo residual.  </t>
  </si>
  <si>
    <t>GESTIÓN DE LA 
INFORMACIÓN</t>
  </si>
  <si>
    <t xml:space="preserve">* No se tuvieron en cuenta veintisiete (27) observaciones de la OCI. 
* No se viene aplicando de forma efectiva  la metodología para la Administración de los Riesgos en la SDM, lo cual no permite evidenciar  la zona  real del riesgo residual.  </t>
  </si>
  <si>
    <t>PROCESOS MISIONALES</t>
  </si>
  <si>
    <t>GESTIÓN DE TRANSPORTE E
INFRAESTRUCTURA</t>
  </si>
  <si>
    <t>*Inexactitud en los Estudios, Conceptos e Informes elaborados por el proceso.
*Deficiencia en las acciones de seguimiento  a las estrategias, planes y programas del SITP
*Coordinación ineficiente en las acciones para la puesta en marcha del transporte no motorizado
*Incumplimiento de los lineamientos o directrices del Sistema Integrado de Gestión SIG de la SDM
* Deficiente y/o inoportuno desarrollo de las etapas contractuales</t>
  </si>
  <si>
    <t>* No resolver de fondo y oportunamente las PQRS  efectuadas por los ciudadanos.</t>
  </si>
  <si>
    <t xml:space="preserve">* No se tuvieron en cuenta diez (10) observaciones de la OCI.
* No se viene aplicando de forma efectiva  la metodología para la Administración de los Riesgos en la SDM, lo cual no permite evidenciar  la zona  real del riesgo residual.   </t>
  </si>
  <si>
    <t>SEGURIDAD VIAL</t>
  </si>
  <si>
    <t>*Suministro de datos errados sobre siniestralidad vial
*Seguimiento y monitoreo inoportunos y/o inadecuados a las herramientas de control del SIG (procesos) 
* Deficiente y/o inoportuno desarrollo de las etapas contractuales
* Inadecuado diseño de lineamientos conceptuales y metodológicos para los cursos por infracciones a las normas de tránsito y transporte</t>
  </si>
  <si>
    <t xml:space="preserve">* El proceso no se tuvo en cuenta quince (15) observaciones efectuadas por la OCI.
* No se viene aplicando de forma efectiva  la metodología para la Administración de los Riesgos en la SDM, lo cual no permite evidenciar  la zona  real del riesgo residual.    </t>
  </si>
  <si>
    <t>SERVICIO AL CIUDADANO</t>
  </si>
  <si>
    <t>* Indebida gestión a las solicitudes de la comunidad a través de los Centros Locales de Movilidad en las 20 localidades del Distrito. 
*Inadecuada prestacion de los servicios de cursos de pedagogía para infractores de las normas de tránsito y transporte .
* Inhabilitación de la Secretaría Distrital de Movilidad  por parte del Ministerio de Transporte para la prestación del servicio de cursos de pedagogía para infracciones a las normas de tránsito y transporte</t>
  </si>
  <si>
    <t xml:space="preserve">* Indebida prestación de los servicios a cargo de la Dirección de Servicio al Ciudadano, en los puntos de atención directos de la SDM
* Saturación de vehículos en los patios de la Secretaría Distrital de Movilidad.
</t>
  </si>
  <si>
    <t xml:space="preserve">* Definir claramente el alcance de los controles y las acciones propuestas.
* No se viene aplicando de forma efectiva  la metodología para la Administración de los Riesgos en la SDM, lo cual no permite evidenciar  la zona  real del riesgo residual.  </t>
  </si>
  <si>
    <t>REGULACIÓN Y CONTROL</t>
  </si>
  <si>
    <r>
      <t xml:space="preserve">* No adelantar la acción de cobro (SJC)
*Caducidad en la Investigaciones Administrativas por violación a las normas de transporte público  y en los procesos contravencionales por violación a las normas de tránsito (SITP - SCT - DPA)
*Generar la entrega de vehículos inmovilizados por infracciones a las normas de tránsito y/o de transporte público, sin el cumplimiento de los requisitos legales (SCT)
*Perdida de licencias de Conducción suspendidas y/o canceladas (SCT)
*Inconsistencias en el diligenciamiento  de las ordenes de comparendo por infracciones a las normas de tránsito y demoras en el cargue  del sistema de la información de la Entidad.  (DCV)  
*No resolver de fondo y oportunamente las PQRS  efectuadas por los ciudadanos.      </t>
    </r>
    <r>
      <rPr>
        <sz val="11"/>
        <rFont val="Calibri"/>
        <family val="2"/>
        <scheme val="minor"/>
      </rPr>
      <t xml:space="preserve">                         </t>
    </r>
  </si>
  <si>
    <t xml:space="preserve">* Perdida de licencias de Conducción suspendidas y/o canceladas para beneficio propio o de un tercero.(SCT)
</t>
  </si>
  <si>
    <r>
      <t>* No se tuvieron en cuenta dieciseis (16) observaciones de la OCI.
* Se materializó el riesgo "</t>
    </r>
    <r>
      <rPr>
        <b/>
        <i/>
        <sz val="11"/>
        <rFont val="Calibri"/>
        <family val="2"/>
        <scheme val="minor"/>
      </rPr>
      <t>Caducidad en la Investigaciones Administrativas por violación a las normas de transporte público  y en los procesos contravencionales por violación a las normas de tránsito (SITP - SCT - DPA)</t>
    </r>
    <r>
      <rPr>
        <sz val="11"/>
        <rFont val="Calibri"/>
        <family val="2"/>
        <scheme val="minor"/>
      </rPr>
      <t xml:space="preserve">", en el seguimiento de </t>
    </r>
    <r>
      <rPr>
        <b/>
        <sz val="11"/>
        <rFont val="Calibri"/>
        <family val="2"/>
        <scheme val="minor"/>
      </rPr>
      <t>Agosto</t>
    </r>
    <r>
      <rPr>
        <sz val="11"/>
        <rFont val="Calibri"/>
        <family val="2"/>
        <scheme val="minor"/>
      </rPr>
      <t xml:space="preserve"> se reportó "Se presentó 1 caducidad en la Subdirección de Contravenciones de Tránsito" y en el de </t>
    </r>
    <r>
      <rPr>
        <b/>
        <sz val="11"/>
        <rFont val="Calibri"/>
        <family val="2"/>
        <scheme val="minor"/>
      </rPr>
      <t>Diciembre</t>
    </r>
    <r>
      <rPr>
        <sz val="11"/>
        <rFont val="Calibri"/>
        <family val="2"/>
        <scheme val="minor"/>
      </rPr>
      <t xml:space="preserve"> nuevamente se materializa el riesgo estableciendo "La Subdirección de Contravenciones de Tránsito declaró en la vigencia 2017  la caducidad de cinco (5) actos administrativos por la infracción de embriaguez" 
* Se materializó el riesgo "</t>
    </r>
    <r>
      <rPr>
        <b/>
        <i/>
        <sz val="11"/>
        <rFont val="Calibri"/>
        <family val="2"/>
        <scheme val="minor"/>
      </rPr>
      <t>Inconsistencias en el diligenciamiento  de las ordenes de comparendo por infracciones a las normas de tránsito y demoras en el cargue  del sistema de la información de la Entidad. (DCV)</t>
    </r>
    <r>
      <rPr>
        <sz val="11"/>
        <rFont val="Calibri"/>
        <family val="2"/>
        <scheme val="minor"/>
      </rPr>
      <t>"    en el seguimiento de Diciembre se reportó "Mal diligenciamiento de los comparendos por parte de los agentes de tránsito". 
* Se materializó el riesgo "</t>
    </r>
    <r>
      <rPr>
        <b/>
        <sz val="11"/>
        <rFont val="Calibri"/>
        <family val="2"/>
        <scheme val="minor"/>
      </rPr>
      <t>No resolver de fondo y oportunamente las PQRS  efectuadas por los ciudadanos</t>
    </r>
    <r>
      <rPr>
        <sz val="11"/>
        <rFont val="Calibri"/>
        <family val="2"/>
        <scheme val="minor"/>
      </rPr>
      <t>" en el seguimiento de Diciembre se reportó "De acuerdo con el informe de Auditoria de PQRSD  que realizó la  Oficina de Control Interno en el mes de agosto del presente año, se evidenció (Hallazgos No. 5 y No. 6) que la Dirección de Control y Vigilancia, la Subdirección de Jurisdicción Coactiva y la Subdirección de Contravenciones de Tránsito, tenían requerimientos de PQRSD pendientes de respuesta o con respuestas fuera de términos, situación que se presenta por el número significativo de solicitudes que reciben estas Dependencias".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t>
    </r>
  </si>
  <si>
    <t>GESTIÓN DEL TRÁNSITO</t>
  </si>
  <si>
    <t xml:space="preserve">* No se tuvieron en cuenta once (11) observaciones realizadas por la OCI.
* No se viene aplicando de forma efectiva  la metodología para la Administración de los Riesgos en la SDM, lo cual no permite evidenciar  la zona  real del riesgo residual.   </t>
  </si>
  <si>
    <t>PROCESOS DE APOYO</t>
  </si>
  <si>
    <t>GESTIÓN ADMINISTRATIVA</t>
  </si>
  <si>
    <t xml:space="preserve">* No se tuvieron en cuenta deciseis (16) observaciones de la OCI.
* No se viene aplicando de forma efectiva  la metodología para la Administración de los Riesgos en la SDM, lo cual no permite evidenciar  la zona  real del riesgo residual.   </t>
  </si>
  <si>
    <t>GESTIÓN TALENTO HUMANO</t>
  </si>
  <si>
    <t>* Alteración, modificación u omisión
en el cumplimiento de requisitos en  procesos de selección, promoción y vinculación para favorecer a un tercero</t>
  </si>
  <si>
    <t xml:space="preserve">* No se tuvieron en cuenta ocho (8) observaciones de la OCI.
* No se viene aplicando de forma efectiva  la metodología para la Administración de los Riesgos en la SDM, lo cual no permite evidenciar  la zona  real del riesgo residual.   </t>
  </si>
  <si>
    <t>GESTIÓN FINANCIERA</t>
  </si>
  <si>
    <t>* Extemporaneidad en el envio de las ordenes de  pago aprobadas de las cuentas presentadas por los contratistas y proveedores
* Inadecuada  expedición de CDP y/o CRP</t>
  </si>
  <si>
    <t xml:space="preserve">* El proceso no se tuvo en cuenta cinco (5) observaciones efectuadas por la OCI.
* No se viene aplicando de forma efectiva  la metodología para la Administración de los Riesgos en la SDM, lo cual no permite evidenciar  la zona  real del riesgo residual.   </t>
  </si>
  <si>
    <t>GESTIÓN TECNOLÓGICA</t>
  </si>
  <si>
    <t xml:space="preserve">* No se tuvieron en cuenta las quince(15) observaciones de la OCI. 
* No se viene aplicando de forma efectiva  la metodología para la Administración de los Riesgos en la SDM, lo cual no permite evidenciar  la zona  real del riesgo residual.   </t>
  </si>
  <si>
    <t>GESTIÓN LEGAL Y
 CONTRACTUAL</t>
  </si>
  <si>
    <t xml:space="preserve">* Dar respuesta extemporanea a derechos de petición, conceptos demandas, alegatos, traslado de pruebas o interposición de recursos dentro de los procedimientos que se adelantan por parte de la  Direccion de Asuntos Legales.
* Inasistencia por parte de la SDM a audiencias de conciliación prejudicial y/o judicial.
* Incumplimiento de los fallos de tutela y procesos judiciales.
* No publicar oportunamente en el Sistema de Información Judicial - SIPROJ, las actuaciones generadas durante los procesos judiciales. 
* Que se produzcan perdidas o alteraciones de los documentos que se encuentran en custodia de la Direccion de Asuntos Legales.
*Inadecuada estructuración de los documentos y estudios previos.
*Inadecuada evaluación juridica del proceso contractua.
*Liquidación extemporánea de los contratos.
*Inexistencia de seguimiento a las garantías contractuales.
*Incumplimiento en las acciones propuestas en los planes de mejoramiento suscritos.
*Incumplimiento de los lineamientos o directrices del Sistema Integrado de Gestión SIG de la SDM.
*Seguimiento y monitoreo inoportunos y/o inadecuados a las herramientas de control del SIG. </t>
  </si>
  <si>
    <r>
      <t>* No se tuvieron en cuenta doce (12) observaciones de la OCI.
* Se materializó el riesgo "</t>
    </r>
    <r>
      <rPr>
        <b/>
        <i/>
        <sz val="11"/>
        <rFont val="Calibri"/>
        <family val="2"/>
        <scheme val="minor"/>
      </rPr>
      <t xml:space="preserve">Dar respuesta extemporanea a derechos de petición, conceptos demandas, alegatos, traslado de pruebas o interposición de recursos dentro de los procedimientos que se adelantan por parte de la  Direccion de Asuntos Legales", </t>
    </r>
    <r>
      <rPr>
        <sz val="11"/>
        <rFont val="Calibri"/>
        <family val="2"/>
        <scheme val="minor"/>
      </rPr>
      <t>en los tres  seguimientos efectuados en la vigencia se reportó la materialización del riesgo "Respuestas extemporaneas a derechos de petición".
*  Se materializó el riesgo</t>
    </r>
    <r>
      <rPr>
        <b/>
        <i/>
        <sz val="11"/>
        <rFont val="Calibri"/>
        <family val="2"/>
        <scheme val="minor"/>
      </rPr>
      <t xml:space="preserve"> "No publicar oportunamente en el Sistema de Información Judicial - SIPROJ, las actuaciones generadas durante los procesos judiciales" </t>
    </r>
    <r>
      <rPr>
        <sz val="11"/>
        <rFont val="Calibri"/>
        <family val="2"/>
        <scheme val="minor"/>
      </rPr>
      <t xml:space="preserve">en los tres  seguimientos efectuados en la vigencia se reportó la materialización del riesgo "Informacion sin publicar en el SIPROJWEB".
*  Se materializó el riesgo </t>
    </r>
    <r>
      <rPr>
        <b/>
        <i/>
        <sz val="11"/>
        <rFont val="Calibri"/>
        <family val="2"/>
        <scheme val="minor"/>
      </rPr>
      <t>"Seguimiento y monitoreo inoportunos y/o inadecuados a las herramientas de control del SIG"</t>
    </r>
    <r>
      <rPr>
        <sz val="11"/>
        <rFont val="Calibri"/>
        <family val="2"/>
        <scheme val="minor"/>
      </rPr>
      <t xml:space="preserve">en los tres  seguimientos efectuados en la vigencia se reportó la materialización del riesgo " Incumplimiento de los palnes de mejoramiento"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
</t>
    </r>
  </si>
  <si>
    <t>PROCESOS DE EVALUACIÓN</t>
  </si>
  <si>
    <t>CONTROL DISCIPLINARIO</t>
  </si>
  <si>
    <t xml:space="preserve">* No se tuvieron en cuenta treinta y cinco (35) observaciones de la OCI.
* No se viene aplicando de forma efectiva  la metodología para la Administración de los Riesgos en la SDM, lo cual no permite evidenciar  la zona  real del riesgo residual.  </t>
  </si>
  <si>
    <t>CONTROL Y EVALUACIÓN 
DE LA GESTIÓN</t>
  </si>
  <si>
    <t xml:space="preserve">* Incumplimiento o desactualización del Programa Anual de Auditorías Internas PAAI
* Informes de Ley y/o de Auditorías y/o evaluaciones y/o seguimientos  los planes de mejoramiento subjetivos, imprecisos y/o inoportunos 
* No brindar adecuada y oportunamente la asesoría o acompañamiento a los procesos
* Seguimiento y monitoreo inoportunos y/o inadecuados a las herramientas de control del SIG </t>
  </si>
  <si>
    <t xml:space="preserve">* Descripción de situaciones en los informes que no reflejen  la  no conformidad  observada en la auditoria, informes y/o seguimientos en beneficio propio o a favor de un tercero
* No reportar posibles actos de corrupción e irregularidades que haya encontrado en el ejercicio de sus funciones, en beneficio propio o a favor de un tercero
*Utilización indebida de la información oficial privilegiada en el desarrollo de las auditorías y evaluaciones realizadas, en beneficio propio o a favor de un tercero
</t>
  </si>
  <si>
    <t>* Incumplimiento de los lineamientos o directrices del Sistema Integrado de Gestión SIG de la SDM</t>
  </si>
  <si>
    <t>* No se relaciona la oportunidad en la ejecución de los controles, en caso de no presentarse diligenciar N/A.</t>
  </si>
  <si>
    <t>TOTAL RIESGOS SDM</t>
  </si>
  <si>
    <r>
      <t xml:space="preserve">En total no se tuvieron en cuenta las </t>
    </r>
    <r>
      <rPr>
        <b/>
        <sz val="14"/>
        <rFont val="Calibri"/>
        <family val="2"/>
        <scheme val="minor"/>
      </rPr>
      <t xml:space="preserve">docientos diecinueve(219) </t>
    </r>
    <r>
      <rPr>
        <sz val="11"/>
        <rFont val="Calibri"/>
        <family val="2"/>
        <scheme val="minor"/>
      </rPr>
      <t>observaciones de la OCI.</t>
    </r>
  </si>
  <si>
    <r>
      <rPr>
        <b/>
        <sz val="11"/>
        <color theme="1"/>
        <rFont val="Calibri"/>
        <family val="2"/>
        <scheme val="minor"/>
      </rPr>
      <t>OBSERVACIONES GENERALES: 
Mapa de Riesgos por Procesos</t>
    </r>
    <r>
      <rPr>
        <sz val="11"/>
        <color theme="1"/>
        <rFont val="Calibri"/>
        <family val="2"/>
        <scheme val="minor"/>
      </rPr>
      <t xml:space="preserve">
* Atender las observaciones de la OCI para la formulación del Mapa de Riesgos del proceso para la vigencia 2018, tales como:
       - No se tienen identificados todos los riesgos que afectan el cumplimiento de los objetivos de los procesos e institucionales, como riesgos de los proyectos, riesgos contractuales, entre otros.
       - No se viene aplicando de forma eficaz la metodología para la Administración del Riesgo establecida en la entidad 
       - No se esta dando tratamiento a todas las causas del riesgo identificadas.
       - Los reportes de seguimiento de autocontrol a los controles existentes y a las acciones de manejo no es claro y no presenta evidencias de su cumplimiento.
       - Se observa que hay riesgos que se ha materializado o que han producido hallazgos de auditoria, tanto de la contraloria, observaciones de la veeduria o no conformidades de informes de auditoria interna, tales como deficiencia o falta en la supervisión, pérdida de documentos, respuestas inoportunas de requerimientos (PQRS) y no se relacionan como tal en los mapas de riesgos para establecer su tratamiento.
</t>
    </r>
    <r>
      <rPr>
        <b/>
        <sz val="11"/>
        <color theme="1"/>
        <rFont val="Calibri"/>
        <family val="2"/>
        <scheme val="minor"/>
      </rPr>
      <t xml:space="preserve">Mapa de Riesgos de Corrupción
</t>
    </r>
    <r>
      <rPr>
        <sz val="11"/>
        <color theme="1"/>
        <rFont val="Calibri"/>
        <family val="2"/>
        <scheme val="minor"/>
      </rPr>
      <t xml:space="preserve">* Atender las observaciones de la OCI para la formulación del Mapa de Riesgos del proceso para la vigencia 2018 tales como:
- No se tienen identificados todos los riesgos de corrupción a los cuales estan expuestos los procesos. -No se le vienen dando tratamiento  de forma integral a las causas de los riesgos identificadas.
- No ostante se identifican riesgos transversales como "Elaborar estudios previos para procesos de contratación en beneficio propio o de terceros " y/o "No reportar posibles actos de corrupción e irregularidades que haya encontrado en el ejercicio de sus funciones, en beneficio propio o a favor de un tercero" solo se les esta dando tratamiento en los procesos que los  identifican.
- Se identifican riesgos de gestión como de corrupción: "Alteración de cifras relacionada en la ejecución con indicadores del procesos que se reportan mensualmente"
- No se aplica correctamente la metodología para la administración del riesgo o se implementan controles inefectivos.
</t>
    </r>
    <r>
      <rPr>
        <b/>
        <sz val="11"/>
        <color theme="1"/>
        <rFont val="Calibri"/>
        <family val="2"/>
        <scheme val="minor"/>
      </rPr>
      <t>Mapa de Riesgos Institucional</t>
    </r>
    <r>
      <rPr>
        <sz val="11"/>
        <color theme="1"/>
        <rFont val="Calibri"/>
        <family val="2"/>
        <scheme val="minor"/>
      </rPr>
      <t xml:space="preserve">
* El Mapa de Riesgos Institucional de la SDM publicado  en la Intranet se encuentra desactualizado a </t>
    </r>
    <r>
      <rPr>
        <b/>
        <sz val="11"/>
        <color theme="1"/>
        <rFont val="Calibri"/>
        <family val="2"/>
        <scheme val="minor"/>
      </rPr>
      <t>31/05/2017.</t>
    </r>
    <r>
      <rPr>
        <sz val="11"/>
        <color theme="1"/>
        <rFont val="Calibri"/>
        <family val="2"/>
        <scheme val="minor"/>
      </rPr>
      <t xml:space="preserve"> 
</t>
    </r>
    <r>
      <rPr>
        <b/>
        <sz val="11"/>
        <color theme="1"/>
        <rFont val="Calibri"/>
        <family val="2"/>
        <scheme val="minor"/>
      </rPr>
      <t xml:space="preserve">RECOMENDACIONES: </t>
    </r>
    <r>
      <rPr>
        <sz val="11"/>
        <color theme="1"/>
        <rFont val="Calibri"/>
        <family val="2"/>
        <scheme val="minor"/>
      </rPr>
      <t xml:space="preserve">
* Eevisar y ajustar la pertinencia de los riesgos identificados en el mapa de riesgos de corrupción, de acuerdo a las condiciones actuales del proceso y a las auditorias internas y externas efectuadas así como a las diferentes directrices mencionadas en el  PV01-PR07 procedimiento para la administración del riesgo.
* Fortalecer el conocimiento de la metodología para la Administración del Riesgo establecida en la entidad en el equipo operativo y el líder del proceso.
* Revisar y ajustar la pertinencia de los riesgos identificados en el mapa de cada proceso, de acuerdo a las condiciones actuales del proceso y a las auditorías internas y externas efectuadas así como a las diferentes directrices mencionadas en la  versión vigente del  PV01-PR07 procedimiento para la administración del riesgo.
* Programar en el Mapa de riesgos del Proceso para la vigencia 2018, el tratamiento a los riesgos que se encuentran en zona de riesgo alta o extrema, en el corto plazo destinando los recursos requeridos al respecto evitando así la materialización de estos riesgos.
* Establecer por la OAP algunos riesgos transversales que afectan a todos los procesos los cuales deben tener controles y acciones de manejo para evitar su materialización. Por ejemplo: -deficiencia o falta en la supervisión, perdida de documentos, respuestas inoportunas de requerimientos (PQRS).
* Los riesgos que se ha materializado, tales como deficiencia o falta en la supervisión, perdida de documentos, respuestas inoportunas de requerimientos (PQRS), lo cual se evidenció como resultados de hallazgos de auditoria, tanto de la contraloría, observaciones de la veeduría o no conformidades de informes de auditoría interna, deben relacionarse en los mapas así como su tratamiento para evitar que en el futuro se tomen decisiones equivocadas respecto a su nueva materialización.
* Socializar los riesgos del proceso y su tratamiento con todos los servidores de proceso, recalcandoles la importancia de los controles y  de su participación para evitar la materialización de los riesgos.</t>
    </r>
  </si>
  <si>
    <t>NP</t>
  </si>
  <si>
    <t>NI</t>
  </si>
  <si>
    <t>NPR</t>
  </si>
  <si>
    <t>ESTADO DEL RIESGO DE GESTIÓN -RIESGO RESIDUAL</t>
  </si>
  <si>
    <t>NÚMERO DE  
RIESGOS DE GESTIÓN POR PROCESO</t>
  </si>
  <si>
    <t>ESTADO DEL RIESGO DE CORRUPCIÓN POR PROCESO- RIESGO RESIDUAL</t>
  </si>
  <si>
    <t>NÚMERO DE RIESGOS DE CORRUPCIÓN POR PROCESO</t>
  </si>
  <si>
    <t>RIESGOS DE GESTIÓN</t>
  </si>
  <si>
    <t>PROCESO DIRECCIONAMIENTO ESTRATÉGICO</t>
  </si>
  <si>
    <t xml:space="preserve"> OBJETIVO Y ALCANCE</t>
  </si>
  <si>
    <r>
      <t xml:space="preserve">NIVELES DE ACEPTACIÓN Y </t>
    </r>
    <r>
      <rPr>
        <b/>
        <sz val="16"/>
        <color theme="1"/>
        <rFont val="Calibri"/>
        <family val="2"/>
        <scheme val="minor"/>
      </rPr>
      <t>CRITERIOS PARA LA VALORACIÓN DEL RIESGO</t>
    </r>
  </si>
  <si>
    <t>MAPA DE RIESGOS INSTITUCIONAL</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</si>
  <si>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</si>
  <si>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</si>
  <si>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PROCESO DE DIRECCIONAMIENTO ESTRATÉGICO</t>
  </si>
  <si>
    <t>Es posible que suceda.El evento podrá ocurrir en algún momento.</t>
  </si>
  <si>
    <t>Se espera que el evento ocurra en la mayoria de las circunstancias. Es muy seguro que se presente.</t>
  </si>
  <si>
    <t>Es posible que el evento ocurra en la mayoria de los casos.</t>
  </si>
  <si>
    <t>x</t>
  </si>
  <si>
    <t>ANÁLISIS DEL RIESGO INHERENTE</t>
  </si>
  <si>
    <t>ANÁLISIS DEL RIESGO RESIDUAL</t>
  </si>
  <si>
    <t>OBSERVACIONES OAP</t>
  </si>
  <si>
    <t>CONCLUSIONES SOBRE LA EFICACIA DE LAS ACCIONES</t>
  </si>
  <si>
    <t>TABLA DE IMPACTO RIESGOS DE CORRUPCIÓN</t>
  </si>
  <si>
    <t>TABLA DE IMPACTO RIESGOS DE GESTIÓN</t>
  </si>
  <si>
    <t>RIESGO n</t>
  </si>
  <si>
    <r>
      <t xml:space="preserve">¿El control es manual?
califique </t>
    </r>
    <r>
      <rPr>
        <b/>
        <u/>
        <sz val="12"/>
        <color theme="1"/>
        <rFont val="Arial"/>
        <family val="2"/>
      </rPr>
      <t>10</t>
    </r>
  </si>
  <si>
    <r>
      <t xml:space="preserve">¿La frecuencia de ejecución del control y seguimiento es adecuada?
califique </t>
    </r>
    <r>
      <rPr>
        <b/>
        <u/>
        <sz val="11"/>
        <color theme="1"/>
        <rFont val="Arial"/>
        <family val="2"/>
      </rPr>
      <t>15</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</si>
  <si>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</si>
  <si>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t>1.0</t>
  </si>
  <si>
    <t>Se crea la versión de la política y mapa de riesgos unificado para corrupción y gestión, que incluye los formatos necesarios para su análisis, diligenciamiento y tratamiento eficaz.</t>
  </si>
  <si>
    <t>Descripción del Control
(Traslade aquí los controles que para cada riesgo fueron identificados en la hoja Mapa de Riesgos)</t>
  </si>
  <si>
    <t xml:space="preserve">Detectivo </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</si>
  <si>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</si>
  <si>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</si>
  <si>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</si>
  <si>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</si>
  <si>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</si>
  <si>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</si>
  <si>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</si>
  <si>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</si>
  <si>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</si>
  <si>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</si>
  <si>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</si>
  <si>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</si>
  <si>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</si>
  <si>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</si>
  <si>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</si>
  <si>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</si>
  <si>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</si>
  <si>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</si>
  <si>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</si>
  <si>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FECHA REAL DE EJECUCIÓN DE CADA ACCIÓN</t>
  </si>
  <si>
    <t>Control 1:</t>
  </si>
  <si>
    <t>Control 2:</t>
  </si>
  <si>
    <t>Control n:</t>
  </si>
  <si>
    <t>Corrupción-Institucionalidad</t>
  </si>
  <si>
    <t>Corrupción-Visibilidad</t>
  </si>
  <si>
    <t>Corrupción-Control y Sanción</t>
  </si>
  <si>
    <t>Corrupción-Delitos de la Admón. Pública</t>
  </si>
  <si>
    <t>EVIDENCIA DE EJECUCIÓN DE LAS ACCIONES</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</si>
  <si>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</si>
  <si>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</si>
  <si>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</si>
  <si>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</si>
  <si>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</si>
  <si>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</si>
  <si>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Evaluación del diseño del control</t>
  </si>
  <si>
    <t>Fuerte</t>
  </si>
  <si>
    <t>Conclusión sobre el diseño de controles
(Los controles que no aporten al promedio pueden considerarse para su modificación, eliminación o fusión con otros)</t>
  </si>
  <si>
    <t>Débil</t>
  </si>
  <si>
    <t>Probabilidad</t>
  </si>
  <si>
    <t>RIESGO 8</t>
  </si>
  <si>
    <t>RIESGO 9</t>
  </si>
  <si>
    <t>RIESGO 10</t>
  </si>
  <si>
    <t>RIESGO 11</t>
  </si>
  <si>
    <t>RIESGO 12</t>
  </si>
  <si>
    <t>Criterios para calificar el impacto en RIESGOS DE GESTIÓN</t>
  </si>
  <si>
    <t>RIESGO 13</t>
  </si>
  <si>
    <t>RIESGO 14</t>
  </si>
  <si>
    <t>RIESGO 15</t>
  </si>
  <si>
    <t>RIESGO 16</t>
  </si>
  <si>
    <t>RIESGO 17</t>
  </si>
  <si>
    <t>RIESGO 18</t>
  </si>
  <si>
    <t>RIESGO 19</t>
  </si>
  <si>
    <t>RIESGO 20</t>
  </si>
  <si>
    <t>Calificación del diseño del control</t>
  </si>
  <si>
    <t>Conclusión sobre los controles</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</si>
  <si>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</si>
  <si>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2. Formulación e implementación de acciones que no fomenten la cultura ciudadana y el respeto entre todos los usuarios de todas las formas de transporte.</t>
  </si>
  <si>
    <t>1: Pérdida de imagen institucional
2: Desgaste administrativo por reprocesos
3: Investigaciones y sanciones
4: Detrimento patrimonial</t>
  </si>
  <si>
    <t>Descripción del Control
(Traslade aquí los controles que fueron identificados para cada riesgo en la hoja Mapa de Riesgos)</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</si>
  <si>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</si>
  <si>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</si>
  <si>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 xml:space="preserve">No. de casillas que aporta cada control preventivo </t>
  </si>
  <si>
    <t>No. de casillas que aporta cada control detectivo</t>
  </si>
  <si>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</si>
  <si>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</si>
  <si>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</si>
  <si>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1: Detrimento patrimonial
2: Pérdida de imagen institucional
3: Desgaste administrativo por reprocesos
4: Investigaciones y sanciones</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</si>
  <si>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</si>
  <si>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</si>
  <si>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1: Pérdida de imagen institucional
2: Incremento de PQRSD
3: Investigaciones y/o sanciones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</si>
  <si>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</si>
  <si>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</si>
  <si>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</si>
  <si>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</si>
  <si>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1. Seguimiento al cumplimiento del procedimiento PM05-PR05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</si>
  <si>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</si>
  <si>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</si>
  <si>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</si>
  <si>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</si>
  <si>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t xml:space="preserve">1. Estrategias de fortalecimiento de la cultura de autocontrol (Preventivo). </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</si>
  <si>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</si>
  <si>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</si>
  <si>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</si>
  <si>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 xml:space="preserve">1. Elaboración del Anteproyecto de presupuesto para la formulación o estructuración de los planes, programas o proyectos orientados a la reducción sustancial de victimas fatales y lesionados en siniestros de tránsito - PE01-PR04 (Preventivo).
</t>
  </si>
  <si>
    <t>5. Desarrollo del PAAI y procedimientos de auditoria interna y seguimiento a planes de mejoramiento (Detectivo)</t>
  </si>
  <si>
    <t>2. Seguimiento al Plan Institucional de Capacitación (Preventivo)</t>
  </si>
  <si>
    <t>3. Aplicación del procedimiento de entrenamiento en el puesto de trabajo
(Preventivo)</t>
  </si>
  <si>
    <t>4. Desarrollo de la estrategia comunicativa que incentiva la cultura ciudadana (Preventivo).</t>
  </si>
  <si>
    <t xml:space="preserve">1. Seguimiento al cumplimiento del procedimiento PM05-PR05 (Preventivo)
</t>
  </si>
  <si>
    <t>5. Implementación del enfoque a procesos a través del SIG (Preventivo).</t>
  </si>
  <si>
    <t xml:space="preserve">2. Desarrollo de la estrategia comunicativa que incentiva la cultura ciudadana (Preventivo). </t>
  </si>
  <si>
    <t xml:space="preserve">1. Análisis de cifras estadísticas de siniestralidad vial (Preventivo)
</t>
  </si>
  <si>
    <t>3. Desarrollo del PAAI y procedimientos de auditoria interna y seguimiento a planes de mejoramiento (Detectivo).</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</si>
  <si>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</si>
  <si>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</si>
  <si>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 xml:space="preserve">1. Elaboración del Anteproyecto de presupuesto acorde con las necesidades del Plan de Desarrollo Distrital - Procedimiento PE01-PR04 (Preventivo).
</t>
  </si>
  <si>
    <t xml:space="preserve">6. Evaluación de la satisfacción de los ciudadanos frente a los impactos de los proyectos y acciones (Detectivo)
</t>
  </si>
  <si>
    <t>7. Vinculación de la ciudadanía a través de los CLM  para socializar los programas y proyectos de alto impacto (Detectivo)</t>
  </si>
  <si>
    <t>2. Formulación y desarrollo del Plan de Comunicaciones (Preventivo)</t>
  </si>
  <si>
    <t xml:space="preserve">3.  Formulación y seguimiento del Plan Institucional de Participación (Preventivo) </t>
  </si>
  <si>
    <t xml:space="preserve">1. Aplicación del procedimiento de PE01-PR22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</si>
  <si>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</si>
  <si>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</si>
  <si>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</si>
  <si>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</si>
  <si>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</si>
  <si>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</si>
  <si>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</si>
  <si>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</si>
  <si>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</si>
  <si>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</si>
  <si>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</si>
  <si>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1. Adopción y socialización del Código de Integridad (Preventivo)
</t>
  </si>
  <si>
    <t xml:space="preserve">1. Adopción y desarrollo de la política y estrategia comunicativa sobre igualdad (Preventivo)
</t>
  </si>
  <si>
    <t>3. Desarrollo e implementación del PIC</t>
  </si>
  <si>
    <t>4. Aplicación del procedimiento de PM05-PR14</t>
  </si>
  <si>
    <t>5. Seguimiento al índice de las PQRSD (Detectivo)</t>
  </si>
  <si>
    <t>6. Aplicación procedimientos disciplinarios PV02-PR01 y PV02-PR02 (Detectivo).</t>
  </si>
  <si>
    <t xml:space="preserve">2. Desarrollo e implementación del PIC (Preventivo)
</t>
  </si>
  <si>
    <t>4.Seguimiento al índice de las PQRSD (Detectivo)</t>
  </si>
  <si>
    <t>3. Aplicación del procedimiento de PM05-PR14 (Preventivo)</t>
  </si>
  <si>
    <t>2. Adopción y socialización del Código de Integridad (Preventivo)</t>
  </si>
  <si>
    <t xml:space="preserve">1. Desarrollo de la estrategia comunicativa que incentiva la denuncia (Preventivo).
</t>
  </si>
  <si>
    <t>5. Aplicación de normativa legal asociada a la administración de la planta global de la Entidad (Detectivo).</t>
  </si>
  <si>
    <t>4. Aplicación de los manuales de funciones y verificación con lista de chequeo del cumplimiento de requisitos (Preventivo).</t>
  </si>
  <si>
    <t>3. Implementación del Plan de Bienestar e Incentivos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</si>
  <si>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</si>
  <si>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</si>
  <si>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5. Implementación del Procedimiento PA02-PR07 (Preventivo).</t>
  </si>
  <si>
    <t>6. Aplicación de la Resolución 1401 de 2007 (Preventivo).</t>
  </si>
  <si>
    <t>8. Aplicación del procedimiento PA02-03 para funcionarios (Detectivo).</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</si>
  <si>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</si>
  <si>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</si>
  <si>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</si>
  <si>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 xml:space="preserve">1. Formulación y seguimiento a los acuerdos de gestión que contienen las acciones para la implementación de la política de seguridad de la información (Preventivo)
</t>
  </si>
  <si>
    <t>5. Desarrollo del PAAI y procedimientos de auditoria interna y seguimiento a planes de mejoramiento (Detectivo).</t>
  </si>
  <si>
    <t>EJECUCIÓN DE LOS CONTROLES</t>
  </si>
  <si>
    <t xml:space="preserve">Promedio calificación del diseño de controles </t>
  </si>
  <si>
    <t xml:space="preserve">Solidez del diseño del conjunto de controles </t>
  </si>
  <si>
    <t>DISEÑO DE LOS CONTROLES</t>
  </si>
  <si>
    <t>Control 1: Servicio al Ciudadano
2: Gestión Talento Humano
3: Gestión Talento Humano
4: Comunicaciones
5: Direccionamiento Estratégico</t>
  </si>
  <si>
    <t>Control 1: Direccionamiento Estratégico
2: Comunicaciones
3: Servicio al Ciudadano
4: Servicio al Ciudadano
5: Control y Evaluación de la Gestión</t>
  </si>
  <si>
    <t>Control 1: Direccionamiento Estratégico
2: Direccionamiento Estratégico
3: Gestión Talento Humano
4: Gestión Legal y Contractual
5: Control y Evaluación de la Gestión
6: Servicio al Ciudadano
7: Servicio al Ciudadano
8. Gestión de Transporte e Infraestructura</t>
  </si>
  <si>
    <t>Control 1: Comunicaciones
2: Gestión Talento Humano
3: Control y Evaluación de la Gestión
4: Gestión Legal y Contractual
5: Control y Evaluación de la Gestión
6: Control Disciplinario</t>
  </si>
  <si>
    <t>10. Desarrollo de la estrategia comunicativa que incentiva la denuncia (Preventivo).</t>
  </si>
  <si>
    <t xml:space="preserve">9. Desarrollo del PAAI y procedimientos de auditoria interna y seguimiento a planes de mejoramiento (Detectivo)
</t>
  </si>
  <si>
    <t>8. Evaluación de la satisfacción de los ciudadanos frente a la prestación de los servicios (Preventivo).</t>
  </si>
  <si>
    <t>7. Aplicación y seguimiento de procedimiento PA01-PR19 Firma Digital (Preventivo).</t>
  </si>
  <si>
    <t xml:space="preserve">5. Aplicación y seguimiento de procedimientos PA01-PR12, PA01-PR13, PA01-PR14, PA01-PR21 de control de bienes (Preventivo)
</t>
  </si>
  <si>
    <t xml:space="preserve">6. Aplicación y seguimiento de procedimiento PA01-PR22 Caja Menor (Preventivo). </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</si>
  <si>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</si>
  <si>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</si>
  <si>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</si>
  <si>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</si>
  <si>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</si>
  <si>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</si>
  <si>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</si>
  <si>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rPr>
        <b/>
        <sz val="12"/>
        <rFont val="Arial"/>
        <family val="2"/>
      </rPr>
      <t xml:space="preserve">ZONA DE RIESGO INHERENTE </t>
    </r>
    <r>
      <rPr>
        <sz val="11"/>
        <color theme="1"/>
        <rFont val="Arial"/>
        <family val="2"/>
      </rPr>
      <t xml:space="preserve">
</t>
    </r>
  </si>
  <si>
    <r>
      <rPr>
        <b/>
        <sz val="12"/>
        <rFont val="Arial"/>
        <family val="2"/>
      </rPr>
      <t xml:space="preserve">ZONA DE RIESGO RESIDUAL </t>
    </r>
    <r>
      <rPr>
        <sz val="11"/>
        <color theme="1"/>
        <rFont val="Arial"/>
        <family val="2"/>
      </rPr>
      <t xml:space="preserve">
</t>
    </r>
  </si>
  <si>
    <t>1. Aplicación del procedimiento PM01-PR05 (Preventivo)
2. Cumplimiento a las medidas anticorrupción institucionales contenidas en el PAAC (Preventivo).
3. Adopción y socialización del Código de Integridad (Preventivo).
4. Aplicación del procedimiento PM05-PR02 - participación social (Preventivo).
5. Aplicación y seguimiento de procedimientos PA01-PR12, PA01-PR13, PA01-PR14, PA01-PR21 de control de bienes (Preventivo)
6. Aplicación y seguimiento de procedimiento PA01-PR22 Caja Menor (Preventivo). 
7. Aplicación y seguimiento de procedimiento PA01-PR19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PM01-PR01 PQRSD (Detectivo)</t>
  </si>
  <si>
    <t>Control 1: Gestión de Transporte e Infraestructura
2: Control y Evaluación de la Gestión
3: Gestión Talento Humano
4: Servicio al Ciudadano
5: Gestión Administrativa
6: Gestión Administrativa
7. Gestión Administrativa
7: Servicio al Ciudadano
8: Control y Evaluación de la Gestión
9: Comunicaciones
10. Servicio al Ciudadano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</si>
  <si>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</si>
  <si>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</si>
  <si>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</si>
  <si>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</si>
  <si>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t>RIESGO No.</t>
  </si>
  <si>
    <t>11. Aplicación del procedimiento PM05-PR01 PQRSD (Detectivo)</t>
  </si>
  <si>
    <t>8. Elaboración de estudios sectoriales  PM01-PR05 (Preventivo).</t>
  </si>
  <si>
    <t xml:space="preserve">2.  Verificación de la información financiera, técnica y jurídica de la Entidad acorde con la metodologia establecida por los entes de control (Preventivo).
</t>
  </si>
  <si>
    <r>
      <rPr>
        <b/>
        <sz val="12"/>
        <rFont val="Arial"/>
        <family val="2"/>
      </rPr>
      <t>OPCIÓN DE MANEJO</t>
    </r>
    <r>
      <rPr>
        <u/>
        <sz val="11"/>
        <color theme="10"/>
        <rFont val="Arial"/>
        <family val="2"/>
      </rPr>
      <t xml:space="preserve">
(Consulte la hoja de opciones de manejo)</t>
    </r>
  </si>
  <si>
    <t xml:space="preserve">3. Revisión de la información reportada por las dependencias en los POA con respecto al avance físico y presupuestal de las metas y sus actividades- PE01-PR01(Preventivo).
</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</si>
  <si>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</si>
  <si>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</si>
  <si>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</si>
  <si>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</si>
  <si>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</si>
  <si>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</si>
  <si>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</si>
  <si>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Puntaje para desplazar Impacto</t>
  </si>
  <si>
    <t>Control 1: Gestión Talento Humano
2: Control Disciplinario 
3: Direccionamiento Estratégico
4: Gestión Administrativa
5: Control y Evaluación de la Gestión
6: Control Disciplinario
7: Gestión de la Información
8: Gestión de la Información</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</si>
  <si>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</si>
  <si>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</si>
  <si>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</si>
  <si>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</si>
  <si>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</si>
  <si>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</si>
  <si>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1. Adopción y desarrollo de la política y estrategia comunicativa sobre igualdad (Preventivo)
2. Aplicación del procedimiento PM05-PR02 - Participación ciudadana (Preventivo).
3. Desarrollo e implementación del PIC (Preventivo)
4. Aplicación del procedimiento de PM05-PR14 (Preventivo).
5. Seguimiento al índice de las PQRSD (Detectivo)
6. Aplicación procedimientos disciplinarios PV02-PR01 y PV02-PR02 (Detectivo).</t>
  </si>
  <si>
    <t xml:space="preserve">2. Aplicación del procedimiento PM05-PR02 - participación ciudadana (Preventivo).
</t>
  </si>
  <si>
    <t xml:space="preserve">1. Aplicación del procedimiento PM05-PR02 - Participación ciudadana (Preventivo).
</t>
  </si>
  <si>
    <t>Promedio de controles preventivos</t>
  </si>
  <si>
    <t>Promedio de controles detectivos</t>
  </si>
  <si>
    <t>SOLIDEZ DE LOS CONTROLES</t>
  </si>
  <si>
    <t>Fuerte
Diseño fuerte + Ejecución fuerte</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</si>
  <si>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</si>
  <si>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</si>
  <si>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Moderada</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</si>
  <si>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</si>
  <si>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</si>
  <si>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</si>
  <si>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3. Expedicion de los manuales de supervisión (Preventivo)</t>
  </si>
  <si>
    <t xml:space="preserve">7. Verificación de la ARL previo suscripción del contrato (Detectivo)
</t>
  </si>
  <si>
    <t>Acción 2: resultados de las encuestas para medir el impacto.</t>
  </si>
  <si>
    <t>10. Seguimiento a las acciones desarrolladas en redes sociales.</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</si>
  <si>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Mantener las acciones del PAAI relacionadas con el rol de Liderazgo Estratégico (Acompañamiento Comite de Archivo) y seguimiento al PMA (Plan de Mejoramiento del Archivo)</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</si>
  <si>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Informes de seguimiento</t>
  </si>
  <si>
    <t>4. Expedición de los manuales de contratación y supervisión de conformidad con las normas existentes (Detectivo)</t>
  </si>
  <si>
    <t>6. Elaboración del Anteproyecto de presupuesto acorde con las necesidades de la  procesos de selección (planta -contratistas). (Preventivo).</t>
  </si>
  <si>
    <t>1EST. Orientar las acciones de la Secretaría Distrital de Movilidad hacia la visión cero, es decir, la reducción sustancial de víctimas fatales y lesionadas en siniestros de tránsito</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</si>
  <si>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</si>
  <si>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</si>
  <si>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</si>
  <si>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Control 1: Direccionamiento Estratégico
2: Seguridad Vial
3: Seguridad Vial
4: Seguridad Vial
5: Control y Evaluación de la Gestión</t>
  </si>
  <si>
    <t>2EST. Fomentar la cultura ciudadana y el respeto entre todos los usuarios de todas las formas de transporte, protegiendo en especial los actores vulnerables y los modos activos.</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</si>
  <si>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</si>
  <si>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</si>
  <si>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Control 1: Seguridad Vial
2: Comunicaciones
3: Control y Evaluación de la Gestión</t>
  </si>
  <si>
    <t>3EST. Propender por la sostenibilidad ambiental, económica y social de la movilidad en una visión integral de planeación de ciudad y movilidad.</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</si>
  <si>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</si>
  <si>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</si>
  <si>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1. Elaboración del Anteproyecto de presupuesto acorde con las necesidades del Plan de Desarrollo Distrital - Procedimiento PE01-PR04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Desarrollo del PAAI y procedimientos de auditoria interna y seguimiento a planes de mejoramiento (Detectivo)
6. Evaluación de la satisfacción de los ciudadanos frente a los impactos de los proyectos y acciones (Detectivo)
7. Vinculación de la ciudadanía a través de los CLM para socializar los programas y proyectos de la Entidad, procedimiento PM05-PR02(Detectivo)
8. Elaboración de estudios sectoriales PM01-PR05 (Preventivo).</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</si>
  <si>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</si>
  <si>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</si>
  <si>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Aplicación del procedimiento de PE01-PR22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</si>
  <si>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PV02-PR01 y PV02-PR02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</si>
  <si>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PV02-PR01 y PV02-PR02 (Detectivo).</t>
  </si>
  <si>
    <t>1: Falta de conocimiento en temas de igualdad
2: Inadecuada formulación y/o implementación de políticas de servicio y participación ciudadana</t>
  </si>
  <si>
    <t>Control 1: Comunicaciones
2: Servicio al Ciudadano
3: Gestión Talento Humano
4: Servicio al Ciudadano
5: Servicio al Ciudadano
6: Control Disciplinario</t>
  </si>
  <si>
    <t>6EST. Proveer un ecosistema adecuado para la innovación y adopción de tecnologías de movilidad y de información y comunicación.</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</si>
  <si>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</si>
  <si>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</si>
  <si>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Desarrollo del PAAI y procedimientos de auditoria interna y seguimiento a planes de mejoramiento (Detectivo)</t>
  </si>
  <si>
    <t>Control 1: Direccionamiento Estratégico
2: Gestión de la Información
3: Gestión Talento Humano
4: Gestión Tecnológica
5: Control y Evaluación de la Gestión</t>
  </si>
  <si>
    <t>8EST. Contar con un excelente equipo humano y condiciones laborales que hagan de la Secretaría Distrital de Movilidad un lugar atractivo para trabajar y desarrollarse profesionalmente</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</si>
  <si>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</si>
  <si>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</si>
  <si>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</si>
  <si>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Control 1: Gestión Talento Humano
2: Gestión Talento Humano
3: Gestión Legal y Contractual
4: Gestión Talento Humano
5: Gestión Legal y Contractual
6: Gestión Talento Humano
7: Direccionamiento Estratégico</t>
  </si>
  <si>
    <t>1: Afectación negativa en la evaluación del desempeño de los funcionarios.
2: Incumplimiento de las funciones u obligaciones asignadas
3: Falta de proyección personal y profesional
4. Afectación del logro de los objetivos institucionales.</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</si>
  <si>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</si>
  <si>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 Accidentes de trabajo y enfermedades laborales.
2: Investigaciones y pago de indemnizaciones y multas
3: Incremento de índices de incapacidades y ausentismo laboral
4: Baja productividad
5: Afectación de la calidad de vida de los colaboradores.</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</si>
  <si>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</si>
  <si>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</si>
  <si>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</si>
  <si>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</si>
  <si>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</si>
  <si>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 Investigaciones y sanciones
2: Pérdida de imagen institucional
3: Detrimento patrimonial
4: Afectación a la seguridad y salud de los colaboradores y terceros
5: Desgaste administrativo</t>
  </si>
  <si>
    <t>1: Falta de liderazgo y compromiso en la Alta Dirección
2: Insuficiencia en recursos humanos, tecnológicos, económicos
3: Deficiencia en controles para garantizar el cumplimiento de la política 
4: Falta de divulgación de la política y estándares.</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</si>
  <si>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</si>
  <si>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Desarrollo del PAAI y procedimientos de auditoria interna y seguimiento a planes de mejoramiento (Detectivo)</t>
  </si>
  <si>
    <t>Control 1: Gestión Administrativa
2: Direccionamiento Estratégico
3: Gestión Administrativa
4: Control y Evaluación de la Gestión</t>
  </si>
  <si>
    <t>5. Verificacion del perfil de Contratistas en Secop II (Preventivo). (preventivo).</t>
  </si>
  <si>
    <t>12. Aplicación del procedimiento sancionatorio a contratistas PE01-PR18 (Detectivo)</t>
  </si>
  <si>
    <t>Versión: 1.0</t>
  </si>
  <si>
    <t>1: Fortalecer la planificación de recursos en el anteproyecto de presupuesto.
2: Realizar las intervenciones de pedagogía, ingeniería y control en puntos críticos de accidentalidad. 
3: Mantener las acciones relacionadas con el seguimiento del avance de los proyectos del Plan de Desarrollo que apuntan a lograr la meta visión cero</t>
  </si>
  <si>
    <t>1: Anual
 2: Trimestral
 3: Trimestral</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</si>
  <si>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DAL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</si>
  <si>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1: Mensual
 2:Trimestral
 3.1: Bimensual
 3.2. Semestral 
 4: Trimestral 
 5: Permanente</t>
  </si>
  <si>
    <t>Acción 1: Dirección de Servicio al Ciudadano
 Acción 2: Subdirección Administrativa -OAP (POA)
 Acción 3: Dirección Administrativa
 Acción 4: Comunicaciones Acción 5: Oficina Asesora de Planeación</t>
  </si>
  <si>
    <t>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DAL a la solicitud presentada.
 Acción 3.2:
 Acción 4: Seguimiento a las acciones implementadas a través de encuestas, indicadores de impacto. 
 Acción 5: Evaluación a través de encuestas, seguimiento actividades Jornada SIG y plataforma Moodle.</t>
  </si>
  <si>
    <t>Acción 1: Consolidación y Control de la aplicación de los mecanismos de medición- PM 05-PR 17-F 03.
 Acción 2: POA
 Acción 3.1: Correos.
 Acción 3.2:
 Acción 4: publicaciones en los canales de comunicación establecidos
 Acción 5: Encuestas, resultados en la revisión por la dirección, listas de asistencia.</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</si>
  <si>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</si>
  <si>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</si>
  <si>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</si>
  <si>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Dirección de Seguridad Vial y Comportamiento del Tránsito
 Acción 2: Comunicaciones 
 Acción 3: Oficina de Control Interno</t>
  </si>
  <si>
    <t>Acción 1: Socializaciones de formación a la ciudadadania en instituciones educativas, organizaciones y espacios en vía.
 Acción 2:Medir el impacto de la estrategia de comunicaciones para fortalecer la cultura ciudadana. 
 Acción 3: Evaluar el cumplimiento de la SDM frente a los mecanismos de Participación Ciudadana (Decreto 371 de 2010)</t>
  </si>
  <si>
    <t>Acción 1: Planillas de asistencia, actas de inicio y actas de reunión
 Acción 2: publicaciones, actas de reunión, encuestas
 Acción 3: Informe de Auditoría</t>
  </si>
  <si>
    <t>1: Fortalecer la planificación de recursos en el anteproyecto de presupuesto.
 2: Mantener el seguimiento a los procesos programados en el PAA acorde con las exigencias de la plataforma de contratación pública "Colombia Compra Eficiente". 
 3: Socializar la normatividad vigente para la evaluación del desempeño 
 4: Mantener el control existente. 
 5: Mantener las acciones relacionadas con el seguimiento del avance de los proyectos del Plan de Desarrollo y a los POA de gestión.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PM01-PR05</t>
  </si>
  <si>
    <t>1: Anual 
 2: Mensual
 3: Trimestral
 4: Permanente
 5: Trimestral para Metas de Inversión y Anual para POA de Gestión
 6: Mensual
 7: Mensual
 8. Por demanda de estudios a realizar</t>
  </si>
  <si>
    <t>Acción 1: Subsecretaria de Política Sectorial
 Acción 2: Oficina Asesora de Planeación
 Acción 3: Subdirección Administrativa
 Acción 4: Direccion de Asuntos Legales
 Acción 5: Oficina de Control Interno
 Acción 6: Dirección de Servicio al Ciudadano
 Acción 7: Dirección de Servicio al Ciudadano
 Acción 8: DTI y DESS</t>
  </si>
  <si>
    <t>Acción 1: Verificación de asignación de recursos a las metas Plan de Desarrollo 
 Acción 2: Monitoreo a los procesos ejecutados del PAA.
 Acción 3: Comunicaciones enviadas a los jefes, Registro de los resultados de las evaluaciones
 Acción 4: El seguimiento de la eficacia de los manuales para evitar la posible formulacion de planes y proyectos que no esten encaminados a la sostenibilidad ambiental, economica y social de la movilidad, se realiza con la verificacion del plan anual de adquisisciones previo al inicio del proceso contractual, lineamiento que se encuentra en el manual de contratación. Frente al manual de supervisión, este da lineamientos a los supervisores frente al seguimiento de las actividades de los contratistas en pro de que sus actividades vayan encaminadas a la sostenibilidad ambiental, economica y social.
 Acción 5: Evaluar avance cumplimiento metas de los Planes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t>
  </si>
  <si>
    <t>Acción 1: Programación de recursos en el anteproyecto de presupuesto - PAA programado por las Subsecretarias frente a las necesidades de sostenibilidad ambiental, económica y social de la movilidad en una visión integral.
 Acción 2: Informes pendientes PAA, actas de comité directivo, sémaforo del avance presupuestal
 Acción 3: comunicaciones enviaas a los jesfes, Registro resutados de las evaluación del desempeño y archivo de las evaluaciones
 Acción 4:Memorando o Correo electronicos de devolución del proceso por no estar acorde al PAA y Memorando o Correo de Designacion de Supervisión.
 Acción 5: Informe Seguimiento
 Acción 6:Consolidación y Control de la aplicación de los mecanismos de medición- PM 05-PR 17-F 03.
 Acción 7: Publicación en la Página Web de las agendas participativas de Trabajo ( APT)
 Acción 8: Firmas en los estudios aprobados</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</si>
  <si>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Aplicar encuesta de Satisfacción de los ciudadanos frente a los impactos de los proyectos y acciones. 
 5: Mantener las acciones del PAAI relacionadas con el cumplimiento de lo establecido en el Decreto 371 de 2010.</t>
  </si>
  <si>
    <t>1: Anual
 2: Mensual
 3:Mensual
 4:Mensual
 5: Anual</t>
  </si>
  <si>
    <t>Acción 1: Oficina Asesora de Planeación y la Dirección de Servicio al Ciudadano 
 Acción 2: Comunicaciones
 Acción 3: Dirección de Servicio al Ciudadano
 Acción 4: Dirección de Servicio al Ciudadano
 Acción 5: Oficina de Control Interno</t>
  </si>
  <si>
    <t>Acción 1: Revisión periódica de la caracterización de partes interesadas.
 Acción 2: seguimiento a las acciones propuestas en el plan de comunicaciones 
 Acción 3: seguimiento de las acciones propuestas en el plan institucional de participación
 Acción 4: Encuesta de Satisfacción de los ciudadanos referente a los impactos de los proyectos y acciones. 
 Acción 5: Evaluar el cumplimiento de la SDM frente a los mecanismos de Participación Ciudadana (Decreto 371 de 2010)</t>
  </si>
  <si>
    <t>Acción 1: Caracterización de partes interesadas
 Acción 2: plan de comunicaciones 
 Acción 3: Formato acta de reunión PA01- PR01- F02 ó Formato listado de asistencia PA01- PR01- F01 
 Acción 4: Consolidación y Control de la aplicación de los mecanismos de medición- PM 05-PR 17-F 03.
 Acción 5: Informe de Auditoría</t>
  </si>
  <si>
    <t>Acción 4: Verificar en diciembre la información recopilada por la DSC con respecto a la rendición de cuentas por localidades; en marzo de 2018 se verificaría la Distrital</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</si>
  <si>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PE01-PR01(Preventivo).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local (Detectivo)
7. Aplicación procedimiento PM05-PR08 (Preventivo)
8. Aplicación procedimientos disciplinarios PV02-PR01 y PV02-PR02 (Detectivo).</t>
  </si>
  <si>
    <t>Control 1: Direccionamiento Estratégico
2: Direccionamiento Estratégico
3: Direccionamiento Estratégico
4: Gestión de la Información
5: Gestión Talento Humano
6: Servicio al Ciudadano
7: Servicio al Ciudadano
8: Control Disciplinario</t>
  </si>
  <si>
    <t>1: Anual
 2: Anual
 3: Trimestral
 4: Semestral
 5: Semestral
 6: Anual
 7: Mensual
 8: Trimestral</t>
  </si>
  <si>
    <t>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t>
  </si>
  <si>
    <t>1: Anual
 2: Semestral 
 3: Anual
 4: Semestral 
 5: Dos veces al año
 6: Trimestral 
 7: Semestral
 8: Anual</t>
  </si>
  <si>
    <t>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Numero de expedientes iniciados en el periodo. 
 7: Diligenciamiento del Formato de Evaluación
 8: Verificación del plan de sensibilización|</t>
  </si>
  <si>
    <t>1: Mensual 
 2: Semestral
 3. Trimestral
 4:.Semestral.
 5. Anual
 6: Trimestral</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</si>
  <si>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documentos que asi la requieran e implementar puntos de control para minimizar el evento potencial.
 Acción 5: Seguimiento actividades PAAI
 Acción 6:Continuar dando tramite a las quejas presentadas dentro del mes de su recibo.</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</si>
  <si>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</si>
  <si>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</si>
  <si>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Trimestral o De acuerdo a las necesidades y/o ofertas sobre capacitaciones
 4: Semestral
 5: Mensual
 6: Trimestral</t>
  </si>
  <si>
    <t>Acción 1: Oficina Asesora de Comunicaciones
 2: Dirección de Servicio al Ciudadano
 3: Subsecretaria de Gestión Corporativa y Dirección de Servicio al Ciudadano
 4:Dirección de Servicio al Ciudadano
 5:Dirección de Servicio al Ciudadano
 Acción 6: Oficina de Control Disciplinario</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</si>
  <si>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 que se presenten en la atención de los
 requerimientos asignados a las diferentes dependencias.
 Acción 6: Continuar dando tramite a las quejas presentadas dentro del mes de su recibo.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</si>
  <si>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PM05-PR01-F05, formato PM05-PR01-F01 Consolidación de requerimientos
 Acción 6: expediente disciplinario</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</si>
  <si>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las acciones del PAAI relacionadas con la Evaluación al cumplimiento disposiciones sobre derechos de autor a DNDA</t>
  </si>
  <si>
    <t>1: Anual 
 2: Semestral
 3: Anual
 4: Semestral
 5: Anual</t>
  </si>
  <si>
    <t>Acción 1: Subsecretaria de Política Sectorial
 Acción 2: Oficina de Información Sectorial Acción 3: Subsecretaria de Gestión Corporativa, OAP y Oficina de Control Interno
 Acción 4.1: Oficina de Información Sectorial
 Acción 4.2: Oficina de Información Sectorial
 Acción 5: Oficina de Control Interno</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</si>
  <si>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</si>
  <si>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t>
  </si>
  <si>
    <t>1: verificar la información aportada con la información requerida tanto de formación como de experiencia requerida en el manual de funciones de acuerdo con el perfil.
 2: Verificar que la información de la hoja de vida seleccionada en la prueba aleatoria es verídica.
 3:Verificacion de los documentos precontractuales entre ellos la hoja de vida diligenciada por el contratista en la plataforma del SIDEAP, previo a la sucripción del contrato.
 4:Socializar la normatividad vigente para la evaluación del desempeño
 5: Verificar los documentos del contratista en la plataforma de Secop II, con el fin de corroborar la idoneidad en el desarrollo de las actividades a contratar, previa a suscripción del contrato.
 6:verificar la aplicación del procedimiento para ingreso y los requisitos de formación y experiencia del manual de funciones
 7: Fortalecer la planificación de recursos en el anteproyecto de presupuesto.</t>
  </si>
  <si>
    <t>1: Por evento 
 2:Por evento 
 3:Pemanente o cuando se incie el proceso de contratación.
 4: Trimestral
 5: Cuando se incie el proceso de contratación.
 6:Por evento 
 7: Anual</t>
  </si>
  <si>
    <t>Acción 1: Subsecretaria de Gestión Corporativa
 Acción 2: Subsecretaria de Gestión Corporativa
 Acción 3: Dirección de Asuntos Legales
 Acción 4: Subsecretaria de Gestión Corporativa
 Acción 5: Dirección de Asuntos Legales y demás del proceso de Gestión Legal y Contractual
 Acción 6: Subsecretaria de Gestión Corporativa
 Acción 7: Subsecretaria de Política Sectorial, Subsecretaria de Gestión Corporativa y Subsecretaria de Servicios de la Movilidad</t>
  </si>
  <si>
    <t>Acción 1: Documentos requeridos para el nombramiento en los casos seleccionados para la verificación
 Acción 2:comunicaciones por diferentes medios para comprobar la veracidad de la información aportada en la hoja de vida
 Acción 3:El seguimiento se realiza en el momento de la verificacion de la Documentación, previo a la elaboracion del contrato. En caso de que el contratista no cumpla con el perfil se realizan los comentarios a través de correo o memorando. 
 Acción 4:Comunicaciones enviadas a los jefes, Registro de los resultados de las evaluaciones
 Acción 5: .El seguimiento se realiza por parte de los ordenadores del gasto y la Direccion de Asuntos Legales, a través de la aprobación de los documentos en la plataforma del SECOP II, en la cual se puede evidenciar las aprobaciones realizadas por los puntos de control (Ordenadores del Gasto, Director de Asuntos Legales y Lideres de contratación)
 Acción 6: verificación del procedimiento
 Acción 7: Verificación de asignación de recursos a las metas Plan de Desarrollo</t>
  </si>
  <si>
    <t>Acción 1: comunicaciones - lista de chequeo
 Acción 2:comunicaciones lista de chequeo
 Acción 3: Devoluciones de documentacion pre contractuale a través de correo electronio y/o memorando para su correspondiente corrección - en el caso del SECOP II el proceso puede ser rechazado hasta que se cumpla con los requisistos del perfil.
 Acción 4:comunicaciones enviaas a los jesfes, Registro resutados de las evaluación del desempeño y archivo de las evaluaciones
 Acción 5: En caso de incumplimiento del perfil se le comunica al ordenador del gasto para que realice la correccion pertinente o en su defecto se procede a rechazarlo a través de la plataforma de SECOP II.
 Acción 6:comunicaciones lista de chequeo
 Acción 7: Programación de recursos en el anteproyecto de presupuesto - PAA programado por las Subsecretarias frente a las necesidades de la procesos de selección (planta -contratistas).</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</si>
  <si>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</si>
  <si>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1: Anual
 2: De acuerdo a las necesidades y/o ofertas sobre capacitaciones
 3: De acuerdo a las necesidades Bienestar y plan de Incentivos</t>
  </si>
  <si>
    <t>Acción 1: Subsecretaria de Política Sectorial, Subsecretaria de Gestión Corporativa y Subsecretaria de Servicios de la Movilidad 
 Acción 2: Subdirección Administrativa y Servicio al Ciudadano
 Acción 3: Subsecretaria de Gestión Corporativa</t>
  </si>
  <si>
    <t>Acción 1: Verificación de asignación de recursos acorde a las necesidades de recursos humanos, tecnológicos y físicos. 
 Acción 2: Seguimiento al cumplimiento del POA
 Acción 3: Seguimiento al cumplimiento del POA</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</si>
  <si>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</si>
  <si>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Procedimiento PA02-PR07 (Preventivo).
6. Aplicación de la Resolución 1401 de 2007 (Preventivo).
7. Verificación de la ARL con la suscripción del acta de inicio (Preventivo)
8. Aplicación del procedimiento PA02-03 para funcionarios (Detectivo).</t>
  </si>
  <si>
    <t>1: Mantener la evaluación inicial de acuerdo a los lineamientos establecidos en la Res 1111/2017
 2: Continuar asegurando que el personal encargado del S&amp;SO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reiterando la necesidad de que los contratistas aporten certificado de afiliación a la ARL con la suscripción del acta de inicio. 
 8:Continuar con la verificación mensual de las novedades en la nómina</t>
  </si>
  <si>
    <t>1: Anual 
 2:Cada vez que se vincule personal al subsistema 
 3: Anual
 4:Anual
 5: Anual
 6:Cada vez que se presente un accidente de trabajo
 7:Permanente 
 8:Mensual</t>
  </si>
  <si>
    <t>Acción 1: Subdirección Administrativa 
 Acción 2: Subdirección Administrativa 
 Acción 3: Subsecretaria de Gestión Corporativa 
 Acción 4: Directivos de cada dependencia
 5: Subdirección Administrativa 
 6:Subdirección Administrativa
 7: Direccion de Asuntos Legales y todos los procesos.
 8: Subdirección Administrativa</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</si>
  <si>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S&amp;SO.
 Acción 4:De manera semestral se realiza el seguimiento al cumplimiento de los objetivos
 5:Programación de capacitaciones
 6:Diligenciamiento de formatos de investigación de AT/IT
 7: La Direccion de Asuntos Legales verifica los requisitos para la suscripcion del acta de inicio y con ellos el certificado de afiliacion a la ARL.
 8:Consolidación de las novedades administrativas que afecten la nómina de los funcionarios</t>
  </si>
  <si>
    <t>Acción 1: Lista de chequeo de la evaluación inicial firmada por el profesional encargado de la implementación del SST en la Entidad
 Acción 2:Verificación del perfil requerido en documentos precontractuales 
 Acción 3: Programación de recursos en el anteproyecto de presupuesto - PAA programado por la Subsecretaria de Gestión Corporativa frente a las necesidades del subsistema de S&amp;SO.
 Acción 4:Acuerdo de gestión suscrito por directivo y su superior que contenga los porcentajes de avance del acuerdo de gestión
 5:Listas de chequeo, registros fotográficos y programaciones de agenda
 6:Formato diligenciado de investigación de AT/IT (el documento es reservado a los interesados directos y al equipo auditor certificado)
 7:Certificado de afiliación con estado AFILIADO del contratista y/o correos,memorando de devolución de las acta de inicio por incumplimiento a los requisitos establecidos para tal fin.
 8:Cuadro consolidado de seguridad social y el reporte por el sistema PILA (Planilla Integrada de Liquidación de Aportes)</t>
  </si>
  <si>
    <t>1.1: Dar continuidad a las acciones de promoción y sensibilización del SIG
 1.2: Acciones encaminadas a fortalecer compromiso de la Alta Dirección y toma de conciencia en los colaboradores
 1.3: Mantener las acciones del PAAI relacionadas con el rol de Enfoque hacia la Prevención.</t>
  </si>
  <si>
    <t>1.1: Permanente
 1.2: Permanente
 1.3: Mensual</t>
  </si>
  <si>
    <t>Acción 1.1: Oficina Asesora de Planeación
 Acción 1.2: Subsecretaria de Gestión Corporativa
 Acción 1.3: Oficina de Control Interno</t>
  </si>
  <si>
    <t>Acción 1.1: Evaluación a través de encuestas, seguimiento actividades Jornada SIG y plataforma Moodle. 
Acción 1.2: A través de la realización de los procesos de inducción y reinducción a funcionarios, seguimiento al cumplimiento de los acuerdos de gestión y verificación de la inclusión de obligaciones contractuales encaminadas al fortalecimiento del SIG.
Acción 1.3: Publicaciones en los canales de comunicación de la SDM (Correo Institucional)</t>
  </si>
  <si>
    <t>Acción 1.1: Encuestas, resultados en la revisión por la dirección, listas de asistencia. 
Acción 1.2: Listados de asistencia a las jornadas de inducción y reinducción, acuerdos de gestión y obligaciones contenidas en los contratos de prestación de servicios.
Acción 1.3: Correo institucional "Comunicaciones Internas"</t>
  </si>
  <si>
    <t>1. Campañas de socialización y concientización a colaboradores en las actividades del SGA (Preventivo).
2. Supervisión al cumplimiento de la normativa, procedimiento PA01-PR09 y matriz de aspectos e impactos ambientales (Preventivo).
3. Elaboración del Anteproyecto de presupuesto acorde con las necesidades de recursos humanos, tecnológicos y físicos para el SGA (Preventivo).</t>
  </si>
  <si>
    <t xml:space="preserve">Control 1: Gestión Administrativa
2: Gestión Administrativa
3: Direccionamiento Estratégico
</t>
  </si>
  <si>
    <t>1: Semestral 2.1: Mensual 2.2: Bimestral 2.3: Semestral 2.4: Anual 2.5: Semestral 3: Anual</t>
  </si>
  <si>
    <t>Acción 1: Subdirección Administrativa
 Acción 2: Subdirección Administrativa
 Acción 3: Subdirección Administrativa</t>
  </si>
  <si>
    <t>1: Trimestral 
2: Anual
3: semestral  
4: Sujeta a la programación del Comité y seguimiento PMA trimestral</t>
  </si>
  <si>
    <t>Acción 1: Subdirección Administrativa 
Acción 2: Subsecretaria de Gestión Corporativa 
3: Subdirección Administrativa 
4: Oficina de Control Interno</t>
  </si>
  <si>
    <t>Acción 1: Cumplimiento de metas trimestrales establecidas en el PINAR
Acción 2: Verificación de asignación de recursos para la sostenibilidad y mejora del Subsistema de Gestión Documental y Archivo
3:dependencias con aplicacion de TRD sobre el total de dependencias 
4:Seguimiento a las acciones PAAI</t>
  </si>
  <si>
    <r>
      <t>Luego de que  ha</t>
    </r>
    <r>
      <rPr>
        <sz val="12"/>
        <rFont val="Calibri"/>
        <family val="2"/>
        <scheme val="minor"/>
      </rPr>
      <t xml:space="preserve"> sido </t>
    </r>
    <r>
      <rPr>
        <sz val="12"/>
        <color theme="1"/>
        <rFont val="Calibri"/>
        <family val="2"/>
        <scheme val="minor"/>
      </rPr>
      <t xml:space="preserve">llevado a esta zona, la Secretaria decide que el riesgo residual se puede </t>
    </r>
    <r>
      <rPr>
        <b/>
        <sz val="12"/>
        <color theme="1"/>
        <rFont val="Calibri"/>
        <family val="2"/>
        <scheme val="minor"/>
      </rPr>
      <t>ASUMIR</t>
    </r>
    <r>
      <rPr>
        <sz val="12"/>
        <color theme="1"/>
        <rFont val="Calibri"/>
        <family val="2"/>
        <scheme val="minor"/>
      </rPr>
      <t>, manteniendo o aceptando la posible pérdida residual probable e implementando acciones de manejo para su mitigación.</t>
    </r>
  </si>
  <si>
    <r>
      <t xml:space="preserve">Se deben establecer controles o acciones preventivas para </t>
    </r>
    <r>
      <rPr>
        <b/>
        <sz val="12"/>
        <rFont val="Calibri"/>
        <family val="2"/>
        <scheme val="minor"/>
      </rPr>
      <t>ELIMINAR</t>
    </r>
    <r>
      <rPr>
        <sz val="12"/>
        <rFont val="Calibri"/>
        <family val="2"/>
        <scheme val="minor"/>
      </rPr>
      <t xml:space="preserve"> el riesgo residual.</t>
    </r>
  </si>
  <si>
    <r>
      <t xml:space="preserve">La Secretaria entiende que el riesgo residual se puede </t>
    </r>
    <r>
      <rPr>
        <b/>
        <sz val="12"/>
        <color theme="1"/>
        <rFont val="Calibri"/>
        <family val="2"/>
        <scheme val="minor"/>
      </rPr>
      <t>ASUMIR</t>
    </r>
    <r>
      <rPr>
        <sz val="12"/>
        <color theme="1"/>
        <rFont val="Calibri"/>
        <family val="2"/>
        <scheme val="minor"/>
      </rPr>
      <t xml:space="preserve"> o </t>
    </r>
    <r>
      <rPr>
        <b/>
        <sz val="12"/>
        <color theme="1"/>
        <rFont val="Calibri"/>
        <family val="2"/>
        <scheme val="minor"/>
      </rPr>
      <t>REDUCIR</t>
    </r>
    <r>
      <rPr>
        <sz val="12"/>
        <color theme="1"/>
        <rFont val="Calibri"/>
        <family val="2"/>
        <scheme val="minor"/>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</si>
  <si>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2"/>
        <rFont val="Calibri"/>
        <family val="2"/>
        <scheme val="minor"/>
      </rPr>
      <t>REDUCIR</t>
    </r>
    <r>
      <rPr>
        <sz val="12"/>
        <rFont val="Calibri"/>
        <family val="2"/>
        <scheme val="minor"/>
      </rPr>
      <t xml:space="preserve">,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</si>
  <si>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 xml:space="preserve">EVITAR </t>
    </r>
    <r>
      <rPr>
        <sz val="12"/>
        <color theme="1"/>
        <rFont val="Calibri"/>
        <family val="2"/>
        <scheme val="minor"/>
      </rPr>
      <t xml:space="preserve">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 xml:space="preserve">COMPARTIR </t>
    </r>
    <r>
      <rPr>
        <sz val="12"/>
        <color theme="1"/>
        <rFont val="Calibri"/>
        <family val="2"/>
        <scheme val="minor"/>
      </rPr>
      <t>reduciendo su efecto a través del traspaso de las pérdidas y disminución del impacto del riesgo.</t>
    </r>
  </si>
  <si>
    <r>
      <t xml:space="preserve">Se deben establecer controles o acciones preventivas para </t>
    </r>
    <r>
      <rPr>
        <b/>
        <sz val="12"/>
        <rFont val="Calibri"/>
        <family val="2"/>
        <scheme val="minor"/>
      </rPr>
      <t>REDUCIR</t>
    </r>
    <r>
      <rPr>
        <sz val="12"/>
        <rFont val="Calibri"/>
        <family val="2"/>
        <scheme val="minor"/>
      </rPr>
      <t xml:space="preserve"> los riesgos a la Zona de Riesgo Moderada o Baja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</si>
  <si>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EVITAR</t>
    </r>
    <r>
      <rPr>
        <sz val="12"/>
        <color theme="1"/>
        <rFont val="Calibri"/>
        <family val="2"/>
        <scheme val="minor"/>
      </rPr>
      <t xml:space="preserve"> 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COMPARTIR</t>
    </r>
    <r>
      <rPr>
        <sz val="12"/>
        <color theme="1"/>
        <rFont val="Calibri"/>
        <family val="2"/>
        <scheme val="minor"/>
      </rPr>
      <t xml:space="preserve"> reduciendo su efecto a través del traspaso de las pérdidas y disminución del impacto del riesgo.</t>
    </r>
  </si>
  <si>
    <r>
      <t xml:space="preserve">Se requiere de un tratamiento prioritario. Se establecen controles y/o acciones preventivas para </t>
    </r>
    <r>
      <rPr>
        <b/>
        <sz val="12"/>
        <rFont val="Calibri"/>
        <family val="2"/>
        <scheme val="minor"/>
      </rPr>
      <t>REDUCIR</t>
    </r>
    <r>
      <rPr>
        <sz val="12"/>
        <rFont val="Calibri"/>
        <family val="2"/>
        <scheme val="minor"/>
      </rPr>
      <t xml:space="preserve"> la posibilidad de ocurrencia o Probabilidad del riesgo o el Impacto de sus efectos y tomar medidas de protección. En todo caso se requiere que se propenda por </t>
    </r>
    <r>
      <rPr>
        <b/>
        <sz val="12"/>
        <rFont val="Calibri"/>
        <family val="2"/>
        <scheme val="minor"/>
      </rPr>
      <t>ELIMINAR</t>
    </r>
    <r>
      <rPr>
        <sz val="12"/>
        <rFont val="Calibri"/>
        <family val="2"/>
        <scheme val="minor"/>
      </rPr>
      <t xml:space="preserve"> el riesgo de corrupción o por lo menos llevarlo a la Zona de Riesgo Baja.</t>
    </r>
  </si>
  <si>
    <t xml:space="preserve">1: Ciudadanía insatisfecha
2: Investigaciones disciplinarias, administrativas, fiscales y penales.
3: Sanciones
</t>
  </si>
  <si>
    <t>Acción 1: Oficina Asesora de Planeación
Acción 2: Oficina Asesora de Planeación
Acción 3: Oficina Asesora de Planeación
Acción 4: Oficina de información Sectorial 
Acción 5: Subsecretaría de Gestión Corporativa y OAP 
 Acción 6: Dirección de Servicio al Ciudadano.
 Acción 7: Dirección de Servicio al Ciudadano.
 Acción 8: Oficina de Control Disciplinario</t>
  </si>
  <si>
    <t>Acción 1: Seguimiento al cumplimiento de la metodología establecida por la Veeduría Distrital
Acción 2: Verificación de la recepción de la información dentro de los términos determinados por la OAP.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información de Audiencias públicas Locales.
Acción 7: Recepción de la información objeto de actualización en la Guía de Trámites y el Sistema Único de Información de Trámites (SUIT), seguido por la actualización de los canales de información a cargo de la Dirección de Servicio al Ciudadano.
Acción 8: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</si>
  <si>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PE01-PR01.
Acción 4: Contratación y aplicación de políticas
Acción 5: (pantallas LED, intranet e listado de asistencia inducción y reinducción)
Acción 6: Consolidación y Control de la aplicación de los mecanismos de medición- PM05-PR17-F03. 
 Acción 7: PM05-PR08-F01, PM05-PR08- F02 y PM05-PR08- F03.
Acción 8:Expediente Disciplinario.</t>
  </si>
  <si>
    <t>1: Direccionamiento de una política de movilidad encaminada a favorecer intereses propios o de un tercero.
2: Bajos niveles de denuncia que permita el beneficio propio o de terceros.
3: Presencia de bajos estándares éticos
4: Amiguismo y clientelismo 
5: Extralimitación de funciones
6: Ausencia o debilidad de procesos y procedimientos para la gestión administrativa y misional
7: Debilidad de medidas y política de conflicto de intereses</t>
  </si>
  <si>
    <t>Acción 1: Por demanda de estudios
Acción 2: Cuatrimestral
Acción 3. Semestral
Acción 4: Trimestral
Acción 5: mensual 
Acción 6: semestral 
Acción 7: trimestral 
Acción 8: Mensual 
Acción 9. Dos veces al año
Acción 10: trimestral 
Acción 11: Mensual</t>
  </si>
  <si>
    <t>Acción 1: DTI y DESS
Acción 2: Oficina de Control Interno
Acción 3. Subsecretaría de Gestión Corporativa y OAP
Acción 4: Dirección de Servicio al Ciudadano
Acción 5: Subdirección Administrativa
Acción 6: Subdirección Administrativa-Dirección de Asuntos Legales 
Acción 7: Subdirección Administrativa
Acción 8: Dirección de Servicio al Ciudadano
Acción 9: Oficina de Control Interno
Acción 10: Oficina Asesora de Comunicaciones
Acción 11. Dirección de Servicio al Ciudadano</t>
  </si>
  <si>
    <t>Acción 1: Subsecretaria de Gestión Corporativa y OAP
 Acción 2: Oficina de Control Disciplinario y Servicio al Ciudadano. 
 Acción 3: Subsecretaria de Gestión Corporativa
 4: todas las dependencias- Lidera subdirección Administrativa 
 5: Oficina de Control Interno
 6: Oficina de Control Disciplinario 
 7: Subdirección Administrativa
 8: Oficina de Información Sectorial</t>
  </si>
  <si>
    <t>Acción 1:Oficina Asesora de Comunicaciones 
 Acción 2: Subsecretaria de Gestión de Corporativa y OAP
 Acción 3: Oficina de Control Interno
 Acción 4: Dirección de Asuntos Legales 
 Acción 5: Oficina de Control Interno 
 Acción 6: Oficina de Control Disciplinario</t>
  </si>
  <si>
    <t>1: Amiguismo y clientelismo 
2: Presencia de bajos estándares éticos
3: Baja cultura de control social e institucional
4: Debilidad en el cumplimiento de procesos y procedimientos para la gestión administrativa y misional
5: Bajos niveles de denuncia que permita el beneficio propio o de terceros.
6. Bajos niveles de supervisión o seguimiento a terceros</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</si>
  <si>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</si>
  <si>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</si>
  <si>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</si>
  <si>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</si>
  <si>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1. Desarrollo de la estrategia comunicativa que incentiva la denuncia (Preventivo).</t>
  </si>
  <si>
    <t>3. Estrategias de fortalecimiento de la cultura de autocontrol (preventivo)</t>
  </si>
  <si>
    <t>4. Aplicación y seguimiento de documentos de SIG -  Gestión contractual (Preventivo).</t>
  </si>
  <si>
    <t xml:space="preserve">5. Desarrollo del PAAI y procedimientos de auditoria interna y seguimiento a planes de mejoramiento (Detectivo)
</t>
  </si>
  <si>
    <t xml:space="preserve">1. Elaboración del Anteproyecto de presupuesto acorde con las necesidades del PETI (Preventivo)
</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</si>
  <si>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</si>
  <si>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</si>
  <si>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</si>
  <si>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Aplicación de los manuales de funciones y verificación con lista de chequeo del cumplimiento de requisitos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</si>
  <si>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</si>
  <si>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</si>
  <si>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</si>
  <si>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 xml:space="preserve">1. Aplicación de los lineamientos establecidos en la Resolución 1111 de 2017 (Preventivo).
</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</si>
  <si>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</si>
  <si>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</si>
  <si>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</si>
  <si>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 xml:space="preserve">1. Campañas de socialización y concientización a colaboradores en las actividades del SGA (Preventivo).
</t>
  </si>
  <si>
    <t>2.  Acciones de divulgación del PIGA (Preventivo).</t>
  </si>
  <si>
    <t>3. Elaboración del Anteproyecto de presupuesto acorde con las necesidades de recursos humanos, tecnológicos y físicos para el SGA (Preventivo).</t>
  </si>
  <si>
    <t>4. Supervisión al cumplimiento de la normativa, procedimiento PA01-PR09 y matriz de aspectos e impactos ambientales (Preventivo).</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</si>
  <si>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</si>
  <si>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</si>
  <si>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3. Aplicación y seguimiento de documentos de SIGA (Preventivo).</t>
  </si>
  <si>
    <t>4. Desarrollo del PAAI y procedimientos de auditoria interna y seguimiento a planes de mejoramiento (Detectivo)</t>
  </si>
  <si>
    <t>7.Verificación que los contratistas cuenten con la capacidad financiera, técnica y jurídica necesaria para la ejecución del contrato.</t>
  </si>
  <si>
    <t>1: Deficiencia en la metodología y el control para recopilación y consolidación de la información.
2: Manipulación de la información
3: Bajos estándares éticos</t>
  </si>
  <si>
    <t>1: Presencia de bajos estándares éticos
2: Baja cultura de control institucional
3: Insuficiencia de recursos (humanos, tecnológicos, financieros) en la gestión documental
4: Debilidad en el cumplimiento de procesos y procedimientos para la gestión administrativa y misional</t>
  </si>
  <si>
    <t>1: Bajos niveles de denuncia que permita el beneficio propio o de terceros.
2: Presencia de bajos estándares éticos
3: Debilidad en el cumplimiento de procesos y procedimientos para la gestión administrativa y misional</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</si>
  <si>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PV02-PR01 y PV02-PR02 (Detectivo).
7.Verificación que los contratistas cuenten con la capacidad financiera, técnica y jurídica necesaria para la ejecución del contrato (Preventivo).</t>
  </si>
  <si>
    <t>Control 1: Comunicaciones
2: Gestión Talento Humano
3: Control y Evaluación de la Gestión
4: Gestión Legal y Contractual
5: Control y Evaluación de la Gestión
6: Control Disciplinario
7. Gestion Legal y contractual.</t>
  </si>
  <si>
    <t>1: Permanente 
2. Semestral
3. Mensual.
4:Semestral.
5. Anual
6: trimestral
7.1. Permanente.
7.2 Permanente.</t>
  </si>
  <si>
    <t>Acción 1: Oficina Asesora de Comunicaciones
Acción 2: Subsecretaria de Gestión Corporativa y OAP
Acción 3: Oficina de Control Interno
Acción 4: Dirección de Asuntos Legales 
Acción 5: Oficina de Control Interno
Acción 6: Oficina de Control Disciplinario
Accion 7: Dependencias con ordenación del gasto y Dirección de Asuntos Legales.</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</si>
  <si>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laOCD se estan investigando.
Accion 7: El control efectuado es eficiente toda vez que a la fecha este evento no se ha materializado.</t>
  </si>
  <si>
    <t>1: Falta de capacitación de los colaboradores de la SDM que hacen presencia en las diferentes localidades. 
2: Ausencia de mecanismos de participación ciudadana y control social.
3: Falta de divulgación de los mecanismos de participación ciudadana y control social.
4. Indebida identificación de las necesidades de la Entidad en el PAA</t>
  </si>
  <si>
    <t>1: Pérdida de imagen institucional
2: Aumento de PQRSD
3: Ausencia de control social.
4. Incumplimiento de las metas propuestas por la Entidad</t>
  </si>
  <si>
    <t>Control 1: Servicio al Ciudadano
2: Gestión Talento Humano
3: Servicio al Ciudadano
4: Servicio al Ciudadano
5. Gestión Legal y Contractual</t>
  </si>
  <si>
    <t>1: Elaborar conjuntamente con las partes interesadas las Agendas Participativas
 de Trabajo (APT) que contienen las solicitudes de los ciudadanos en cada localidad
 2: Realizar la actividades de capacitaciones definidas dentro del PIC
 3: Realizar reinducciones a los gestores y orientadores de los puntos de contacto de la DSC, en información de trámites y servicios prestados por la Entidad. 
 4: Realizar seguimiento en la oportunidad de respuesta de los requerimientos realizados en la Entidad.
5. Mantener el control y fortalecer los mecanismos de verificación</t>
  </si>
  <si>
    <t>1:Mensual
 2:Trimestral o De acuerdo a las necesidades y/o ofertas sobre
 3:Semestral 
 4: Mensual
5. Permanente</t>
  </si>
  <si>
    <t>1: Dirección de Servicio al Ciudadano
 2: Subsecretaria de Gestión Corporativa y Dirección de Servicio al Ciudadano
 3: Dirección de Servicio al Ciudadano
 4: Dirección de Servicio al Ciudadano
5. Dirección de Asuntos Legales</t>
  </si>
  <si>
    <t>1:Agenda en el Correo electrónico- Google apps- Informe mensual de cumplimiento de las agendas por cada localidad.
 2:Segumiento al POA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5. Confrontar los procesos contractuales con el PAA.</t>
  </si>
  <si>
    <t>1:Publicación en la Página Web de las agendas participativas de Trabajo (APT)
 2:Listo de asistencia, informes y certificados
 3:Formato acta de reunión PA01- PR01- F02 ó Formato listado de asistencia PA01- PR01- F01 
 4: Matriz de seguimiento PM05-PR01-F05. Formato PM05-PR01-F01 Consolidación de requerimientos
5. Registros electrónicos</t>
  </si>
  <si>
    <t>1. Aplicación del procedimiento PM05-PR02 - Participación ciudadana (Preventivo).
2. Desarrollo e implementación del PIC (Preventivo)
3. Aplicación del procedimiento de PM05-PR14 (Preventivo)
4.Seguimiento al índice de las PQRSD (Detectivo)
5. Verificación de que las adquisiciones a realizar por la SDM se encuentren contempladas en el PAA previo a la publicación de un proceso precontractual.</t>
  </si>
  <si>
    <t>5. Verificación de que las adquisiciones a realizar por la SDM se encuentren contempladas en el PAA previo a la publicación de un proceso precontractual.</t>
  </si>
  <si>
    <t>NPR
NP x NI</t>
  </si>
  <si>
    <r>
      <t>Número de casillas que desplaza por</t>
    </r>
    <r>
      <rPr>
        <b/>
        <sz val="11"/>
        <color theme="1"/>
        <rFont val="Arial"/>
        <family val="2"/>
      </rPr>
      <t xml:space="preserve"> probabilidad </t>
    </r>
    <r>
      <rPr>
        <sz val="11"/>
        <color theme="1"/>
        <rFont val="Arial"/>
        <family val="2"/>
      </rPr>
      <t>después de evaluar controles</t>
    </r>
  </si>
  <si>
    <r>
      <t xml:space="preserve">Número de casillas que desplaza por </t>
    </r>
    <r>
      <rPr>
        <b/>
        <sz val="11"/>
        <color theme="1"/>
        <rFont val="Arial"/>
        <family val="2"/>
      </rPr>
      <t>impacto</t>
    </r>
    <r>
      <rPr>
        <sz val="11"/>
        <color theme="1"/>
        <rFont val="Arial"/>
        <family val="2"/>
      </rPr>
      <t xml:space="preserve"> después de evaluar controles</t>
    </r>
  </si>
  <si>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</si>
  <si>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Nuevos controles corte a diciembre 2018 --&gt;</t>
  </si>
  <si>
    <t>7.</t>
  </si>
  <si>
    <t>8.</t>
  </si>
  <si>
    <t>9.</t>
  </si>
  <si>
    <t xml:space="preserve">6. </t>
  </si>
  <si>
    <r>
      <rPr>
        <b/>
        <u/>
        <sz val="16"/>
        <rFont val="Calibri"/>
        <family val="2"/>
        <scheme val="minor"/>
      </rPr>
      <t>Consideraciones generales:</t>
    </r>
    <r>
      <rPr>
        <sz val="16"/>
        <rFont val="Calibri"/>
        <family val="2"/>
        <scheme val="minor"/>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6"/>
        <rFont val="Calibri"/>
        <family val="2"/>
        <scheme val="minor"/>
      </rPr>
      <t xml:space="preserve">
</t>
    </r>
    <r>
      <rPr>
        <sz val="16"/>
        <rFont val="Calibri"/>
        <family val="2"/>
        <scheme val="minor"/>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6"/>
        <rFont val="Calibri"/>
        <family val="2"/>
        <scheme val="minor"/>
      </rPr>
      <t>MIPG</t>
    </r>
    <r>
      <rPr>
        <sz val="16"/>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6"/>
        <rFont val="Calibri"/>
        <family val="2"/>
        <scheme val="minor"/>
      </rPr>
      <t>Revisión de los controles:</t>
    </r>
    <r>
      <rPr>
        <b/>
        <sz val="16"/>
        <rFont val="Calibri"/>
        <family val="2"/>
        <scheme val="minor"/>
      </rPr>
      <t xml:space="preserve">
</t>
    </r>
    <r>
      <rPr>
        <sz val="16"/>
        <rFont val="Calibri"/>
        <family val="2"/>
        <scheme val="minor"/>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6"/>
        <rFont val="Calibri"/>
        <family val="2"/>
        <scheme val="minor"/>
      </rPr>
      <t>Gestión de cambios:</t>
    </r>
    <r>
      <rPr>
        <sz val="16"/>
        <rFont val="Calibri"/>
        <family val="2"/>
        <scheme val="minor"/>
      </rPr>
      <t xml:space="preserve">
Cada propuesta de modificación, eliminación o inclusión de un nuevo evento de riesgo será presentada a la OAP para ser analizada de manera conjunta con el área solicitante y darle curso si procede. La jefe de la OAP informará al Comité Institucional con respecto al cambio realizado, al exponer la nueva versión de la matriz.
</t>
    </r>
    <r>
      <rPr>
        <b/>
        <sz val="16"/>
        <color rgb="FF7030A0"/>
        <rFont val="Calibri"/>
        <family val="2"/>
        <scheme val="minor"/>
      </rPr>
      <t/>
    </r>
  </si>
  <si>
    <t>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En ese sentido, focaliza el contexto de su proceso de gestión del riesgo hacia aquellos del ámbito estratégico y proporciona los recursos necesarios, efectuando la respectiva rendición de cuentas con respecto a los logros alcanzados en esta materia.
La Alta Dirección no desconoce que aparte del ámbito estratégico también existen riesgos en los niveles táctico y operativo de la Entidad, y por esa razón se asegura de la implementación de puntos de control en las actividades clave de sus procesos y procedimientos, la formulación de indicadores para monitorear el cumplimiento de sus planes, programas y proyectos, y la implementación de las siete dimensiones  del Modelo Integrado de Planeación y Gestión MIPG. 
En el marco del proceso de gestión de los riesgos estratégicos,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ese sentido, la alta dirección asegura el desarrollo exitoso de la presente política implementando las directrices metodológicas e instrumentos que la Entidad ha adoptado y definido para la identificación, valoración y tratamiento de los riesgos, de gestión y de corrupción, por parte de los responsables y líderes de todos los procesos de la Entidad.</t>
  </si>
  <si>
    <t>2.0</t>
  </si>
  <si>
    <t>Se actualiza la política incluyendo directrices adicionales sobre su alcance y directrices específicas sobre revisión de los controles y gestión de cambios.</t>
  </si>
  <si>
    <t>1: Mantener los puntos de control del procedimiento PM01-PR05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 Mantener los controles de los procedimientos 
 6: Atender la realización de arqueos de caja menor.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</si>
  <si>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de movimientos mensuales (ingresos, traslado, egresos de almacén).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</si>
  <si>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y traslados de bienes. 
 Acción 6: Informes de arqueo 
 Acción 7: Informes trimestrales 
 Acción 8: Consolidación y Control de la aplicación de los mecanismos de medición- PM 05-PR17-F03.
 Acción 9: Informes de seguimiento 
 Acción 10: Seguimiento al impacto en redes sociales 
 Acción 11. Matriz de seguimiento PM05-PR01-F05 y formato PM05-PR01-F01 Consolidación de requerimientos</t>
  </si>
  <si>
    <t>Control 1: Gestión Talento Humano
2: Gestión Talento Humano
3: Direccionamiento Estratégico 
4: Gestión Talento Humano
5: Gestión Talento Humano
6: Gestión Talento Humano
7: Gestión Legal y Contractual
8: Gestión Talento Humano</t>
  </si>
  <si>
    <t>1: Revisar la eficacia de las estrategias de divulgación del PIGA y crear el instrumento de seguimiento.
 2.1: Revisar la implementación del punto de acopio de los residuos generados por la Entidad
 2.2: Evaluar el grado de compromiso de la Alta Dirección con respecto al SGA.
 2.3: Reportar la información referente al PIGA, a la SDA. 
 2.4: Culminar el diseño e implementación del Plan de Saneamiento Básico. 
 2.5: Verificar desde lo contractual si existen clausulas a proveedores y terceros que obliguen el cumplimiento de normativa ambiental.
 3: Mantener la planificación de recursos en el anteproyecto de presupuesto.</t>
  </si>
  <si>
    <t>Acción 1: Aplicación de la Encuesta de comprensión de las estrategias PIGA 
Acción 2.1: Verificación de la cantidad de material aprovechable entregado. 
Acción 2.2: Verificar asistencia de la Alta Dirección en las actividades del SGA. 
Acción 2.3: Reporte de los informes del PIGA a través de la herramienta STORM USER de la SDA.
Acción 2.4: Seguimiento y medición a los avances en el diseño e implemetación del Plan de Saneamiento Acción 2.5: Verificación de los contratos de apoyo administrativo de la Entidad. Acción 3: Verificación de asignación de recursos para la sostenibilidad y mejora del SGA</t>
  </si>
  <si>
    <t>Acción 1: Encuesta de comprensión de las estrategias PIGA aplicada y analizada. 
Acción 2.1: Planilla de control de peso del material reciclable generado y cuadro de control de cantidades de material recuperado. 
Acción 2.2: Actas de sesiones del Comité y listas de asistencia. 
2.3: Certificado de Recepción de la Información.
2.4: Cronograma de actividades 
2.5: Contratos revisados que contengan claúsulas ambientales. 
Acción 3: Programación de recursos en el anteproyecto de presupuesto - PAA programado por la Subsecretaria de Gestión Corporativa frente a las necesidades del Subsistema de Gestión Ambiental.</t>
  </si>
  <si>
    <t>Acción 1: Programación de recursos en el anteproyecto de presupuesto - PAA programado por las Subsecretarias frente a las necesidades del visión cero.
Acción 2: Planillas de asistencia, actas de reunión y fotos, dispositivos de control implementados.
Acción 3: Acta seguimiento PAAI y Formato de Seguimiento a Metas Plan de Desarrollo de la Secretaría General</t>
  </si>
  <si>
    <t>Acción 1: Verificación de asignación de recursos a las metas Plan de Desarrollo
Acción 2: Intervenciones en vía, jornadas de sensibilización, campañas pedagogicas y operativos, implementación de dispositivos de control.
Acción 3: Seguimiento mensual de PAAI e informe ejecutivo de cumplimiento de las metas Plan de Desarrollo</t>
  </si>
  <si>
    <t>Acción 1: Subsecretaria de Política Sectorial
Acción 2: Dirección de Seguridad Vial y Comportamiento del Tránsito, Control y Vigilancia. 
Acción 3: Oficina de Control Interno</t>
  </si>
  <si>
    <t>7. Seguimiento a las denuncias sobre actos de corrupción presuntamente cometidos</t>
  </si>
  <si>
    <t>Observaciones valoración del periodo</t>
  </si>
  <si>
    <t>Al incluir el control 7 detectivo se desplaza una casilla adicional el impacto (4 pasa a 3 en este periodo)</t>
  </si>
  <si>
    <t>1: Incentivar a los servidores a través de una estrategia comunicativa a denunciar actos de corrupción. 
 2: Fortalecer las estrategias para la socialización del Codigo Integridad
 3: Publicar TIPS generales que fortalezcen la cultura del control, relacionados con cohecho. 
 4:Continuar con la actualización de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</si>
  <si>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4. El cumplimiento del Manual de Contratacion se encuentra en cabeza de todos los procesos. El manual de supervisión, debe ser aplicado por parte de los supervisores y el ordenador del gasto.</t>
  </si>
  <si>
    <t>Acción 1: Pantallas LED, intranet y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Expedientes disciplinarios adelantados dentro de los terminos legales señalados para tal fin 
 7: Evaluación diligenciada en Subdirección Administrativa 
 8: Informes de seguimiento a estrategias realizadas</t>
  </si>
  <si>
    <t>1: Continuar dando cumplimiento a la metodología establecida por el ente de control respecto a la rendición de cuentas.
2: Buscar alternativas para mejorar la oportunidad en la entrega de la información interna y externa para la rendición de cuentas.
3: Definir e implementar la información documentada que debe quedar como evidencia de la aplicación del control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Aplicar encuesta de Satisfacción a la ciudadanía referente a la información de Audiencias públicas Locales.
7: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8:Continuar dando tramite a las quejas disciplinarias presentadas dentro del mes de su recibo.</t>
  </si>
  <si>
    <t>1: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Debilidad de procesos y procedimientos para la gestión administrativa y misional
7.Elaboración deficiente de los estudios previos y de los pliegos de condiciones.
8.Indebida evaluación de los proponentes en el proceso de selección 
9.Incumplimiento del principio de selección objetiva.</t>
  </si>
  <si>
    <t>1: Fortalecer los canales de comunicación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4:.Continuar con la actualización de la documentacion implementada en el SIG, para el desarrollo de la gestion Contractual.
 5: Mantener las acciones del PAAI relacionadas con el cumplimiento de lo establecido en el Decreto 371 de 2010.
6: adelantar las actuciones disciplinarias a que haya lugar.
7.1.Estructurar los procesos contractuales conforme a la normatividad vigente.
7.2 Evaluar las ofertas conforme a las condiciones exigidas en el pliego.</t>
  </si>
  <si>
    <t>Acción 1: No de encuestados y resultados. 
 Acción 2: Número de piezas comunicativas (pantallas LED, intranet e listado de asistencia inducción y reinducción)
Acción 3: Cuatro publicaciones 
Acción 4:Acta de mesa de trabajo.
Acción 5: Informe de Auditoría.
Acción 6: expediente Disciplinario
Accion 7: Estructuración de Pliegos de Condiciones y Ofertas, y la evaluación de oferta conforme a pliegos.</t>
  </si>
  <si>
    <t>1. Desarrollo de la estrategia comunicativa que incentiva la denuncia (Preventivo).
2. Adopción y socialización del Código de Integridad (Preventivo)
3. Expedicion de los manuales de supervisión y contratación (Preventivo)
4. Aplicación y seguimiento de procedimientos documentados de Gestión de Transporte e Infraestructura dirigidos a la ciudadanía (Preventivo).
5. Aplicación y seguimiento de procedimientos documentados de Servicio al Ciudadano dirigidos a la ciudadanía (Preventivo).
6. Aplicación y seguimiento de procedimientos documentados de Gestión de Tránsito dirigidos a la ciudadanía (Preventivo).
7. Aplicación y seguimiento de procedimientos documentados de Regulación y Control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PA03-PR01, PA03-PR04, PA03-PR07 y PA03-PR08 de la gestión financiera (Preventivo).
11. Desarrollo de las acciones descritas en el plan institucional de participación (Preventivo).
12. Aplicación del procedimiento sancionatorio a contratistas PE01-PR18 (Detectivo)</t>
  </si>
  <si>
    <t xml:space="preserve">Accion 3:El cumplimiento del Manual de Contratacion se encuentra en cabeza de todos los procesos. El manual de supervisión, debe ser aplicado por parte de los supervisores y el ordenador del gasto.
 Acción 6: Los responsables del desarrollo de los procedimientos conservan en archivo la documentación en cada área que permiten evidenciar el control
 Acción 10: Las evidencias reposan en el archivo de la Subdirección Financiera
Acción 11: 
Acción 12: </t>
  </si>
  <si>
    <t>3.0</t>
  </si>
  <si>
    <t>Versión de Actualización: versión 3.0</t>
  </si>
  <si>
    <t xml:space="preserve">FECHA: </t>
  </si>
  <si>
    <t xml:space="preserve">Acción 1:
Acción 2:
</t>
  </si>
  <si>
    <t xml:space="preserve">Avances acción 1: 
Avances acción 2: </t>
  </si>
  <si>
    <t xml:space="preserve">Acción 1: 
Acción 2: </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</si>
  <si>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Desarrollo del PAAI y procedimientos de auditoria interna y seguimiento a planes de mejoramiento (Detectivo).
6. Mantener actualizado el registro de bases de datos que contengan información de datos personales manejadas por la Secretaria Distrital de Movilidad en cumplimiento de la normatividad referida al tratamiento de datos personales</t>
  </si>
  <si>
    <t>Control 1: Gestión de la Información
2: Direccionamiento Estratégico
3: Gestión Tecnológica
4: Gestión de la Información
5: Control y Evaluación de la Gestión
6. Gestión de la información</t>
  </si>
  <si>
    <t>1: Anual
 2: Anual
 3: semestral
 4: Anual
 5. Sujeta a la programación del Comité
6. semestral</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</si>
  <si>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Mantener las acciones del PAAI relacionadas con el rol de Liderazgo Estratégico (Acompañamiento Comite de Tecnologías de la Información y Comunicaciones)
6. Mantener actualizada la publicación del registro de bases de datos que contengan información de datos personales de la SDM en cumplimiento de la normatividad referida al  tratamiento de datos personales</t>
  </si>
  <si>
    <t>Acción 1: Oficina de Información Sectorial
Acción 2: Subsecretaria de Política Sectorial
Acción 3: Subdirección Administrativa
Acción 4: Oficina de Información Sectorial
Accion 5: Oficina de Control Interno
Accion 6: Subdirección administrativa</t>
  </si>
  <si>
    <t>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Cumplimiento de las sesiones anuales
Acción 6: Verificación de la publicación actualizada</t>
  </si>
  <si>
    <t xml:space="preserve">6. Mantener actualizado el registro de bases de datos que contengan información de datos personales manejadas por la Secretaria Distrital de Movilidad en cumplimiento de la normatividad referida al tratamiento de datos personales.
</t>
  </si>
  <si>
    <t>Nuevos controles para 2019 --&gt;</t>
  </si>
  <si>
    <t>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Actas y presentaciones
Acción 6: Por definir.</t>
  </si>
  <si>
    <t>Línea Estratégica de Defensa responde por:</t>
  </si>
  <si>
    <t xml:space="preserve">1a. y 2a. Líneas de Defensa responden por: </t>
  </si>
  <si>
    <t>1a. y 2a. Líneas de Defensa responden por:</t>
  </si>
  <si>
    <t>3a. Línea de Defensa responde por:</t>
  </si>
  <si>
    <t>Fecha: 30/01/2019</t>
  </si>
  <si>
    <t>5. Comportamientos de los colaboradores, proveedores y otras partes interesadas pertinentes que afecten negativamente el desempeño ambiental de la Entidad.</t>
  </si>
  <si>
    <t>6. Efectuar la Rendición de cuentas que no involucre a la ciudadanía y todos los grupos de interés.</t>
  </si>
  <si>
    <t>7. Efectuar la rendición de cuentas sin contar con la información pertinente y veraz buscando un beneficio particular.</t>
  </si>
  <si>
    <t>8: Desvíación en el uso de los bienes y servicios de la Entidad con la intención de favorecer intereses propios o de terceros.</t>
  </si>
  <si>
    <t>9: Manipulación de información pública que favorezca intereses particulares  o beneficie a terceros</t>
  </si>
  <si>
    <t>10: Celebración indebida de contratos para favorecimiento propio o de terceros</t>
  </si>
  <si>
    <t>11: Presencia de actos de cohecho (dar o recibir dádivas) para favorecimiento propio o de un tercero.</t>
  </si>
  <si>
    <t>12. Discriminación hacia los ciudadanos que requieren atención y respuesta por parte de la SDM.</t>
  </si>
  <si>
    <t>13. Actuación de la SDM que impida la participación ciudadana</t>
  </si>
  <si>
    <t>14. Adopción de tecnologías obsoletas, inadecuadas o incompatibles para las necesidades de la movilidad de la ciudad.</t>
  </si>
  <si>
    <t>15. Implementación de la Política de Seguridad de la Información deficiente e ineficaz para las características y condiciones de la Entidad.</t>
  </si>
  <si>
    <t>16. Ejecución de un trámite o servicio a la ciudadanía, incumpliendo los requisitos, con el propósito de obtener un beneficio propio o para un tercero.</t>
  </si>
  <si>
    <t xml:space="preserve">7EST. Prestar servicios eficientes, oportunos y de calidad a la ciudadanía, tanto en gestión como en trámites de la movilidad 
</t>
  </si>
  <si>
    <t>17. Actuaciones de los colaboradores que no se ajusten a la cultura del control en la Entidad</t>
  </si>
  <si>
    <t>18. Implementación de planes de gestión documental deficientes e ineficaces.</t>
  </si>
  <si>
    <t>19. Designación de colaboradores no competentes o idóneos para el desarrollo de las actividades asignadas.</t>
  </si>
  <si>
    <t>20. Inadecuado Ambiente laboral en la SDM</t>
  </si>
  <si>
    <t>21. Contar con un Programa de Seguridad y Salud en el Trabajo inadecuado para las características y condiciones del entorno laboral institucional.</t>
  </si>
  <si>
    <t xml:space="preserve">5EST. Ser transparente, incluyente, equitativa en género y garantista de la participación e involucramiento ciudadano y del sector privado. </t>
  </si>
  <si>
    <t>Se actualiza la hoja 2. Mapa de riesgos así:
- En la sección "SEGUIMIENTO OFICINA DE CONTROL INTERNO" se dejan las fechas abiertas para que la OCI las diligencie en el momento que estime conveniente efectuar el seguimiento respectivo; 
- Se incluyen las responsabilidades de las lineas de defensa sobre las etapas de gestión del riesgo y,
- se suprimen los objetivos SIG, y los riesgos asociados a estos se reasignan a los objetivos institucionales, según su afinidad .</t>
  </si>
  <si>
    <t>Control 1: Comunicaciones
2: Gestión Talento Humano
3: Gestión Legal y Contractual
4: Gestión de Transporte e Infraestructura
5: Servicio al Ciudadano
6. Gestión de Tránsito 
7. Regulación y Control
8. Seguridad Vial
9: Control y Evaluación de la Gestión
10. Gestión Financiera
11: Servicio al Ciudadano
12. Gestión Legal y Contractual</t>
  </si>
  <si>
    <t>1: Estrategia de comunicaciones sobre conocimiento del código de integridad y lucha contra la corrupción 
 2: Continuar con las socializaciones del Codigo Integridad
 3:Mantener el control existente.
 4. Mantener los puntos de control en los procedimientos de GTI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Realizar gestiones tendientes a la recuperación de las obligaciones a través del análisis de reportes y base de datos de la Subdirección, para evitar la prescripción de las mismas por falta de gestión, conforme a lo establecido en el manual de cobro administrativo coactivo.
 7.2: Seguimiento y control a los términos procesales en el sistema de información y/o Base de Datos.
 7.3: Seguimiento a los formatos establecidos para el desarrollo de operativos de control en vía, y al seguimiento al factor de calidad
7.4 Registrar la asignación de turnos en Planilas de control
7.5 Realizar aleatoriamente la revisión de los expedientes que se atienden por embriaguez  en el SuperCade Movilidad (Exonerados)
7.6 Seguimiento a la base de datos de los documentologos 
7.7 Seguimiento a los perfiles de SICON 
 8: Aplicar los puntos de control establecidos en los procedimientos 
 9. Mantener las acciones del PAAI relacionadas con el seguimiento al PAAC y seguimiento PQRS
 10: Fortalecer la aplicación de los procedimientos PA03-PR01 Procedimiento para el carque del recaudo de multas y comparendos, PA03-PR04, procedimiento tramite ordenes de pago y relación de autorización PA03-PR07 procedimiento devolución y / o compensación de pagos en exceso y pago de lo no debido, y PA03-PR08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
12: Dar cumplimiento a lo estipulado en el procedimiento PE01-PR18.</t>
  </si>
  <si>
    <t>1: Permanente
2. Permanente
3:Pemanente.
4. Por demanda o por solicitud de la realización de conceptos o factibilidades
5: Mensual
6. Permanente
7.1: Permanente
7.2: Permanente
7.3: Permanente
7.4: Permanente
7.5: Permanente
7.6: Permanente
7.7: Permanente
8: Permanente
9. Cuatrimestral para PAAC y semestral para PQRS
10: Permanente 
11: Mensual
12: Permanente</t>
  </si>
  <si>
    <r>
      <t>Acción 1: Oficina Asesora de Comunicaciones
Acción 2: Subsecretaria de Gestión Corporativa y OAP.
 Acción 3: Direccion de asuntos Legales
 Acción 4: DTI 
 Acción 5: Dirección de Servicio al Ciudadano.
 Acción 6. Dirección de Control y Vigilancia y Dirección de Seguridad Víal y Comportamiento del Tránsito
 Acción 7.1: Sub. Jurisdicción Coactiva
 Acción 7.2: Dir. Procesos Administrativos, Sub. Contravenciones de Tránsito y Sub. Investigaciones de Transporte Público
 Acción 7.3: Dir. Control y Vigilancia
Acción 7.4: Sub. Contravenciones de Tánsito
Acción 7.5: Sub. Contravenciones de Tánsito
Acción 7.6: Sub. Contravenciones de Tánsito
Acción 7.7: Sub. Contravenciones de Tánsito
 Acción 8: Dirección de Seguridad Víal y Comportamiento del Tránsito,</t>
    </r>
    <r>
      <rPr>
        <sz val="11"/>
        <rFont val="Arial"/>
        <family val="2"/>
      </rPr>
      <t xml:space="preserve"> DSC, SJC, SCT y DCV</t>
    </r>
    <r>
      <rPr>
        <sz val="11"/>
        <color rgb="FF000000"/>
        <rFont val="Arial"/>
        <family val="2"/>
      </rPr>
      <t xml:space="preserve">
Acción 9: Oficina de Control Interno
Acción 10: Subdirección financiera
Acción 11: Dirección de Servicio al Ciudadano.
Acción 12: Dirección de asuntos Legales y Subsecretarias</t>
    </r>
  </si>
  <si>
    <t>Acción 1: No de acciones realizadas y socializadas a través de los canales de comunicación 
 Acción 2: Número de piezas comunicativas (pantallas LED, intranet e listado de asistencia inducción y reinducción)
 Acción 3: Teniendo en cuenta que los tramites contractuales se relacionan con el desarrollo de las etapas de contratación, se realiza el seguimiento por parte de este proceso a través del analisís de los linemientos legales compilados en el manual de contratación, de tal forma que todo proceso contractual debe estar acorde a lo establecido en este. En caso de no estar confome la Direccion procede a remitir a los ordenadores del gasto las respectivas observaciones para que sean tenidas en cuenta. Frente al manual de supervision en este se dan los lineamientos para que los superviosores vigilen el normal desarrollo de los contratos mitigando posibles incumplmientos a los requisitos establecidos en los contratos. 
 Acción 4: Revisión de documentos finales y aprobación
 Acción 5:Seguimiento portuno y adecuado a las herramientas de control del SIG.
 Acción 6: Verificación de formatos diligenciados
 Acción 7.1: Base de datos y/o Sistemas de información de la SDM
 Acción 7.2: Base de datos y/o Sistemas de información de la SDM
 Acción 7.3: Información Documentada
Acciones 7.4, 7.5, 7.6 y 7.7: Bases de datos e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
Acción 12: Revisar los procesos sancionatorios adelantados dentro de un periodo determinado.</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</si>
  <si>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Informes y/o reportes de la gestión realizada
 Acción 7.2: Bases de datos y/o Sistemas de información de la SDM
 Acción 7.3: Formatos establecidos en los procedimientos.
Acciones 7.4, 7.5, 7.6 y 7.7: Bases de datos e información documentada y actas de seguimiento.
 Acción 8: concepto revisado y aprobado
 Acción 9: Informes seguimiento 
 Acción 10: Estadística de devolución de cuentas, POA y memorandos a la ciudadanía.
 Acción 11: Formato acta de reunión PA01- PR01- F02 ó Formato listado de asistencia PA01- PR01- F01
Acción 12: Resolución sancionatoria, si aplica, y formatos y anexos del procedimiento.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</si>
</sst>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16"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sz val="11"/>
      <color indexed="8"/>
      <name val="Arial"/>
      <family val="2"/>
    </font>
    <font>
      <b/>
      <u/>
      <sz val="10"/>
      <color indexed="8"/>
      <name val="Arial"/>
      <family val="2"/>
    </font>
    <font>
      <b/>
      <u/>
      <sz val="11"/>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u/>
      <sz val="11"/>
      <color indexed="8"/>
      <name val="Arial Narrow"/>
      <family val="2"/>
    </font>
    <font>
      <b/>
      <sz val="11"/>
      <color indexed="8"/>
      <name val="Arial Narrow"/>
      <family val="2"/>
    </font>
    <font>
      <b/>
      <sz val="11"/>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sz val="11"/>
      <color rgb="FFFF0000"/>
      <name val="Calibri"/>
      <family val="2"/>
      <scheme val="minor"/>
    </font>
    <font>
      <sz val="24"/>
      <color rgb="FFFF0000"/>
      <name val="Wingdings"/>
      <charset val="2"/>
    </font>
    <font>
      <sz val="24"/>
      <color rgb="FFFF0000"/>
      <name val="Calibri"/>
      <family val="2"/>
    </font>
    <font>
      <b/>
      <sz val="11"/>
      <color rgb="FFFF0000"/>
      <name val="Arial"/>
      <family val="2"/>
    </font>
    <font>
      <sz val="11"/>
      <color rgb="FFFF0000"/>
      <name val="Arial"/>
      <family val="2"/>
    </font>
    <font>
      <sz val="9.9"/>
      <color rgb="FFFF0000"/>
      <name val="Tahoma"/>
      <family val="2"/>
    </font>
    <font>
      <sz val="16"/>
      <color rgb="FFFF0000"/>
      <name val="Tahoma"/>
      <family val="2"/>
    </font>
    <font>
      <b/>
      <u/>
      <sz val="11"/>
      <color rgb="FFFF0000"/>
      <name val="Arial"/>
      <family val="2"/>
    </font>
    <font>
      <sz val="28"/>
      <color rgb="FFFF0000"/>
      <name val="Tahoma"/>
      <family val="2"/>
    </font>
    <font>
      <sz val="11"/>
      <name val="Arial"/>
      <family val="2"/>
    </font>
    <font>
      <sz val="11"/>
      <name val="Calibri"/>
      <family val="2"/>
      <scheme val="minor"/>
    </font>
    <font>
      <b/>
      <sz val="14"/>
      <name val="Calibri"/>
      <family val="2"/>
    </font>
    <font>
      <b/>
      <sz val="14"/>
      <name val="Calibri"/>
      <family val="2"/>
      <scheme val="minor"/>
    </font>
    <font>
      <b/>
      <u/>
      <sz val="14"/>
      <name val="Calibri"/>
      <family val="2"/>
      <scheme val="minor"/>
    </font>
    <font>
      <b/>
      <sz val="9"/>
      <name val="Calibri"/>
      <family val="2"/>
      <scheme val="minor"/>
    </font>
    <font>
      <b/>
      <sz val="10"/>
      <name val="Calibri"/>
      <family val="2"/>
      <scheme val="minor"/>
    </font>
    <font>
      <b/>
      <i/>
      <sz val="11"/>
      <name val="Calibri"/>
      <family val="2"/>
      <scheme val="minor"/>
    </font>
    <font>
      <b/>
      <sz val="12"/>
      <name val="Calibri"/>
      <family val="2"/>
      <scheme val="minor"/>
    </font>
    <font>
      <b/>
      <sz val="16"/>
      <name val="Calibri"/>
      <family val="2"/>
      <scheme val="minor"/>
    </font>
    <font>
      <u/>
      <sz val="16"/>
      <color theme="1"/>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sz val="12"/>
      <name val="Arial"/>
      <family val="2"/>
    </font>
    <font>
      <u/>
      <sz val="11"/>
      <color theme="10"/>
      <name val="Arial"/>
      <family val="2"/>
    </font>
    <font>
      <b/>
      <u/>
      <sz val="11"/>
      <color theme="9"/>
      <name val="Arial"/>
      <family val="2"/>
    </font>
    <font>
      <b/>
      <sz val="11"/>
      <color theme="9"/>
      <name val="Arial"/>
      <family val="2"/>
    </font>
    <font>
      <b/>
      <u/>
      <sz val="11"/>
      <color rgb="FF00B050"/>
      <name val="Arial"/>
      <family val="2"/>
    </font>
    <font>
      <b/>
      <sz val="11"/>
      <color rgb="FF00B050"/>
      <name val="Arial"/>
      <family val="2"/>
    </font>
    <font>
      <sz val="11"/>
      <color rgb="FF000000"/>
      <name val="Arial"/>
      <family val="2"/>
    </font>
    <font>
      <b/>
      <sz val="11"/>
      <color rgb="FF000000"/>
      <name val="Arial"/>
      <family val="2"/>
    </font>
    <font>
      <sz val="10"/>
      <color rgb="FF000000"/>
      <name val="Tahoma"/>
      <family val="2"/>
    </font>
    <font>
      <sz val="11"/>
      <color rgb="FF000000"/>
      <name val="Arial"/>
      <family val="2"/>
    </font>
    <font>
      <sz val="10"/>
      <color rgb="FF000000"/>
      <name val="Arial"/>
      <family val="2"/>
    </font>
    <font>
      <sz val="11"/>
      <name val="Arial"/>
      <family val="2"/>
    </font>
    <font>
      <sz val="12"/>
      <name val="Calibri"/>
      <family val="2"/>
      <scheme val="minor"/>
    </font>
    <font>
      <sz val="10"/>
      <name val="Tahoma"/>
      <family val="2"/>
    </font>
    <font>
      <b/>
      <u/>
      <sz val="16"/>
      <name val="Calibri"/>
      <family val="2"/>
      <scheme val="minor"/>
    </font>
    <font>
      <u/>
      <sz val="16"/>
      <name val="Calibri"/>
      <family val="2"/>
      <scheme val="minor"/>
    </font>
    <font>
      <sz val="10"/>
      <color rgb="FFFF0000"/>
      <name val="Arial"/>
      <family val="2"/>
    </font>
    <font>
      <sz val="10"/>
      <color rgb="FF000000"/>
      <name val="Arial"/>
      <family val="2"/>
    </font>
    <font>
      <sz val="12"/>
      <name val="Tahoma"/>
      <family val="2"/>
    </font>
  </fonts>
  <fills count="46">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0"/>
        <bgColor theme="0"/>
      </patternFill>
    </fill>
    <fill>
      <patternFill patternType="solid">
        <fgColor theme="6" tint="0.79998168889431442"/>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s>
  <cellStyleXfs count="15">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15"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15" fillId="0" borderId="0" applyNumberFormat="0" applyFill="0" applyBorder="0" applyAlignment="0" applyProtection="0"/>
  </cellStyleXfs>
  <cellXfs count="978">
    <xf numFmtId="0" fontId="0" fillId="0" borderId="0" xfId="0"/>
    <xf numFmtId="0" fontId="4" fillId="2" borderId="1" xfId="12" applyFont="1" applyFill="1" applyBorder="1" applyAlignment="1" applyProtection="1">
      <alignment horizontal="center" vertical="center"/>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5"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16" fillId="17" borderId="4" xfId="0" applyFont="1" applyFill="1" applyBorder="1" applyAlignment="1">
      <alignment horizontal="center" vertical="center"/>
    </xf>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18" fillId="14" borderId="6" xfId="0" applyFont="1" applyFill="1" applyBorder="1" applyAlignment="1">
      <alignment vertical="center"/>
    </xf>
    <xf numFmtId="0" fontId="18" fillId="14" borderId="7" xfId="0" applyFont="1" applyFill="1" applyBorder="1" applyAlignment="1">
      <alignment vertical="center"/>
    </xf>
    <xf numFmtId="0" fontId="18" fillId="14" borderId="8" xfId="0" applyFont="1" applyFill="1" applyBorder="1" applyAlignment="1">
      <alignment vertical="center"/>
    </xf>
    <xf numFmtId="0" fontId="21" fillId="14" borderId="0" xfId="0" applyFont="1" applyFill="1"/>
    <xf numFmtId="0" fontId="9" fillId="15" borderId="4"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6" borderId="4" xfId="0" applyFont="1" applyFill="1" applyBorder="1" applyAlignment="1">
      <alignment horizontal="center" vertical="center" wrapText="1"/>
    </xf>
    <xf numFmtId="0" fontId="22" fillId="14" borderId="2" xfId="0" applyFont="1" applyFill="1" applyBorder="1" applyAlignment="1">
      <alignment horizontal="center" vertical="center"/>
    </xf>
    <xf numFmtId="0" fontId="22" fillId="14" borderId="3" xfId="0" applyFont="1" applyFill="1" applyBorder="1" applyAlignment="1">
      <alignment horizontal="center" vertical="center"/>
    </xf>
    <xf numFmtId="0" fontId="0" fillId="0" borderId="1" xfId="0" applyBorder="1"/>
    <xf numFmtId="0" fontId="9" fillId="12" borderId="4" xfId="0" applyFont="1" applyFill="1" applyBorder="1" applyAlignment="1">
      <alignment horizontal="center" vertical="center" wrapText="1"/>
    </xf>
    <xf numFmtId="0" fontId="0" fillId="0" borderId="1" xfId="0" applyBorder="1" applyAlignment="1">
      <alignment horizontal="center" vertical="center"/>
    </xf>
    <xf numFmtId="0" fontId="0" fillId="12" borderId="0" xfId="0" applyFill="1" applyBorder="1"/>
    <xf numFmtId="0" fontId="0" fillId="13" borderId="0" xfId="0" applyFill="1" applyBorder="1"/>
    <xf numFmtId="0" fontId="0" fillId="15" borderId="0" xfId="0" applyFill="1" applyBorder="1"/>
    <xf numFmtId="0" fontId="0" fillId="16" borderId="0" xfId="0" applyFill="1" applyBorder="1"/>
    <xf numFmtId="0" fontId="4" fillId="2" borderId="48" xfId="12" applyFont="1" applyFill="1" applyBorder="1" applyAlignment="1" applyProtection="1">
      <alignment horizontal="center" vertical="center"/>
    </xf>
    <xf numFmtId="0" fontId="6" fillId="14" borderId="0" xfId="12" applyFont="1" applyFill="1" applyBorder="1" applyAlignment="1" applyProtection="1">
      <alignment vertical="center" wrapText="1"/>
    </xf>
    <xf numFmtId="0" fontId="45" fillId="14" borderId="39" xfId="12" applyFont="1" applyFill="1" applyBorder="1" applyAlignment="1" applyProtection="1">
      <alignment horizontal="center" vertical="center" wrapText="1"/>
    </xf>
    <xf numFmtId="0" fontId="45" fillId="14" borderId="0" xfId="12" applyFont="1" applyFill="1" applyBorder="1" applyAlignment="1" applyProtection="1">
      <alignment horizontal="center" vertical="center" wrapText="1"/>
    </xf>
    <xf numFmtId="0" fontId="0" fillId="0" borderId="0" xfId="0" applyFill="1"/>
    <xf numFmtId="0" fontId="4" fillId="0" borderId="0" xfId="12" applyFont="1" applyFill="1" applyBorder="1" applyAlignment="1" applyProtection="1">
      <alignment horizontal="center" vertical="center"/>
    </xf>
    <xf numFmtId="0" fontId="8" fillId="0" borderId="0" xfId="12" applyFont="1" applyFill="1" applyBorder="1" applyAlignment="1" applyProtection="1">
      <alignment horizontal="center" vertical="center" wrapText="1"/>
    </xf>
    <xf numFmtId="0" fontId="50" fillId="11" borderId="67" xfId="12" applyFont="1" applyFill="1" applyBorder="1" applyAlignment="1" applyProtection="1">
      <alignment horizontal="center" vertical="center" wrapText="1"/>
    </xf>
    <xf numFmtId="0" fontId="50" fillId="11" borderId="53" xfId="12" applyFont="1" applyFill="1" applyBorder="1" applyAlignment="1" applyProtection="1">
      <alignment horizontal="center" vertical="center" wrapText="1"/>
    </xf>
    <xf numFmtId="0" fontId="48" fillId="31" borderId="4" xfId="12" applyFont="1" applyFill="1" applyBorder="1" applyAlignment="1">
      <alignment horizontal="center" vertical="center" wrapText="1"/>
    </xf>
    <xf numFmtId="0" fontId="54" fillId="20" borderId="21" xfId="0" applyFont="1" applyFill="1" applyBorder="1" applyAlignment="1">
      <alignment horizontal="center" vertical="center" wrapText="1"/>
    </xf>
    <xf numFmtId="0" fontId="9" fillId="12" borderId="21" xfId="12" applyFont="1" applyFill="1" applyBorder="1" applyAlignment="1" applyProtection="1">
      <alignment horizontal="center" vertical="center" wrapText="1"/>
    </xf>
    <xf numFmtId="0" fontId="54" fillId="20" borderId="7" xfId="0" applyFont="1" applyFill="1" applyBorder="1" applyAlignment="1">
      <alignment horizontal="center" vertical="center" wrapText="1"/>
    </xf>
    <xf numFmtId="0" fontId="9" fillId="13" borderId="21" xfId="12" applyFont="1" applyFill="1" applyBorder="1" applyAlignment="1" applyProtection="1">
      <alignment horizontal="center" vertical="center" wrapText="1"/>
    </xf>
    <xf numFmtId="0" fontId="54" fillId="20" borderId="6" xfId="0" applyFont="1" applyFill="1" applyBorder="1" applyAlignment="1">
      <alignment horizontal="center" vertical="center" wrapText="1"/>
    </xf>
    <xf numFmtId="0" fontId="9" fillId="15" borderId="21" xfId="12" applyFont="1" applyFill="1" applyBorder="1" applyAlignment="1" applyProtection="1">
      <alignment horizontal="center" vertical="center" wrapText="1"/>
    </xf>
    <xf numFmtId="0" fontId="54" fillId="20" borderId="8" xfId="0" applyFont="1" applyFill="1" applyBorder="1" applyAlignment="1">
      <alignment horizontal="center" vertical="center" wrapText="1"/>
    </xf>
    <xf numFmtId="0" fontId="9" fillId="16" borderId="34" xfId="12" applyFont="1" applyFill="1" applyBorder="1" applyAlignment="1" applyProtection="1">
      <alignment horizontal="center" vertical="center" wrapText="1"/>
    </xf>
    <xf numFmtId="0" fontId="21" fillId="0" borderId="11"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21" xfId="0" applyFont="1" applyBorder="1" applyAlignment="1">
      <alignment horizontal="justify" vertical="center" wrapText="1"/>
    </xf>
    <xf numFmtId="0" fontId="4" fillId="2" borderId="40" xfId="12" applyFont="1" applyFill="1" applyBorder="1" applyAlignment="1" applyProtection="1">
      <alignment horizontal="center" vertical="center"/>
    </xf>
    <xf numFmtId="0" fontId="50" fillId="11" borderId="45" xfId="12" applyFont="1" applyFill="1" applyBorder="1" applyAlignment="1" applyProtection="1">
      <alignment horizontal="center" vertical="center" wrapText="1"/>
    </xf>
    <xf numFmtId="0" fontId="50" fillId="11" borderId="6" xfId="12" applyFont="1" applyFill="1" applyBorder="1" applyAlignment="1" applyProtection="1">
      <alignment horizontal="center" vertical="center" wrapText="1"/>
    </xf>
    <xf numFmtId="0" fontId="0" fillId="14" borderId="0" xfId="0" applyFill="1" applyAlignment="1">
      <alignment horizontal="justify" vertical="center"/>
    </xf>
    <xf numFmtId="0" fontId="0" fillId="0" borderId="0" xfId="0" applyBorder="1" applyAlignment="1">
      <alignment vertical="top" wrapText="1"/>
    </xf>
    <xf numFmtId="0" fontId="79" fillId="0" borderId="0" xfId="0" applyFont="1" applyBorder="1" applyAlignment="1">
      <alignment vertical="top" wrapText="1"/>
    </xf>
    <xf numFmtId="0" fontId="68" fillId="31" borderId="1" xfId="0" applyFont="1" applyFill="1" applyBorder="1" applyAlignment="1">
      <alignment horizontal="center" vertical="top" wrapText="1"/>
    </xf>
    <xf numFmtId="0" fontId="6" fillId="0" borderId="3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hidden="1"/>
    </xf>
    <xf numFmtId="0" fontId="17" fillId="0" borderId="0" xfId="0" applyFont="1" applyProtection="1">
      <protection hidden="1"/>
    </xf>
    <xf numFmtId="0" fontId="40" fillId="20" borderId="21" xfId="0" applyFont="1" applyFill="1" applyBorder="1" applyAlignment="1" applyProtection="1">
      <alignment horizontal="center" vertical="center" wrapText="1"/>
      <protection hidden="1"/>
    </xf>
    <xf numFmtId="0" fontId="21" fillId="0" borderId="1" xfId="0" applyFont="1" applyBorder="1" applyProtection="1">
      <protection hidden="1"/>
    </xf>
    <xf numFmtId="0" fontId="40" fillId="20" borderId="7" xfId="0" applyFont="1" applyFill="1" applyBorder="1" applyAlignment="1" applyProtection="1">
      <alignment horizontal="center" vertical="center" wrapText="1"/>
      <protection hidden="1"/>
    </xf>
    <xf numFmtId="0" fontId="40" fillId="20" borderId="6" xfId="0" applyFont="1" applyFill="1" applyBorder="1" applyAlignment="1" applyProtection="1">
      <alignment horizontal="center" vertical="center" wrapText="1"/>
      <protection hidden="1"/>
    </xf>
    <xf numFmtId="0" fontId="0" fillId="40" borderId="2" xfId="0" applyFill="1" applyBorder="1" applyAlignment="1" applyProtection="1">
      <alignment horizontal="center" vertical="center"/>
      <protection hidden="1"/>
    </xf>
    <xf numFmtId="0" fontId="18" fillId="40" borderId="31" xfId="0" applyFont="1" applyFill="1" applyBorder="1" applyAlignment="1" applyProtection="1">
      <alignment vertical="center"/>
      <protection hidden="1"/>
    </xf>
    <xf numFmtId="0" fontId="21" fillId="0" borderId="1" xfId="0" applyFont="1" applyBorder="1" applyAlignment="1" applyProtection="1">
      <alignment vertical="center" wrapText="1"/>
      <protection hidden="1"/>
    </xf>
    <xf numFmtId="0" fontId="40" fillId="20" borderId="8" xfId="0" applyFont="1" applyFill="1" applyBorder="1" applyAlignment="1" applyProtection="1">
      <alignment horizontal="center" vertical="center" wrapText="1"/>
      <protection hidden="1"/>
    </xf>
    <xf numFmtId="0" fontId="0" fillId="40" borderId="3" xfId="0" applyFill="1" applyBorder="1" applyAlignment="1" applyProtection="1">
      <alignment horizontal="center" vertical="center"/>
      <protection hidden="1"/>
    </xf>
    <xf numFmtId="0" fontId="18" fillId="40" borderId="32" xfId="0" applyFont="1" applyFill="1" applyBorder="1" applyAlignment="1" applyProtection="1">
      <alignment vertical="center"/>
      <protection hidden="1"/>
    </xf>
    <xf numFmtId="0" fontId="21" fillId="0" borderId="1" xfId="0" applyFont="1" applyBorder="1" applyAlignment="1" applyProtection="1">
      <alignment wrapText="1"/>
      <protection hidden="1"/>
    </xf>
    <xf numFmtId="0" fontId="21" fillId="0" borderId="12" xfId="0" applyFont="1" applyBorder="1" applyProtection="1">
      <protection hidden="1"/>
    </xf>
    <xf numFmtId="0" fontId="16" fillId="38" borderId="4" xfId="0" applyFont="1" applyFill="1" applyBorder="1" applyAlignment="1" applyProtection="1">
      <alignment horizontal="center"/>
      <protection hidden="1"/>
    </xf>
    <xf numFmtId="0" fontId="0" fillId="35" borderId="31" xfId="0" applyFill="1" applyBorder="1" applyProtection="1">
      <protection hidden="1"/>
    </xf>
    <xf numFmtId="0" fontId="0" fillId="35" borderId="5" xfId="0" applyFill="1" applyBorder="1" applyProtection="1">
      <protection hidden="1"/>
    </xf>
    <xf numFmtId="0" fontId="0" fillId="0" borderId="0" xfId="0" applyProtection="1">
      <protection hidden="1"/>
    </xf>
    <xf numFmtId="0" fontId="0" fillId="0" borderId="0" xfId="0" applyBorder="1" applyProtection="1">
      <protection hidden="1"/>
    </xf>
    <xf numFmtId="0" fontId="0" fillId="35" borderId="0" xfId="0" applyFill="1" applyBorder="1" applyProtection="1">
      <protection hidden="1"/>
    </xf>
    <xf numFmtId="0" fontId="0" fillId="35" borderId="16" xfId="0" applyFill="1" applyBorder="1" applyProtection="1">
      <protection hidden="1"/>
    </xf>
    <xf numFmtId="0" fontId="23" fillId="35" borderId="47" xfId="0" applyFont="1" applyFill="1" applyBorder="1" applyAlignment="1" applyProtection="1">
      <alignment horizontal="center"/>
      <protection hidden="1"/>
    </xf>
    <xf numFmtId="0" fontId="23" fillId="35" borderId="2" xfId="0" applyFont="1" applyFill="1" applyBorder="1" applyAlignment="1" applyProtection="1">
      <alignment horizontal="center"/>
      <protection hidden="1"/>
    </xf>
    <xf numFmtId="0" fontId="23" fillId="35" borderId="2" xfId="0" applyFont="1" applyFill="1" applyBorder="1" applyAlignment="1" applyProtection="1">
      <alignment horizontal="center" vertical="center"/>
      <protection hidden="1"/>
    </xf>
    <xf numFmtId="0" fontId="23" fillId="35" borderId="3" xfId="0" applyFont="1" applyFill="1" applyBorder="1" applyAlignment="1" applyProtection="1">
      <alignment horizontal="center"/>
      <protection hidden="1"/>
    </xf>
    <xf numFmtId="0" fontId="64" fillId="35" borderId="0" xfId="0" applyFont="1" applyFill="1" applyBorder="1" applyProtection="1">
      <protection hidden="1"/>
    </xf>
    <xf numFmtId="0" fontId="19" fillId="39" borderId="18" xfId="0" applyFont="1" applyFill="1" applyBorder="1" applyAlignment="1" applyProtection="1">
      <protection hidden="1"/>
    </xf>
    <xf numFmtId="0" fontId="19" fillId="39" borderId="19" xfId="0" applyFont="1" applyFill="1" applyBorder="1" applyAlignment="1" applyProtection="1">
      <protection hidden="1"/>
    </xf>
    <xf numFmtId="0" fontId="16" fillId="41" borderId="2" xfId="0" applyFont="1" applyFill="1" applyBorder="1" applyAlignment="1" applyProtection="1">
      <alignment horizontal="center" vertical="center"/>
      <protection hidden="1"/>
    </xf>
    <xf numFmtId="0" fontId="16" fillId="41" borderId="1" xfId="0" applyFont="1" applyFill="1" applyBorder="1" applyAlignment="1" applyProtection="1">
      <alignment horizontal="center" vertical="center"/>
      <protection hidden="1"/>
    </xf>
    <xf numFmtId="0" fontId="18" fillId="40" borderId="1" xfId="0" applyFont="1" applyFill="1" applyBorder="1" applyAlignment="1" applyProtection="1">
      <alignment vertical="center"/>
      <protection hidden="1"/>
    </xf>
    <xf numFmtId="0" fontId="18" fillId="40" borderId="12" xfId="0" applyFont="1" applyFill="1" applyBorder="1" applyAlignment="1" applyProtection="1">
      <alignment vertical="center"/>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center" vertical="center"/>
      <protection hidden="1"/>
    </xf>
    <xf numFmtId="0" fontId="18" fillId="40" borderId="0" xfId="0" applyFont="1" applyFill="1" applyBorder="1" applyAlignment="1" applyProtection="1">
      <alignment vertical="center"/>
      <protection hidden="1"/>
    </xf>
    <xf numFmtId="0" fontId="0" fillId="40" borderId="0" xfId="0" applyFill="1" applyBorder="1" applyAlignment="1" applyProtection="1">
      <alignment horizontal="justify" vertical="center"/>
      <protection hidden="1"/>
    </xf>
    <xf numFmtId="0" fontId="19" fillId="40" borderId="16" xfId="0" applyFont="1" applyFill="1" applyBorder="1" applyAlignment="1" applyProtection="1">
      <protection hidden="1"/>
    </xf>
    <xf numFmtId="0" fontId="16" fillId="40" borderId="16" xfId="0" applyFont="1" applyFill="1" applyBorder="1" applyAlignment="1" applyProtection="1">
      <alignment horizontal="center" vertical="center"/>
      <protection hidden="1"/>
    </xf>
    <xf numFmtId="0" fontId="0" fillId="40" borderId="16" xfId="0" applyFill="1" applyBorder="1" applyAlignment="1" applyProtection="1">
      <alignment horizontal="justify" vertical="center"/>
      <protection hidden="1"/>
    </xf>
    <xf numFmtId="0" fontId="0" fillId="35" borderId="36" xfId="0" applyFill="1" applyBorder="1" applyProtection="1">
      <protection hidden="1"/>
    </xf>
    <xf numFmtId="0" fontId="0" fillId="35" borderId="28" xfId="0" applyFill="1" applyBorder="1" applyProtection="1">
      <protection hidden="1"/>
    </xf>
    <xf numFmtId="0" fontId="23" fillId="35" borderId="47" xfId="0" applyFont="1" applyFill="1" applyBorder="1" applyAlignment="1" applyProtection="1">
      <alignment horizontal="center"/>
      <protection locked="0"/>
    </xf>
    <xf numFmtId="0" fontId="23" fillId="35" borderId="66" xfId="0" applyFont="1" applyFill="1" applyBorder="1" applyAlignment="1" applyProtection="1">
      <alignment horizontal="center"/>
      <protection locked="0"/>
    </xf>
    <xf numFmtId="0" fontId="0" fillId="35" borderId="47" xfId="0" applyFill="1" applyBorder="1" applyAlignment="1" applyProtection="1">
      <alignment horizontal="center"/>
      <protection locked="0"/>
    </xf>
    <xf numFmtId="0" fontId="0" fillId="35" borderId="66" xfId="0" applyFill="1" applyBorder="1" applyAlignment="1" applyProtection="1">
      <alignment horizontal="center"/>
      <protection locked="0"/>
    </xf>
    <xf numFmtId="0" fontId="23" fillId="35" borderId="2" xfId="0" applyFont="1" applyFill="1" applyBorder="1" applyAlignment="1" applyProtection="1">
      <alignment horizontal="center"/>
      <protection locked="0"/>
    </xf>
    <xf numFmtId="0" fontId="23" fillId="35" borderId="23" xfId="0" applyFont="1" applyFill="1" applyBorder="1" applyAlignment="1" applyProtection="1">
      <alignment horizontal="center"/>
      <protection locked="0"/>
    </xf>
    <xf numFmtId="0" fontId="0" fillId="35" borderId="2" xfId="0" applyFill="1" applyBorder="1" applyAlignment="1" applyProtection="1">
      <alignment horizontal="center"/>
      <protection locked="0"/>
    </xf>
    <xf numFmtId="0" fontId="0" fillId="35" borderId="23" xfId="0" applyFill="1" applyBorder="1" applyAlignment="1" applyProtection="1">
      <alignment horizontal="center"/>
      <protection locked="0"/>
    </xf>
    <xf numFmtId="0" fontId="23" fillId="35" borderId="46" xfId="0" applyFont="1" applyFill="1" applyBorder="1" applyAlignment="1" applyProtection="1">
      <alignment horizontal="center"/>
      <protection locked="0"/>
    </xf>
    <xf numFmtId="0" fontId="23" fillId="35" borderId="49" xfId="0" applyFont="1" applyFill="1" applyBorder="1" applyAlignment="1" applyProtection="1">
      <alignment horizontal="center"/>
      <protection locked="0"/>
    </xf>
    <xf numFmtId="0" fontId="0" fillId="35" borderId="46" xfId="0" applyFill="1" applyBorder="1" applyAlignment="1" applyProtection="1">
      <alignment horizontal="center"/>
      <protection locked="0"/>
    </xf>
    <xf numFmtId="0" fontId="0" fillId="35" borderId="49" xfId="0" applyFill="1" applyBorder="1" applyAlignment="1" applyProtection="1">
      <alignment horizontal="center"/>
      <protection locked="0"/>
    </xf>
    <xf numFmtId="0" fontId="40" fillId="16" borderId="1" xfId="0" applyFont="1" applyFill="1" applyBorder="1" applyAlignment="1" applyProtection="1">
      <alignment horizontal="center" vertical="center" wrapText="1"/>
      <protection hidden="1"/>
    </xf>
    <xf numFmtId="0" fontId="41" fillId="12" borderId="0" xfId="0" applyFont="1" applyFill="1" applyAlignment="1" applyProtection="1">
      <alignment horizontal="center" vertical="center"/>
      <protection hidden="1"/>
    </xf>
    <xf numFmtId="0" fontId="0" fillId="14" borderId="7" xfId="0" applyFill="1" applyBorder="1" applyAlignment="1" applyProtection="1">
      <alignment horizontal="center" vertical="center"/>
      <protection hidden="1"/>
    </xf>
    <xf numFmtId="0" fontId="6" fillId="14" borderId="7" xfId="0" applyFont="1" applyFill="1" applyBorder="1" applyAlignment="1" applyProtection="1">
      <alignment vertical="center"/>
      <protection hidden="1"/>
    </xf>
    <xf numFmtId="0" fontId="2" fillId="0" borderId="0" xfId="0" applyFont="1" applyProtection="1">
      <protection hidden="1"/>
    </xf>
    <xf numFmtId="0" fontId="16" fillId="15" borderId="1" xfId="0" applyFont="1" applyFill="1" applyBorder="1" applyAlignment="1" applyProtection="1">
      <alignment horizontal="center" vertical="center" wrapText="1"/>
      <protection hidden="1"/>
    </xf>
    <xf numFmtId="0" fontId="41" fillId="13" borderId="0" xfId="0" applyFont="1" applyFill="1" applyAlignment="1" applyProtection="1">
      <alignment horizontal="center" vertical="center"/>
      <protection hidden="1"/>
    </xf>
    <xf numFmtId="0" fontId="16" fillId="13" borderId="1" xfId="0" applyFont="1" applyFill="1" applyBorder="1" applyAlignment="1" applyProtection="1">
      <alignment horizontal="center" vertical="center" wrapText="1"/>
      <protection hidden="1"/>
    </xf>
    <xf numFmtId="0" fontId="41" fillId="29" borderId="0" xfId="0" applyFont="1" applyFill="1" applyAlignment="1" applyProtection="1">
      <alignment horizontal="center" vertical="center"/>
      <protection hidden="1"/>
    </xf>
    <xf numFmtId="0" fontId="62" fillId="0" borderId="0" xfId="0" applyFont="1" applyBorder="1" applyAlignment="1" applyProtection="1">
      <alignment vertical="top"/>
      <protection hidden="1"/>
    </xf>
    <xf numFmtId="0" fontId="46" fillId="0" borderId="0" xfId="0" applyFont="1" applyProtection="1">
      <protection hidden="1"/>
    </xf>
    <xf numFmtId="0" fontId="47" fillId="14" borderId="0" xfId="0" applyFont="1" applyFill="1" applyProtection="1">
      <protection hidden="1"/>
    </xf>
    <xf numFmtId="0" fontId="47" fillId="0" borderId="0" xfId="0" applyFont="1" applyProtection="1">
      <protection hidden="1"/>
    </xf>
    <xf numFmtId="0" fontId="42" fillId="19" borderId="21" xfId="0" applyFont="1" applyFill="1" applyBorder="1" applyAlignment="1" applyProtection="1">
      <alignment horizontal="center" vertical="center" wrapText="1"/>
      <protection hidden="1"/>
    </xf>
    <xf numFmtId="0" fontId="47" fillId="0" borderId="0" xfId="0" applyFont="1" applyFill="1" applyProtection="1">
      <protection hidden="1"/>
    </xf>
    <xf numFmtId="0" fontId="0" fillId="0" borderId="0" xfId="0" applyFill="1" applyProtection="1">
      <protection hidden="1"/>
    </xf>
    <xf numFmtId="1" fontId="23" fillId="21" borderId="1" xfId="0" applyNumberFormat="1" applyFont="1" applyFill="1" applyBorder="1" applyAlignment="1" applyProtection="1">
      <alignment horizontal="center" vertical="center" wrapText="1"/>
      <protection hidden="1"/>
    </xf>
    <xf numFmtId="0" fontId="20" fillId="21" borderId="1" xfId="0" applyFont="1" applyFill="1" applyBorder="1" applyAlignment="1" applyProtection="1">
      <alignment horizontal="center" vertical="center"/>
      <protection hidden="1"/>
    </xf>
    <xf numFmtId="0" fontId="29" fillId="0" borderId="0" xfId="0" applyFont="1" applyAlignment="1" applyProtection="1">
      <alignment horizontal="center"/>
      <protection hidden="1"/>
    </xf>
    <xf numFmtId="1" fontId="23" fillId="0" borderId="33" xfId="0" applyNumberFormat="1" applyFont="1" applyBorder="1" applyAlignment="1" applyProtection="1">
      <alignment horizontal="center" vertical="center" wrapText="1"/>
      <protection hidden="1"/>
    </xf>
    <xf numFmtId="1" fontId="23" fillId="0" borderId="33" xfId="0" applyNumberFormat="1" applyFont="1" applyBorder="1" applyAlignment="1" applyProtection="1">
      <alignment horizontal="center" vertical="center"/>
      <protection hidden="1"/>
    </xf>
    <xf numFmtId="1" fontId="23" fillId="0" borderId="1" xfId="0" applyNumberFormat="1" applyFont="1" applyBorder="1" applyAlignment="1" applyProtection="1">
      <alignment horizontal="center" vertical="center" wrapText="1"/>
      <protection locked="0"/>
    </xf>
    <xf numFmtId="1" fontId="23" fillId="0" borderId="1" xfId="0" applyNumberFormat="1" applyFont="1" applyBorder="1" applyAlignment="1" applyProtection="1">
      <alignment horizontal="center" vertical="center"/>
      <protection locked="0"/>
    </xf>
    <xf numFmtId="0" fontId="6" fillId="0" borderId="35" xfId="0" applyFont="1" applyBorder="1" applyAlignment="1" applyProtection="1">
      <alignment vertical="center" wrapText="1"/>
      <protection hidden="1"/>
    </xf>
    <xf numFmtId="0" fontId="6" fillId="0" borderId="22" xfId="0" applyFont="1" applyBorder="1" applyAlignment="1" applyProtection="1">
      <alignment vertical="center" wrapText="1"/>
      <protection hidden="1"/>
    </xf>
    <xf numFmtId="0" fontId="6" fillId="0" borderId="25" xfId="0" applyFont="1" applyBorder="1" applyAlignment="1" applyProtection="1">
      <alignment vertical="center" wrapText="1"/>
      <protection hidden="1"/>
    </xf>
    <xf numFmtId="0" fontId="6" fillId="0" borderId="16" xfId="0" applyFont="1" applyBorder="1" applyAlignment="1" applyProtection="1">
      <alignment vertical="center" wrapText="1"/>
      <protection hidden="1"/>
    </xf>
    <xf numFmtId="0" fontId="6" fillId="0" borderId="0" xfId="0" applyFont="1" applyBorder="1" applyAlignment="1" applyProtection="1">
      <alignment vertical="center" wrapText="1"/>
      <protection hidden="1"/>
    </xf>
    <xf numFmtId="0" fontId="6" fillId="0" borderId="27" xfId="0" applyFont="1" applyBorder="1" applyAlignment="1" applyProtection="1">
      <alignment vertical="center" wrapText="1"/>
      <protection hidden="1"/>
    </xf>
    <xf numFmtId="0" fontId="6" fillId="0" borderId="36" xfId="0" applyFont="1" applyBorder="1" applyAlignment="1" applyProtection="1">
      <alignment vertical="center" wrapText="1"/>
      <protection hidden="1"/>
    </xf>
    <xf numFmtId="0" fontId="6" fillId="0" borderId="28" xfId="0" applyFont="1" applyBorder="1" applyAlignment="1" applyProtection="1">
      <alignment vertical="center" wrapText="1"/>
      <protection hidden="1"/>
    </xf>
    <xf numFmtId="0" fontId="6" fillId="0" borderId="29" xfId="0" applyFont="1" applyBorder="1" applyAlignment="1" applyProtection="1">
      <alignment vertical="center" wrapText="1"/>
      <protection hidden="1"/>
    </xf>
    <xf numFmtId="0" fontId="84" fillId="13" borderId="43" xfId="0" applyFont="1" applyFill="1" applyBorder="1" applyAlignment="1" applyProtection="1">
      <alignment horizontal="center" vertical="center" wrapText="1"/>
      <protection hidden="1"/>
    </xf>
    <xf numFmtId="0" fontId="84" fillId="13" borderId="53" xfId="0" applyFont="1" applyFill="1" applyBorder="1" applyAlignment="1" applyProtection="1">
      <alignment horizontal="center" vertical="center" wrapText="1"/>
      <protection hidden="1"/>
    </xf>
    <xf numFmtId="0" fontId="84" fillId="29" borderId="43" xfId="0" applyFont="1" applyFill="1" applyBorder="1" applyAlignment="1" applyProtection="1">
      <alignment horizontal="center" vertical="center" wrapText="1"/>
      <protection hidden="1"/>
    </xf>
    <xf numFmtId="0" fontId="84" fillId="29" borderId="44" xfId="0" applyFont="1" applyFill="1" applyBorder="1" applyAlignment="1" applyProtection="1">
      <alignment horizontal="center" vertical="center" wrapText="1"/>
      <protection hidden="1"/>
    </xf>
    <xf numFmtId="0" fontId="84" fillId="16" borderId="43" xfId="0" applyFont="1" applyFill="1" applyBorder="1" applyAlignment="1" applyProtection="1">
      <alignment horizontal="center" vertical="center" wrapText="1"/>
      <protection hidden="1"/>
    </xf>
    <xf numFmtId="0" fontId="84" fillId="16" borderId="44" xfId="0" applyFont="1" applyFill="1" applyBorder="1" applyAlignment="1" applyProtection="1">
      <alignment horizontal="center" vertical="center" wrapText="1"/>
      <protection hidden="1"/>
    </xf>
    <xf numFmtId="0" fontId="79" fillId="0" borderId="18" xfId="0" applyFont="1" applyBorder="1" applyAlignment="1" applyProtection="1">
      <alignment vertical="center"/>
      <protection hidden="1"/>
    </xf>
    <xf numFmtId="0" fontId="79" fillId="0" borderId="2" xfId="0" applyFont="1" applyBorder="1" applyAlignment="1" applyProtection="1">
      <alignment vertical="center" wrapText="1"/>
      <protection hidden="1"/>
    </xf>
    <xf numFmtId="0" fontId="79" fillId="21" borderId="1" xfId="0" applyFont="1" applyFill="1" applyBorder="1" applyAlignment="1" applyProtection="1">
      <alignment horizontal="center" vertical="center"/>
      <protection hidden="1"/>
    </xf>
    <xf numFmtId="0" fontId="79" fillId="0" borderId="46" xfId="0" applyFont="1" applyBorder="1" applyAlignment="1" applyProtection="1">
      <alignment vertical="center" wrapText="1"/>
      <protection hidden="1"/>
    </xf>
    <xf numFmtId="0" fontId="79" fillId="21" borderId="24" xfId="0" applyFont="1" applyFill="1" applyBorder="1" applyAlignment="1" applyProtection="1">
      <alignment horizontal="center" vertical="center"/>
      <protection hidden="1"/>
    </xf>
    <xf numFmtId="0" fontId="79" fillId="0" borderId="47" xfId="0" applyFont="1" applyBorder="1" applyAlignment="1" applyProtection="1">
      <alignment vertical="center" wrapText="1"/>
      <protection hidden="1"/>
    </xf>
    <xf numFmtId="0" fontId="79" fillId="0" borderId="2" xfId="0" applyFont="1" applyBorder="1" applyAlignment="1" applyProtection="1">
      <alignment vertical="center"/>
      <protection hidden="1"/>
    </xf>
    <xf numFmtId="0" fontId="79" fillId="0" borderId="46" xfId="0" applyFont="1" applyBorder="1" applyAlignment="1" applyProtection="1">
      <alignment horizontal="left" vertical="center"/>
      <protection hidden="1"/>
    </xf>
    <xf numFmtId="0" fontId="79" fillId="0" borderId="47" xfId="0" applyFont="1" applyBorder="1" applyAlignment="1" applyProtection="1">
      <alignment vertical="center"/>
      <protection hidden="1"/>
    </xf>
    <xf numFmtId="0" fontId="79" fillId="0" borderId="2" xfId="0" applyFont="1" applyBorder="1" applyAlignment="1" applyProtection="1">
      <alignment horizontal="left" vertical="center"/>
      <protection hidden="1"/>
    </xf>
    <xf numFmtId="0" fontId="79" fillId="0" borderId="38" xfId="0" applyFont="1" applyBorder="1" applyAlignment="1" applyProtection="1">
      <alignment horizontal="left" vertical="center" wrapText="1"/>
      <protection hidden="1"/>
    </xf>
    <xf numFmtId="0" fontId="79" fillId="0" borderId="47" xfId="0" applyFont="1" applyBorder="1" applyAlignment="1" applyProtection="1">
      <alignment horizontal="left" vertical="center"/>
      <protection hidden="1"/>
    </xf>
    <xf numFmtId="0" fontId="79" fillId="0" borderId="3" xfId="0" applyFont="1" applyBorder="1" applyAlignment="1" applyProtection="1">
      <alignment vertical="center" wrapText="1"/>
      <protection hidden="1"/>
    </xf>
    <xf numFmtId="0" fontId="86" fillId="0" borderId="36" xfId="0" applyFont="1" applyBorder="1" applyAlignment="1" applyProtection="1">
      <alignment vertical="center" wrapText="1"/>
      <protection hidden="1"/>
    </xf>
    <xf numFmtId="0" fontId="86" fillId="0" borderId="58" xfId="0" applyFont="1" applyBorder="1" applyAlignment="1" applyProtection="1">
      <alignment horizontal="center" vertical="center"/>
      <protection hidden="1"/>
    </xf>
    <xf numFmtId="0" fontId="86" fillId="0" borderId="57" xfId="0" applyFont="1" applyBorder="1" applyAlignment="1" applyProtection="1">
      <alignment horizontal="center" vertical="center"/>
      <protection hidden="1"/>
    </xf>
    <xf numFmtId="0" fontId="86" fillId="0" borderId="59" xfId="0" applyFont="1" applyBorder="1" applyAlignment="1" applyProtection="1">
      <alignment horizontal="center" vertical="center"/>
      <protection hidden="1"/>
    </xf>
    <xf numFmtId="0" fontId="86" fillId="0" borderId="13" xfId="0" applyFont="1" applyBorder="1" applyAlignment="1" applyProtection="1">
      <alignment horizontal="center" vertical="center"/>
      <protection hidden="1"/>
    </xf>
    <xf numFmtId="0" fontId="79" fillId="0" borderId="14" xfId="0" applyFont="1" applyBorder="1" applyAlignment="1" applyProtection="1">
      <alignment wrapText="1"/>
      <protection hidden="1"/>
    </xf>
    <xf numFmtId="0" fontId="79" fillId="0" borderId="14" xfId="0" applyFont="1" applyBorder="1" applyProtection="1">
      <protection hidden="1"/>
    </xf>
    <xf numFmtId="0" fontId="79" fillId="0" borderId="15" xfId="0" applyFont="1" applyBorder="1" applyProtection="1">
      <protection hidden="1"/>
    </xf>
    <xf numFmtId="0" fontId="0" fillId="0" borderId="16" xfId="0" applyBorder="1" applyProtection="1">
      <protection hidden="1"/>
    </xf>
    <xf numFmtId="0" fontId="0" fillId="0" borderId="27" xfId="0" applyBorder="1" applyProtection="1">
      <protection hidden="1"/>
    </xf>
    <xf numFmtId="0" fontId="87" fillId="21" borderId="21" xfId="0" applyFont="1" applyFill="1" applyBorder="1" applyAlignment="1" applyProtection="1">
      <alignment horizontal="center" vertical="center"/>
      <protection hidden="1"/>
    </xf>
    <xf numFmtId="0" fontId="81" fillId="21" borderId="21" xfId="0" applyFont="1" applyFill="1" applyBorder="1" applyAlignment="1" applyProtection="1">
      <alignment horizontal="center" vertical="center"/>
      <protection hidden="1"/>
    </xf>
    <xf numFmtId="0" fontId="79" fillId="0" borderId="19" xfId="0" applyFont="1" applyBorder="1" applyAlignment="1" applyProtection="1">
      <alignment horizontal="center" vertical="center"/>
      <protection locked="0"/>
    </xf>
    <xf numFmtId="0" fontId="79" fillId="0" borderId="1" xfId="0" applyFont="1" applyBorder="1" applyAlignment="1" applyProtection="1">
      <alignment horizontal="center" vertical="center"/>
      <protection locked="0"/>
    </xf>
    <xf numFmtId="0" fontId="79" fillId="0" borderId="24" xfId="0" applyFont="1" applyBorder="1" applyAlignment="1" applyProtection="1">
      <alignment horizontal="center" vertical="center"/>
      <protection locked="0"/>
    </xf>
    <xf numFmtId="0" fontId="79" fillId="0" borderId="19" xfId="0" applyFont="1" applyBorder="1" applyAlignment="1" applyProtection="1">
      <alignment horizontal="justify" vertical="center" wrapText="1"/>
      <protection locked="0"/>
    </xf>
    <xf numFmtId="0" fontId="79" fillId="0" borderId="69" xfId="0" applyFont="1" applyBorder="1" applyAlignment="1" applyProtection="1">
      <alignment horizontal="justify" vertical="center" wrapText="1"/>
      <protection locked="0"/>
    </xf>
    <xf numFmtId="0" fontId="79" fillId="0" borderId="69" xfId="0" applyFont="1" applyBorder="1" applyAlignment="1" applyProtection="1">
      <alignment vertical="center"/>
      <protection locked="0"/>
    </xf>
    <xf numFmtId="0" fontId="79" fillId="0" borderId="19" xfId="0" applyFont="1" applyBorder="1" applyProtection="1">
      <protection locked="0"/>
    </xf>
    <xf numFmtId="0" fontId="79" fillId="14" borderId="20" xfId="0" applyFont="1" applyFill="1" applyBorder="1" applyAlignment="1" applyProtection="1">
      <alignment horizontal="justify" vertical="center" wrapText="1"/>
      <protection locked="0"/>
    </xf>
    <xf numFmtId="0" fontId="79" fillId="0" borderId="1" xfId="0" applyFont="1" applyBorder="1" applyAlignment="1" applyProtection="1">
      <alignment horizontal="justify" vertical="center" wrapText="1"/>
      <protection locked="0"/>
    </xf>
    <xf numFmtId="0" fontId="79" fillId="0" borderId="1" xfId="0" applyFont="1" applyBorder="1" applyAlignment="1" applyProtection="1">
      <alignment vertical="center"/>
      <protection locked="0"/>
    </xf>
    <xf numFmtId="0" fontId="79" fillId="0" borderId="1" xfId="0" applyFont="1" applyBorder="1" applyProtection="1">
      <protection locked="0"/>
    </xf>
    <xf numFmtId="0" fontId="79" fillId="0" borderId="33" xfId="0" applyFont="1" applyBorder="1" applyAlignment="1" applyProtection="1">
      <alignment horizontal="center" vertical="center"/>
      <protection locked="0"/>
    </xf>
    <xf numFmtId="0" fontId="79" fillId="14" borderId="66" xfId="0" applyFont="1" applyFill="1" applyBorder="1" applyAlignment="1" applyProtection="1">
      <alignment horizontal="justify" vertical="center" wrapText="1"/>
      <protection locked="0"/>
    </xf>
    <xf numFmtId="0" fontId="79" fillId="0" borderId="24" xfId="0" applyFont="1" applyBorder="1" applyAlignment="1" applyProtection="1">
      <alignment horizontal="justify" vertical="center" wrapText="1"/>
      <protection locked="0"/>
    </xf>
    <xf numFmtId="0" fontId="79" fillId="0" borderId="24" xfId="0" applyFont="1" applyBorder="1" applyAlignment="1" applyProtection="1">
      <alignment vertical="center"/>
      <protection locked="0"/>
    </xf>
    <xf numFmtId="0" fontId="79" fillId="0" borderId="24" xfId="0" applyFont="1" applyBorder="1" applyProtection="1">
      <protection locked="0"/>
    </xf>
    <xf numFmtId="0" fontId="79" fillId="0" borderId="48" xfId="0" applyFont="1" applyBorder="1" applyAlignment="1" applyProtection="1">
      <alignment horizontal="center" vertical="center"/>
      <protection locked="0"/>
    </xf>
    <xf numFmtId="0" fontId="79" fillId="14" borderId="49" xfId="0" applyFont="1" applyFill="1" applyBorder="1" applyAlignment="1" applyProtection="1">
      <alignment horizontal="justify" vertical="center" wrapText="1"/>
      <protection locked="0"/>
    </xf>
    <xf numFmtId="0" fontId="79" fillId="0" borderId="33" xfId="0" applyFont="1" applyBorder="1" applyAlignment="1" applyProtection="1">
      <alignment horizontal="justify" vertical="center" wrapText="1"/>
      <protection locked="0"/>
    </xf>
    <xf numFmtId="0" fontId="79" fillId="29" borderId="33" xfId="0" applyFont="1" applyFill="1" applyBorder="1" applyAlignment="1" applyProtection="1">
      <alignment horizontal="justify" vertical="center" wrapText="1"/>
      <protection locked="0"/>
    </xf>
    <xf numFmtId="0" fontId="79" fillId="0" borderId="33" xfId="0" applyFont="1" applyBorder="1" applyAlignment="1" applyProtection="1">
      <alignment vertical="top" wrapText="1"/>
      <protection locked="0"/>
    </xf>
    <xf numFmtId="0" fontId="79" fillId="14" borderId="23" xfId="0" applyFont="1" applyFill="1" applyBorder="1" applyAlignment="1" applyProtection="1">
      <alignment horizontal="justify" vertical="center" wrapText="1"/>
      <protection locked="0"/>
    </xf>
    <xf numFmtId="0" fontId="79" fillId="29" borderId="1" xfId="0" applyFont="1" applyFill="1" applyBorder="1" applyAlignment="1" applyProtection="1">
      <alignment horizontal="justify" vertical="center" wrapText="1"/>
      <protection locked="0"/>
    </xf>
    <xf numFmtId="0" fontId="79" fillId="0" borderId="1" xfId="0" applyFont="1" applyBorder="1" applyAlignment="1" applyProtection="1">
      <alignment wrapText="1"/>
      <protection locked="0"/>
    </xf>
    <xf numFmtId="0" fontId="40" fillId="0" borderId="1" xfId="0" applyFont="1" applyBorder="1" applyAlignment="1" applyProtection="1">
      <alignment horizontal="center" vertical="center"/>
      <protection locked="0"/>
    </xf>
    <xf numFmtId="0" fontId="79" fillId="13" borderId="23" xfId="0" applyFont="1" applyFill="1" applyBorder="1" applyAlignment="1" applyProtection="1">
      <alignment horizontal="justify" vertical="center" wrapText="1"/>
      <protection locked="0"/>
    </xf>
    <xf numFmtId="0" fontId="79" fillId="0" borderId="48" xfId="0" applyFont="1" applyBorder="1" applyAlignment="1" applyProtection="1">
      <alignment vertical="center"/>
      <protection locked="0"/>
    </xf>
    <xf numFmtId="0" fontId="79" fillId="13" borderId="49" xfId="0" applyFont="1" applyFill="1" applyBorder="1" applyAlignment="1" applyProtection="1">
      <alignment horizontal="justify" vertical="top" wrapText="1"/>
      <protection locked="0"/>
    </xf>
    <xf numFmtId="0" fontId="79" fillId="0" borderId="63" xfId="0" applyFont="1" applyBorder="1" applyAlignment="1" applyProtection="1">
      <alignment horizontal="center" vertical="center"/>
      <protection locked="0"/>
    </xf>
    <xf numFmtId="0" fontId="79" fillId="0" borderId="33" xfId="0" applyFont="1" applyBorder="1" applyProtection="1">
      <protection locked="0"/>
    </xf>
    <xf numFmtId="0" fontId="79" fillId="14" borderId="23" xfId="0" applyFont="1" applyFill="1" applyBorder="1" applyAlignment="1" applyProtection="1">
      <alignment horizontal="justify" vertical="top" wrapText="1"/>
      <protection locked="0"/>
    </xf>
    <xf numFmtId="0" fontId="79" fillId="0" borderId="24" xfId="0" applyFont="1" applyBorder="1" applyAlignment="1" applyProtection="1">
      <alignment horizontal="left" vertical="center" wrapText="1"/>
      <protection locked="0"/>
    </xf>
    <xf numFmtId="0" fontId="79" fillId="29" borderId="24" xfId="0" applyFont="1" applyFill="1" applyBorder="1" applyAlignment="1" applyProtection="1">
      <alignment horizontal="justify" vertical="center" wrapText="1"/>
      <protection locked="0"/>
    </xf>
    <xf numFmtId="0" fontId="79" fillId="0" borderId="24" xfId="0" applyFont="1" applyBorder="1" applyAlignment="1" applyProtection="1">
      <alignment vertical="center" wrapText="1"/>
      <protection locked="0"/>
    </xf>
    <xf numFmtId="0" fontId="40" fillId="0" borderId="33" xfId="0" applyFont="1" applyBorder="1" applyAlignment="1" applyProtection="1">
      <alignment horizontal="center" vertical="center"/>
      <protection locked="0"/>
    </xf>
    <xf numFmtId="0" fontId="79" fillId="13" borderId="49" xfId="0" applyFont="1" applyFill="1" applyBorder="1" applyAlignment="1" applyProtection="1">
      <alignment horizontal="justify" vertical="center" wrapText="1"/>
      <protection locked="0"/>
    </xf>
    <xf numFmtId="0" fontId="79" fillId="0" borderId="12" xfId="0" applyFont="1" applyBorder="1" applyAlignment="1" applyProtection="1">
      <alignment horizontal="center" vertical="center"/>
      <protection locked="0"/>
    </xf>
    <xf numFmtId="0" fontId="79" fillId="0" borderId="33" xfId="0" applyFont="1" applyBorder="1" applyAlignment="1" applyProtection="1">
      <alignment vertical="center"/>
      <protection locked="0"/>
    </xf>
    <xf numFmtId="0" fontId="79" fillId="0" borderId="12" xfId="0" applyFont="1" applyBorder="1" applyAlignment="1" applyProtection="1">
      <alignment horizontal="justify" vertical="center" wrapText="1"/>
      <protection locked="0"/>
    </xf>
    <xf numFmtId="0" fontId="79" fillId="29" borderId="12" xfId="0" applyFont="1" applyFill="1" applyBorder="1" applyAlignment="1" applyProtection="1">
      <alignment vertical="center" wrapText="1"/>
      <protection locked="0"/>
    </xf>
    <xf numFmtId="0" fontId="79" fillId="0" borderId="12" xfId="0" applyFont="1" applyBorder="1" applyProtection="1">
      <protection locked="0"/>
    </xf>
    <xf numFmtId="0" fontId="79" fillId="14" borderId="17" xfId="0" applyFont="1" applyFill="1" applyBorder="1" applyAlignment="1" applyProtection="1">
      <alignment horizontal="justify" vertical="center" wrapText="1"/>
      <protection locked="0"/>
    </xf>
    <xf numFmtId="0" fontId="79" fillId="0" borderId="21" xfId="0" applyFont="1" applyBorder="1" applyAlignment="1" applyProtection="1">
      <alignment horizontal="justify" vertical="top" wrapText="1"/>
      <protection locked="0"/>
    </xf>
    <xf numFmtId="0" fontId="0" fillId="0" borderId="1" xfId="0" applyBorder="1" applyAlignment="1">
      <alignment horizontal="center" vertical="top" wrapText="1"/>
    </xf>
    <xf numFmtId="0" fontId="42" fillId="18" borderId="0" xfId="0" applyFont="1" applyFill="1" applyBorder="1" applyAlignment="1" applyProtection="1">
      <alignment vertical="center" wrapText="1"/>
      <protection hidden="1"/>
    </xf>
    <xf numFmtId="0" fontId="30" fillId="21" borderId="28" xfId="0" applyFont="1" applyFill="1" applyBorder="1" applyAlignment="1" applyProtection="1">
      <alignment vertical="center"/>
      <protection hidden="1"/>
    </xf>
    <xf numFmtId="0" fontId="42" fillId="18" borderId="26" xfId="0" applyFont="1" applyFill="1" applyBorder="1" applyAlignment="1" applyProtection="1">
      <alignment horizontal="center" vertical="center" wrapText="1"/>
      <protection hidden="1"/>
    </xf>
    <xf numFmtId="0" fontId="30" fillId="21" borderId="12" xfId="0" applyFont="1" applyFill="1" applyBorder="1" applyAlignment="1" applyProtection="1">
      <alignment vertical="center"/>
      <protection hidden="1"/>
    </xf>
    <xf numFmtId="0" fontId="30" fillId="21" borderId="70" xfId="0" applyFont="1" applyFill="1" applyBorder="1" applyAlignment="1" applyProtection="1">
      <alignment vertical="center"/>
      <protection hidden="1"/>
    </xf>
    <xf numFmtId="0" fontId="42" fillId="18" borderId="61" xfId="0" applyFont="1" applyFill="1" applyBorder="1" applyAlignment="1" applyProtection="1">
      <alignment vertical="center" wrapText="1"/>
      <protection hidden="1"/>
    </xf>
    <xf numFmtId="0" fontId="42" fillId="18" borderId="33" xfId="0" applyFont="1" applyFill="1" applyBorder="1" applyAlignment="1" applyProtection="1">
      <alignment vertical="center" wrapText="1"/>
      <protection hidden="1"/>
    </xf>
    <xf numFmtId="0" fontId="17" fillId="0" borderId="25" xfId="0" applyFont="1" applyBorder="1" applyProtection="1">
      <protection hidden="1"/>
    </xf>
    <xf numFmtId="0" fontId="20" fillId="35" borderId="21" xfId="0" applyFont="1" applyFill="1" applyBorder="1" applyAlignment="1" applyProtection="1">
      <alignment horizontal="center"/>
      <protection hidden="1"/>
    </xf>
    <xf numFmtId="0" fontId="20" fillId="35" borderId="15" xfId="0" applyFont="1" applyFill="1" applyBorder="1" applyAlignment="1" applyProtection="1">
      <alignment horizontal="center"/>
      <protection hidden="1"/>
    </xf>
    <xf numFmtId="1" fontId="23" fillId="0" borderId="33" xfId="0" applyNumberFormat="1" applyFont="1" applyBorder="1" applyAlignment="1" applyProtection="1">
      <alignment horizontal="center" vertical="center" wrapText="1"/>
      <protection locked="0"/>
    </xf>
    <xf numFmtId="1" fontId="23" fillId="0" borderId="33" xfId="0" applyNumberFormat="1" applyFont="1" applyBorder="1" applyAlignment="1" applyProtection="1">
      <alignment horizontal="center" vertical="center"/>
      <protection locked="0"/>
    </xf>
    <xf numFmtId="1" fontId="23" fillId="21" borderId="33" xfId="0" applyNumberFormat="1" applyFont="1" applyFill="1" applyBorder="1" applyAlignment="1" applyProtection="1">
      <alignment horizontal="center" vertical="center" wrapText="1"/>
      <protection hidden="1"/>
    </xf>
    <xf numFmtId="0" fontId="20" fillId="21" borderId="33"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wrapText="1"/>
      <protection hidden="1"/>
    </xf>
    <xf numFmtId="0" fontId="20" fillId="21" borderId="21" xfId="0" applyFont="1" applyFill="1" applyBorder="1" applyAlignment="1" applyProtection="1">
      <alignment horizontal="center" vertical="center" wrapText="1"/>
      <protection hidden="1"/>
    </xf>
    <xf numFmtId="0" fontId="0" fillId="0" borderId="33" xfId="0" applyBorder="1" applyAlignment="1" applyProtection="1">
      <alignment horizontal="justify" vertical="top" wrapText="1"/>
      <protection locked="0" hidden="1"/>
    </xf>
    <xf numFmtId="0" fontId="21"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hidden="1"/>
    </xf>
    <xf numFmtId="0" fontId="0" fillId="0" borderId="0" xfId="0" applyProtection="1">
      <protection locked="0" hidden="1"/>
    </xf>
    <xf numFmtId="0" fontId="22" fillId="17" borderId="4" xfId="0" applyFont="1" applyFill="1" applyBorder="1" applyAlignment="1">
      <alignment horizontal="center" vertical="center"/>
    </xf>
    <xf numFmtId="0" fontId="21" fillId="14" borderId="9" xfId="0" applyFont="1" applyFill="1" applyBorder="1" applyAlignment="1">
      <alignment horizontal="justify" vertical="center" wrapText="1"/>
    </xf>
    <xf numFmtId="0" fontId="21" fillId="14" borderId="10" xfId="0" applyFont="1" applyFill="1" applyBorder="1" applyAlignment="1">
      <alignment horizontal="justify" vertical="center" wrapText="1"/>
    </xf>
    <xf numFmtId="0" fontId="21" fillId="14" borderId="11" xfId="0" applyFont="1" applyFill="1" applyBorder="1" applyAlignment="1">
      <alignment horizontal="justify" vertical="center" wrapText="1"/>
    </xf>
    <xf numFmtId="0" fontId="22" fillId="17" borderId="2" xfId="0" applyFont="1" applyFill="1" applyBorder="1" applyAlignment="1">
      <alignment horizontal="center" vertical="center"/>
    </xf>
    <xf numFmtId="0" fontId="16" fillId="41" borderId="1"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16" fillId="40" borderId="0" xfId="0" applyFont="1" applyFill="1" applyBorder="1" applyAlignment="1" applyProtection="1">
      <alignment horizontal="center" vertical="center"/>
      <protection hidden="1"/>
    </xf>
    <xf numFmtId="0" fontId="0" fillId="18" borderId="0" xfId="0" applyFill="1" applyProtection="1">
      <protection hidden="1"/>
    </xf>
    <xf numFmtId="0" fontId="0" fillId="35" borderId="72" xfId="0" applyFill="1" applyBorder="1" applyAlignment="1" applyProtection="1">
      <alignment horizontal="center"/>
      <protection locked="0"/>
    </xf>
    <xf numFmtId="0" fontId="0" fillId="35" borderId="30" xfId="0" applyFill="1" applyBorder="1" applyAlignment="1" applyProtection="1">
      <alignment horizontal="center"/>
      <protection locked="0"/>
    </xf>
    <xf numFmtId="0" fontId="0" fillId="35" borderId="71" xfId="0" applyFill="1" applyBorder="1" applyAlignment="1" applyProtection="1">
      <alignment horizontal="center"/>
      <protection locked="0"/>
    </xf>
    <xf numFmtId="0" fontId="0" fillId="35" borderId="30" xfId="0" applyFill="1" applyBorder="1" applyProtection="1">
      <protection hidden="1"/>
    </xf>
    <xf numFmtId="0" fontId="19" fillId="39" borderId="0" xfId="0" applyFont="1" applyFill="1" applyBorder="1" applyAlignment="1" applyProtection="1">
      <alignment horizontal="center"/>
      <protection hidden="1"/>
    </xf>
    <xf numFmtId="0" fontId="16" fillId="41" borderId="0" xfId="0" applyFont="1" applyFill="1" applyBorder="1" applyAlignment="1" applyProtection="1">
      <alignment horizontal="center" vertical="center"/>
      <protection hidden="1"/>
    </xf>
    <xf numFmtId="0" fontId="0" fillId="35" borderId="18" xfId="0" applyFill="1" applyBorder="1" applyAlignment="1" applyProtection="1">
      <alignment horizontal="center"/>
      <protection locked="0"/>
    </xf>
    <xf numFmtId="0" fontId="0" fillId="35" borderId="3" xfId="0" applyFill="1" applyBorder="1" applyAlignment="1" applyProtection="1">
      <alignment horizontal="center"/>
      <protection locked="0"/>
    </xf>
    <xf numFmtId="0" fontId="15" fillId="32" borderId="34" xfId="14" applyFill="1" applyBorder="1" applyAlignment="1" applyProtection="1">
      <alignment horizontal="center" vertical="center" wrapText="1"/>
      <protection hidden="1"/>
    </xf>
    <xf numFmtId="0" fontId="22" fillId="17" borderId="18" xfId="0" applyFont="1" applyFill="1" applyBorder="1" applyAlignment="1">
      <alignment horizontal="center" vertical="center"/>
    </xf>
    <xf numFmtId="0" fontId="2" fillId="12" borderId="19" xfId="12" applyFont="1" applyFill="1" applyBorder="1" applyAlignment="1" applyProtection="1">
      <alignment horizontal="center" vertical="center" wrapText="1"/>
    </xf>
    <xf numFmtId="0" fontId="2" fillId="12" borderId="1" xfId="12" applyFont="1" applyFill="1" applyBorder="1" applyAlignment="1" applyProtection="1">
      <alignment horizontal="center" vertical="center" wrapText="1"/>
    </xf>
    <xf numFmtId="0" fontId="2" fillId="12" borderId="1" xfId="0" applyFont="1" applyFill="1" applyBorder="1" applyAlignment="1">
      <alignment horizontal="center" vertical="center" wrapText="1"/>
    </xf>
    <xf numFmtId="0" fontId="2" fillId="12" borderId="12" xfId="12" applyFont="1" applyFill="1" applyBorder="1" applyAlignment="1" applyProtection="1">
      <alignment horizontal="center" vertical="center" wrapText="1"/>
    </xf>
    <xf numFmtId="0" fontId="2" fillId="13" borderId="19" xfId="12" applyFont="1" applyFill="1" applyBorder="1" applyAlignment="1" applyProtection="1">
      <alignment horizontal="center" vertical="center" wrapText="1"/>
    </xf>
    <xf numFmtId="0" fontId="2" fillId="13" borderId="1" xfId="12" applyFont="1" applyFill="1" applyBorder="1" applyAlignment="1" applyProtection="1">
      <alignment horizontal="center" vertical="center" wrapText="1"/>
    </xf>
    <xf numFmtId="0" fontId="2" fillId="13" borderId="12" xfId="12" applyFont="1" applyFill="1" applyBorder="1" applyAlignment="1" applyProtection="1">
      <alignment horizontal="center" vertical="center" wrapText="1"/>
    </xf>
    <xf numFmtId="0" fontId="2" fillId="15" borderId="19" xfId="12" applyFont="1" applyFill="1" applyBorder="1" applyAlignment="1" applyProtection="1">
      <alignment horizontal="center" vertical="center" wrapText="1"/>
    </xf>
    <xf numFmtId="0" fontId="2" fillId="15" borderId="1" xfId="12" applyFont="1" applyFill="1" applyBorder="1" applyAlignment="1" applyProtection="1">
      <alignment horizontal="center" vertical="center" wrapText="1"/>
    </xf>
    <xf numFmtId="0" fontId="2" fillId="15" borderId="12" xfId="12" applyFont="1" applyFill="1" applyBorder="1" applyAlignment="1" applyProtection="1">
      <alignment horizontal="center" vertical="center" wrapText="1"/>
    </xf>
    <xf numFmtId="0" fontId="2" fillId="16" borderId="20" xfId="0" applyFont="1" applyFill="1" applyBorder="1" applyAlignment="1">
      <alignment horizontal="center" vertical="center" wrapText="1"/>
    </xf>
    <xf numFmtId="0" fontId="2" fillId="16" borderId="23" xfId="12" applyFont="1" applyFill="1" applyBorder="1" applyAlignment="1" applyProtection="1">
      <alignment horizontal="center" vertical="center" wrapText="1"/>
    </xf>
    <xf numFmtId="0" fontId="21" fillId="16" borderId="23" xfId="0" applyFont="1" applyFill="1" applyBorder="1" applyAlignment="1">
      <alignment horizontal="center" vertical="center" wrapText="1"/>
    </xf>
    <xf numFmtId="0" fontId="2" fillId="16" borderId="23"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15" fillId="42" borderId="34" xfId="14" applyFill="1" applyBorder="1" applyAlignment="1" applyProtection="1">
      <alignment horizontal="center" vertical="center" wrapText="1"/>
      <protection hidden="1"/>
    </xf>
    <xf numFmtId="0" fontId="78" fillId="17" borderId="1" xfId="0" applyFont="1" applyFill="1" applyBorder="1" applyAlignment="1" applyProtection="1">
      <alignment horizontal="justify" vertical="top" wrapText="1"/>
      <protection locked="0"/>
    </xf>
    <xf numFmtId="49" fontId="21" fillId="0" borderId="33" xfId="0" applyNumberFormat="1" applyFont="1" applyBorder="1" applyAlignment="1" applyProtection="1">
      <alignment horizontal="justify" vertical="top" wrapText="1"/>
      <protection locked="0"/>
    </xf>
    <xf numFmtId="0" fontId="0" fillId="0" borderId="0" xfId="0" applyAlignment="1">
      <alignment horizontal="center"/>
    </xf>
    <xf numFmtId="0" fontId="97" fillId="0" borderId="1" xfId="0" applyFont="1" applyFill="1" applyBorder="1" applyAlignment="1" applyProtection="1">
      <alignment horizontal="center" vertical="center" wrapText="1"/>
      <protection hidden="1"/>
    </xf>
    <xf numFmtId="0" fontId="78" fillId="0" borderId="1" xfId="0" applyFont="1" applyFill="1" applyBorder="1" applyAlignment="1" applyProtection="1">
      <alignment horizontal="center" vertical="center" wrapText="1"/>
      <protection hidden="1"/>
    </xf>
    <xf numFmtId="0" fontId="20" fillId="21" borderId="0" xfId="0" applyFont="1" applyFill="1" applyBorder="1" applyAlignment="1" applyProtection="1">
      <alignment horizontal="center"/>
      <protection hidden="1"/>
    </xf>
    <xf numFmtId="0" fontId="4" fillId="0" borderId="40" xfId="12" applyFont="1" applyFill="1" applyBorder="1" applyAlignment="1" applyProtection="1">
      <alignment horizontal="center" vertical="center"/>
    </xf>
    <xf numFmtId="0" fontId="4" fillId="0" borderId="48" xfId="12" applyFont="1" applyFill="1" applyBorder="1" applyAlignment="1" applyProtection="1">
      <alignment horizontal="center" vertical="center"/>
    </xf>
    <xf numFmtId="0" fontId="6" fillId="14" borderId="24" xfId="0" applyFont="1" applyFill="1" applyBorder="1" applyAlignment="1" applyProtection="1">
      <alignment horizontal="justify" vertical="top" wrapText="1"/>
    </xf>
    <xf numFmtId="0" fontId="44" fillId="30" borderId="21" xfId="0" applyFont="1" applyFill="1" applyBorder="1" applyAlignment="1" applyProtection="1">
      <alignment horizontal="center" vertical="center" wrapText="1"/>
      <protection hidden="1"/>
    </xf>
    <xf numFmtId="0" fontId="6" fillId="14" borderId="0" xfId="0" applyFont="1" applyFill="1" applyBorder="1" applyAlignment="1" applyProtection="1">
      <alignment horizontal="justify" vertical="top" wrapText="1"/>
    </xf>
    <xf numFmtId="0" fontId="6" fillId="17" borderId="0" xfId="0" applyFont="1" applyFill="1" applyBorder="1" applyAlignment="1" applyProtection="1">
      <alignment horizontal="justify" vertical="top" wrapText="1"/>
    </xf>
    <xf numFmtId="0" fontId="6" fillId="0" borderId="0" xfId="0" applyFont="1" applyFill="1" applyBorder="1" applyAlignment="1" applyProtection="1">
      <alignment horizontal="justify" vertical="top" wrapText="1"/>
    </xf>
    <xf numFmtId="0" fontId="20" fillId="21" borderId="36" xfId="0" applyFont="1" applyFill="1" applyBorder="1" applyAlignment="1" applyProtection="1">
      <alignment horizontal="center" vertical="center" wrapText="1"/>
      <protection hidden="1"/>
    </xf>
    <xf numFmtId="0" fontId="20" fillId="21" borderId="1" xfId="0" applyFont="1" applyFill="1" applyBorder="1" applyAlignment="1" applyProtection="1">
      <alignment horizontal="center" vertical="center" wrapText="1"/>
      <protection hidden="1"/>
    </xf>
    <xf numFmtId="0" fontId="23" fillId="0" borderId="0" xfId="0" applyFont="1"/>
    <xf numFmtId="0" fontId="23" fillId="0" borderId="0" xfId="0" applyFont="1" applyAlignment="1">
      <alignment horizontal="center"/>
    </xf>
    <xf numFmtId="0" fontId="9" fillId="0" borderId="40" xfId="12" applyFont="1" applyFill="1" applyBorder="1" applyAlignment="1" applyProtection="1">
      <alignment horizontal="center" vertical="center"/>
    </xf>
    <xf numFmtId="0" fontId="9" fillId="0" borderId="48" xfId="12" applyFont="1" applyFill="1" applyBorder="1" applyAlignment="1" applyProtection="1">
      <alignment horizontal="center" vertical="center"/>
    </xf>
    <xf numFmtId="0" fontId="9" fillId="0" borderId="0" xfId="12" applyFont="1" applyFill="1" applyBorder="1" applyAlignment="1" applyProtection="1">
      <alignment horizontal="center" vertical="center"/>
    </xf>
    <xf numFmtId="0" fontId="20" fillId="21" borderId="1" xfId="0" applyFont="1" applyFill="1" applyBorder="1" applyAlignment="1">
      <alignment horizontal="center" vertical="top"/>
    </xf>
    <xf numFmtId="0" fontId="20" fillId="21" borderId="1" xfId="0" applyFont="1" applyFill="1" applyBorder="1" applyAlignment="1">
      <alignment horizontal="center" vertical="top" wrapText="1"/>
    </xf>
    <xf numFmtId="0" fontId="20" fillId="21" borderId="1" xfId="0" applyFont="1" applyFill="1" applyBorder="1" applyAlignment="1">
      <alignment horizontal="justify" vertical="top" wrapText="1"/>
    </xf>
    <xf numFmtId="0" fontId="20" fillId="21" borderId="31" xfId="0" applyFont="1" applyFill="1" applyBorder="1" applyAlignment="1">
      <alignment horizontal="center" vertical="center" wrapText="1"/>
    </xf>
    <xf numFmtId="0" fontId="20" fillId="0" borderId="1" xfId="0" applyFont="1" applyBorder="1" applyAlignment="1">
      <alignment horizontal="center" vertical="top"/>
    </xf>
    <xf numFmtId="0" fontId="23" fillId="14" borderId="0" xfId="0" applyFont="1" applyFill="1" applyProtection="1"/>
    <xf numFmtId="0" fontId="21" fillId="0" borderId="1" xfId="0" applyFont="1" applyBorder="1" applyAlignment="1">
      <alignment horizontal="center" vertical="top"/>
    </xf>
    <xf numFmtId="49" fontId="21" fillId="0" borderId="1" xfId="0" applyNumberFormat="1" applyFont="1" applyBorder="1" applyAlignment="1" applyProtection="1">
      <alignment horizontal="justify" vertical="top"/>
      <protection locked="0"/>
    </xf>
    <xf numFmtId="49" fontId="21" fillId="0" borderId="1" xfId="0" applyNumberFormat="1" applyFont="1" applyBorder="1" applyAlignment="1" applyProtection="1">
      <alignment horizontal="justify" vertical="top" wrapText="1"/>
      <protection locked="0"/>
    </xf>
    <xf numFmtId="49" fontId="2" fillId="17" borderId="1" xfId="0" applyNumberFormat="1" applyFont="1" applyFill="1" applyBorder="1" applyAlignment="1" applyProtection="1">
      <alignment horizontal="justify" vertical="top" wrapText="1"/>
      <protection locked="0"/>
    </xf>
    <xf numFmtId="49" fontId="21" fillId="0" borderId="33" xfId="0" applyNumberFormat="1" applyFont="1" applyFill="1" applyBorder="1" applyAlignment="1" applyProtection="1">
      <alignment horizontal="justify" vertical="top" wrapText="1"/>
      <protection locked="0"/>
    </xf>
    <xf numFmtId="0" fontId="23" fillId="0" borderId="0" xfId="0" applyFont="1" applyFill="1"/>
    <xf numFmtId="0" fontId="22" fillId="0" borderId="40" xfId="0" applyFont="1" applyBorder="1" applyAlignment="1">
      <alignment horizontal="justify" vertical="top"/>
    </xf>
    <xf numFmtId="0" fontId="22" fillId="0" borderId="48" xfId="0" applyFont="1" applyBorder="1" applyAlignment="1">
      <alignment horizontal="center" vertical="top"/>
    </xf>
    <xf numFmtId="0" fontId="22" fillId="0" borderId="39" xfId="0" applyFont="1" applyBorder="1" applyAlignment="1">
      <alignment horizontal="center" vertical="top"/>
    </xf>
    <xf numFmtId="0" fontId="42" fillId="18" borderId="25" xfId="0" applyFont="1" applyFill="1" applyBorder="1" applyAlignment="1" applyProtection="1">
      <alignment horizontal="center" vertical="center" wrapText="1"/>
      <protection hidden="1"/>
    </xf>
    <xf numFmtId="0" fontId="42" fillId="18" borderId="4" xfId="0" applyFont="1" applyFill="1" applyBorder="1" applyAlignment="1" applyProtection="1">
      <alignment horizontal="center" vertical="center" wrapText="1"/>
      <protection hidden="1"/>
    </xf>
    <xf numFmtId="0" fontId="42" fillId="18" borderId="35" xfId="0" applyFont="1" applyFill="1" applyBorder="1" applyAlignment="1" applyProtection="1">
      <alignment horizontal="center" vertical="center" wrapText="1"/>
      <protection hidden="1"/>
    </xf>
    <xf numFmtId="0" fontId="23" fillId="26" borderId="24" xfId="0" applyFont="1" applyFill="1" applyBorder="1" applyAlignment="1">
      <alignment horizontal="center" vertical="center" wrapText="1"/>
    </xf>
    <xf numFmtId="0" fontId="42" fillId="18" borderId="24" xfId="0" applyFont="1" applyFill="1" applyBorder="1" applyAlignment="1" applyProtection="1">
      <alignment horizontal="center" vertical="center" wrapText="1"/>
      <protection hidden="1"/>
    </xf>
    <xf numFmtId="0" fontId="23" fillId="22" borderId="24" xfId="0" applyFont="1" applyFill="1" applyBorder="1" applyAlignment="1">
      <alignment horizontal="center" vertical="center" wrapText="1"/>
    </xf>
    <xf numFmtId="0" fontId="30" fillId="23" borderId="24" xfId="0" applyFont="1" applyFill="1" applyBorder="1" applyAlignment="1">
      <alignment horizontal="center" vertical="center" wrapText="1"/>
    </xf>
    <xf numFmtId="0" fontId="21" fillId="17" borderId="33" xfId="0" applyFont="1" applyFill="1" applyBorder="1" applyAlignment="1" applyProtection="1">
      <alignment horizontal="center" vertical="center"/>
      <protection locked="0"/>
    </xf>
    <xf numFmtId="0" fontId="21" fillId="0" borderId="33" xfId="0" applyFont="1" applyFill="1" applyBorder="1" applyAlignment="1" applyProtection="1">
      <alignment horizontal="center" vertical="center"/>
      <protection locked="0"/>
    </xf>
    <xf numFmtId="0" fontId="21" fillId="0" borderId="31" xfId="0" applyFont="1" applyBorder="1" applyAlignment="1">
      <alignment horizontal="center" vertical="top"/>
    </xf>
    <xf numFmtId="0" fontId="21" fillId="0" borderId="5" xfId="0" applyFont="1" applyBorder="1" applyAlignment="1" applyProtection="1">
      <alignment horizontal="justify" vertical="top"/>
      <protection locked="0"/>
    </xf>
    <xf numFmtId="0" fontId="20" fillId="21" borderId="63" xfId="0" applyFont="1" applyFill="1" applyBorder="1" applyAlignment="1">
      <alignment horizontal="center" vertical="center" wrapText="1"/>
    </xf>
    <xf numFmtId="0" fontId="20" fillId="21" borderId="24" xfId="0" applyFont="1" applyFill="1" applyBorder="1" applyAlignment="1">
      <alignment horizontal="center" vertical="top" wrapText="1"/>
    </xf>
    <xf numFmtId="0" fontId="22" fillId="0" borderId="63" xfId="0" applyFont="1" applyBorder="1" applyAlignment="1">
      <alignment horizontal="center" vertical="top"/>
    </xf>
    <xf numFmtId="0" fontId="22" fillId="0" borderId="61" xfId="0" applyFont="1" applyBorder="1" applyAlignment="1">
      <alignment horizontal="justify" vertical="top"/>
    </xf>
    <xf numFmtId="0" fontId="22" fillId="0" borderId="38" xfId="0" applyFont="1" applyFill="1" applyBorder="1" applyAlignment="1">
      <alignment horizontal="justify" vertical="top"/>
    </xf>
    <xf numFmtId="0" fontId="22" fillId="0" borderId="63" xfId="0" applyFont="1" applyFill="1" applyBorder="1" applyAlignment="1">
      <alignment horizontal="center" vertical="top"/>
    </xf>
    <xf numFmtId="0" fontId="22" fillId="0" borderId="24" xfId="0" applyFont="1" applyFill="1" applyBorder="1" applyAlignment="1">
      <alignment horizontal="center" vertical="top"/>
    </xf>
    <xf numFmtId="0" fontId="20" fillId="0" borderId="1" xfId="0" applyFont="1" applyFill="1" applyBorder="1" applyAlignment="1">
      <alignment horizontal="center" vertical="top"/>
    </xf>
    <xf numFmtId="0" fontId="42" fillId="0" borderId="1" xfId="0" applyFont="1" applyFill="1" applyBorder="1" applyAlignment="1" applyProtection="1">
      <alignment horizontal="center" vertical="center" wrapText="1"/>
      <protection hidden="1"/>
    </xf>
    <xf numFmtId="0" fontId="23" fillId="0" borderId="0" xfId="0" applyFont="1"/>
    <xf numFmtId="0" fontId="21" fillId="0" borderId="33" xfId="0" applyFont="1" applyBorder="1" applyAlignment="1" applyProtection="1">
      <alignment horizontal="center" vertical="top"/>
      <protection locked="0"/>
    </xf>
    <xf numFmtId="0" fontId="98" fillId="19" borderId="21" xfId="14" applyFont="1" applyFill="1" applyBorder="1" applyAlignment="1" applyProtection="1">
      <alignment horizontal="center" vertical="center" wrapText="1"/>
      <protection hidden="1"/>
    </xf>
    <xf numFmtId="0" fontId="6" fillId="0" borderId="24" xfId="0" applyFont="1" applyFill="1" applyBorder="1" applyAlignment="1" applyProtection="1">
      <alignment horizontal="justify" vertical="top" wrapText="1"/>
    </xf>
    <xf numFmtId="0" fontId="20" fillId="21" borderId="36" xfId="0" applyFont="1" applyFill="1" applyBorder="1" applyAlignment="1" applyProtection="1">
      <alignment horizontal="center" vertical="center" wrapText="1"/>
      <protection hidden="1"/>
    </xf>
    <xf numFmtId="0" fontId="2" fillId="17" borderId="33" xfId="0" applyFont="1" applyFill="1" applyBorder="1" applyAlignment="1" applyProtection="1">
      <alignment horizontal="center" vertical="top"/>
      <protection locked="0"/>
    </xf>
    <xf numFmtId="49" fontId="2" fillId="0" borderId="33" xfId="0" applyNumberFormat="1" applyFont="1" applyFill="1" applyBorder="1" applyAlignment="1" applyProtection="1">
      <alignment horizontal="justify" vertical="top" wrapText="1"/>
      <protection locked="0"/>
    </xf>
    <xf numFmtId="49" fontId="2" fillId="0" borderId="1" xfId="0" applyNumberFormat="1" applyFont="1" applyFill="1" applyBorder="1" applyAlignment="1" applyProtection="1">
      <alignment horizontal="justify" vertical="top" wrapText="1"/>
      <protection locked="0"/>
    </xf>
    <xf numFmtId="0" fontId="22" fillId="0" borderId="39" xfId="0" applyFont="1" applyFill="1" applyBorder="1" applyAlignment="1">
      <alignment horizontal="justify" vertical="top"/>
    </xf>
    <xf numFmtId="0" fontId="22" fillId="17" borderId="39" xfId="0" applyFont="1" applyFill="1" applyBorder="1" applyAlignment="1">
      <alignment horizontal="justify" vertical="top"/>
    </xf>
    <xf numFmtId="0" fontId="23" fillId="21" borderId="31" xfId="0" applyFont="1" applyFill="1" applyBorder="1"/>
    <xf numFmtId="0" fontId="23" fillId="21" borderId="30" xfId="0" applyFont="1" applyFill="1" applyBorder="1"/>
    <xf numFmtId="0" fontId="96" fillId="21" borderId="30" xfId="0" applyFont="1" applyFill="1" applyBorder="1"/>
    <xf numFmtId="0" fontId="23" fillId="21" borderId="5" xfId="0" applyFont="1" applyFill="1" applyBorder="1"/>
    <xf numFmtId="0" fontId="96" fillId="21" borderId="31" xfId="0" applyFont="1" applyFill="1" applyBorder="1" applyAlignment="1">
      <alignment horizontal="center" wrapText="1"/>
    </xf>
    <xf numFmtId="0" fontId="22" fillId="0" borderId="33" xfId="0" applyFont="1" applyFill="1" applyBorder="1" applyAlignment="1">
      <alignment horizontal="justify" vertical="top"/>
    </xf>
    <xf numFmtId="0" fontId="22" fillId="0" borderId="33" xfId="0" applyFont="1" applyFill="1" applyBorder="1" applyAlignment="1">
      <alignment horizontal="center" vertical="top"/>
    </xf>
    <xf numFmtId="0" fontId="22" fillId="17" borderId="24" xfId="0" applyFont="1" applyFill="1" applyBorder="1" applyAlignment="1">
      <alignment horizontal="justify" vertical="top"/>
    </xf>
    <xf numFmtId="0" fontId="22" fillId="17" borderId="41" xfId="0" applyFont="1" applyFill="1" applyBorder="1" applyAlignment="1">
      <alignment horizontal="center" vertical="top"/>
    </xf>
    <xf numFmtId="0" fontId="22" fillId="17" borderId="33" xfId="0" applyFont="1" applyFill="1" applyBorder="1" applyAlignment="1">
      <alignment horizontal="center" vertical="top"/>
    </xf>
    <xf numFmtId="0" fontId="22" fillId="0" borderId="24" xfId="0" applyFont="1" applyFill="1" applyBorder="1" applyAlignment="1">
      <alignment horizontal="justify" vertical="top"/>
    </xf>
    <xf numFmtId="0" fontId="22" fillId="0" borderId="41" xfId="0" applyFont="1" applyFill="1" applyBorder="1" applyAlignment="1">
      <alignment horizontal="justify" vertical="top"/>
    </xf>
    <xf numFmtId="0" fontId="22" fillId="0" borderId="41" xfId="0" applyFont="1" applyFill="1" applyBorder="1" applyAlignment="1">
      <alignment horizontal="center" vertical="top"/>
    </xf>
    <xf numFmtId="0" fontId="23" fillId="21" borderId="31" xfId="0" applyFont="1" applyFill="1" applyBorder="1" applyAlignment="1" applyProtection="1">
      <alignment vertical="top"/>
    </xf>
    <xf numFmtId="0" fontId="96" fillId="21" borderId="30" xfId="0" applyFont="1" applyFill="1" applyBorder="1" applyAlignment="1" applyProtection="1">
      <alignment horizontal="center"/>
    </xf>
    <xf numFmtId="0" fontId="96" fillId="21" borderId="5" xfId="0" applyFont="1" applyFill="1" applyBorder="1" applyAlignment="1" applyProtection="1">
      <alignment horizontal="center" wrapText="1"/>
    </xf>
    <xf numFmtId="0" fontId="23" fillId="0" borderId="0" xfId="0" applyFont="1" applyProtection="1"/>
    <xf numFmtId="0" fontId="20" fillId="21" borderId="1" xfId="0" applyFont="1" applyFill="1" applyBorder="1" applyAlignment="1" applyProtection="1">
      <alignment horizontal="center" vertical="center" wrapText="1"/>
    </xf>
    <xf numFmtId="0" fontId="21" fillId="0" borderId="31" xfId="0" applyFont="1" applyFill="1" applyBorder="1" applyAlignment="1" applyProtection="1">
      <alignment horizontal="justify" vertical="top"/>
    </xf>
    <xf numFmtId="0" fontId="21" fillId="0" borderId="1" xfId="0" applyFont="1" applyFill="1" applyBorder="1" applyAlignment="1" applyProtection="1">
      <alignment horizontal="justify" vertical="top"/>
    </xf>
    <xf numFmtId="0" fontId="21" fillId="17" borderId="31" xfId="0" applyFont="1" applyFill="1" applyBorder="1" applyAlignment="1" applyProtection="1">
      <alignment horizontal="justify" vertical="top"/>
    </xf>
    <xf numFmtId="0" fontId="21" fillId="17" borderId="1" xfId="0" applyFont="1" applyFill="1" applyBorder="1" applyAlignment="1" applyProtection="1">
      <alignment horizontal="justify" vertical="top"/>
    </xf>
    <xf numFmtId="0" fontId="102" fillId="21" borderId="33" xfId="0" applyFont="1" applyFill="1" applyBorder="1" applyAlignment="1" applyProtection="1">
      <alignment horizontal="center" vertical="center" wrapText="1"/>
    </xf>
    <xf numFmtId="0" fontId="100" fillId="21" borderId="33" xfId="0" applyFont="1" applyFill="1" applyBorder="1" applyAlignment="1" applyProtection="1">
      <alignment horizontal="center" vertical="center" wrapText="1"/>
    </xf>
    <xf numFmtId="0" fontId="72" fillId="21" borderId="33" xfId="0" applyFont="1" applyFill="1" applyBorder="1" applyAlignment="1" applyProtection="1">
      <alignment horizontal="center" vertical="center" wrapText="1"/>
    </xf>
    <xf numFmtId="0" fontId="23" fillId="0" borderId="0" xfId="0" applyFont="1" applyFill="1"/>
    <xf numFmtId="0" fontId="22" fillId="0" borderId="48" xfId="0" applyFont="1" applyFill="1" applyBorder="1" applyAlignment="1">
      <alignment horizontal="justify" vertical="top"/>
    </xf>
    <xf numFmtId="49" fontId="21" fillId="17" borderId="33" xfId="0" applyNumberFormat="1" applyFont="1" applyFill="1" applyBorder="1" applyAlignment="1" applyProtection="1">
      <alignment horizontal="justify" vertical="top" wrapText="1"/>
      <protection locked="0"/>
    </xf>
    <xf numFmtId="0" fontId="6" fillId="17" borderId="24" xfId="0" applyFont="1" applyFill="1" applyBorder="1" applyAlignment="1" applyProtection="1">
      <alignment horizontal="justify" vertical="top" wrapText="1"/>
    </xf>
    <xf numFmtId="0" fontId="23" fillId="0" borderId="0" xfId="0" applyFont="1" applyFill="1"/>
    <xf numFmtId="0" fontId="22" fillId="17" borderId="24" xfId="0" applyFont="1" applyFill="1" applyBorder="1" applyAlignment="1">
      <alignment horizontal="center" vertical="top"/>
    </xf>
    <xf numFmtId="0" fontId="22" fillId="17" borderId="63" xfId="0" applyFont="1" applyFill="1" applyBorder="1" applyAlignment="1">
      <alignment horizontal="center" vertical="top"/>
    </xf>
    <xf numFmtId="0" fontId="22" fillId="17" borderId="38" xfId="0" applyFont="1" applyFill="1" applyBorder="1" applyAlignment="1">
      <alignment horizontal="justify" vertical="top"/>
    </xf>
    <xf numFmtId="0" fontId="22" fillId="0" borderId="61" xfId="0" applyFont="1" applyFill="1" applyBorder="1" applyAlignment="1">
      <alignment horizontal="justify" vertical="top"/>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2" fillId="17" borderId="33" xfId="0" applyFont="1" applyFill="1" applyBorder="1" applyAlignment="1">
      <alignment horizontal="justify" vertical="top"/>
    </xf>
    <xf numFmtId="0" fontId="22" fillId="17" borderId="31" xfId="0" applyFont="1" applyFill="1" applyBorder="1" applyAlignment="1">
      <alignment horizontal="justify" vertical="top"/>
    </xf>
    <xf numFmtId="0" fontId="22" fillId="17" borderId="48" xfId="0" applyFont="1" applyFill="1" applyBorder="1" applyAlignment="1">
      <alignment horizontal="justify" vertical="top"/>
    </xf>
    <xf numFmtId="0" fontId="22" fillId="17" borderId="41" xfId="0" applyFont="1" applyFill="1" applyBorder="1" applyAlignment="1">
      <alignment horizontal="justify" vertical="top"/>
    </xf>
    <xf numFmtId="0" fontId="22" fillId="17" borderId="48" xfId="0" applyFont="1" applyFill="1" applyBorder="1" applyAlignment="1">
      <alignment horizontal="center" vertical="top"/>
    </xf>
    <xf numFmtId="0" fontId="21" fillId="17" borderId="31" xfId="0" applyFont="1" applyFill="1" applyBorder="1" applyAlignment="1">
      <alignment horizontal="center" vertical="top"/>
    </xf>
    <xf numFmtId="0" fontId="21" fillId="0" borderId="31" xfId="0" applyFont="1" applyFill="1" applyBorder="1" applyAlignment="1">
      <alignment horizontal="center" vertical="top"/>
    </xf>
    <xf numFmtId="0" fontId="21" fillId="17" borderId="5" xfId="0" applyFont="1" applyFill="1" applyBorder="1" applyAlignment="1" applyProtection="1">
      <alignment horizontal="justify" vertical="top"/>
      <protection locked="0"/>
    </xf>
    <xf numFmtId="0" fontId="21" fillId="0" borderId="5" xfId="0" applyFont="1" applyFill="1" applyBorder="1" applyAlignment="1" applyProtection="1">
      <alignment horizontal="justify" vertical="top"/>
      <protection locked="0"/>
    </xf>
    <xf numFmtId="0" fontId="22" fillId="17" borderId="39" xfId="0" applyFont="1" applyFill="1" applyBorder="1" applyAlignment="1">
      <alignment horizontal="center" vertical="top"/>
    </xf>
    <xf numFmtId="0" fontId="22" fillId="17" borderId="40" xfId="0" applyFont="1" applyFill="1" applyBorder="1" applyAlignment="1">
      <alignment horizontal="justify" vertical="top"/>
    </xf>
    <xf numFmtId="0" fontId="22" fillId="17" borderId="61" xfId="0" applyFont="1" applyFill="1" applyBorder="1" applyAlignment="1">
      <alignment horizontal="justify" vertical="top"/>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31" xfId="0" applyFont="1" applyFill="1" applyBorder="1" applyAlignment="1">
      <alignment horizontal="justify" vertical="top"/>
    </xf>
    <xf numFmtId="49" fontId="21" fillId="0" borderId="1" xfId="0" applyNumberFormat="1" applyFont="1" applyFill="1" applyBorder="1" applyAlignment="1" applyProtection="1">
      <alignment horizontal="justify" vertical="top"/>
      <protection locked="0"/>
    </xf>
    <xf numFmtId="49" fontId="21" fillId="0" borderId="1" xfId="0" applyNumberFormat="1" applyFont="1" applyFill="1" applyBorder="1" applyAlignment="1" applyProtection="1">
      <alignment horizontal="justify" vertical="top" wrapText="1"/>
      <protection locked="0"/>
    </xf>
    <xf numFmtId="49" fontId="21" fillId="17" borderId="1" xfId="0" applyNumberFormat="1" applyFont="1" applyFill="1" applyBorder="1" applyAlignment="1" applyProtection="1">
      <alignment horizontal="justify" vertical="top" wrapText="1"/>
      <protection locked="0"/>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0" fillId="17" borderId="33" xfId="0" applyFill="1" applyBorder="1" applyAlignment="1" applyProtection="1">
      <alignment horizontal="center" vertical="top"/>
      <protection locked="0"/>
    </xf>
    <xf numFmtId="0" fontId="0" fillId="0" borderId="33" xfId="0" applyFill="1" applyBorder="1" applyAlignment="1" applyProtection="1">
      <alignment horizontal="center" vertical="top"/>
      <protection locked="0"/>
    </xf>
    <xf numFmtId="0" fontId="23" fillId="0" borderId="74" xfId="0" applyFont="1" applyBorder="1" applyAlignment="1">
      <alignment vertical="top" wrapText="1"/>
    </xf>
    <xf numFmtId="0" fontId="104" fillId="0" borderId="74" xfId="0" applyFont="1" applyBorder="1" applyAlignment="1">
      <alignment horizontal="center" vertical="top" wrapText="1"/>
    </xf>
    <xf numFmtId="0" fontId="30" fillId="0" borderId="74" xfId="0" applyFont="1" applyBorder="1" applyAlignment="1">
      <alignment horizontal="center" vertical="top" wrapText="1"/>
    </xf>
    <xf numFmtId="0" fontId="20" fillId="0" borderId="74" xfId="0" applyFont="1" applyBorder="1" applyAlignment="1">
      <alignment horizontal="center" vertical="top" wrapText="1"/>
    </xf>
    <xf numFmtId="0" fontId="23" fillId="43" borderId="76" xfId="0" applyFont="1" applyFill="1" applyBorder="1" applyAlignment="1">
      <alignment vertical="top" wrapText="1"/>
    </xf>
    <xf numFmtId="0" fontId="104" fillId="43" borderId="76" xfId="0" applyFont="1" applyFill="1" applyBorder="1" applyAlignment="1">
      <alignment horizontal="center" vertical="top" wrapText="1"/>
    </xf>
    <xf numFmtId="0" fontId="104" fillId="0" borderId="76" xfId="0" applyFont="1" applyBorder="1" applyAlignment="1">
      <alignment horizontal="center" vertical="top" wrapText="1"/>
    </xf>
    <xf numFmtId="0" fontId="23" fillId="0" borderId="76" xfId="0" applyFont="1" applyBorder="1" applyAlignment="1">
      <alignment vertical="top" wrapText="1"/>
    </xf>
    <xf numFmtId="0" fontId="15" fillId="21" borderId="34" xfId="14" applyFill="1" applyBorder="1" applyAlignment="1" applyProtection="1">
      <alignment horizontal="center" vertical="center" wrapText="1"/>
      <protection hidden="1"/>
    </xf>
    <xf numFmtId="0" fontId="17" fillId="0" borderId="0"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0" fillId="35" borderId="41" xfId="0" applyFill="1" applyBorder="1" applyAlignment="1" applyProtection="1">
      <alignment horizontal="center"/>
      <protection locked="0"/>
    </xf>
    <xf numFmtId="0" fontId="0" fillId="35" borderId="31" xfId="0" applyFill="1" applyBorder="1" applyAlignment="1" applyProtection="1">
      <alignment horizontal="center"/>
      <protection locked="0"/>
    </xf>
    <xf numFmtId="0" fontId="0" fillId="35" borderId="63" xfId="0" applyFill="1" applyBorder="1" applyAlignment="1" applyProtection="1">
      <alignment horizontal="center"/>
      <protection locked="0"/>
    </xf>
    <xf numFmtId="0" fontId="20" fillId="35" borderId="4" xfId="0" applyFont="1" applyFill="1" applyBorder="1" applyAlignment="1" applyProtection="1">
      <alignment horizontal="center"/>
      <protection hidden="1"/>
    </xf>
    <xf numFmtId="0" fontId="20" fillId="35" borderId="25" xfId="0" applyFont="1" applyFill="1" applyBorder="1" applyAlignment="1" applyProtection="1">
      <alignment horizontal="center"/>
      <protection hidden="1"/>
    </xf>
    <xf numFmtId="0" fontId="0" fillId="0" borderId="1" xfId="0" applyBorder="1" applyProtection="1">
      <protection locked="0" hidden="1"/>
    </xf>
    <xf numFmtId="0" fontId="0" fillId="0" borderId="33" xfId="0" applyBorder="1" applyProtection="1">
      <protection locked="0" hidden="1"/>
    </xf>
    <xf numFmtId="0" fontId="23" fillId="35" borderId="61" xfId="0" applyFont="1" applyFill="1" applyBorder="1" applyAlignment="1" applyProtection="1">
      <alignment horizontal="center"/>
      <protection locked="0"/>
    </xf>
    <xf numFmtId="0" fontId="23" fillId="35" borderId="5" xfId="0" applyFont="1" applyFill="1" applyBorder="1" applyAlignment="1" applyProtection="1">
      <alignment horizontal="center"/>
      <protection locked="0"/>
    </xf>
    <xf numFmtId="0" fontId="23" fillId="35" borderId="38" xfId="0" applyFont="1" applyFill="1" applyBorder="1" applyAlignment="1" applyProtection="1">
      <alignment horizontal="center"/>
      <protection locked="0"/>
    </xf>
    <xf numFmtId="0" fontId="17" fillId="0" borderId="1" xfId="0" applyFont="1" applyBorder="1" applyAlignment="1" applyProtection="1">
      <alignment horizontal="justify"/>
      <protection hidden="1"/>
    </xf>
    <xf numFmtId="0" fontId="63" fillId="0" borderId="0" xfId="0" applyFont="1" applyBorder="1" applyAlignment="1" applyProtection="1">
      <alignment horizontal="justify"/>
      <protection hidden="1"/>
    </xf>
    <xf numFmtId="0" fontId="17" fillId="0" borderId="0" xfId="0" applyFont="1" applyBorder="1" applyAlignment="1" applyProtection="1">
      <alignment horizontal="justify"/>
      <protection hidden="1"/>
    </xf>
    <xf numFmtId="0" fontId="104" fillId="0" borderId="73" xfId="0" applyFont="1" applyBorder="1" applyAlignment="1">
      <alignment horizontal="justify" vertical="top" wrapText="1"/>
    </xf>
    <xf numFmtId="0" fontId="103" fillId="0" borderId="74" xfId="0" applyFont="1" applyBorder="1" applyAlignment="1">
      <alignment horizontal="justify" vertical="top" wrapText="1"/>
    </xf>
    <xf numFmtId="0" fontId="20" fillId="0" borderId="74" xfId="0" applyFont="1" applyBorder="1" applyAlignment="1">
      <alignment horizontal="justify" vertical="top" wrapText="1"/>
    </xf>
    <xf numFmtId="0" fontId="23" fillId="0" borderId="74" xfId="0" applyFont="1" applyBorder="1" applyAlignment="1">
      <alignment horizontal="justify" vertical="top" wrapText="1"/>
    </xf>
    <xf numFmtId="0" fontId="23" fillId="0" borderId="73" xfId="0" applyFont="1" applyBorder="1" applyAlignment="1">
      <alignment horizontal="justify" vertical="top" wrapText="1"/>
    </xf>
    <xf numFmtId="0" fontId="103" fillId="0" borderId="80" xfId="0" applyFont="1" applyBorder="1" applyAlignment="1">
      <alignment horizontal="justify" vertical="top" wrapText="1"/>
    </xf>
    <xf numFmtId="0" fontId="106" fillId="0" borderId="81" xfId="0" applyFont="1" applyBorder="1" applyAlignment="1">
      <alignment horizontal="justify" vertical="top" wrapText="1"/>
    </xf>
    <xf numFmtId="0" fontId="107" fillId="0" borderId="81" xfId="0" applyFont="1" applyBorder="1" applyAlignment="1">
      <alignment horizontal="justify" vertical="top" wrapText="1"/>
    </xf>
    <xf numFmtId="0" fontId="104" fillId="43" borderId="79" xfId="0" applyFont="1" applyFill="1" applyBorder="1" applyAlignment="1">
      <alignment horizontal="justify" vertical="center" wrapText="1"/>
    </xf>
    <xf numFmtId="0" fontId="23" fillId="43" borderId="76" xfId="0" applyFont="1" applyFill="1" applyBorder="1" applyAlignment="1">
      <alignment horizontal="justify" vertical="top" wrapText="1"/>
    </xf>
    <xf numFmtId="0" fontId="20" fillId="43" borderId="76" xfId="0" applyFont="1" applyFill="1" applyBorder="1" applyAlignment="1">
      <alignment horizontal="justify" vertical="top" wrapText="1"/>
    </xf>
    <xf numFmtId="0" fontId="30" fillId="17" borderId="74" xfId="0" applyFont="1" applyFill="1" applyBorder="1" applyAlignment="1">
      <alignment horizontal="center" vertical="top" wrapText="1"/>
    </xf>
    <xf numFmtId="0" fontId="20" fillId="17" borderId="74" xfId="0" applyFont="1" applyFill="1" applyBorder="1" applyAlignment="1">
      <alignment horizontal="center" vertical="top" wrapText="1"/>
    </xf>
    <xf numFmtId="0" fontId="42" fillId="17" borderId="1" xfId="0" applyFont="1" applyFill="1" applyBorder="1" applyAlignment="1" applyProtection="1">
      <alignment horizontal="center" vertical="center" wrapText="1"/>
      <protection hidden="1"/>
    </xf>
    <xf numFmtId="0" fontId="23" fillId="43" borderId="75" xfId="0" applyFont="1" applyFill="1" applyBorder="1" applyAlignment="1">
      <alignment horizontal="justify" vertical="top" wrapText="1"/>
    </xf>
    <xf numFmtId="0" fontId="106" fillId="44" borderId="82" xfId="0" applyFont="1" applyFill="1" applyBorder="1" applyAlignment="1">
      <alignment horizontal="justify" vertical="top" wrapText="1"/>
    </xf>
    <xf numFmtId="0" fontId="106" fillId="44" borderId="83" xfId="0" applyFont="1" applyFill="1" applyBorder="1" applyAlignment="1">
      <alignment horizontal="justify" vertical="top" wrapText="1"/>
    </xf>
    <xf numFmtId="0" fontId="103" fillId="43" borderId="76" xfId="0" applyFont="1" applyFill="1" applyBorder="1" applyAlignment="1">
      <alignment horizontal="justify" vertical="top" wrapText="1"/>
    </xf>
    <xf numFmtId="0" fontId="104" fillId="43" borderId="77" xfId="0" applyFont="1" applyFill="1" applyBorder="1" applyAlignment="1">
      <alignment horizontal="justify" vertical="center" wrapText="1"/>
    </xf>
    <xf numFmtId="0" fontId="104" fillId="0" borderId="75" xfId="0" applyFont="1" applyBorder="1" applyAlignment="1">
      <alignment horizontal="justify" vertical="top" wrapText="1"/>
    </xf>
    <xf numFmtId="0" fontId="103" fillId="0" borderId="76" xfId="0" applyFont="1" applyBorder="1" applyAlignment="1">
      <alignment horizontal="justify" vertical="top" wrapText="1"/>
    </xf>
    <xf numFmtId="0" fontId="20" fillId="0" borderId="76" xfId="0" applyFont="1" applyBorder="1" applyAlignment="1">
      <alignment horizontal="justify" vertical="top" wrapText="1"/>
    </xf>
    <xf numFmtId="0" fontId="23" fillId="0" borderId="76" xfId="0" applyFont="1" applyBorder="1" applyAlignment="1">
      <alignment horizontal="justify" vertical="top" wrapText="1"/>
    </xf>
    <xf numFmtId="0" fontId="23" fillId="0" borderId="75" xfId="0" applyFont="1" applyBorder="1" applyAlignment="1">
      <alignment horizontal="justify" vertical="top" wrapText="1"/>
    </xf>
    <xf numFmtId="0" fontId="106" fillId="0" borderId="82" xfId="0" applyFont="1" applyBorder="1" applyAlignment="1">
      <alignment horizontal="justify" vertical="top" wrapText="1"/>
    </xf>
    <xf numFmtId="0" fontId="106" fillId="0" borderId="83" xfId="0" applyFont="1" applyBorder="1" applyAlignment="1">
      <alignment horizontal="justify" vertical="top" wrapText="1"/>
    </xf>
    <xf numFmtId="0" fontId="104" fillId="17" borderId="74" xfId="0" applyFont="1" applyFill="1" applyBorder="1" applyAlignment="1">
      <alignment horizontal="center" vertical="top" wrapText="1"/>
    </xf>
    <xf numFmtId="0" fontId="23" fillId="17" borderId="74" xfId="0" applyFont="1" applyFill="1" applyBorder="1" applyAlignment="1">
      <alignment horizontal="justify" vertical="top" wrapText="1"/>
    </xf>
    <xf numFmtId="0" fontId="107" fillId="44" borderId="83" xfId="0" applyFont="1" applyFill="1" applyBorder="1" applyAlignment="1">
      <alignment horizontal="justify" vertical="top" wrapText="1"/>
    </xf>
    <xf numFmtId="0" fontId="104" fillId="0" borderId="78" xfId="0" applyFont="1" applyBorder="1" applyAlignment="1">
      <alignment horizontal="justify" vertical="center" wrapText="1"/>
    </xf>
    <xf numFmtId="0" fontId="107" fillId="0" borderId="83" xfId="0" applyFont="1" applyBorder="1" applyAlignment="1">
      <alignment horizontal="justify" vertical="top" wrapText="1"/>
    </xf>
    <xf numFmtId="0" fontId="104" fillId="0" borderId="77" xfId="0" applyFont="1" applyBorder="1" applyAlignment="1">
      <alignment horizontal="justify" vertical="center" wrapText="1"/>
    </xf>
    <xf numFmtId="0" fontId="104" fillId="43" borderId="75" xfId="0" applyFont="1" applyFill="1" applyBorder="1" applyAlignment="1">
      <alignment horizontal="justify" vertical="top" wrapText="1"/>
    </xf>
    <xf numFmtId="0" fontId="105" fillId="0" borderId="76" xfId="0" applyFont="1" applyBorder="1" applyAlignment="1">
      <alignment horizontal="justify" vertical="top" wrapText="1"/>
    </xf>
    <xf numFmtId="0" fontId="108" fillId="0" borderId="83" xfId="0" applyFont="1" applyBorder="1" applyAlignment="1">
      <alignment horizontal="justify" vertical="top" wrapText="1"/>
    </xf>
    <xf numFmtId="0" fontId="20" fillId="0" borderId="84" xfId="0" applyFont="1" applyBorder="1" applyAlignment="1">
      <alignment horizontal="center" vertical="top" wrapText="1"/>
    </xf>
    <xf numFmtId="0" fontId="23" fillId="0" borderId="85" xfId="0" applyFont="1" applyBorder="1" applyAlignment="1">
      <alignment horizontal="justify" vertical="top" wrapText="1"/>
    </xf>
    <xf numFmtId="0" fontId="29" fillId="12" borderId="31" xfId="0" applyFont="1" applyFill="1" applyBorder="1" applyAlignment="1">
      <alignment horizontal="center" vertical="center" wrapText="1"/>
    </xf>
    <xf numFmtId="0" fontId="32" fillId="0" borderId="31" xfId="0" applyFont="1" applyBorder="1" applyAlignment="1">
      <alignment horizontal="justify" vertical="top" wrapText="1"/>
    </xf>
    <xf numFmtId="0" fontId="109" fillId="0" borderId="1" xfId="0" applyFont="1" applyBorder="1" applyAlignment="1">
      <alignment horizontal="justify" vertical="top" wrapText="1"/>
    </xf>
    <xf numFmtId="0" fontId="29" fillId="13" borderId="31" xfId="0" applyFont="1" applyFill="1" applyBorder="1" applyAlignment="1">
      <alignment horizontal="center" vertical="center" wrapText="1"/>
    </xf>
    <xf numFmtId="0" fontId="29" fillId="29" borderId="31" xfId="0" applyFont="1" applyFill="1" applyBorder="1" applyAlignment="1">
      <alignment horizontal="center" vertical="center" wrapText="1"/>
    </xf>
    <xf numFmtId="0" fontId="29" fillId="16" borderId="31" xfId="0" applyFont="1" applyFill="1" applyBorder="1" applyAlignment="1">
      <alignment horizontal="center" vertical="center"/>
    </xf>
    <xf numFmtId="0" fontId="10" fillId="0" borderId="24" xfId="0" applyFont="1" applyBorder="1" applyAlignment="1" applyProtection="1">
      <alignment horizontal="left" vertical="top"/>
      <protection hidden="1"/>
    </xf>
    <xf numFmtId="0" fontId="103" fillId="0" borderId="82" xfId="0" applyFont="1" applyBorder="1" applyAlignment="1">
      <alignment horizontal="justify" vertical="top" wrapText="1"/>
    </xf>
    <xf numFmtId="0" fontId="103" fillId="0" borderId="83" xfId="0" applyFont="1" applyBorder="1" applyAlignment="1">
      <alignment horizontal="justify" vertical="top" wrapText="1"/>
    </xf>
    <xf numFmtId="49" fontId="21" fillId="0" borderId="33" xfId="0" applyNumberFormat="1" applyFont="1" applyBorder="1" applyAlignment="1" applyProtection="1">
      <alignment horizontal="justify" vertical="top"/>
      <protection locked="0"/>
    </xf>
    <xf numFmtId="0" fontId="0" fillId="0" borderId="33" xfId="0" applyBorder="1" applyAlignment="1" applyProtection="1">
      <alignment horizontal="center" vertical="top"/>
      <protection locked="0"/>
    </xf>
    <xf numFmtId="0" fontId="23" fillId="0" borderId="61" xfId="0" applyFont="1" applyFill="1" applyBorder="1" applyProtection="1"/>
    <xf numFmtId="0" fontId="22" fillId="0" borderId="41" xfId="0" applyFont="1" applyBorder="1" applyAlignment="1">
      <alignment horizontal="center" vertical="top"/>
    </xf>
    <xf numFmtId="0" fontId="22" fillId="0" borderId="33" xfId="0" applyFont="1" applyBorder="1" applyAlignment="1">
      <alignment horizontal="center" vertical="top"/>
    </xf>
    <xf numFmtId="49" fontId="21" fillId="17" borderId="33" xfId="0" applyNumberFormat="1" applyFont="1" applyFill="1" applyBorder="1" applyAlignment="1" applyProtection="1">
      <alignment horizontal="justify" vertical="top"/>
      <protection locked="0"/>
    </xf>
    <xf numFmtId="0" fontId="23" fillId="17" borderId="0" xfId="0" applyFont="1" applyFill="1"/>
    <xf numFmtId="0" fontId="20" fillId="17" borderId="1" xfId="0" applyFont="1" applyFill="1" applyBorder="1" applyAlignment="1">
      <alignment horizontal="center" vertical="top"/>
    </xf>
    <xf numFmtId="0" fontId="97" fillId="17" borderId="1" xfId="0" applyFont="1" applyFill="1" applyBorder="1" applyAlignment="1" applyProtection="1">
      <alignment horizontal="center" vertical="center" wrapText="1"/>
      <protection hidden="1"/>
    </xf>
    <xf numFmtId="0" fontId="78" fillId="17" borderId="1" xfId="0" applyFont="1" applyFill="1" applyBorder="1" applyAlignment="1" applyProtection="1">
      <alignment horizontal="center" vertical="center" wrapText="1"/>
      <protection hidden="1"/>
    </xf>
    <xf numFmtId="0" fontId="78" fillId="43" borderId="76" xfId="0" applyFont="1" applyFill="1" applyBorder="1" applyAlignment="1">
      <alignment horizontal="justify" vertical="top" wrapText="1"/>
    </xf>
    <xf numFmtId="0" fontId="6" fillId="43" borderId="76" xfId="0" applyFont="1" applyFill="1" applyBorder="1" applyAlignment="1">
      <alignment horizontal="justify" vertical="top" wrapText="1"/>
    </xf>
    <xf numFmtId="0" fontId="78" fillId="0" borderId="76" xfId="0" applyFont="1" applyBorder="1" applyAlignment="1">
      <alignment horizontal="justify" vertical="top" wrapText="1"/>
    </xf>
    <xf numFmtId="0" fontId="6" fillId="0" borderId="76" xfId="0" applyFont="1" applyBorder="1" applyAlignment="1">
      <alignment horizontal="justify" vertical="top" wrapText="1"/>
    </xf>
    <xf numFmtId="0" fontId="110" fillId="0" borderId="76" xfId="0" applyFont="1" applyBorder="1" applyAlignment="1">
      <alignment horizontal="justify" vertical="top" wrapText="1"/>
    </xf>
    <xf numFmtId="0" fontId="110" fillId="43" borderId="76" xfId="0" applyFont="1" applyFill="1" applyBorder="1" applyAlignment="1">
      <alignment horizontal="justify" vertical="top" wrapText="1"/>
    </xf>
    <xf numFmtId="0" fontId="78" fillId="0" borderId="75" xfId="0" applyFont="1" applyBorder="1" applyAlignment="1">
      <alignment horizontal="justify" vertical="top" wrapText="1"/>
    </xf>
    <xf numFmtId="0" fontId="78" fillId="0" borderId="82" xfId="0" applyFont="1" applyBorder="1" applyAlignment="1">
      <alignment horizontal="justify" vertical="top" wrapText="1"/>
    </xf>
    <xf numFmtId="0" fontId="78" fillId="0" borderId="83" xfId="0" applyFont="1" applyBorder="1" applyAlignment="1">
      <alignment horizontal="justify" vertical="top" wrapText="1"/>
    </xf>
    <xf numFmtId="49" fontId="2" fillId="0" borderId="33" xfId="0" applyNumberFormat="1" applyFont="1" applyBorder="1" applyAlignment="1" applyProtection="1">
      <alignment horizontal="justify" vertical="top"/>
      <protection locked="0"/>
    </xf>
    <xf numFmtId="0" fontId="23" fillId="21" borderId="24" xfId="0" applyFont="1" applyFill="1" applyBorder="1" applyAlignment="1">
      <alignment horizontal="center" vertical="center" wrapText="1"/>
    </xf>
    <xf numFmtId="0" fontId="6" fillId="21" borderId="1" xfId="0" applyFont="1" applyFill="1" applyBorder="1" applyAlignment="1" applyProtection="1">
      <alignment horizontal="right"/>
    </xf>
    <xf numFmtId="0" fontId="23" fillId="0" borderId="0" xfId="0" applyFont="1" applyAlignment="1">
      <alignment horizontal="justify" wrapText="1"/>
    </xf>
    <xf numFmtId="0" fontId="42" fillId="0" borderId="0" xfId="0" applyFont="1" applyFill="1" applyBorder="1" applyAlignment="1" applyProtection="1">
      <alignment horizontal="center" vertical="center" wrapText="1"/>
      <protection hidden="1"/>
    </xf>
    <xf numFmtId="0" fontId="42" fillId="17" borderId="0" xfId="0" applyFont="1" applyFill="1" applyBorder="1" applyAlignment="1" applyProtection="1">
      <alignment horizontal="center" vertical="center" wrapText="1"/>
      <protection hidden="1"/>
    </xf>
    <xf numFmtId="0" fontId="20" fillId="21" borderId="1" xfId="0" applyFont="1" applyFill="1" applyBorder="1" applyAlignment="1">
      <alignment horizontal="center" vertical="center" wrapText="1"/>
    </xf>
    <xf numFmtId="49" fontId="113" fillId="17" borderId="33" xfId="0" applyNumberFormat="1" applyFont="1" applyFill="1" applyBorder="1" applyAlignment="1" applyProtection="1">
      <alignment horizontal="justify" vertical="top"/>
      <protection locked="0"/>
    </xf>
    <xf numFmtId="0" fontId="17" fillId="0" borderId="0" xfId="0" applyFont="1" applyBorder="1" applyAlignment="1" applyProtection="1">
      <alignment horizontal="center"/>
      <protection hidden="1"/>
    </xf>
    <xf numFmtId="0" fontId="0" fillId="0" borderId="1" xfId="0" applyBorder="1" applyAlignment="1">
      <alignment horizontal="center" vertical="top"/>
    </xf>
    <xf numFmtId="0" fontId="23" fillId="0" borderId="1" xfId="0" applyFont="1" applyFill="1" applyBorder="1" applyAlignment="1" applyProtection="1">
      <alignment horizontal="justify" vertical="top" wrapText="1"/>
      <protection locked="0"/>
    </xf>
    <xf numFmtId="0" fontId="78" fillId="14" borderId="1" xfId="0" applyFont="1" applyFill="1" applyBorder="1" applyAlignment="1" applyProtection="1">
      <alignment horizontal="justify" vertical="top" wrapText="1"/>
      <protection locked="0"/>
    </xf>
    <xf numFmtId="0" fontId="23" fillId="14" borderId="1" xfId="0" applyFont="1" applyFill="1" applyBorder="1" applyAlignment="1" applyProtection="1">
      <alignment horizontal="justify" vertical="top" wrapText="1"/>
      <protection locked="0"/>
    </xf>
    <xf numFmtId="0" fontId="78" fillId="0" borderId="1" xfId="0" applyFont="1" applyFill="1" applyBorder="1" applyAlignment="1" applyProtection="1">
      <alignment horizontal="justify" vertical="top" wrapText="1"/>
      <protection locked="0"/>
    </xf>
    <xf numFmtId="0" fontId="103" fillId="0" borderId="81" xfId="0" applyFont="1" applyBorder="1" applyAlignment="1">
      <alignment horizontal="justify" vertical="top" wrapText="1"/>
    </xf>
    <xf numFmtId="0" fontId="103" fillId="17" borderId="80" xfId="0" applyFont="1" applyFill="1" applyBorder="1" applyAlignment="1">
      <alignment horizontal="justify" vertical="top" wrapText="1"/>
    </xf>
    <xf numFmtId="0" fontId="103" fillId="17" borderId="81" xfId="0" applyFont="1" applyFill="1" applyBorder="1" applyAlignment="1">
      <alignment horizontal="justify" vertical="top" wrapText="1"/>
    </xf>
    <xf numFmtId="0" fontId="106" fillId="17" borderId="81" xfId="0" applyFont="1" applyFill="1" applyBorder="1" applyAlignment="1">
      <alignment horizontal="justify" vertical="top" wrapText="1"/>
    </xf>
    <xf numFmtId="0" fontId="110" fillId="43" borderId="76" xfId="0" applyFont="1" applyFill="1" applyBorder="1" applyAlignment="1">
      <alignment vertical="top" wrapText="1"/>
    </xf>
    <xf numFmtId="0" fontId="6" fillId="43" borderId="76" xfId="0" applyFont="1" applyFill="1" applyBorder="1" applyAlignment="1">
      <alignment horizontal="center" vertical="top" wrapText="1"/>
    </xf>
    <xf numFmtId="0" fontId="42" fillId="17" borderId="74" xfId="0" applyFont="1" applyFill="1" applyBorder="1" applyAlignment="1">
      <alignment horizontal="center" vertical="top" wrapText="1"/>
    </xf>
    <xf numFmtId="0" fontId="6" fillId="17" borderId="74" xfId="0" applyFont="1" applyFill="1" applyBorder="1" applyAlignment="1">
      <alignment horizontal="center" vertical="top" wrapText="1"/>
    </xf>
    <xf numFmtId="0" fontId="78" fillId="43" borderId="75" xfId="0" applyFont="1" applyFill="1" applyBorder="1" applyAlignment="1">
      <alignment horizontal="justify" vertical="top" wrapText="1"/>
    </xf>
    <xf numFmtId="0" fontId="6" fillId="0" borderId="74" xfId="0" applyFont="1" applyBorder="1" applyAlignment="1">
      <alignment horizontal="center" vertical="top" wrapText="1"/>
    </xf>
    <xf numFmtId="0" fontId="42" fillId="0" borderId="74" xfId="0" applyFont="1" applyBorder="1" applyAlignment="1">
      <alignment horizontal="center" vertical="top" wrapText="1"/>
    </xf>
    <xf numFmtId="0" fontId="6" fillId="0" borderId="84" xfId="0" applyFont="1" applyBorder="1" applyAlignment="1">
      <alignment horizontal="center" vertical="top" wrapText="1"/>
    </xf>
    <xf numFmtId="0" fontId="78" fillId="0" borderId="85" xfId="0" applyFont="1" applyBorder="1" applyAlignment="1">
      <alignment horizontal="justify" vertical="top" wrapText="1"/>
    </xf>
    <xf numFmtId="0" fontId="78" fillId="44" borderId="82" xfId="0" applyFont="1" applyFill="1" applyBorder="1" applyAlignment="1">
      <alignment horizontal="justify" vertical="top" wrapText="1"/>
    </xf>
    <xf numFmtId="0" fontId="78" fillId="44" borderId="83" xfId="0" applyFont="1" applyFill="1" applyBorder="1" applyAlignment="1">
      <alignment horizontal="justify" vertical="top" wrapText="1"/>
    </xf>
    <xf numFmtId="0" fontId="2" fillId="44" borderId="83" xfId="0" applyFont="1" applyFill="1" applyBorder="1" applyAlignment="1">
      <alignment horizontal="justify" vertical="top" wrapText="1"/>
    </xf>
    <xf numFmtId="0" fontId="78" fillId="17" borderId="80" xfId="0" applyFont="1" applyFill="1" applyBorder="1" applyAlignment="1">
      <alignment horizontal="justify" vertical="top" wrapText="1"/>
    </xf>
    <xf numFmtId="0" fontId="78" fillId="17" borderId="81" xfId="0" applyFont="1" applyFill="1" applyBorder="1" applyAlignment="1">
      <alignment horizontal="justify" vertical="top" wrapText="1"/>
    </xf>
    <xf numFmtId="0" fontId="110" fillId="0" borderId="0" xfId="0" applyFont="1" applyProtection="1">
      <protection hidden="1"/>
    </xf>
    <xf numFmtId="49" fontId="2" fillId="17" borderId="33" xfId="0" applyNumberFormat="1" applyFont="1" applyFill="1" applyBorder="1" applyAlignment="1" applyProtection="1">
      <alignment horizontal="justify" vertical="top" wrapText="1"/>
      <protection locked="0"/>
    </xf>
    <xf numFmtId="0" fontId="42" fillId="30" borderId="21" xfId="0" applyFont="1" applyFill="1" applyBorder="1" applyAlignment="1" applyProtection="1">
      <alignment horizontal="center" vertical="center" wrapText="1"/>
      <protection hidden="1"/>
    </xf>
    <xf numFmtId="0" fontId="115" fillId="0" borderId="0" xfId="0" applyFont="1" applyProtection="1">
      <protection hidden="1"/>
    </xf>
    <xf numFmtId="0" fontId="72" fillId="0" borderId="75" xfId="0" applyFont="1" applyBorder="1" applyAlignment="1">
      <alignment horizontal="justify" vertical="top" wrapText="1"/>
    </xf>
    <xf numFmtId="0" fontId="72" fillId="43" borderId="75" xfId="0" applyFont="1" applyFill="1" applyBorder="1" applyAlignment="1">
      <alignment horizontal="justify" vertical="top" wrapText="1"/>
    </xf>
    <xf numFmtId="0" fontId="72" fillId="17" borderId="75" xfId="0" applyFont="1" applyFill="1" applyBorder="1" applyAlignment="1">
      <alignment horizontal="justify" vertical="top" wrapText="1"/>
    </xf>
    <xf numFmtId="0" fontId="110" fillId="17" borderId="76" xfId="0" applyFont="1" applyFill="1" applyBorder="1" applyAlignment="1">
      <alignment horizontal="justify" vertical="top" wrapText="1"/>
    </xf>
    <xf numFmtId="0" fontId="6" fillId="17" borderId="76" xfId="0" applyFont="1" applyFill="1" applyBorder="1" applyAlignment="1">
      <alignment horizontal="justify" vertical="top" wrapText="1"/>
    </xf>
    <xf numFmtId="0" fontId="105" fillId="17" borderId="76" xfId="0" applyFont="1" applyFill="1" applyBorder="1" applyAlignment="1">
      <alignment horizontal="justify" vertical="top" wrapText="1"/>
    </xf>
    <xf numFmtId="0" fontId="23" fillId="17" borderId="76" xfId="0" applyFont="1" applyFill="1" applyBorder="1" applyAlignment="1">
      <alignment vertical="top" wrapText="1"/>
    </xf>
    <xf numFmtId="0" fontId="104" fillId="17" borderId="76" xfId="0" applyFont="1" applyFill="1" applyBorder="1" applyAlignment="1">
      <alignment horizontal="center" vertical="top" wrapText="1"/>
    </xf>
    <xf numFmtId="0" fontId="23" fillId="17" borderId="75" xfId="0" applyFont="1" applyFill="1" applyBorder="1" applyAlignment="1">
      <alignment horizontal="justify" vertical="top" wrapText="1"/>
    </xf>
    <xf numFmtId="0" fontId="23" fillId="17" borderId="76" xfId="0" applyFont="1" applyFill="1" applyBorder="1" applyAlignment="1">
      <alignment horizontal="justify" vertical="top" wrapText="1"/>
    </xf>
    <xf numFmtId="0" fontId="106" fillId="17" borderId="82" xfId="0" applyFont="1" applyFill="1" applyBorder="1" applyAlignment="1">
      <alignment horizontal="justify" vertical="top" wrapText="1"/>
    </xf>
    <xf numFmtId="0" fontId="106" fillId="17" borderId="83" xfId="0" applyFont="1" applyFill="1" applyBorder="1" applyAlignment="1">
      <alignment horizontal="justify" vertical="top" wrapText="1"/>
    </xf>
    <xf numFmtId="0" fontId="107" fillId="17" borderId="83" xfId="0" applyFont="1" applyFill="1" applyBorder="1" applyAlignment="1">
      <alignment horizontal="justify" vertical="top" wrapText="1"/>
    </xf>
    <xf numFmtId="0" fontId="23" fillId="17" borderId="1" xfId="0" applyFont="1" applyFill="1" applyBorder="1" applyAlignment="1" applyProtection="1">
      <alignment horizontal="justify" vertical="top" wrapText="1"/>
      <protection locked="0"/>
    </xf>
    <xf numFmtId="0" fontId="72" fillId="0" borderId="75" xfId="0" applyFont="1" applyFill="1" applyBorder="1" applyAlignment="1">
      <alignment horizontal="justify" vertical="top" wrapText="1"/>
    </xf>
    <xf numFmtId="0" fontId="2" fillId="0" borderId="76" xfId="0" applyFont="1" applyFill="1" applyBorder="1" applyAlignment="1">
      <alignment horizontal="justify" vertical="top" wrapText="1"/>
    </xf>
    <xf numFmtId="0" fontId="6" fillId="0" borderId="76" xfId="0" applyFont="1" applyFill="1" applyBorder="1" applyAlignment="1">
      <alignment horizontal="justify" vertical="top" wrapText="1"/>
    </xf>
    <xf numFmtId="0" fontId="114" fillId="0" borderId="76" xfId="0" applyFont="1" applyFill="1" applyBorder="1" applyAlignment="1">
      <alignment horizontal="justify" vertical="top" wrapText="1"/>
    </xf>
    <xf numFmtId="0" fontId="105" fillId="0" borderId="76" xfId="0" applyFont="1" applyFill="1" applyBorder="1" applyAlignment="1">
      <alignment vertical="top" wrapText="1"/>
    </xf>
    <xf numFmtId="0" fontId="104" fillId="0" borderId="76" xfId="0" applyFont="1" applyFill="1" applyBorder="1" applyAlignment="1">
      <alignment horizontal="center" vertical="top" wrapText="1"/>
    </xf>
    <xf numFmtId="0" fontId="30" fillId="0" borderId="74" xfId="0" applyFont="1" applyFill="1" applyBorder="1" applyAlignment="1">
      <alignment horizontal="center" vertical="top" wrapText="1"/>
    </xf>
    <xf numFmtId="0" fontId="20" fillId="0" borderId="74" xfId="0" applyFont="1" applyFill="1" applyBorder="1" applyAlignment="1">
      <alignment horizontal="center" vertical="top" wrapText="1"/>
    </xf>
    <xf numFmtId="0" fontId="23" fillId="0" borderId="75" xfId="0" applyFont="1" applyFill="1" applyBorder="1" applyAlignment="1">
      <alignment horizontal="justify" vertical="top" wrapText="1"/>
    </xf>
    <xf numFmtId="0" fontId="23" fillId="0" borderId="76" xfId="0" applyFont="1" applyFill="1" applyBorder="1" applyAlignment="1">
      <alignment horizontal="justify" vertical="top" wrapText="1"/>
    </xf>
    <xf numFmtId="0" fontId="104" fillId="0" borderId="74" xfId="0" applyFont="1" applyFill="1" applyBorder="1" applyAlignment="1">
      <alignment horizontal="center" vertical="top" wrapText="1"/>
    </xf>
    <xf numFmtId="0" fontId="23" fillId="0" borderId="74" xfId="0" applyFont="1" applyFill="1" applyBorder="1" applyAlignment="1">
      <alignment horizontal="justify" vertical="top" wrapText="1"/>
    </xf>
    <xf numFmtId="0" fontId="106" fillId="0" borderId="82" xfId="0" applyFont="1" applyFill="1" applyBorder="1" applyAlignment="1">
      <alignment horizontal="justify" vertical="top" wrapText="1"/>
    </xf>
    <xf numFmtId="0" fontId="106" fillId="0" borderId="83" xfId="0" applyFont="1" applyFill="1" applyBorder="1" applyAlignment="1">
      <alignment horizontal="justify" vertical="top" wrapText="1"/>
    </xf>
    <xf numFmtId="0" fontId="107" fillId="0" borderId="83" xfId="0" applyFont="1" applyFill="1" applyBorder="1" applyAlignment="1">
      <alignment horizontal="justify" vertical="top" wrapText="1"/>
    </xf>
    <xf numFmtId="0" fontId="103" fillId="0" borderId="80" xfId="0" applyFont="1" applyFill="1" applyBorder="1" applyAlignment="1">
      <alignment horizontal="justify" vertical="top" wrapText="1"/>
    </xf>
    <xf numFmtId="0" fontId="103" fillId="0" borderId="81" xfId="0" applyFont="1" applyFill="1" applyBorder="1" applyAlignment="1">
      <alignment horizontal="justify" vertical="top" wrapText="1"/>
    </xf>
    <xf numFmtId="0" fontId="106" fillId="0" borderId="81" xfId="0" applyFont="1" applyFill="1" applyBorder="1" applyAlignment="1">
      <alignment horizontal="justify" vertical="top" wrapText="1"/>
    </xf>
    <xf numFmtId="0" fontId="17" fillId="0" borderId="0" xfId="0" applyFont="1" applyFill="1" applyProtection="1">
      <protection hidden="1"/>
    </xf>
    <xf numFmtId="0" fontId="23" fillId="14" borderId="76" xfId="0" applyFont="1" applyFill="1" applyBorder="1" applyAlignment="1">
      <alignment horizontal="justify" vertical="top" wrapText="1"/>
    </xf>
    <xf numFmtId="0" fontId="23" fillId="14" borderId="76" xfId="0" applyFont="1" applyFill="1" applyBorder="1" applyAlignment="1">
      <alignment vertical="top" wrapText="1"/>
    </xf>
    <xf numFmtId="0" fontId="104" fillId="14" borderId="76" xfId="0" applyFont="1" applyFill="1" applyBorder="1" applyAlignment="1">
      <alignment horizontal="center" vertical="top" wrapText="1"/>
    </xf>
    <xf numFmtId="0" fontId="30" fillId="14" borderId="74" xfId="0" applyFont="1" applyFill="1" applyBorder="1" applyAlignment="1">
      <alignment horizontal="center" vertical="top" wrapText="1"/>
    </xf>
    <xf numFmtId="0" fontId="20" fillId="14" borderId="74" xfId="0" applyFont="1" applyFill="1" applyBorder="1" applyAlignment="1">
      <alignment horizontal="center" vertical="top" wrapText="1"/>
    </xf>
    <xf numFmtId="0" fontId="42" fillId="14" borderId="1" xfId="0" applyFont="1" applyFill="1" applyBorder="1" applyAlignment="1" applyProtection="1">
      <alignment horizontal="center" vertical="center" wrapText="1"/>
      <protection hidden="1"/>
    </xf>
    <xf numFmtId="0" fontId="23" fillId="14" borderId="75" xfId="0" applyFont="1" applyFill="1" applyBorder="1" applyAlignment="1">
      <alignment horizontal="justify" vertical="top" wrapText="1"/>
    </xf>
    <xf numFmtId="0" fontId="104" fillId="14" borderId="74" xfId="0" applyFont="1" applyFill="1" applyBorder="1" applyAlignment="1">
      <alignment horizontal="center" vertical="top" wrapText="1"/>
    </xf>
    <xf numFmtId="0" fontId="23" fillId="14" borderId="74" xfId="0" applyFont="1" applyFill="1" applyBorder="1" applyAlignment="1">
      <alignment horizontal="justify" vertical="top" wrapText="1"/>
    </xf>
    <xf numFmtId="0" fontId="103" fillId="45" borderId="82" xfId="0" applyFont="1" applyFill="1" applyBorder="1" applyAlignment="1">
      <alignment horizontal="justify" vertical="top" wrapText="1"/>
    </xf>
    <xf numFmtId="0" fontId="106" fillId="45" borderId="83" xfId="0" applyFont="1" applyFill="1" applyBorder="1" applyAlignment="1">
      <alignment horizontal="justify" vertical="top" wrapText="1"/>
    </xf>
    <xf numFmtId="0" fontId="103" fillId="45" borderId="83" xfId="0" applyFont="1" applyFill="1" applyBorder="1" applyAlignment="1">
      <alignment horizontal="justify" vertical="top" wrapText="1"/>
    </xf>
    <xf numFmtId="0" fontId="107" fillId="45" borderId="83" xfId="0" applyFont="1" applyFill="1" applyBorder="1" applyAlignment="1">
      <alignment horizontal="justify" vertical="top" wrapText="1"/>
    </xf>
    <xf numFmtId="0" fontId="103" fillId="14" borderId="80" xfId="0" applyFont="1" applyFill="1" applyBorder="1" applyAlignment="1">
      <alignment horizontal="justify" vertical="top" wrapText="1"/>
    </xf>
    <xf numFmtId="0" fontId="103" fillId="14" borderId="81" xfId="0" applyFont="1" applyFill="1" applyBorder="1" applyAlignment="1">
      <alignment horizontal="justify" vertical="top" wrapText="1"/>
    </xf>
    <xf numFmtId="0" fontId="106" fillId="14" borderId="81" xfId="0" applyFont="1" applyFill="1" applyBorder="1" applyAlignment="1">
      <alignment horizontal="justify" vertical="top" wrapText="1"/>
    </xf>
    <xf numFmtId="0" fontId="78" fillId="45" borderId="1" xfId="0" applyFont="1" applyFill="1" applyBorder="1" applyAlignment="1">
      <alignment horizontal="justify" vertical="top" wrapText="1"/>
    </xf>
    <xf numFmtId="0" fontId="78" fillId="0" borderId="86" xfId="0" applyFont="1" applyBorder="1" applyAlignment="1">
      <alignment horizontal="justify" vertical="top" wrapText="1"/>
    </xf>
    <xf numFmtId="0" fontId="104" fillId="14" borderId="78" xfId="0" applyFont="1" applyFill="1" applyBorder="1" applyAlignment="1">
      <alignment horizontal="justify" vertical="center" wrapText="1"/>
    </xf>
    <xf numFmtId="0" fontId="104" fillId="0" borderId="21" xfId="0" applyFont="1" applyBorder="1" applyAlignment="1">
      <alignment horizontal="justify" vertical="center" wrapText="1"/>
    </xf>
    <xf numFmtId="0" fontId="78" fillId="14" borderId="87" xfId="0" applyFont="1" applyFill="1" applyBorder="1" applyAlignment="1">
      <alignment horizontal="justify" vertical="top" wrapText="1"/>
    </xf>
    <xf numFmtId="0" fontId="23" fillId="14" borderId="86" xfId="0" applyFont="1" applyFill="1" applyBorder="1" applyAlignment="1">
      <alignment horizontal="justify" vertical="top" wrapText="1"/>
    </xf>
    <xf numFmtId="0" fontId="6" fillId="43" borderId="88" xfId="0" applyFont="1" applyFill="1" applyBorder="1" applyAlignment="1">
      <alignment horizontal="justify" vertical="top" wrapText="1"/>
    </xf>
    <xf numFmtId="0" fontId="6" fillId="0" borderId="89" xfId="0" applyFont="1" applyBorder="1" applyAlignment="1">
      <alignment horizontal="justify" vertical="top" wrapText="1"/>
    </xf>
    <xf numFmtId="0" fontId="6" fillId="14" borderId="21" xfId="0" applyFont="1" applyFill="1" applyBorder="1" applyAlignment="1">
      <alignment horizontal="justify" vertical="top" wrapText="1"/>
    </xf>
    <xf numFmtId="0" fontId="104" fillId="0" borderId="75" xfId="0" applyFont="1" applyBorder="1" applyAlignment="1">
      <alignment horizontal="justify" vertical="center" wrapText="1"/>
    </xf>
    <xf numFmtId="0" fontId="0" fillId="28" borderId="1" xfId="0" applyFill="1" applyBorder="1" applyAlignment="1">
      <alignment horizontal="center"/>
    </xf>
    <xf numFmtId="0" fontId="0" fillId="21" borderId="1" xfId="0" applyFill="1" applyBorder="1" applyAlignment="1">
      <alignment horizontal="center" vertical="top"/>
    </xf>
    <xf numFmtId="0" fontId="0" fillId="21" borderId="1" xfId="0" applyFill="1" applyBorder="1" applyAlignment="1">
      <alignment horizontal="center" vertical="top" wrapText="1"/>
    </xf>
    <xf numFmtId="0" fontId="21" fillId="0" borderId="1" xfId="0" applyFont="1" applyBorder="1" applyAlignment="1" applyProtection="1">
      <alignment horizontal="center"/>
    </xf>
    <xf numFmtId="0" fontId="20" fillId="0" borderId="1" xfId="0" applyFont="1" applyBorder="1" applyAlignment="1" applyProtection="1">
      <alignment horizontal="center"/>
    </xf>
    <xf numFmtId="0" fontId="6" fillId="0" borderId="1" xfId="0" applyFont="1" applyBorder="1" applyAlignment="1" applyProtection="1">
      <alignment horizontal="center"/>
    </xf>
    <xf numFmtId="0" fontId="0" fillId="21" borderId="63" xfId="0" applyFill="1" applyBorder="1" applyAlignment="1">
      <alignment horizontal="center" vertical="top"/>
    </xf>
    <xf numFmtId="0" fontId="0" fillId="21" borderId="71" xfId="0" applyFill="1" applyBorder="1" applyAlignment="1">
      <alignment horizontal="center" vertical="top"/>
    </xf>
    <xf numFmtId="0" fontId="0" fillId="21" borderId="38" xfId="0" applyFill="1" applyBorder="1" applyAlignment="1">
      <alignment horizontal="center" vertical="top"/>
    </xf>
    <xf numFmtId="0" fontId="0" fillId="21" borderId="41" xfId="0" applyFill="1" applyBorder="1" applyAlignment="1">
      <alignment horizontal="center" vertical="top"/>
    </xf>
    <xf numFmtId="0" fontId="0" fillId="21" borderId="72" xfId="0" applyFill="1" applyBorder="1" applyAlignment="1">
      <alignment horizontal="center" vertical="top"/>
    </xf>
    <xf numFmtId="0" fontId="0" fillId="21" borderId="61" xfId="0" applyFill="1" applyBorder="1" applyAlignment="1">
      <alignment horizontal="center" vertical="top"/>
    </xf>
    <xf numFmtId="0" fontId="10" fillId="0" borderId="31" xfId="0" applyFont="1" applyBorder="1" applyAlignment="1" applyProtection="1">
      <alignment horizontal="center"/>
    </xf>
    <xf numFmtId="0" fontId="10" fillId="0" borderId="30" xfId="0" applyFont="1" applyBorder="1" applyAlignment="1" applyProtection="1">
      <alignment horizontal="center"/>
    </xf>
    <xf numFmtId="0" fontId="10" fillId="0" borderId="5" xfId="0" applyFont="1" applyBorder="1" applyAlignment="1" applyProtection="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vertical="top"/>
    </xf>
    <xf numFmtId="0" fontId="0" fillId="0" borderId="1" xfId="0" applyBorder="1" applyAlignment="1">
      <alignment horizontal="center" vertical="top"/>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0" fontId="64" fillId="14" borderId="13" xfId="0" applyFont="1" applyFill="1" applyBorder="1" applyAlignment="1">
      <alignment horizontal="center" vertical="center" wrapText="1"/>
    </xf>
    <xf numFmtId="0" fontId="64" fillId="14" borderId="14" xfId="0" applyFont="1" applyFill="1" applyBorder="1" applyAlignment="1">
      <alignment horizontal="center" vertical="center" wrapText="1"/>
    </xf>
    <xf numFmtId="0" fontId="64" fillId="14" borderId="15" xfId="0" applyFont="1" applyFill="1" applyBorder="1" applyAlignment="1">
      <alignment horizontal="center" vertical="center"/>
    </xf>
    <xf numFmtId="0" fontId="90" fillId="14" borderId="39" xfId="0" applyFont="1" applyFill="1" applyBorder="1" applyAlignment="1">
      <alignment horizontal="justify" vertical="top" wrapText="1"/>
    </xf>
    <xf numFmtId="0" fontId="90" fillId="14" borderId="0" xfId="0" applyFont="1" applyFill="1" applyBorder="1" applyAlignment="1">
      <alignment horizontal="justify" vertical="top" wrapText="1"/>
    </xf>
    <xf numFmtId="0" fontId="90" fillId="14" borderId="40" xfId="0" applyFont="1" applyFill="1" applyBorder="1" applyAlignment="1">
      <alignment horizontal="justify" vertical="top" wrapText="1"/>
    </xf>
    <xf numFmtId="0" fontId="66" fillId="14" borderId="0" xfId="0" applyFont="1" applyFill="1" applyAlignment="1">
      <alignment horizontal="justify" vertical="top" wrapText="1"/>
    </xf>
    <xf numFmtId="0" fontId="68" fillId="42" borderId="31" xfId="0" applyFont="1" applyFill="1" applyBorder="1" applyAlignment="1">
      <alignment horizontal="center"/>
    </xf>
    <xf numFmtId="0" fontId="68" fillId="42" borderId="30" xfId="0" applyFont="1" applyFill="1" applyBorder="1" applyAlignment="1">
      <alignment horizontal="center"/>
    </xf>
    <xf numFmtId="0" fontId="68" fillId="42" borderId="5" xfId="0" applyFont="1" applyFill="1" applyBorder="1" applyAlignment="1">
      <alignment horizontal="center"/>
    </xf>
    <xf numFmtId="0" fontId="90" fillId="0" borderId="31" xfId="0" applyFont="1" applyFill="1" applyBorder="1" applyAlignment="1">
      <alignment horizontal="justify" vertical="top" wrapText="1"/>
    </xf>
    <xf numFmtId="0" fontId="90" fillId="0" borderId="30" xfId="0" applyFont="1" applyFill="1" applyBorder="1" applyAlignment="1">
      <alignment horizontal="justify" vertical="top" wrapText="1"/>
    </xf>
    <xf numFmtId="0" fontId="90" fillId="0" borderId="5" xfId="0" applyFont="1" applyFill="1" applyBorder="1" applyAlignment="1">
      <alignment horizontal="justify" vertical="top"/>
    </xf>
    <xf numFmtId="0" fontId="65" fillId="0" borderId="31" xfId="0" applyFont="1" applyFill="1" applyBorder="1" applyAlignment="1">
      <alignment horizontal="justify" vertical="top" wrapText="1"/>
    </xf>
    <xf numFmtId="0" fontId="65" fillId="0" borderId="30" xfId="0" applyFont="1" applyFill="1" applyBorder="1" applyAlignment="1">
      <alignment horizontal="justify" vertical="top" wrapText="1"/>
    </xf>
    <xf numFmtId="0" fontId="65" fillId="0" borderId="5" xfId="0" applyFont="1" applyFill="1" applyBorder="1" applyAlignment="1">
      <alignment horizontal="justify" vertical="top" wrapText="1"/>
    </xf>
    <xf numFmtId="0" fontId="10" fillId="0" borderId="63" xfId="0" applyFont="1" applyBorder="1" applyAlignment="1" applyProtection="1">
      <alignment horizontal="left" vertical="top"/>
      <protection hidden="1"/>
    </xf>
    <xf numFmtId="0" fontId="10" fillId="0" borderId="71" xfId="0" applyFont="1" applyBorder="1" applyAlignment="1" applyProtection="1">
      <alignment horizontal="left" vertical="top"/>
      <protection hidden="1"/>
    </xf>
    <xf numFmtId="0" fontId="10" fillId="0" borderId="38" xfId="0" applyFont="1" applyBorder="1" applyAlignment="1" applyProtection="1">
      <alignment horizontal="left" vertical="top"/>
      <protection hidden="1"/>
    </xf>
    <xf numFmtId="0" fontId="30" fillId="26" borderId="4" xfId="0" applyFont="1" applyFill="1" applyBorder="1" applyAlignment="1" applyProtection="1">
      <alignment horizontal="center" vertical="center" wrapText="1"/>
      <protection hidden="1"/>
    </xf>
    <xf numFmtId="0" fontId="30" fillId="26" borderId="34" xfId="0" applyFont="1" applyFill="1" applyBorder="1" applyAlignment="1" applyProtection="1">
      <alignment horizontal="center" vertical="center" wrapText="1"/>
      <protection hidden="1"/>
    </xf>
    <xf numFmtId="0" fontId="30" fillId="22" borderId="4" xfId="0" applyFont="1" applyFill="1" applyBorder="1" applyAlignment="1" applyProtection="1">
      <alignment horizontal="center" vertical="center" wrapText="1"/>
      <protection hidden="1"/>
    </xf>
    <xf numFmtId="0" fontId="30" fillId="22" borderId="34" xfId="0" applyFont="1" applyFill="1" applyBorder="1" applyAlignment="1" applyProtection="1">
      <alignment horizontal="center" vertical="center" wrapText="1"/>
      <protection hidden="1"/>
    </xf>
    <xf numFmtId="0" fontId="15" fillId="19" borderId="4" xfId="14" applyFill="1" applyBorder="1" applyAlignment="1" applyProtection="1">
      <alignment horizontal="center" vertical="center" wrapText="1"/>
      <protection hidden="1"/>
    </xf>
    <xf numFmtId="0" fontId="15" fillId="19" borderId="34" xfId="14" applyFill="1" applyBorder="1" applyAlignment="1" applyProtection="1">
      <alignment horizontal="center" vertical="center" wrapText="1"/>
      <protection hidden="1"/>
    </xf>
    <xf numFmtId="0" fontId="42" fillId="25" borderId="13" xfId="0" applyFont="1" applyFill="1" applyBorder="1" applyAlignment="1" applyProtection="1">
      <alignment horizontal="center" vertical="center" wrapText="1"/>
      <protection hidden="1"/>
    </xf>
    <xf numFmtId="0" fontId="42" fillId="25" borderId="14" xfId="0" applyFont="1" applyFill="1" applyBorder="1" applyAlignment="1" applyProtection="1">
      <alignment horizontal="center" vertical="center" wrapText="1"/>
      <protection hidden="1"/>
    </xf>
    <xf numFmtId="0" fontId="42" fillId="25" borderId="15" xfId="0" applyFont="1" applyFill="1" applyBorder="1" applyAlignment="1" applyProtection="1">
      <alignment horizontal="center" vertical="center" wrapText="1"/>
      <protection hidden="1"/>
    </xf>
    <xf numFmtId="0" fontId="17" fillId="0" borderId="39" xfId="0" applyFont="1" applyBorder="1" applyAlignment="1" applyProtection="1">
      <alignment horizontal="center"/>
      <protection hidden="1"/>
    </xf>
    <xf numFmtId="0" fontId="17" fillId="0" borderId="0" xfId="0" applyFont="1" applyBorder="1" applyAlignment="1" applyProtection="1">
      <alignment horizontal="center"/>
      <protection hidden="1"/>
    </xf>
    <xf numFmtId="0" fontId="17" fillId="0" borderId="39" xfId="0" applyFont="1" applyBorder="1" applyAlignment="1" applyProtection="1">
      <alignment horizontal="left" vertical="top"/>
      <protection hidden="1"/>
    </xf>
    <xf numFmtId="0" fontId="17" fillId="0" borderId="0" xfId="0" applyFont="1" applyBorder="1" applyAlignment="1" applyProtection="1">
      <alignment horizontal="left" vertical="top"/>
      <protection hidden="1"/>
    </xf>
    <xf numFmtId="0" fontId="20" fillId="0" borderId="31" xfId="0" applyFont="1" applyBorder="1" applyAlignment="1" applyProtection="1">
      <alignment horizontal="left" vertical="top"/>
      <protection hidden="1"/>
    </xf>
    <xf numFmtId="0" fontId="20" fillId="0" borderId="30" xfId="0" applyFont="1" applyBorder="1" applyAlignment="1" applyProtection="1">
      <alignment horizontal="left" vertical="top"/>
      <protection hidden="1"/>
    </xf>
    <xf numFmtId="0" fontId="20" fillId="0" borderId="5" xfId="0" applyFont="1" applyBorder="1" applyAlignment="1" applyProtection="1">
      <alignment horizontal="left" vertical="top"/>
      <protection hidden="1"/>
    </xf>
    <xf numFmtId="0" fontId="10" fillId="0" borderId="31" xfId="0" applyFont="1" applyBorder="1" applyAlignment="1" applyProtection="1">
      <alignment horizontal="left" vertical="top"/>
      <protection hidden="1"/>
    </xf>
    <xf numFmtId="0" fontId="10" fillId="0" borderId="30" xfId="0" applyFont="1" applyBorder="1" applyAlignment="1" applyProtection="1">
      <alignment horizontal="left" vertical="top"/>
      <protection hidden="1"/>
    </xf>
    <xf numFmtId="0" fontId="10" fillId="0" borderId="5" xfId="0" applyFont="1" applyBorder="1" applyAlignment="1" applyProtection="1">
      <alignment horizontal="left" vertical="top"/>
      <protection hidden="1"/>
    </xf>
    <xf numFmtId="0" fontId="42" fillId="28" borderId="13" xfId="0" applyFont="1" applyFill="1" applyBorder="1" applyAlignment="1" applyProtection="1">
      <alignment horizontal="center" vertical="center" wrapText="1"/>
      <protection hidden="1"/>
    </xf>
    <xf numFmtId="0" fontId="42" fillId="28" borderId="14" xfId="0" applyFont="1" applyFill="1" applyBorder="1" applyAlignment="1" applyProtection="1">
      <alignment horizontal="center" vertical="center" wrapText="1"/>
      <protection hidden="1"/>
    </xf>
    <xf numFmtId="0" fontId="42" fillId="28" borderId="15" xfId="0" applyFont="1" applyFill="1" applyBorder="1" applyAlignment="1" applyProtection="1">
      <alignment horizontal="center" vertical="center" wrapText="1"/>
      <protection hidden="1"/>
    </xf>
    <xf numFmtId="0" fontId="42" fillId="18" borderId="13" xfId="0" applyFont="1" applyFill="1" applyBorder="1" applyAlignment="1" applyProtection="1">
      <alignment horizontal="center" vertical="center" wrapText="1"/>
      <protection hidden="1"/>
    </xf>
    <xf numFmtId="0" fontId="42" fillId="18" borderId="14" xfId="0" applyFont="1" applyFill="1" applyBorder="1" applyAlignment="1" applyProtection="1">
      <alignment horizontal="center" vertical="center" wrapText="1"/>
      <protection hidden="1"/>
    </xf>
    <xf numFmtId="0" fontId="42" fillId="18" borderId="15" xfId="0" applyFont="1" applyFill="1" applyBorder="1" applyAlignment="1" applyProtection="1">
      <alignment horizontal="center" vertical="center" wrapText="1"/>
      <protection hidden="1"/>
    </xf>
    <xf numFmtId="0" fontId="42" fillId="19" borderId="4" xfId="0" applyFont="1" applyFill="1" applyBorder="1" applyAlignment="1" applyProtection="1">
      <alignment horizontal="center" vertical="center" wrapText="1"/>
      <protection hidden="1"/>
    </xf>
    <xf numFmtId="0" fontId="42" fillId="19" borderId="34" xfId="0" applyFont="1" applyFill="1" applyBorder="1" applyAlignment="1" applyProtection="1">
      <alignment horizontal="center" vertical="center" wrapText="1"/>
      <protection hidden="1"/>
    </xf>
    <xf numFmtId="0" fontId="42" fillId="21" borderId="35" xfId="0" applyFont="1" applyFill="1" applyBorder="1" applyAlignment="1" applyProtection="1">
      <alignment horizontal="center" vertical="center" wrapText="1"/>
      <protection hidden="1"/>
    </xf>
    <xf numFmtId="0" fontId="42" fillId="21" borderId="25" xfId="0" applyFont="1" applyFill="1" applyBorder="1" applyAlignment="1" applyProtection="1">
      <alignment horizontal="center" vertical="center" wrapText="1"/>
      <protection hidden="1"/>
    </xf>
    <xf numFmtId="0" fontId="42" fillId="21" borderId="36" xfId="0" applyFont="1" applyFill="1" applyBorder="1" applyAlignment="1" applyProtection="1">
      <alignment horizontal="center" vertical="center" wrapText="1"/>
      <protection hidden="1"/>
    </xf>
    <xf numFmtId="0" fontId="42" fillId="21" borderId="29" xfId="0" applyFont="1" applyFill="1" applyBorder="1" applyAlignment="1" applyProtection="1">
      <alignment horizontal="center" vertical="center" wrapText="1"/>
      <protection hidden="1"/>
    </xf>
    <xf numFmtId="0" fontId="42" fillId="32" borderId="60" xfId="0" applyFont="1" applyFill="1" applyBorder="1" applyAlignment="1" applyProtection="1">
      <alignment horizontal="center" vertical="center" wrapText="1"/>
      <protection hidden="1"/>
    </xf>
    <xf numFmtId="0" fontId="42" fillId="32" borderId="59" xfId="0" applyFont="1" applyFill="1" applyBorder="1" applyAlignment="1" applyProtection="1">
      <alignment horizontal="center" vertical="center" wrapText="1"/>
      <protection hidden="1"/>
    </xf>
    <xf numFmtId="0" fontId="42" fillId="27" borderId="4" xfId="0" applyFont="1" applyFill="1" applyBorder="1" applyAlignment="1" applyProtection="1">
      <alignment horizontal="center" vertical="center" wrapText="1"/>
      <protection hidden="1"/>
    </xf>
    <xf numFmtId="0" fontId="42" fillId="27" borderId="26" xfId="0" applyFont="1" applyFill="1" applyBorder="1" applyAlignment="1" applyProtection="1">
      <alignment horizontal="center" vertical="center" wrapText="1"/>
      <protection hidden="1"/>
    </xf>
    <xf numFmtId="0" fontId="30" fillId="30" borderId="50" xfId="0" applyFont="1" applyFill="1" applyBorder="1" applyAlignment="1" applyProtection="1">
      <alignment horizontal="center" vertical="center" wrapText="1"/>
      <protection hidden="1"/>
    </xf>
    <xf numFmtId="0" fontId="20" fillId="30" borderId="7" xfId="0" applyFont="1" applyFill="1" applyBorder="1" applyAlignment="1" applyProtection="1">
      <alignment horizontal="center" vertical="center" wrapText="1"/>
      <protection hidden="1"/>
    </xf>
    <xf numFmtId="0" fontId="20" fillId="30" borderId="8" xfId="0" applyFont="1" applyFill="1" applyBorder="1" applyAlignment="1" applyProtection="1">
      <alignment horizontal="center" vertical="center" wrapText="1"/>
      <protection hidden="1"/>
    </xf>
    <xf numFmtId="0" fontId="44" fillId="28" borderId="13" xfId="0" applyFont="1" applyFill="1" applyBorder="1" applyAlignment="1" applyProtection="1">
      <alignment horizontal="center" vertical="top"/>
      <protection hidden="1"/>
    </xf>
    <xf numFmtId="0" fontId="44" fillId="28" borderId="14" xfId="0" applyFont="1" applyFill="1" applyBorder="1" applyAlignment="1" applyProtection="1">
      <alignment horizontal="center" vertical="top"/>
      <protection hidden="1"/>
    </xf>
    <xf numFmtId="0" fontId="44" fillId="28" borderId="15" xfId="0" applyFont="1" applyFill="1" applyBorder="1" applyAlignment="1" applyProtection="1">
      <alignment horizontal="center" vertical="top"/>
      <protection hidden="1"/>
    </xf>
    <xf numFmtId="0" fontId="42" fillId="27" borderId="13" xfId="0" applyFont="1" applyFill="1" applyBorder="1" applyAlignment="1" applyProtection="1">
      <alignment horizontal="center" vertical="center" wrapText="1"/>
      <protection hidden="1"/>
    </xf>
    <xf numFmtId="0" fontId="42" fillId="27" borderId="14" xfId="0" applyFont="1" applyFill="1" applyBorder="1" applyAlignment="1" applyProtection="1">
      <alignment horizontal="center" vertical="center" wrapText="1"/>
      <protection hidden="1"/>
    </xf>
    <xf numFmtId="0" fontId="42" fillId="27" borderId="15" xfId="0" applyFont="1" applyFill="1" applyBorder="1" applyAlignment="1" applyProtection="1">
      <alignment horizontal="center" vertical="center" wrapText="1"/>
      <protection hidden="1"/>
    </xf>
    <xf numFmtId="0" fontId="42" fillId="26" borderId="13" xfId="0" applyFont="1" applyFill="1" applyBorder="1" applyAlignment="1" applyProtection="1">
      <alignment horizontal="center" vertical="center" wrapText="1"/>
      <protection hidden="1"/>
    </xf>
    <xf numFmtId="0" fontId="42" fillId="26" borderId="14" xfId="0" applyFont="1" applyFill="1" applyBorder="1" applyAlignment="1" applyProtection="1">
      <alignment horizontal="center" vertical="center" wrapText="1"/>
      <protection hidden="1"/>
    </xf>
    <xf numFmtId="0" fontId="42" fillId="26" borderId="15" xfId="0" applyFont="1" applyFill="1" applyBorder="1" applyAlignment="1" applyProtection="1">
      <alignment horizontal="center" vertical="center" wrapText="1"/>
      <protection hidden="1"/>
    </xf>
    <xf numFmtId="0" fontId="22" fillId="0" borderId="46" xfId="0" applyFont="1" applyBorder="1" applyAlignment="1" applyProtection="1">
      <alignment horizontal="center" vertical="center"/>
      <protection hidden="1"/>
    </xf>
    <xf numFmtId="0" fontId="22" fillId="0" borderId="56" xfId="0" applyFont="1" applyBorder="1" applyAlignment="1" applyProtection="1">
      <alignment horizontal="center" vertical="center"/>
      <protection hidden="1"/>
    </xf>
    <xf numFmtId="0" fontId="22" fillId="0" borderId="47" xfId="0" applyFont="1" applyBorder="1" applyAlignment="1" applyProtection="1">
      <alignment horizontal="center" vertical="center"/>
      <protection hidden="1"/>
    </xf>
    <xf numFmtId="0" fontId="22" fillId="0" borderId="46" xfId="0" applyFont="1" applyBorder="1" applyAlignment="1" applyProtection="1">
      <alignment horizontal="center" vertical="center" wrapText="1"/>
      <protection hidden="1"/>
    </xf>
    <xf numFmtId="0" fontId="22" fillId="0" borderId="56"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wrapText="1"/>
      <protection hidden="1"/>
    </xf>
    <xf numFmtId="0" fontId="22" fillId="0" borderId="58" xfId="0" applyFont="1" applyBorder="1" applyAlignment="1" applyProtection="1">
      <alignment horizontal="center" vertical="center"/>
      <protection hidden="1"/>
    </xf>
    <xf numFmtId="0" fontId="45" fillId="25" borderId="14" xfId="0" applyFont="1" applyFill="1" applyBorder="1" applyAlignment="1" applyProtection="1">
      <alignment horizontal="center" vertical="center" wrapText="1"/>
      <protection hidden="1"/>
    </xf>
    <xf numFmtId="0" fontId="45" fillId="25" borderId="15" xfId="0" applyFont="1" applyFill="1" applyBorder="1" applyAlignment="1" applyProtection="1">
      <alignment horizontal="center" vertical="center" wrapText="1"/>
      <protection hidden="1"/>
    </xf>
    <xf numFmtId="0" fontId="42" fillId="42" borderId="25" xfId="0" applyFont="1" applyFill="1" applyBorder="1" applyAlignment="1" applyProtection="1">
      <alignment horizontal="center" vertical="center" wrapText="1"/>
      <protection hidden="1"/>
    </xf>
    <xf numFmtId="0" fontId="42" fillId="42" borderId="29" xfId="0" applyFont="1" applyFill="1" applyBorder="1" applyAlignment="1" applyProtection="1">
      <alignment horizontal="center" vertical="center" wrapText="1"/>
      <protection hidden="1"/>
    </xf>
    <xf numFmtId="0" fontId="30" fillId="22" borderId="13" xfId="0" applyFont="1" applyFill="1" applyBorder="1" applyAlignment="1" applyProtection="1">
      <alignment horizontal="center" vertical="center"/>
      <protection hidden="1"/>
    </xf>
    <xf numFmtId="0" fontId="30" fillId="22" borderId="14" xfId="0" applyFont="1" applyFill="1" applyBorder="1" applyAlignment="1" applyProtection="1">
      <alignment horizontal="center" vertical="center"/>
      <protection hidden="1"/>
    </xf>
    <xf numFmtId="0" fontId="30" fillId="22" borderId="15" xfId="0" applyFont="1" applyFill="1" applyBorder="1" applyAlignment="1" applyProtection="1">
      <alignment horizontal="center" vertical="center"/>
      <protection hidden="1"/>
    </xf>
    <xf numFmtId="0" fontId="45" fillId="18" borderId="13" xfId="0" applyFont="1" applyFill="1" applyBorder="1" applyAlignment="1" applyProtection="1">
      <alignment horizontal="center" vertical="center" wrapText="1"/>
      <protection hidden="1"/>
    </xf>
    <xf numFmtId="0" fontId="45" fillId="18" borderId="14" xfId="0" applyFont="1" applyFill="1" applyBorder="1" applyAlignment="1" applyProtection="1">
      <alignment horizontal="center" vertical="center" wrapText="1"/>
      <protection hidden="1"/>
    </xf>
    <xf numFmtId="0" fontId="42" fillId="22" borderId="4" xfId="0" applyFont="1" applyFill="1" applyBorder="1" applyAlignment="1" applyProtection="1">
      <alignment horizontal="center" vertical="center" wrapText="1"/>
      <protection hidden="1"/>
    </xf>
    <xf numFmtId="0" fontId="42" fillId="22" borderId="34" xfId="0" applyFont="1" applyFill="1" applyBorder="1" applyAlignment="1" applyProtection="1">
      <alignment horizontal="center" vertical="center" wrapText="1"/>
      <protection hidden="1"/>
    </xf>
    <xf numFmtId="0" fontId="15" fillId="21" borderId="4" xfId="14" applyFill="1" applyBorder="1" applyAlignment="1" applyProtection="1">
      <alignment horizontal="center" vertical="center" wrapText="1"/>
      <protection hidden="1"/>
    </xf>
    <xf numFmtId="0" fontId="15" fillId="21" borderId="34" xfId="14" applyFill="1" applyBorder="1" applyAlignment="1" applyProtection="1">
      <alignment horizontal="center" vertical="center" wrapText="1"/>
      <protection hidden="1"/>
    </xf>
    <xf numFmtId="0" fontId="42" fillId="21" borderId="13" xfId="0" applyFont="1" applyFill="1" applyBorder="1" applyAlignment="1" applyProtection="1">
      <alignment horizontal="center" vertical="center" wrapText="1"/>
      <protection hidden="1"/>
    </xf>
    <xf numFmtId="0" fontId="42" fillId="21" borderId="14" xfId="0" applyFont="1" applyFill="1" applyBorder="1" applyAlignment="1" applyProtection="1">
      <alignment horizontal="center" vertical="center" wrapText="1"/>
      <protection hidden="1"/>
    </xf>
    <xf numFmtId="0" fontId="42" fillId="21" borderId="15" xfId="0" applyFont="1" applyFill="1" applyBorder="1" applyAlignment="1" applyProtection="1">
      <alignment horizontal="center" vertical="center" wrapText="1"/>
      <protection hidden="1"/>
    </xf>
    <xf numFmtId="0" fontId="42" fillId="19" borderId="16" xfId="0" applyFont="1" applyFill="1" applyBorder="1" applyAlignment="1" applyProtection="1">
      <alignment horizontal="center" vertical="center" wrapText="1"/>
      <protection hidden="1"/>
    </xf>
    <xf numFmtId="0" fontId="42" fillId="19" borderId="0" xfId="0" applyFont="1" applyFill="1" applyBorder="1" applyAlignment="1" applyProtection="1">
      <alignment horizontal="center" vertical="center" wrapText="1"/>
      <protection hidden="1"/>
    </xf>
    <xf numFmtId="0" fontId="42" fillId="19" borderId="27" xfId="0" applyFont="1" applyFill="1" applyBorder="1" applyAlignment="1" applyProtection="1">
      <alignment horizontal="center" vertical="center" wrapText="1"/>
      <protection hidden="1"/>
    </xf>
    <xf numFmtId="0" fontId="42" fillId="19" borderId="36" xfId="0" applyFont="1" applyFill="1" applyBorder="1" applyAlignment="1" applyProtection="1">
      <alignment horizontal="center" vertical="center" wrapText="1"/>
      <protection hidden="1"/>
    </xf>
    <xf numFmtId="0" fontId="42" fillId="19" borderId="28" xfId="0" applyFont="1" applyFill="1" applyBorder="1" applyAlignment="1" applyProtection="1">
      <alignment horizontal="center" vertical="center" wrapText="1"/>
      <protection hidden="1"/>
    </xf>
    <xf numFmtId="0" fontId="42" fillId="19" borderId="29" xfId="0" applyFont="1" applyFill="1" applyBorder="1" applyAlignment="1" applyProtection="1">
      <alignment horizontal="center" vertical="center" wrapText="1"/>
      <protection hidden="1"/>
    </xf>
    <xf numFmtId="0" fontId="19" fillId="23" borderId="36" xfId="0" applyFont="1" applyFill="1" applyBorder="1" applyAlignment="1">
      <alignment horizontal="center"/>
    </xf>
    <xf numFmtId="0" fontId="19" fillId="23" borderId="28" xfId="0" applyFont="1" applyFill="1" applyBorder="1" applyAlignment="1">
      <alignment horizontal="center"/>
    </xf>
    <xf numFmtId="0" fontId="20" fillId="37" borderId="13" xfId="0" applyFont="1" applyFill="1" applyBorder="1" applyAlignment="1" applyProtection="1">
      <alignment horizontal="center"/>
      <protection hidden="1"/>
    </xf>
    <xf numFmtId="0" fontId="20" fillId="37" borderId="15" xfId="0" applyFont="1" applyFill="1" applyBorder="1" applyAlignment="1" applyProtection="1">
      <alignment horizontal="center"/>
      <protection hidden="1"/>
    </xf>
    <xf numFmtId="0" fontId="30" fillId="36" borderId="16" xfId="0" applyFont="1" applyFill="1" applyBorder="1" applyAlignment="1" applyProtection="1">
      <alignment horizontal="left"/>
      <protection hidden="1"/>
    </xf>
    <xf numFmtId="0" fontId="30" fillId="36" borderId="0" xfId="0" applyFont="1" applyFill="1" applyBorder="1" applyAlignment="1" applyProtection="1">
      <alignment horizontal="left"/>
      <protection hidden="1"/>
    </xf>
    <xf numFmtId="0" fontId="96" fillId="24" borderId="0" xfId="0" applyFont="1" applyFill="1" applyAlignment="1" applyProtection="1">
      <alignment horizontal="left"/>
      <protection hidden="1"/>
    </xf>
    <xf numFmtId="0" fontId="19" fillId="35" borderId="43" xfId="0" applyFont="1" applyFill="1" applyBorder="1" applyAlignment="1" applyProtection="1">
      <alignment horizontal="center"/>
      <protection hidden="1"/>
    </xf>
    <xf numFmtId="0" fontId="19" fillId="35" borderId="53" xfId="0" applyFont="1" applyFill="1" applyBorder="1" applyAlignment="1" applyProtection="1">
      <alignment horizontal="center"/>
      <protection hidden="1"/>
    </xf>
    <xf numFmtId="0" fontId="20" fillId="37" borderId="36" xfId="0" applyFont="1" applyFill="1" applyBorder="1" applyAlignment="1" applyProtection="1">
      <alignment horizontal="center"/>
      <protection hidden="1"/>
    </xf>
    <xf numFmtId="0" fontId="20" fillId="37" borderId="29" xfId="0" applyFont="1" applyFill="1" applyBorder="1" applyAlignment="1" applyProtection="1">
      <alignment horizontal="center"/>
      <protection hidden="1"/>
    </xf>
    <xf numFmtId="0" fontId="19" fillId="35" borderId="13" xfId="0" applyFont="1" applyFill="1" applyBorder="1" applyAlignment="1" applyProtection="1">
      <alignment horizontal="center"/>
      <protection hidden="1"/>
    </xf>
    <xf numFmtId="0" fontId="19" fillId="35" borderId="15" xfId="0" applyFont="1" applyFill="1" applyBorder="1" applyAlignment="1" applyProtection="1">
      <alignment horizontal="center"/>
      <protection hidden="1"/>
    </xf>
    <xf numFmtId="0" fontId="0" fillId="40" borderId="1" xfId="0" applyFill="1" applyBorder="1" applyAlignment="1" applyProtection="1">
      <alignment horizontal="justify" vertical="center"/>
      <protection hidden="1"/>
    </xf>
    <xf numFmtId="0" fontId="0" fillId="40" borderId="23" xfId="0" applyFill="1" applyBorder="1" applyAlignment="1" applyProtection="1">
      <alignment horizontal="justify" vertical="center"/>
      <protection hidden="1"/>
    </xf>
    <xf numFmtId="0" fontId="0" fillId="40" borderId="12" xfId="0" applyFill="1" applyBorder="1" applyAlignment="1" applyProtection="1">
      <alignment horizontal="justify" vertical="center"/>
      <protection hidden="1"/>
    </xf>
    <xf numFmtId="0" fontId="0" fillId="40" borderId="17" xfId="0" applyFill="1" applyBorder="1" applyAlignment="1" applyProtection="1">
      <alignment horizontal="justify" vertical="center"/>
      <protection hidden="1"/>
    </xf>
    <xf numFmtId="0" fontId="23" fillId="35" borderId="1" xfId="0" applyFont="1" applyFill="1" applyBorder="1" applyAlignment="1" applyProtection="1">
      <alignment horizontal="left" vertical="center" wrapText="1"/>
      <protection hidden="1"/>
    </xf>
    <xf numFmtId="0" fontId="23" fillId="35" borderId="31" xfId="0" applyFont="1" applyFill="1" applyBorder="1" applyAlignment="1" applyProtection="1">
      <alignment horizontal="left" vertical="center" wrapText="1"/>
      <protection hidden="1"/>
    </xf>
    <xf numFmtId="0" fontId="19" fillId="35" borderId="45" xfId="0" applyFont="1" applyFill="1" applyBorder="1" applyAlignment="1" applyProtection="1">
      <alignment horizontal="center"/>
      <protection hidden="1"/>
    </xf>
    <xf numFmtId="0" fontId="19" fillId="35" borderId="44" xfId="0" applyFont="1" applyFill="1" applyBorder="1" applyAlignment="1" applyProtection="1">
      <alignment horizontal="center"/>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19" fillId="39" borderId="19" xfId="0" applyFont="1" applyFill="1" applyBorder="1" applyAlignment="1" applyProtection="1">
      <alignment horizontal="center"/>
      <protection hidden="1"/>
    </xf>
    <xf numFmtId="0" fontId="19" fillId="39" borderId="20" xfId="0" applyFont="1" applyFill="1" applyBorder="1" applyAlignment="1" applyProtection="1">
      <alignment horizontal="center"/>
      <protection hidden="1"/>
    </xf>
    <xf numFmtId="0" fontId="16" fillId="41" borderId="1" xfId="0" applyFont="1" applyFill="1" applyBorder="1" applyAlignment="1" applyProtection="1">
      <alignment horizontal="center" vertical="center"/>
      <protection hidden="1"/>
    </xf>
    <xf numFmtId="0" fontId="16" fillId="41" borderId="23" xfId="0" applyFont="1" applyFill="1" applyBorder="1" applyAlignment="1" applyProtection="1">
      <alignment horizontal="center" vertical="center"/>
      <protection hidden="1"/>
    </xf>
    <xf numFmtId="0" fontId="23" fillId="35" borderId="12" xfId="0" applyFont="1" applyFill="1" applyBorder="1" applyAlignment="1" applyProtection="1">
      <alignment horizontal="left" vertical="center" wrapText="1"/>
      <protection hidden="1"/>
    </xf>
    <xf numFmtId="0" fontId="23" fillId="35" borderId="32" xfId="0" applyFont="1" applyFill="1" applyBorder="1" applyAlignment="1" applyProtection="1">
      <alignment horizontal="left" vertical="center" wrapText="1"/>
      <protection hidden="1"/>
    </xf>
    <xf numFmtId="0" fontId="69" fillId="0" borderId="0" xfId="0" applyFont="1" applyBorder="1" applyAlignment="1" applyProtection="1">
      <alignment horizontal="justify" wrapText="1"/>
      <protection hidden="1"/>
    </xf>
    <xf numFmtId="0" fontId="12" fillId="35" borderId="35" xfId="0" applyFont="1" applyFill="1" applyBorder="1" applyAlignment="1" applyProtection="1">
      <alignment horizontal="center" vertical="center" wrapText="1"/>
      <protection hidden="1"/>
    </xf>
    <xf numFmtId="0" fontId="12" fillId="35" borderId="22" xfId="0" applyFont="1" applyFill="1" applyBorder="1" applyAlignment="1" applyProtection="1">
      <alignment horizontal="center" vertical="center" wrapText="1"/>
      <protection hidden="1"/>
    </xf>
    <xf numFmtId="0" fontId="12" fillId="35" borderId="25" xfId="0" applyFont="1" applyFill="1" applyBorder="1" applyAlignment="1" applyProtection="1">
      <alignment horizontal="center" vertical="center" wrapText="1"/>
      <protection hidden="1"/>
    </xf>
    <xf numFmtId="0" fontId="12" fillId="35" borderId="36" xfId="0" applyFont="1" applyFill="1" applyBorder="1" applyAlignment="1" applyProtection="1">
      <alignment horizontal="center" vertical="center" wrapText="1"/>
      <protection hidden="1"/>
    </xf>
    <xf numFmtId="0" fontId="12" fillId="35" borderId="28" xfId="0" applyFont="1" applyFill="1" applyBorder="1" applyAlignment="1" applyProtection="1">
      <alignment horizontal="center" vertical="center" wrapText="1"/>
      <protection hidden="1"/>
    </xf>
    <xf numFmtId="0" fontId="12" fillId="35" borderId="29" xfId="0" applyFont="1" applyFill="1" applyBorder="1" applyAlignment="1" applyProtection="1">
      <alignment horizontal="center" vertical="center" wrapText="1"/>
      <protection hidden="1"/>
    </xf>
    <xf numFmtId="0" fontId="29" fillId="35" borderId="13" xfId="0" applyFont="1" applyFill="1" applyBorder="1" applyAlignment="1" applyProtection="1">
      <alignment horizontal="left"/>
      <protection hidden="1"/>
    </xf>
    <xf numFmtId="0" fontId="29" fillId="35" borderId="14" xfId="0" applyFont="1" applyFill="1" applyBorder="1" applyAlignment="1" applyProtection="1">
      <alignment horizontal="left"/>
      <protection hidden="1"/>
    </xf>
    <xf numFmtId="0" fontId="23" fillId="35" borderId="33" xfId="0" applyFont="1" applyFill="1" applyBorder="1" applyAlignment="1" applyProtection="1">
      <alignment horizontal="left" vertical="center" wrapText="1"/>
      <protection hidden="1"/>
    </xf>
    <xf numFmtId="0" fontId="23" fillId="35" borderId="41" xfId="0" applyFont="1" applyFill="1" applyBorder="1" applyAlignment="1" applyProtection="1">
      <alignment horizontal="left" vertical="center" wrapText="1"/>
      <protection hidden="1"/>
    </xf>
    <xf numFmtId="0" fontId="20" fillId="35" borderId="35" xfId="0" applyFont="1" applyFill="1" applyBorder="1" applyAlignment="1" applyProtection="1">
      <alignment horizontal="center" vertical="center"/>
      <protection hidden="1"/>
    </xf>
    <xf numFmtId="0" fontId="20" fillId="35" borderId="36" xfId="0" applyFont="1" applyFill="1" applyBorder="1" applyAlignment="1" applyProtection="1">
      <alignment horizontal="center" vertical="center"/>
      <protection hidden="1"/>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 fillId="0" borderId="1" xfId="12" applyFont="1" applyBorder="1" applyAlignment="1" applyProtection="1">
      <alignment horizontal="left" vertical="center" wrapText="1"/>
    </xf>
    <xf numFmtId="0" fontId="5" fillId="11" borderId="1" xfId="12" applyFont="1" applyFill="1" applyBorder="1" applyAlignment="1">
      <alignment horizontal="center" vertical="center"/>
    </xf>
    <xf numFmtId="0" fontId="6" fillId="14" borderId="0" xfId="12" applyFont="1" applyFill="1" applyBorder="1" applyAlignment="1" applyProtection="1">
      <alignment horizontal="center" vertical="center" wrapText="1"/>
    </xf>
    <xf numFmtId="0" fontId="7" fillId="22" borderId="1" xfId="12" applyFont="1" applyFill="1" applyBorder="1" applyAlignment="1" applyProtection="1">
      <alignment horizontal="center" vertical="center" wrapText="1"/>
    </xf>
    <xf numFmtId="0" fontId="7" fillId="22" borderId="63" xfId="12" applyFont="1" applyFill="1" applyBorder="1" applyAlignment="1" applyProtection="1">
      <alignment horizontal="center" vertical="center" wrapText="1"/>
    </xf>
    <xf numFmtId="0" fontId="5" fillId="33" borderId="43" xfId="12" applyFont="1" applyFill="1" applyBorder="1" applyAlignment="1" applyProtection="1">
      <alignment horizontal="center" vertical="center"/>
    </xf>
    <xf numFmtId="0" fontId="5" fillId="33" borderId="67" xfId="12" applyFont="1" applyFill="1" applyBorder="1" applyAlignment="1" applyProtection="1">
      <alignment horizontal="center" vertical="center"/>
    </xf>
    <xf numFmtId="0" fontId="5" fillId="33" borderId="53" xfId="12" applyFont="1" applyFill="1" applyBorder="1" applyAlignment="1" applyProtection="1">
      <alignment horizontal="center" vertical="center"/>
    </xf>
    <xf numFmtId="0" fontId="51" fillId="11" borderId="4" xfId="12" applyFont="1" applyFill="1" applyBorder="1" applyAlignment="1" applyProtection="1">
      <alignment horizontal="center" vertical="center"/>
    </xf>
    <xf numFmtId="0" fontId="51" fillId="11" borderId="26" xfId="12" applyFont="1" applyFill="1" applyBorder="1" applyAlignment="1" applyProtection="1">
      <alignment horizontal="center" vertical="center"/>
    </xf>
    <xf numFmtId="0" fontId="51" fillId="11" borderId="50" xfId="12" applyFont="1" applyFill="1" applyBorder="1" applyAlignment="1" applyProtection="1">
      <alignment horizontal="center" vertical="center"/>
    </xf>
    <xf numFmtId="0" fontId="4" fillId="2" borderId="37" xfId="12" applyFont="1" applyFill="1" applyBorder="1" applyAlignment="1" applyProtection="1">
      <alignment horizontal="center" vertical="center"/>
    </xf>
    <xf numFmtId="0" fontId="4" fillId="2" borderId="26" xfId="12" applyFont="1" applyFill="1" applyBorder="1" applyAlignment="1" applyProtection="1">
      <alignment horizontal="center" vertical="center"/>
    </xf>
    <xf numFmtId="0" fontId="4" fillId="2" borderId="50" xfId="12" applyFont="1" applyFill="1" applyBorder="1" applyAlignment="1" applyProtection="1">
      <alignment horizontal="center" vertical="center"/>
    </xf>
    <xf numFmtId="0" fontId="8" fillId="12" borderId="40" xfId="12" applyFont="1" applyFill="1" applyBorder="1" applyAlignment="1" applyProtection="1">
      <alignment horizontal="center" vertical="center" wrapText="1"/>
    </xf>
    <xf numFmtId="0" fontId="8" fillId="12" borderId="61" xfId="12" applyFont="1" applyFill="1" applyBorder="1" applyAlignment="1" applyProtection="1">
      <alignment horizontal="center" vertical="center" wrapText="1"/>
    </xf>
    <xf numFmtId="0" fontId="8" fillId="13" borderId="39" xfId="12" applyFont="1" applyFill="1" applyBorder="1" applyAlignment="1" applyProtection="1">
      <alignment horizontal="center" vertical="center" wrapText="1"/>
    </xf>
    <xf numFmtId="0" fontId="8" fillId="13" borderId="41" xfId="12" applyFont="1" applyFill="1" applyBorder="1" applyAlignment="1" applyProtection="1">
      <alignment horizontal="center" vertical="center" wrapText="1"/>
    </xf>
    <xf numFmtId="0" fontId="8" fillId="13" borderId="56" xfId="12" applyFont="1" applyFill="1" applyBorder="1" applyAlignment="1" applyProtection="1">
      <alignment horizontal="center" vertical="center" wrapText="1"/>
    </xf>
    <xf numFmtId="0" fontId="8" fillId="13" borderId="47"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xf>
    <xf numFmtId="0" fontId="8" fillId="15" borderId="33" xfId="12" applyFont="1" applyFill="1" applyBorder="1" applyAlignment="1" applyProtection="1">
      <alignment horizontal="center" vertical="center"/>
    </xf>
    <xf numFmtId="0" fontId="8" fillId="16" borderId="55" xfId="12" applyFont="1" applyFill="1" applyBorder="1" applyAlignment="1" applyProtection="1">
      <alignment horizontal="center" vertical="center" wrapText="1"/>
    </xf>
    <xf numFmtId="0" fontId="8" fillId="16" borderId="66" xfId="12" applyFont="1" applyFill="1" applyBorder="1" applyAlignment="1" applyProtection="1">
      <alignment horizontal="center" vertical="center" wrapText="1"/>
    </xf>
    <xf numFmtId="0" fontId="8" fillId="15" borderId="24" xfId="12" applyFont="1" applyFill="1" applyBorder="1" applyAlignment="1" applyProtection="1">
      <alignment horizontal="center" vertical="center" wrapText="1"/>
    </xf>
    <xf numFmtId="0" fontId="8" fillId="16" borderId="60" xfId="12" applyFont="1" applyFill="1" applyBorder="1" applyAlignment="1" applyProtection="1">
      <alignment horizontal="center" vertical="center" wrapText="1"/>
    </xf>
    <xf numFmtId="0" fontId="51" fillId="11" borderId="37" xfId="12" applyFont="1" applyFill="1" applyBorder="1" applyAlignment="1" applyProtection="1">
      <alignment horizontal="center" vertical="center"/>
    </xf>
    <xf numFmtId="0" fontId="8" fillId="12" borderId="38" xfId="12" applyFont="1" applyFill="1" applyBorder="1" applyAlignment="1" applyProtection="1">
      <alignment horizontal="center" vertical="center" wrapText="1"/>
    </xf>
    <xf numFmtId="0" fontId="8" fillId="12" borderId="63" xfId="12" applyFont="1" applyFill="1" applyBorder="1" applyAlignment="1" applyProtection="1">
      <alignment horizontal="center" vertical="center" wrapText="1"/>
    </xf>
    <xf numFmtId="0" fontId="8" fillId="12" borderId="39" xfId="12" applyFont="1" applyFill="1" applyBorder="1" applyAlignment="1" applyProtection="1">
      <alignment horizontal="center" vertical="center" wrapText="1"/>
    </xf>
    <xf numFmtId="0" fontId="8" fillId="12" borderId="41" xfId="12" applyFont="1" applyFill="1" applyBorder="1" applyAlignment="1" applyProtection="1">
      <alignment horizontal="center" vertical="center" wrapText="1"/>
    </xf>
    <xf numFmtId="0" fontId="8" fillId="13" borderId="65" xfId="12" applyFont="1" applyFill="1" applyBorder="1" applyAlignment="1" applyProtection="1">
      <alignment horizontal="center" vertical="center" wrapText="1"/>
    </xf>
    <xf numFmtId="0" fontId="8" fillId="13" borderId="24" xfId="12" applyFont="1" applyFill="1" applyBorder="1" applyAlignment="1" applyProtection="1">
      <alignment horizontal="center" vertical="center" wrapText="1"/>
    </xf>
    <xf numFmtId="0" fontId="8" fillId="13" borderId="48" xfId="12" applyFont="1" applyFill="1" applyBorder="1" applyAlignment="1" applyProtection="1">
      <alignment horizontal="center" vertical="center" wrapText="1"/>
    </xf>
    <xf numFmtId="0" fontId="8" fillId="13" borderId="33" xfId="12" applyFont="1" applyFill="1" applyBorder="1" applyAlignment="1" applyProtection="1">
      <alignment horizontal="center" vertical="center" wrapText="1"/>
    </xf>
    <xf numFmtId="0" fontId="8" fillId="15" borderId="49" xfId="12" applyFont="1" applyFill="1" applyBorder="1" applyAlignment="1" applyProtection="1">
      <alignment horizontal="center" vertical="center" wrapText="1"/>
    </xf>
    <xf numFmtId="0" fontId="8" fillId="15" borderId="55" xfId="12" applyFont="1" applyFill="1" applyBorder="1" applyAlignment="1" applyProtection="1">
      <alignment horizontal="center" vertical="center"/>
    </xf>
    <xf numFmtId="0" fontId="8" fillId="15" borderId="66" xfId="12" applyFont="1" applyFill="1" applyBorder="1" applyAlignment="1" applyProtection="1">
      <alignment horizontal="center" vertical="center"/>
    </xf>
    <xf numFmtId="0" fontId="51" fillId="11" borderId="34" xfId="12" applyFont="1" applyFill="1" applyBorder="1" applyAlignment="1" applyProtection="1">
      <alignment horizontal="center" vertical="center"/>
    </xf>
    <xf numFmtId="0" fontId="4" fillId="2" borderId="34" xfId="12" applyFont="1" applyFill="1" applyBorder="1" applyAlignment="1" applyProtection="1">
      <alignment horizontal="center" vertical="center"/>
    </xf>
    <xf numFmtId="0" fontId="8" fillId="12" borderId="68" xfId="12" applyFont="1" applyFill="1" applyBorder="1" applyAlignment="1" applyProtection="1">
      <alignment horizontal="center" vertical="center" wrapText="1"/>
    </xf>
    <xf numFmtId="0" fontId="8" fillId="12" borderId="64" xfId="12" applyFont="1" applyFill="1" applyBorder="1" applyAlignment="1" applyProtection="1">
      <alignment horizontal="center" vertical="center" wrapText="1"/>
    </xf>
    <xf numFmtId="0" fontId="8" fillId="12" borderId="46" xfId="12" applyFont="1" applyFill="1" applyBorder="1" applyAlignment="1" applyProtection="1">
      <alignment horizontal="center" vertical="center" wrapText="1"/>
    </xf>
    <xf numFmtId="0" fontId="8" fillId="12" borderId="56" xfId="12" applyFont="1" applyFill="1" applyBorder="1" applyAlignment="1" applyProtection="1">
      <alignment horizontal="center" vertical="center" wrapText="1"/>
    </xf>
    <xf numFmtId="0" fontId="8" fillId="12" borderId="58" xfId="12" applyFont="1" applyFill="1" applyBorder="1" applyAlignment="1" applyProtection="1">
      <alignment horizontal="center" vertical="center" wrapText="1"/>
    </xf>
    <xf numFmtId="0" fontId="8" fillId="12" borderId="24" xfId="12" applyFont="1" applyFill="1" applyBorder="1" applyAlignment="1" applyProtection="1">
      <alignment horizontal="center" vertical="center" wrapText="1"/>
    </xf>
    <xf numFmtId="0" fontId="8" fillId="12" borderId="48" xfId="12" applyFont="1" applyFill="1" applyBorder="1" applyAlignment="1" applyProtection="1">
      <alignment horizontal="center" vertical="center" wrapText="1"/>
    </xf>
    <xf numFmtId="0" fontId="8" fillId="12" borderId="57" xfId="12" applyFont="1" applyFill="1" applyBorder="1" applyAlignment="1" applyProtection="1">
      <alignment horizontal="center" vertical="center" wrapText="1"/>
    </xf>
    <xf numFmtId="0" fontId="8" fillId="13" borderId="49" xfId="12" applyFont="1" applyFill="1" applyBorder="1" applyAlignment="1" applyProtection="1">
      <alignment horizontal="center" vertical="center" wrapText="1"/>
    </xf>
    <xf numFmtId="0" fontId="8" fillId="13" borderId="55" xfId="12" applyFont="1" applyFill="1" applyBorder="1" applyAlignment="1" applyProtection="1">
      <alignment horizontal="center" vertical="center" wrapText="1"/>
    </xf>
    <xf numFmtId="0" fontId="8" fillId="13" borderId="59" xfId="12" applyFont="1" applyFill="1" applyBorder="1" applyAlignment="1" applyProtection="1">
      <alignment horizontal="center" vertical="center" wrapText="1"/>
    </xf>
    <xf numFmtId="0" fontId="8" fillId="12" borderId="47" xfId="12" applyFont="1" applyFill="1" applyBorder="1" applyAlignment="1" applyProtection="1">
      <alignment horizontal="center" vertical="center" wrapText="1"/>
    </xf>
    <xf numFmtId="0" fontId="45" fillId="14" borderId="39" xfId="12" applyFont="1" applyFill="1" applyBorder="1" applyAlignment="1" applyProtection="1">
      <alignment horizontal="center" vertical="center" wrapText="1"/>
    </xf>
    <xf numFmtId="0" fontId="45" fillId="14" borderId="0" xfId="12" applyFont="1" applyFill="1" applyBorder="1" applyAlignment="1" applyProtection="1">
      <alignment horizontal="center" vertical="center" wrapText="1"/>
    </xf>
    <xf numFmtId="0" fontId="5" fillId="34" borderId="13" xfId="12" applyFont="1" applyFill="1" applyBorder="1" applyAlignment="1" applyProtection="1">
      <alignment horizontal="center" vertical="center"/>
    </xf>
    <xf numFmtId="0" fontId="5" fillId="34" borderId="14" xfId="12" applyFont="1" applyFill="1" applyBorder="1" applyAlignment="1" applyProtection="1">
      <alignment horizontal="center" vertical="center"/>
    </xf>
    <xf numFmtId="0" fontId="5" fillId="34" borderId="15" xfId="12" applyFont="1" applyFill="1" applyBorder="1" applyAlignment="1" applyProtection="1">
      <alignment horizontal="center" vertical="center"/>
    </xf>
    <xf numFmtId="0" fontId="5" fillId="26" borderId="22" xfId="12" applyFont="1" applyFill="1" applyBorder="1" applyAlignment="1" applyProtection="1">
      <alignment horizontal="center" vertical="center"/>
    </xf>
    <xf numFmtId="0" fontId="5" fillId="26" borderId="25" xfId="12" applyFont="1" applyFill="1" applyBorder="1" applyAlignment="1" applyProtection="1">
      <alignment horizontal="center" vertical="center"/>
    </xf>
    <xf numFmtId="0" fontId="4" fillId="26" borderId="28" xfId="12" applyFont="1" applyFill="1" applyBorder="1" applyAlignment="1" applyProtection="1">
      <alignment horizontal="center" vertical="center"/>
    </xf>
    <xf numFmtId="0" fontId="4" fillId="26" borderId="29" xfId="12" applyFont="1" applyFill="1" applyBorder="1" applyAlignment="1" applyProtection="1">
      <alignment horizontal="center" vertical="center"/>
    </xf>
    <xf numFmtId="0" fontId="7" fillId="2" borderId="4" xfId="12" applyFont="1" applyFill="1" applyBorder="1" applyAlignment="1" applyProtection="1">
      <alignment horizontal="center" vertical="center" wrapText="1"/>
    </xf>
    <xf numFmtId="0" fontId="7" fillId="2" borderId="26" xfId="12" applyFont="1" applyFill="1" applyBorder="1" applyAlignment="1" applyProtection="1">
      <alignment horizontal="center" vertical="center" wrapText="1"/>
    </xf>
    <xf numFmtId="0" fontId="7" fillId="2" borderId="34" xfId="12" applyFont="1" applyFill="1" applyBorder="1" applyAlignment="1" applyProtection="1">
      <alignment horizontal="center" vertical="center" wrapText="1"/>
    </xf>
    <xf numFmtId="0" fontId="49" fillId="2" borderId="7" xfId="12" applyFont="1" applyFill="1" applyBorder="1" applyAlignment="1" applyProtection="1">
      <alignment horizontal="center" vertical="center" wrapText="1"/>
    </xf>
    <xf numFmtId="0" fontId="20" fillId="21" borderId="1" xfId="0" applyFont="1" applyFill="1" applyBorder="1" applyAlignment="1" applyProtection="1">
      <alignment horizontal="center" vertical="center"/>
      <protection hidden="1"/>
    </xf>
    <xf numFmtId="0" fontId="20" fillId="21" borderId="14" xfId="0" applyFont="1" applyFill="1" applyBorder="1" applyAlignment="1" applyProtection="1">
      <alignment horizontal="center"/>
      <protection hidden="1"/>
    </xf>
    <xf numFmtId="0" fontId="20" fillId="21" borderId="15" xfId="0" applyFont="1" applyFill="1" applyBorder="1" applyAlignment="1" applyProtection="1">
      <alignment horizontal="center"/>
      <protection hidden="1"/>
    </xf>
    <xf numFmtId="0" fontId="20" fillId="21" borderId="13" xfId="0" applyFont="1" applyFill="1" applyBorder="1" applyAlignment="1" applyProtection="1">
      <alignment horizontal="center"/>
      <protection hidden="1"/>
    </xf>
    <xf numFmtId="0" fontId="20" fillId="21" borderId="33" xfId="0" applyFont="1" applyFill="1" applyBorder="1" applyAlignment="1" applyProtection="1">
      <alignment horizontal="center" vertical="center"/>
      <protection hidden="1"/>
    </xf>
    <xf numFmtId="0" fontId="20" fillId="21" borderId="4" xfId="0" applyFont="1" applyFill="1" applyBorder="1" applyAlignment="1" applyProtection="1">
      <alignment horizontal="center" vertical="center" wrapText="1"/>
      <protection hidden="1"/>
    </xf>
    <xf numFmtId="0" fontId="20" fillId="21" borderId="26" xfId="0" applyFont="1" applyFill="1" applyBorder="1" applyAlignment="1" applyProtection="1">
      <alignment horizontal="center" vertical="center" wrapText="1"/>
      <protection hidden="1"/>
    </xf>
    <xf numFmtId="0" fontId="20" fillId="21" borderId="34"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center" wrapText="1"/>
      <protection hidden="1"/>
    </xf>
    <xf numFmtId="0" fontId="20" fillId="21" borderId="12" xfId="0" applyFont="1" applyFill="1" applyBorder="1" applyAlignment="1" applyProtection="1">
      <alignment horizontal="center" vertical="center" wrapText="1"/>
      <protection hidden="1"/>
    </xf>
    <xf numFmtId="0" fontId="20" fillId="21" borderId="18" xfId="0" applyFont="1" applyFill="1" applyBorder="1" applyAlignment="1" applyProtection="1">
      <alignment horizontal="center" vertical="top" wrapText="1"/>
      <protection hidden="1"/>
    </xf>
    <xf numFmtId="0" fontId="20" fillId="21" borderId="3" xfId="0" applyFont="1" applyFill="1" applyBorder="1" applyAlignment="1" applyProtection="1">
      <alignment horizontal="center" vertical="top" wrapText="1"/>
      <protection hidden="1"/>
    </xf>
    <xf numFmtId="0" fontId="20" fillId="21" borderId="20" xfId="0" applyFont="1" applyFill="1" applyBorder="1" applyAlignment="1" applyProtection="1">
      <alignment horizontal="center" vertical="center" wrapText="1"/>
      <protection hidden="1"/>
    </xf>
    <xf numFmtId="0" fontId="20" fillId="21" borderId="17" xfId="0" applyFont="1" applyFill="1" applyBorder="1" applyAlignment="1" applyProtection="1">
      <alignment horizontal="center" vertical="center" wrapText="1"/>
      <protection hidden="1"/>
    </xf>
    <xf numFmtId="0" fontId="30" fillId="21" borderId="19" xfId="0" applyFont="1" applyFill="1" applyBorder="1" applyAlignment="1" applyProtection="1">
      <alignment horizontal="center" vertical="center" wrapText="1"/>
      <protection hidden="1"/>
    </xf>
    <xf numFmtId="0" fontId="30" fillId="21" borderId="12"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top" wrapText="1"/>
      <protection hidden="1"/>
    </xf>
    <xf numFmtId="0" fontId="20" fillId="21" borderId="12" xfId="0" applyFont="1" applyFill="1" applyBorder="1" applyAlignment="1" applyProtection="1">
      <alignment horizontal="center" vertical="top" wrapText="1"/>
      <protection hidden="1"/>
    </xf>
    <xf numFmtId="0" fontId="20" fillId="21" borderId="35" xfId="0" applyFont="1" applyFill="1" applyBorder="1" applyAlignment="1" applyProtection="1">
      <alignment horizontal="center" vertical="center" wrapText="1"/>
      <protection hidden="1"/>
    </xf>
    <xf numFmtId="0" fontId="20" fillId="21" borderId="16" xfId="0" applyFont="1" applyFill="1" applyBorder="1" applyAlignment="1" applyProtection="1">
      <alignment horizontal="center" vertical="center" wrapText="1"/>
      <protection hidden="1"/>
    </xf>
    <xf numFmtId="0" fontId="20" fillId="21" borderId="36" xfId="0" applyFont="1" applyFill="1" applyBorder="1" applyAlignment="1" applyProtection="1">
      <alignment horizontal="center" vertical="center" wrapText="1"/>
      <protection hidden="1"/>
    </xf>
    <xf numFmtId="0" fontId="20" fillId="21" borderId="22" xfId="0" applyFont="1" applyFill="1" applyBorder="1" applyAlignment="1" applyProtection="1">
      <alignment horizontal="center" vertical="center"/>
      <protection hidden="1"/>
    </xf>
    <xf numFmtId="0" fontId="20" fillId="21" borderId="25" xfId="0" applyFont="1" applyFill="1" applyBorder="1" applyAlignment="1" applyProtection="1">
      <alignment horizontal="center" vertical="center"/>
      <protection hidden="1"/>
    </xf>
    <xf numFmtId="0" fontId="73" fillId="14" borderId="0" xfId="0" applyFont="1" applyFill="1" applyBorder="1" applyAlignment="1" applyProtection="1">
      <alignment horizontal="left" wrapText="1"/>
      <protection hidden="1"/>
    </xf>
    <xf numFmtId="0" fontId="20" fillId="13" borderId="51" xfId="0" applyFont="1" applyFill="1" applyBorder="1" applyAlignment="1" applyProtection="1">
      <alignment horizontal="center"/>
      <protection hidden="1"/>
    </xf>
    <xf numFmtId="0" fontId="20" fillId="13" borderId="10" xfId="0" applyFont="1" applyFill="1" applyBorder="1" applyAlignment="1" applyProtection="1">
      <alignment horizontal="center"/>
      <protection hidden="1"/>
    </xf>
    <xf numFmtId="0" fontId="34" fillId="24" borderId="0" xfId="0" applyFont="1" applyFill="1" applyBorder="1" applyAlignment="1" applyProtection="1">
      <alignment horizontal="center" vertical="center" wrapText="1"/>
      <protection hidden="1"/>
    </xf>
    <xf numFmtId="0" fontId="32" fillId="24" borderId="0" xfId="0" applyFont="1" applyFill="1" applyBorder="1" applyAlignment="1" applyProtection="1">
      <alignment horizontal="center" vertical="center" wrapText="1"/>
      <protection hidden="1"/>
    </xf>
    <xf numFmtId="0" fontId="73" fillId="14" borderId="0" xfId="0" applyFont="1" applyFill="1" applyBorder="1" applyAlignment="1" applyProtection="1">
      <alignment horizontal="left" vertical="center" wrapText="1"/>
      <protection hidden="1"/>
    </xf>
    <xf numFmtId="0" fontId="72" fillId="14" borderId="0" xfId="0" applyFont="1" applyFill="1" applyBorder="1" applyAlignment="1" applyProtection="1">
      <alignment horizontal="left" vertical="center" wrapText="1"/>
      <protection hidden="1"/>
    </xf>
    <xf numFmtId="0" fontId="22" fillId="19" borderId="35" xfId="0" applyFont="1" applyFill="1" applyBorder="1" applyAlignment="1" applyProtection="1">
      <alignment horizontal="center" vertical="center" wrapText="1"/>
      <protection hidden="1"/>
    </xf>
    <xf numFmtId="0" fontId="22" fillId="19" borderId="25" xfId="0" applyFont="1" applyFill="1" applyBorder="1" applyAlignment="1" applyProtection="1">
      <alignment horizontal="center" vertical="center" wrapText="1"/>
      <protection hidden="1"/>
    </xf>
    <xf numFmtId="0" fontId="22" fillId="19" borderId="36" xfId="0" applyFont="1" applyFill="1" applyBorder="1" applyAlignment="1" applyProtection="1">
      <alignment horizontal="center" vertical="center" wrapText="1"/>
      <protection hidden="1"/>
    </xf>
    <xf numFmtId="0" fontId="22" fillId="19" borderId="29" xfId="0" applyFont="1" applyFill="1" applyBorder="1" applyAlignment="1" applyProtection="1">
      <alignment horizontal="center" vertical="center" wrapText="1"/>
      <protection hidden="1"/>
    </xf>
    <xf numFmtId="0" fontId="20" fillId="13" borderId="42" xfId="0" applyFont="1" applyFill="1" applyBorder="1" applyAlignment="1" applyProtection="1">
      <alignment horizontal="center"/>
      <protection hidden="1"/>
    </xf>
    <xf numFmtId="0" fontId="20" fillId="13" borderId="9" xfId="0" applyFont="1" applyFill="1" applyBorder="1" applyAlignment="1" applyProtection="1">
      <alignment horizontal="center"/>
      <protection hidden="1"/>
    </xf>
    <xf numFmtId="0" fontId="23" fillId="25" borderId="35" xfId="0" applyFont="1" applyFill="1" applyBorder="1" applyAlignment="1" applyProtection="1">
      <alignment horizontal="center" vertical="center" wrapText="1"/>
      <protection hidden="1"/>
    </xf>
    <xf numFmtId="0" fontId="23" fillId="25" borderId="22" xfId="0" applyFont="1" applyFill="1" applyBorder="1" applyAlignment="1" applyProtection="1">
      <alignment horizontal="center" vertical="center" wrapText="1"/>
      <protection hidden="1"/>
    </xf>
    <xf numFmtId="0" fontId="23" fillId="25" borderId="25" xfId="0" applyFont="1" applyFill="1" applyBorder="1" applyAlignment="1" applyProtection="1">
      <alignment horizontal="center" vertical="center" wrapText="1"/>
      <protection hidden="1"/>
    </xf>
    <xf numFmtId="0" fontId="23" fillId="25" borderId="16" xfId="0" applyFont="1" applyFill="1" applyBorder="1" applyAlignment="1" applyProtection="1">
      <alignment horizontal="center" vertical="center" wrapText="1"/>
      <protection hidden="1"/>
    </xf>
    <xf numFmtId="0" fontId="23" fillId="25" borderId="0" xfId="0" applyFont="1" applyFill="1" applyBorder="1" applyAlignment="1" applyProtection="1">
      <alignment horizontal="center" vertical="center" wrapText="1"/>
      <protection hidden="1"/>
    </xf>
    <xf numFmtId="0" fontId="23" fillId="25" borderId="27" xfId="0" applyFont="1" applyFill="1" applyBorder="1" applyAlignment="1" applyProtection="1">
      <alignment horizontal="center" vertical="center" wrapText="1"/>
      <protection hidden="1"/>
    </xf>
    <xf numFmtId="0" fontId="23" fillId="25" borderId="36" xfId="0" applyFont="1" applyFill="1" applyBorder="1" applyAlignment="1" applyProtection="1">
      <alignment horizontal="center" vertical="center" wrapText="1"/>
      <protection hidden="1"/>
    </xf>
    <xf numFmtId="0" fontId="23" fillId="25" borderId="28" xfId="0" applyFont="1" applyFill="1" applyBorder="1" applyAlignment="1" applyProtection="1">
      <alignment horizontal="center" vertical="center" wrapText="1"/>
      <protection hidden="1"/>
    </xf>
    <xf numFmtId="0" fontId="23" fillId="25" borderId="29" xfId="0" applyFont="1" applyFill="1" applyBorder="1" applyAlignment="1" applyProtection="1">
      <alignment horizontal="center" vertical="center" wrapText="1"/>
      <protection hidden="1"/>
    </xf>
    <xf numFmtId="0" fontId="20" fillId="13" borderId="52" xfId="0" applyFont="1" applyFill="1" applyBorder="1" applyAlignment="1" applyProtection="1">
      <alignment horizontal="center"/>
      <protection hidden="1"/>
    </xf>
    <xf numFmtId="0" fontId="20" fillId="13" borderId="11" xfId="0" applyFont="1" applyFill="1" applyBorder="1" applyAlignment="1" applyProtection="1">
      <alignment horizontal="center"/>
      <protection hidden="1"/>
    </xf>
    <xf numFmtId="0" fontId="23" fillId="0" borderId="0" xfId="0" applyFont="1" applyAlignment="1">
      <alignment horizontal="justify" wrapText="1"/>
    </xf>
    <xf numFmtId="0" fontId="20" fillId="21" borderId="25" xfId="0" applyFont="1" applyFill="1" applyBorder="1" applyAlignment="1" applyProtection="1">
      <alignment horizontal="center"/>
      <protection hidden="1"/>
    </xf>
    <xf numFmtId="0" fontId="20" fillId="21" borderId="1" xfId="0" applyFont="1" applyFill="1" applyBorder="1" applyAlignment="1">
      <alignment horizontal="center" vertical="top"/>
    </xf>
    <xf numFmtId="0" fontId="20" fillId="21" borderId="13" xfId="0" applyFont="1" applyFill="1" applyBorder="1" applyAlignment="1" applyProtection="1">
      <alignment horizontal="center" vertical="center"/>
      <protection hidden="1"/>
    </xf>
    <xf numFmtId="0" fontId="20" fillId="21" borderId="14"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protection hidden="1"/>
    </xf>
    <xf numFmtId="0" fontId="43" fillId="21" borderId="13" xfId="0" applyFont="1" applyFill="1" applyBorder="1" applyAlignment="1">
      <alignment horizontal="center" vertical="center"/>
    </xf>
    <xf numFmtId="0" fontId="43" fillId="21" borderId="14" xfId="0" applyFont="1" applyFill="1" applyBorder="1" applyAlignment="1">
      <alignment horizontal="center" vertical="center"/>
    </xf>
    <xf numFmtId="0" fontId="43" fillId="21" borderId="15" xfId="0" applyFont="1" applyFill="1" applyBorder="1" applyAlignment="1">
      <alignment horizontal="center" vertical="center"/>
    </xf>
    <xf numFmtId="0" fontId="52" fillId="21" borderId="13" xfId="0" applyFont="1" applyFill="1" applyBorder="1" applyAlignment="1">
      <alignment horizontal="center" vertical="center"/>
    </xf>
    <xf numFmtId="0" fontId="52" fillId="21" borderId="15" xfId="0" applyFont="1" applyFill="1" applyBorder="1" applyAlignment="1">
      <alignment horizontal="center" vertical="center"/>
    </xf>
    <xf numFmtId="0" fontId="53" fillId="21" borderId="22" xfId="12" applyFont="1" applyFill="1" applyBorder="1" applyAlignment="1">
      <alignment horizontal="center" vertical="center"/>
    </xf>
    <xf numFmtId="0" fontId="53" fillId="21" borderId="25" xfId="12" applyFont="1" applyFill="1" applyBorder="1" applyAlignment="1">
      <alignment horizontal="center" vertical="center"/>
    </xf>
    <xf numFmtId="0" fontId="2" fillId="12" borderId="43" xfId="12" applyFont="1" applyFill="1" applyBorder="1" applyAlignment="1" applyProtection="1">
      <alignment horizontal="center" vertical="center" wrapText="1"/>
    </xf>
    <xf numFmtId="0" fontId="2" fillId="12" borderId="53" xfId="12" applyFont="1" applyFill="1" applyBorder="1" applyAlignment="1" applyProtection="1">
      <alignment horizontal="center" vertical="center" wrapText="1"/>
    </xf>
    <xf numFmtId="0" fontId="21" fillId="12" borderId="13" xfId="0" applyFont="1" applyFill="1" applyBorder="1" applyAlignment="1">
      <alignment horizontal="justify" vertical="center" wrapText="1"/>
    </xf>
    <xf numFmtId="0" fontId="21" fillId="12" borderId="14" xfId="0" applyFont="1" applyFill="1" applyBorder="1" applyAlignment="1">
      <alignment horizontal="justify" vertical="center" wrapText="1"/>
    </xf>
    <xf numFmtId="0" fontId="21" fillId="12" borderId="15" xfId="0" applyFont="1" applyFill="1" applyBorder="1" applyAlignment="1">
      <alignment horizontal="justify" vertical="center" wrapText="1"/>
    </xf>
    <xf numFmtId="0" fontId="2" fillId="13" borderId="43" xfId="12" applyFont="1" applyFill="1" applyBorder="1" applyAlignment="1" applyProtection="1">
      <alignment horizontal="center" vertical="center" wrapText="1"/>
    </xf>
    <xf numFmtId="0" fontId="2" fillId="13" borderId="53" xfId="12" applyFont="1" applyFill="1" applyBorder="1" applyAlignment="1" applyProtection="1">
      <alignment horizontal="center" vertical="center" wrapText="1"/>
    </xf>
    <xf numFmtId="0" fontId="21" fillId="13" borderId="13" xfId="0" applyFont="1" applyFill="1" applyBorder="1" applyAlignment="1">
      <alignment horizontal="justify" vertical="center" wrapText="1"/>
    </xf>
    <xf numFmtId="0" fontId="21" fillId="13" borderId="14" xfId="0" applyFont="1" applyFill="1" applyBorder="1" applyAlignment="1">
      <alignment horizontal="justify" vertical="center" wrapText="1"/>
    </xf>
    <xf numFmtId="0" fontId="21" fillId="13" borderId="15" xfId="0" applyFont="1" applyFill="1" applyBorder="1" applyAlignment="1">
      <alignment horizontal="justify" vertical="center" wrapText="1"/>
    </xf>
    <xf numFmtId="0" fontId="2" fillId="15" borderId="43" xfId="12" applyFont="1" applyFill="1" applyBorder="1" applyAlignment="1" applyProtection="1">
      <alignment horizontal="center" vertical="center" wrapText="1"/>
    </xf>
    <xf numFmtId="0" fontId="2" fillId="15" borderId="53" xfId="12" applyFont="1" applyFill="1" applyBorder="1" applyAlignment="1" applyProtection="1">
      <alignment horizontal="center" vertical="center" wrapText="1"/>
    </xf>
    <xf numFmtId="0" fontId="21" fillId="15" borderId="13" xfId="0" applyFont="1" applyFill="1" applyBorder="1" applyAlignment="1">
      <alignment horizontal="justify" vertical="center" wrapText="1"/>
    </xf>
    <xf numFmtId="0" fontId="21" fillId="15" borderId="14" xfId="0" applyFont="1" applyFill="1" applyBorder="1" applyAlignment="1">
      <alignment horizontal="justify" vertical="center" wrapText="1"/>
    </xf>
    <xf numFmtId="0" fontId="21" fillId="15" borderId="15" xfId="0" applyFont="1" applyFill="1" applyBorder="1" applyAlignment="1">
      <alignment horizontal="justify" vertical="center" wrapText="1"/>
    </xf>
    <xf numFmtId="0" fontId="2" fillId="16" borderId="58" xfId="12" applyFont="1" applyFill="1" applyBorder="1" applyAlignment="1" applyProtection="1">
      <alignment horizontal="center" vertical="center" wrapText="1"/>
    </xf>
    <xf numFmtId="0" fontId="2" fillId="16" borderId="59" xfId="12" applyFont="1" applyFill="1" applyBorder="1" applyAlignment="1" applyProtection="1">
      <alignment horizontal="center" vertical="center" wrapText="1"/>
    </xf>
    <xf numFmtId="0" fontId="21" fillId="16" borderId="13" xfId="0" applyFont="1" applyFill="1" applyBorder="1" applyAlignment="1">
      <alignment horizontal="justify" vertical="center" wrapText="1"/>
    </xf>
    <xf numFmtId="0" fontId="21" fillId="16" borderId="14" xfId="0" applyFont="1" applyFill="1" applyBorder="1" applyAlignment="1">
      <alignment horizontal="justify" vertical="center" wrapText="1"/>
    </xf>
    <xf numFmtId="0" fontId="21" fillId="16" borderId="15" xfId="0" applyFont="1" applyFill="1" applyBorder="1" applyAlignment="1">
      <alignment horizontal="justify" vertical="center" wrapText="1"/>
    </xf>
    <xf numFmtId="0" fontId="78" fillId="0" borderId="4" xfId="0" applyFont="1" applyBorder="1" applyAlignment="1" applyProtection="1">
      <alignment horizontal="center" vertical="center" wrapText="1"/>
      <protection hidden="1"/>
    </xf>
    <xf numFmtId="0" fontId="78" fillId="0" borderId="26" xfId="0" applyFont="1" applyBorder="1" applyAlignment="1" applyProtection="1">
      <alignment horizontal="center" vertical="center" wrapText="1"/>
      <protection hidden="1"/>
    </xf>
    <xf numFmtId="0" fontId="78" fillId="0" borderId="34" xfId="0" applyFont="1" applyBorder="1" applyAlignment="1" applyProtection="1">
      <alignment horizontal="center" vertical="center" wrapText="1"/>
      <protection hidden="1"/>
    </xf>
    <xf numFmtId="0" fontId="6" fillId="0" borderId="35"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7" xfId="0" applyFont="1" applyBorder="1" applyAlignment="1" applyProtection="1">
      <alignment horizontal="center" vertical="center" wrapText="1"/>
      <protection hidden="1"/>
    </xf>
    <xf numFmtId="0" fontId="80" fillId="0" borderId="36" xfId="0" applyFont="1" applyBorder="1" applyAlignment="1" applyProtection="1">
      <alignment horizontal="center" vertical="center" wrapText="1"/>
      <protection hidden="1"/>
    </xf>
    <xf numFmtId="0" fontId="80" fillId="0" borderId="28" xfId="0" applyFont="1" applyBorder="1" applyAlignment="1" applyProtection="1">
      <alignment horizontal="center" vertical="center" wrapText="1"/>
      <protection hidden="1"/>
    </xf>
    <xf numFmtId="0" fontId="80" fillId="0" borderId="29"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hidden="1"/>
    </xf>
    <xf numFmtId="0" fontId="6" fillId="0" borderId="44"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81" fillId="0" borderId="36" xfId="0" applyFont="1" applyBorder="1" applyAlignment="1" applyProtection="1">
      <alignment horizontal="left" vertical="center"/>
      <protection hidden="1"/>
    </xf>
    <xf numFmtId="0" fontId="81" fillId="0" borderId="28" xfId="0" applyFont="1" applyBorder="1" applyAlignment="1" applyProtection="1">
      <alignment horizontal="left" vertical="center"/>
      <protection hidden="1"/>
    </xf>
    <xf numFmtId="0" fontId="81" fillId="0" borderId="29" xfId="0" applyFont="1" applyBorder="1" applyAlignment="1" applyProtection="1">
      <alignment horizontal="left" vertical="center"/>
      <protection hidden="1"/>
    </xf>
    <xf numFmtId="0" fontId="40" fillId="18" borderId="18" xfId="0" applyFont="1" applyFill="1" applyBorder="1" applyAlignment="1" applyProtection="1">
      <alignment horizontal="center" vertical="center"/>
      <protection hidden="1"/>
    </xf>
    <xf numFmtId="0" fontId="40" fillId="18" borderId="16" xfId="0" applyFont="1" applyFill="1" applyBorder="1" applyAlignment="1" applyProtection="1">
      <alignment horizontal="center" vertical="center"/>
      <protection hidden="1"/>
    </xf>
    <xf numFmtId="0" fontId="40" fillId="18" borderId="52" xfId="0" applyFont="1" applyFill="1" applyBorder="1" applyAlignment="1" applyProtection="1">
      <alignment horizontal="center" vertical="center"/>
      <protection hidden="1"/>
    </xf>
    <xf numFmtId="0" fontId="40" fillId="18" borderId="35" xfId="0" applyFont="1" applyFill="1" applyBorder="1" applyAlignment="1" applyProtection="1">
      <alignment horizontal="center" vertical="center" wrapText="1"/>
      <protection hidden="1"/>
    </xf>
    <xf numFmtId="0" fontId="40" fillId="18" borderId="22" xfId="0" applyFont="1" applyFill="1" applyBorder="1" applyAlignment="1" applyProtection="1">
      <alignment horizontal="center" vertical="center" wrapText="1"/>
      <protection hidden="1"/>
    </xf>
    <xf numFmtId="0" fontId="40" fillId="18" borderId="25" xfId="0" applyFont="1" applyFill="1" applyBorder="1" applyAlignment="1" applyProtection="1">
      <alignment horizontal="center" vertical="center" wrapText="1"/>
      <protection hidden="1"/>
    </xf>
    <xf numFmtId="0" fontId="83" fillId="18" borderId="62" xfId="0" applyFont="1" applyFill="1" applyBorder="1" applyAlignment="1" applyProtection="1">
      <alignment horizontal="center" vertical="center" wrapText="1"/>
      <protection hidden="1"/>
    </xf>
    <xf numFmtId="0" fontId="83" fillId="18" borderId="0" xfId="0" applyFont="1" applyFill="1" applyBorder="1" applyAlignment="1" applyProtection="1">
      <alignment horizontal="center" vertical="center" wrapText="1"/>
      <protection hidden="1"/>
    </xf>
    <xf numFmtId="0" fontId="83" fillId="18" borderId="54" xfId="0" applyFont="1" applyFill="1" applyBorder="1" applyAlignment="1" applyProtection="1">
      <alignment horizontal="center" vertical="center" wrapText="1"/>
      <protection hidden="1"/>
    </xf>
    <xf numFmtId="0" fontId="40" fillId="18" borderId="13" xfId="0" applyFont="1" applyFill="1" applyBorder="1" applyAlignment="1" applyProtection="1">
      <alignment horizontal="center" vertical="center" wrapText="1"/>
      <protection hidden="1"/>
    </xf>
    <xf numFmtId="0" fontId="40" fillId="18" borderId="14" xfId="0" applyFont="1" applyFill="1" applyBorder="1" applyAlignment="1" applyProtection="1">
      <alignment horizontal="center" vertical="center" wrapText="1"/>
      <protection hidden="1"/>
    </xf>
    <xf numFmtId="0" fontId="40" fillId="18" borderId="15" xfId="0" applyFont="1" applyFill="1" applyBorder="1" applyAlignment="1" applyProtection="1">
      <alignment horizontal="center" vertical="center" wrapText="1"/>
      <protection hidden="1"/>
    </xf>
    <xf numFmtId="0" fontId="40" fillId="18" borderId="6" xfId="0" applyFont="1" applyFill="1" applyBorder="1" applyAlignment="1" applyProtection="1">
      <alignment horizontal="center" vertical="center" wrapText="1"/>
      <protection hidden="1"/>
    </xf>
    <xf numFmtId="0" fontId="40" fillId="18" borderId="26" xfId="0" applyFont="1" applyFill="1" applyBorder="1" applyAlignment="1" applyProtection="1">
      <alignment horizontal="center" vertical="center" wrapText="1"/>
      <protection hidden="1"/>
    </xf>
    <xf numFmtId="0" fontId="40" fillId="18" borderId="8" xfId="0" applyFont="1" applyFill="1" applyBorder="1" applyAlignment="1" applyProtection="1">
      <alignment horizontal="center" vertical="center" wrapText="1"/>
      <protection hidden="1"/>
    </xf>
    <xf numFmtId="0" fontId="84" fillId="12" borderId="18" xfId="0" applyFont="1" applyFill="1" applyBorder="1" applyAlignment="1" applyProtection="1">
      <alignment horizontal="center" vertical="center" wrapText="1"/>
      <protection hidden="1"/>
    </xf>
    <xf numFmtId="0" fontId="84" fillId="12" borderId="3" xfId="0" applyFont="1" applyFill="1" applyBorder="1" applyAlignment="1" applyProtection="1">
      <alignment horizontal="center" vertical="center" wrapText="1"/>
      <protection hidden="1"/>
    </xf>
    <xf numFmtId="0" fontId="40" fillId="21" borderId="13" xfId="0" applyFont="1" applyFill="1" applyBorder="1" applyAlignment="1" applyProtection="1">
      <alignment horizontal="center"/>
      <protection hidden="1"/>
    </xf>
    <xf numFmtId="0" fontId="40" fillId="21" borderId="14" xfId="0" applyFont="1" applyFill="1" applyBorder="1" applyAlignment="1" applyProtection="1">
      <alignment horizontal="center"/>
      <protection hidden="1"/>
    </xf>
    <xf numFmtId="0" fontId="40" fillId="21" borderId="15" xfId="0" applyFont="1" applyFill="1" applyBorder="1" applyAlignment="1" applyProtection="1">
      <alignment horizontal="center"/>
      <protection hidden="1"/>
    </xf>
    <xf numFmtId="0" fontId="0" fillId="0" borderId="3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25"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0" fillId="0" borderId="28" xfId="0" applyBorder="1" applyAlignment="1" applyProtection="1">
      <alignment horizontal="left" vertical="top" wrapText="1"/>
      <protection hidden="1"/>
    </xf>
    <xf numFmtId="0" fontId="0" fillId="0" borderId="29" xfId="0" applyBorder="1" applyAlignment="1" applyProtection="1">
      <alignment horizontal="left" vertical="top" wrapText="1"/>
      <protection hidden="1"/>
    </xf>
    <xf numFmtId="0" fontId="84" fillId="13" borderId="16" xfId="0" applyFont="1" applyFill="1" applyBorder="1" applyAlignment="1" applyProtection="1">
      <alignment horizontal="center" vertical="center" wrapText="1"/>
      <protection hidden="1"/>
    </xf>
    <xf numFmtId="0" fontId="84" fillId="13" borderId="27" xfId="0" applyFont="1" applyFill="1" applyBorder="1" applyAlignment="1" applyProtection="1">
      <alignment horizontal="center" vertical="center" wrapText="1"/>
      <protection hidden="1"/>
    </xf>
    <xf numFmtId="0" fontId="84" fillId="29" borderId="13" xfId="0" applyFont="1" applyFill="1" applyBorder="1" applyAlignment="1" applyProtection="1">
      <alignment horizontal="center" vertical="center" wrapText="1"/>
      <protection hidden="1"/>
    </xf>
    <xf numFmtId="0" fontId="84" fillId="29" borderId="14" xfId="0" applyFont="1" applyFill="1" applyBorder="1" applyAlignment="1" applyProtection="1">
      <alignment horizontal="center" vertical="center" wrapText="1"/>
      <protection hidden="1"/>
    </xf>
    <xf numFmtId="0" fontId="84" fillId="16" borderId="35" xfId="0" applyFont="1" applyFill="1" applyBorder="1" applyAlignment="1" applyProtection="1">
      <alignment horizontal="center" vertical="center" wrapText="1"/>
      <protection hidden="1"/>
    </xf>
    <xf numFmtId="0" fontId="84" fillId="16" borderId="22" xfId="0" applyFont="1" applyFill="1" applyBorder="1" applyAlignment="1" applyProtection="1">
      <alignment horizontal="center" vertical="center" wrapText="1"/>
      <protection hidden="1"/>
    </xf>
    <xf numFmtId="0" fontId="84" fillId="25" borderId="18" xfId="0" applyFont="1" applyFill="1" applyBorder="1" applyAlignment="1" applyProtection="1">
      <alignment horizontal="center" vertical="center" wrapText="1"/>
      <protection hidden="1"/>
    </xf>
    <xf numFmtId="0" fontId="84" fillId="25" borderId="3" xfId="0" applyFont="1" applyFill="1" applyBorder="1" applyAlignment="1" applyProtection="1">
      <alignment horizontal="center" vertical="center" wrapText="1"/>
      <protection hidden="1"/>
    </xf>
    <xf numFmtId="0" fontId="84" fillId="25" borderId="20" xfId="0" applyFont="1" applyFill="1" applyBorder="1" applyAlignment="1" applyProtection="1">
      <alignment horizontal="center" vertical="center" wrapText="1"/>
      <protection hidden="1"/>
    </xf>
    <xf numFmtId="0" fontId="84" fillId="25" borderId="17" xfId="0" applyFont="1" applyFill="1" applyBorder="1" applyAlignment="1" applyProtection="1">
      <alignment horizontal="center" vertical="center" wrapText="1"/>
      <protection hidden="1"/>
    </xf>
    <xf numFmtId="0" fontId="40" fillId="21" borderId="35" xfId="0" applyFont="1" applyFill="1" applyBorder="1" applyAlignment="1" applyProtection="1">
      <alignment horizontal="center"/>
      <protection hidden="1"/>
    </xf>
    <xf numFmtId="0" fontId="40" fillId="21" borderId="0" xfId="0" applyFont="1" applyFill="1" applyBorder="1" applyAlignment="1" applyProtection="1">
      <alignment horizontal="center"/>
      <protection hidden="1"/>
    </xf>
    <xf numFmtId="0" fontId="40" fillId="21" borderId="22" xfId="0" applyFont="1" applyFill="1" applyBorder="1" applyAlignment="1" applyProtection="1">
      <alignment horizontal="center"/>
      <protection hidden="1"/>
    </xf>
    <xf numFmtId="0" fontId="40" fillId="21" borderId="25" xfId="0" applyFont="1" applyFill="1" applyBorder="1" applyAlignment="1" applyProtection="1">
      <alignment horizontal="center"/>
      <protection hidden="1"/>
    </xf>
    <xf numFmtId="0" fontId="84" fillId="13" borderId="19" xfId="0" applyFont="1" applyFill="1" applyBorder="1" applyAlignment="1" applyProtection="1">
      <alignment horizontal="center" vertical="center" wrapText="1"/>
      <protection hidden="1"/>
    </xf>
    <xf numFmtId="0" fontId="84" fillId="13" borderId="12" xfId="0" applyFont="1" applyFill="1" applyBorder="1" applyAlignment="1" applyProtection="1">
      <alignment horizontal="center" vertical="center" wrapText="1"/>
      <protection hidden="1"/>
    </xf>
    <xf numFmtId="0" fontId="84" fillId="29" borderId="19" xfId="0" applyFont="1" applyFill="1" applyBorder="1" applyAlignment="1" applyProtection="1">
      <alignment horizontal="center" vertical="center" wrapText="1"/>
      <protection hidden="1"/>
    </xf>
    <xf numFmtId="0" fontId="84" fillId="29" borderId="12" xfId="0" applyFont="1" applyFill="1" applyBorder="1" applyAlignment="1" applyProtection="1">
      <alignment horizontal="center" vertical="center" wrapText="1"/>
      <protection hidden="1"/>
    </xf>
    <xf numFmtId="0" fontId="84" fillId="16" borderId="20" xfId="0" applyFont="1" applyFill="1" applyBorder="1" applyAlignment="1" applyProtection="1">
      <alignment horizontal="center" vertical="center" wrapText="1"/>
      <protection hidden="1"/>
    </xf>
    <xf numFmtId="0" fontId="84" fillId="16" borderId="17" xfId="0" applyFont="1" applyFill="1" applyBorder="1" applyAlignment="1" applyProtection="1">
      <alignment horizontal="center" vertical="center" wrapText="1"/>
      <protection hidden="1"/>
    </xf>
    <xf numFmtId="0" fontId="84" fillId="13" borderId="18" xfId="0" applyFont="1" applyFill="1" applyBorder="1" applyAlignment="1" applyProtection="1">
      <alignment horizontal="center" vertical="center" wrapText="1"/>
      <protection hidden="1"/>
    </xf>
    <xf numFmtId="0" fontId="84" fillId="13" borderId="3" xfId="0" applyFont="1" applyFill="1" applyBorder="1" applyAlignment="1" applyProtection="1">
      <alignment horizontal="center" vertical="center" wrapText="1"/>
      <protection hidden="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176">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3.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9.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1</xdr:row>
      <xdr:rowOff>76200</xdr:rowOff>
    </xdr:from>
    <xdr:to>
      <xdr:col>12</xdr:col>
      <xdr:colOff>409575</xdr:colOff>
      <xdr:row>4</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8296275" y="266700"/>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28</xdr:row>
      <xdr:rowOff>0</xdr:rowOff>
    </xdr:from>
    <xdr:to>
      <xdr:col>9</xdr:col>
      <xdr:colOff>88756</xdr:colOff>
      <xdr:row>31</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114301</xdr:colOff>
      <xdr:row>0</xdr:row>
      <xdr:rowOff>19050</xdr:rowOff>
    </xdr:from>
    <xdr:to>
      <xdr:col>0</xdr:col>
      <xdr:colOff>1647825</xdr:colOff>
      <xdr:row>3</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19050"/>
          <a:ext cx="153352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552449</xdr:colOff>
      <xdr:row>0</xdr:row>
      <xdr:rowOff>57150</xdr:rowOff>
    </xdr:from>
    <xdr:to>
      <xdr:col>18</xdr:col>
      <xdr:colOff>581024</xdr:colOff>
      <xdr:row>3</xdr:row>
      <xdr:rowOff>152400</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8421349" y="57150"/>
          <a:ext cx="19526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twoCellAnchor editAs="oneCell">
    <xdr:from>
      <xdr:col>0</xdr:col>
      <xdr:colOff>190499</xdr:colOff>
      <xdr:row>0</xdr:row>
      <xdr:rowOff>66675</xdr:rowOff>
    </xdr:from>
    <xdr:to>
      <xdr:col>0</xdr:col>
      <xdr:colOff>1250863</xdr:colOff>
      <xdr:row>0</xdr:row>
      <xdr:rowOff>809625</xdr:rowOff>
    </xdr:to>
    <xdr:pic>
      <xdr:nvPicPr>
        <xdr:cNvPr id="3"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60364"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4</xdr:row>
      <xdr:rowOff>250601</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xdr:from>
      <xdr:col>5</xdr:col>
      <xdr:colOff>364371</xdr:colOff>
      <xdr:row>0</xdr:row>
      <xdr:rowOff>116417</xdr:rowOff>
    </xdr:from>
    <xdr:to>
      <xdr:col>6</xdr:col>
      <xdr:colOff>435429</xdr:colOff>
      <xdr:row>3</xdr:row>
      <xdr:rowOff>173568</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1154835" y="116417"/>
          <a:ext cx="1350130" cy="832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366712</xdr:colOff>
      <xdr:row>0</xdr:row>
      <xdr:rowOff>11907</xdr:rowOff>
    </xdr:from>
    <xdr:to>
      <xdr:col>0</xdr:col>
      <xdr:colOff>2141687</xdr:colOff>
      <xdr:row>4</xdr:row>
      <xdr:rowOff>250601</xdr:rowOff>
    </xdr:to>
    <xdr:pic>
      <xdr:nvPicPr>
        <xdr:cNvPr id="4"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366712" y="11907"/>
          <a:ext cx="1774975" cy="126739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3" name="Flecha derecha 2">
          <a:hlinkClick xmlns:r="http://schemas.openxmlformats.org/officeDocument/2006/relationships" r:id="rId1"/>
        </xdr:cNvPr>
        <xdr:cNvSpPr/>
      </xdr:nvSpPr>
      <xdr:spPr>
        <a:xfrm>
          <a:off x="1428750" y="5593557"/>
          <a:ext cx="4386264" cy="9786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5" name="Imagen 4"/>
        <xdr:cNvPicPr>
          <a:picLocks noChangeAspect="1"/>
        </xdr:cNvPicPr>
      </xdr:nvPicPr>
      <xdr:blipFill rotWithShape="1">
        <a:blip xmlns:r="http://schemas.openxmlformats.org/officeDocument/2006/relationships" r:embed="rId2"/>
        <a:srcRect l="17263" t="24177" r="17851" b="9944"/>
        <a:stretch/>
      </xdr:blipFill>
      <xdr:spPr>
        <a:xfrm>
          <a:off x="0" y="9077664"/>
          <a:ext cx="15649235" cy="8015967"/>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6" name="Flecha derecha 5">
          <a:hlinkClick xmlns:r="http://schemas.openxmlformats.org/officeDocument/2006/relationships" r:id="rId3"/>
        </xdr:cNvPr>
        <xdr:cNvSpPr/>
      </xdr:nvSpPr>
      <xdr:spPr>
        <a:xfrm>
          <a:off x="17275969" y="0"/>
          <a:ext cx="3024188"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414867</xdr:colOff>
      <xdr:row>0</xdr:row>
      <xdr:rowOff>0</xdr:rowOff>
    </xdr:from>
    <xdr:to>
      <xdr:col>39</xdr:col>
      <xdr:colOff>1026503</xdr:colOff>
      <xdr:row>2</xdr:row>
      <xdr:rowOff>309563</xdr:rowOff>
    </xdr:to>
    <xdr:sp macro="" textlink="">
      <xdr:nvSpPr>
        <xdr:cNvPr id="2" name="1 Flecha izquierda">
          <a:hlinkClick xmlns:r="http://schemas.openxmlformats.org/officeDocument/2006/relationships" r:id="rId1"/>
        </xdr:cNvPr>
        <xdr:cNvSpPr/>
      </xdr:nvSpPr>
      <xdr:spPr>
        <a:xfrm>
          <a:off x="56052773" y="0"/>
          <a:ext cx="10100918" cy="70246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erfil%20Cadiazr\Downloads\GESTI&#211;N%20DEL%20RIESGO%20VERSI&#211;N%203,0%20DE%2001-2019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erfil%20Cadiazr\TRABAJO\Riesgos\Agosto%202018\GESTI&#211;N%20DEL%20RIESGO%20VERSI&#211;N%201,0%20DE%2031-08-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sheetData sheetId="3"/>
      <sheetData sheetId="4"/>
      <sheetData sheetId="5"/>
      <sheetData sheetId="6"/>
      <sheetData sheetId="7">
        <row r="24">
          <cell r="AJ24">
            <v>1</v>
          </cell>
          <cell r="AL24">
            <v>10</v>
          </cell>
          <cell r="AN24" t="str">
            <v>BAJA</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sheetName val="7.OPCIONES DE MANEJO DEL RIESGO"/>
      <sheetName val="PANORAMA DE RIESGOS"/>
    </sheetNames>
    <sheetDataSet>
      <sheetData sheetId="0"/>
      <sheetData sheetId="1"/>
      <sheetData sheetId="2">
        <row r="13">
          <cell r="C13" t="str">
            <v>1: Implementación de un plan, programa o proyecto que impacte negativamente el índice de víctimas fatales y lesionadas en siniestros de tránsito</v>
          </cell>
        </row>
        <row r="14">
          <cell r="C14" t="str">
            <v>2. Formulación e implementación de acciones que no fomenten la cultura ciudadana y el respeto entre todos los usuarios de todas las formas de transporte.</v>
          </cell>
        </row>
        <row r="15">
          <cell r="C15" t="str">
            <v>3. Formulación e implementación de acciones que no conduzcan a la protección de los actores vulnerables y los modos activos del transporte.</v>
          </cell>
        </row>
        <row r="16">
          <cell r="C16" t="str">
            <v>4. Formulación de planes, programas o proyectos que no estén encaminados a la sostenibilidad ambiental, económica y social de la movilidad de la ciudad.</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5"/>
  <sheetViews>
    <sheetView workbookViewId="0">
      <selection activeCell="F5" sqref="F5:K5"/>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600"/>
      <c r="C2" s="600"/>
      <c r="D2" s="600"/>
      <c r="E2" s="600"/>
      <c r="F2" s="601" t="s">
        <v>72</v>
      </c>
      <c r="G2" s="601"/>
      <c r="H2" s="601"/>
      <c r="I2" s="601"/>
      <c r="J2" s="601"/>
      <c r="K2" s="601"/>
      <c r="L2" s="601"/>
      <c r="M2" s="601"/>
    </row>
    <row r="3" spans="2:13" x14ac:dyDescent="0.25">
      <c r="B3" s="600"/>
      <c r="C3" s="600"/>
      <c r="D3" s="600"/>
      <c r="E3" s="600"/>
      <c r="F3" s="601" t="s">
        <v>279</v>
      </c>
      <c r="G3" s="601"/>
      <c r="H3" s="601"/>
      <c r="I3" s="601"/>
      <c r="J3" s="601"/>
      <c r="K3" s="601"/>
      <c r="L3" s="601"/>
      <c r="M3" s="601"/>
    </row>
    <row r="4" spans="2:13" x14ac:dyDescent="0.25">
      <c r="B4" s="600"/>
      <c r="C4" s="600"/>
      <c r="D4" s="600"/>
      <c r="E4" s="600"/>
      <c r="F4" s="602" t="s">
        <v>282</v>
      </c>
      <c r="G4" s="602"/>
      <c r="H4" s="602"/>
      <c r="I4" s="602"/>
      <c r="J4" s="602"/>
      <c r="K4" s="602"/>
      <c r="L4" s="601"/>
      <c r="M4" s="601"/>
    </row>
    <row r="5" spans="2:13" x14ac:dyDescent="0.25">
      <c r="B5" s="600"/>
      <c r="C5" s="600"/>
      <c r="D5" s="600"/>
      <c r="E5" s="600"/>
      <c r="F5" s="609" t="s">
        <v>556</v>
      </c>
      <c r="G5" s="610"/>
      <c r="H5" s="610"/>
      <c r="I5" s="610"/>
      <c r="J5" s="610"/>
      <c r="K5" s="611"/>
      <c r="L5" s="601"/>
      <c r="M5" s="601"/>
    </row>
    <row r="6" spans="2:13" x14ac:dyDescent="0.25">
      <c r="B6" s="597" t="s">
        <v>75</v>
      </c>
      <c r="C6" s="597"/>
      <c r="D6" s="597"/>
      <c r="E6" s="597"/>
      <c r="F6" s="597"/>
      <c r="G6" s="597"/>
      <c r="H6" s="597"/>
      <c r="I6" s="597"/>
      <c r="J6" s="597"/>
      <c r="K6" s="597"/>
      <c r="L6" s="597"/>
      <c r="M6" s="597"/>
    </row>
    <row r="7" spans="2:13" x14ac:dyDescent="0.25">
      <c r="B7" s="598" t="s">
        <v>39</v>
      </c>
      <c r="C7" s="598"/>
      <c r="D7" s="598"/>
      <c r="E7" s="598"/>
      <c r="F7" s="599" t="s">
        <v>76</v>
      </c>
      <c r="G7" s="603" t="s">
        <v>17</v>
      </c>
      <c r="H7" s="604"/>
      <c r="I7" s="604"/>
      <c r="J7" s="604"/>
      <c r="K7" s="604"/>
      <c r="L7" s="604"/>
      <c r="M7" s="605"/>
    </row>
    <row r="8" spans="2:13" x14ac:dyDescent="0.25">
      <c r="B8" s="598"/>
      <c r="C8" s="598"/>
      <c r="D8" s="598"/>
      <c r="E8" s="598"/>
      <c r="F8" s="599"/>
      <c r="G8" s="606"/>
      <c r="H8" s="607"/>
      <c r="I8" s="607"/>
      <c r="J8" s="607"/>
      <c r="K8" s="607"/>
      <c r="L8" s="607"/>
      <c r="M8" s="608"/>
    </row>
    <row r="9" spans="2:13" ht="48" customHeight="1" x14ac:dyDescent="0.25">
      <c r="B9" s="612">
        <v>43343</v>
      </c>
      <c r="C9" s="613"/>
      <c r="D9" s="613"/>
      <c r="E9" s="613"/>
      <c r="F9" s="34" t="s">
        <v>300</v>
      </c>
      <c r="G9" s="617" t="s">
        <v>301</v>
      </c>
      <c r="H9" s="618"/>
      <c r="I9" s="618"/>
      <c r="J9" s="618"/>
      <c r="K9" s="618"/>
      <c r="L9" s="618"/>
      <c r="M9" s="619"/>
    </row>
    <row r="10" spans="2:13" ht="54.75" customHeight="1" x14ac:dyDescent="0.25">
      <c r="B10" s="612">
        <v>43454</v>
      </c>
      <c r="C10" s="613"/>
      <c r="D10" s="613"/>
      <c r="E10" s="613"/>
      <c r="F10" s="227" t="s">
        <v>704</v>
      </c>
      <c r="G10" s="617" t="s">
        <v>705</v>
      </c>
      <c r="H10" s="618"/>
      <c r="I10" s="618"/>
      <c r="J10" s="618"/>
      <c r="K10" s="618"/>
      <c r="L10" s="618"/>
      <c r="M10" s="619"/>
    </row>
    <row r="11" spans="2:13" ht="104.25" customHeight="1" x14ac:dyDescent="0.25">
      <c r="B11" s="615">
        <v>43487</v>
      </c>
      <c r="C11" s="616"/>
      <c r="D11" s="616"/>
      <c r="E11" s="616"/>
      <c r="F11" s="511" t="s">
        <v>728</v>
      </c>
      <c r="G11" s="617" t="s">
        <v>767</v>
      </c>
      <c r="H11" s="618"/>
      <c r="I11" s="618"/>
      <c r="J11" s="618"/>
      <c r="K11" s="618"/>
      <c r="L11" s="618"/>
      <c r="M11" s="619"/>
    </row>
    <row r="12" spans="2:13" x14ac:dyDescent="0.25">
      <c r="B12" s="614"/>
      <c r="C12" s="614"/>
      <c r="D12" s="614"/>
      <c r="E12" s="614"/>
      <c r="F12" s="32"/>
      <c r="G12" s="620"/>
      <c r="H12" s="621"/>
      <c r="I12" s="621"/>
      <c r="J12" s="621"/>
      <c r="K12" s="621"/>
      <c r="L12" s="621"/>
      <c r="M12" s="622"/>
    </row>
    <row r="13" spans="2:13" x14ac:dyDescent="0.25">
      <c r="B13" s="614"/>
      <c r="C13" s="614"/>
      <c r="D13" s="614"/>
      <c r="E13" s="614"/>
      <c r="F13" s="32"/>
      <c r="G13" s="620"/>
      <c r="H13" s="621"/>
      <c r="I13" s="621"/>
      <c r="J13" s="621"/>
      <c r="K13" s="621"/>
      <c r="L13" s="621"/>
      <c r="M13" s="622"/>
    </row>
    <row r="14" spans="2:13" x14ac:dyDescent="0.25">
      <c r="B14" s="614"/>
      <c r="C14" s="614"/>
      <c r="D14" s="614"/>
      <c r="E14" s="614"/>
      <c r="F14" s="32"/>
      <c r="G14" s="620"/>
      <c r="H14" s="621"/>
      <c r="I14" s="621"/>
      <c r="J14" s="621"/>
      <c r="K14" s="621"/>
      <c r="L14" s="621"/>
      <c r="M14" s="622"/>
    </row>
    <row r="15" spans="2:13" x14ac:dyDescent="0.25">
      <c r="B15" s="614"/>
      <c r="C15" s="614"/>
      <c r="D15" s="614"/>
      <c r="E15" s="614"/>
      <c r="F15" s="32"/>
      <c r="G15" s="620"/>
      <c r="H15" s="621"/>
      <c r="I15" s="621"/>
      <c r="J15" s="621"/>
      <c r="K15" s="621"/>
      <c r="L15" s="621"/>
      <c r="M15" s="622"/>
    </row>
    <row r="16" spans="2:13" x14ac:dyDescent="0.25">
      <c r="B16" s="614"/>
      <c r="C16" s="614"/>
      <c r="D16" s="614"/>
      <c r="E16" s="614"/>
      <c r="F16" s="32"/>
      <c r="G16" s="620"/>
      <c r="H16" s="621"/>
      <c r="I16" s="621"/>
      <c r="J16" s="621"/>
      <c r="K16" s="621"/>
      <c r="L16" s="621"/>
      <c r="M16" s="622"/>
    </row>
    <row r="17" spans="2:13" x14ac:dyDescent="0.25">
      <c r="B17" s="614"/>
      <c r="C17" s="614"/>
      <c r="D17" s="614"/>
      <c r="E17" s="614"/>
      <c r="F17" s="32"/>
      <c r="G17" s="620"/>
      <c r="H17" s="621"/>
      <c r="I17" s="621"/>
      <c r="J17" s="621"/>
      <c r="K17" s="621"/>
      <c r="L17" s="621"/>
      <c r="M17" s="622"/>
    </row>
    <row r="18" spans="2:13" x14ac:dyDescent="0.25">
      <c r="B18" s="614"/>
      <c r="C18" s="614"/>
      <c r="D18" s="614"/>
      <c r="E18" s="614"/>
      <c r="F18" s="32"/>
      <c r="G18" s="620"/>
      <c r="H18" s="621"/>
      <c r="I18" s="621"/>
      <c r="J18" s="621"/>
      <c r="K18" s="621"/>
      <c r="L18" s="621"/>
      <c r="M18" s="622"/>
    </row>
    <row r="19" spans="2:13" x14ac:dyDescent="0.25">
      <c r="B19" s="614"/>
      <c r="C19" s="614"/>
      <c r="D19" s="614"/>
      <c r="E19" s="614"/>
      <c r="F19" s="32"/>
      <c r="G19" s="620"/>
      <c r="H19" s="621"/>
      <c r="I19" s="621"/>
      <c r="J19" s="621"/>
      <c r="K19" s="621"/>
      <c r="L19" s="621"/>
      <c r="M19" s="622"/>
    </row>
    <row r="20" spans="2:13" x14ac:dyDescent="0.25">
      <c r="B20" s="614"/>
      <c r="C20" s="614"/>
      <c r="D20" s="614"/>
      <c r="E20" s="614"/>
      <c r="F20" s="32"/>
      <c r="G20" s="620"/>
      <c r="H20" s="621"/>
      <c r="I20" s="621"/>
      <c r="J20" s="621"/>
      <c r="K20" s="621"/>
      <c r="L20" s="621"/>
      <c r="M20" s="622"/>
    </row>
    <row r="21" spans="2:13" x14ac:dyDescent="0.25">
      <c r="B21" s="614"/>
      <c r="C21" s="614"/>
      <c r="D21" s="614"/>
      <c r="E21" s="614"/>
      <c r="F21" s="32"/>
      <c r="G21" s="620"/>
      <c r="H21" s="621"/>
      <c r="I21" s="621"/>
      <c r="J21" s="621"/>
      <c r="K21" s="621"/>
      <c r="L21" s="621"/>
      <c r="M21" s="622"/>
    </row>
    <row r="22" spans="2:13" x14ac:dyDescent="0.25">
      <c r="B22" s="614"/>
      <c r="C22" s="614"/>
      <c r="D22" s="614"/>
      <c r="E22" s="614"/>
      <c r="F22" s="32"/>
      <c r="G22" s="620"/>
      <c r="H22" s="621"/>
      <c r="I22" s="621"/>
      <c r="J22" s="621"/>
      <c r="K22" s="621"/>
      <c r="L22" s="621"/>
      <c r="M22" s="622"/>
    </row>
    <row r="23" spans="2:13" x14ac:dyDescent="0.25">
      <c r="B23" s="614"/>
      <c r="C23" s="614"/>
      <c r="D23" s="614"/>
      <c r="E23" s="614"/>
      <c r="F23" s="32"/>
      <c r="G23" s="620"/>
      <c r="H23" s="621"/>
      <c r="I23" s="621"/>
      <c r="J23" s="621"/>
      <c r="K23" s="621"/>
      <c r="L23" s="621"/>
      <c r="M23" s="622"/>
    </row>
    <row r="24" spans="2:13" x14ac:dyDescent="0.25">
      <c r="B24" s="614"/>
      <c r="C24" s="614"/>
      <c r="D24" s="614"/>
      <c r="E24" s="614"/>
      <c r="F24" s="32"/>
      <c r="G24" s="620"/>
      <c r="H24" s="621"/>
      <c r="I24" s="621"/>
      <c r="J24" s="621"/>
      <c r="K24" s="621"/>
      <c r="L24" s="621"/>
      <c r="M24" s="622"/>
    </row>
    <row r="25" spans="2:13" x14ac:dyDescent="0.25">
      <c r="B25" s="614"/>
      <c r="C25" s="614"/>
      <c r="D25" s="614"/>
      <c r="E25" s="614"/>
      <c r="F25" s="32"/>
      <c r="G25" s="620"/>
      <c r="H25" s="621"/>
      <c r="I25" s="621"/>
      <c r="J25" s="621"/>
      <c r="K25" s="621"/>
      <c r="L25" s="621"/>
      <c r="M25" s="622"/>
    </row>
  </sheetData>
  <mergeCells count="44">
    <mergeCell ref="B22:E22"/>
    <mergeCell ref="G21:M21"/>
    <mergeCell ref="G22:M22"/>
    <mergeCell ref="B25:E25"/>
    <mergeCell ref="B23:E23"/>
    <mergeCell ref="B24:E24"/>
    <mergeCell ref="G23:M23"/>
    <mergeCell ref="G24:M24"/>
    <mergeCell ref="G25:M25"/>
    <mergeCell ref="B19:E19"/>
    <mergeCell ref="B20:E20"/>
    <mergeCell ref="G19:M19"/>
    <mergeCell ref="G20:M20"/>
    <mergeCell ref="B21:E21"/>
    <mergeCell ref="B16:E16"/>
    <mergeCell ref="G15:M15"/>
    <mergeCell ref="G16:M16"/>
    <mergeCell ref="B17:E17"/>
    <mergeCell ref="B18:E18"/>
    <mergeCell ref="G17:M17"/>
    <mergeCell ref="G18:M18"/>
    <mergeCell ref="B13:E13"/>
    <mergeCell ref="B14:E14"/>
    <mergeCell ref="G13:M13"/>
    <mergeCell ref="G14:M14"/>
    <mergeCell ref="B15:E15"/>
    <mergeCell ref="B9:E9"/>
    <mergeCell ref="B12:E12"/>
    <mergeCell ref="B10:E10"/>
    <mergeCell ref="B11:E11"/>
    <mergeCell ref="G9:M9"/>
    <mergeCell ref="G10:M10"/>
    <mergeCell ref="G11:M11"/>
    <mergeCell ref="G12:M12"/>
    <mergeCell ref="B6:M6"/>
    <mergeCell ref="B7:E8"/>
    <mergeCell ref="F7:F8"/>
    <mergeCell ref="B2:E5"/>
    <mergeCell ref="F2:K2"/>
    <mergeCell ref="L2:M5"/>
    <mergeCell ref="F3:K3"/>
    <mergeCell ref="F4:K4"/>
    <mergeCell ref="G7:M8"/>
    <mergeCell ref="F5:K5"/>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zoomScale="80" zoomScaleNormal="80" workbookViewId="0">
      <selection activeCell="V11" sqref="V11"/>
    </sheetView>
  </sheetViews>
  <sheetFormatPr baseColWidth="10" defaultRowHeight="15" x14ac:dyDescent="0.25"/>
  <cols>
    <col min="1" max="1" width="25.42578125" style="85" customWidth="1"/>
    <col min="2" max="2" width="6" style="85" customWidth="1"/>
    <col min="3" max="3" width="8.7109375" style="85" customWidth="1"/>
    <col min="4" max="4" width="5.5703125" style="85" customWidth="1"/>
    <col min="5" max="5" width="8.85546875" style="85" customWidth="1"/>
    <col min="6" max="6" width="10.28515625" style="85" customWidth="1"/>
    <col min="7" max="7" width="9.85546875" style="85" customWidth="1"/>
    <col min="8" max="9" width="8.42578125" style="85" customWidth="1"/>
    <col min="10" max="10" width="11.5703125" style="85" customWidth="1"/>
    <col min="11" max="11" width="49" style="85" customWidth="1"/>
    <col min="12" max="12" width="40.42578125" style="85" customWidth="1"/>
    <col min="13" max="13" width="59.140625" style="85" customWidth="1"/>
    <col min="14" max="14" width="23" style="85" customWidth="1"/>
    <col min="15" max="15" width="12" style="85" customWidth="1"/>
    <col min="16" max="16" width="14.28515625" style="85" customWidth="1"/>
    <col min="17" max="17" width="12.28515625" style="85" customWidth="1"/>
    <col min="18" max="18" width="16.28515625" style="85" customWidth="1"/>
    <col min="19" max="19" width="75.28515625" style="85" customWidth="1"/>
    <col min="20" max="16384" width="11.42578125" style="85"/>
  </cols>
  <sheetData>
    <row r="1" spans="1:19" ht="15" customHeight="1" x14ac:dyDescent="0.25">
      <c r="A1" s="910"/>
      <c r="B1" s="913" t="s">
        <v>201</v>
      </c>
      <c r="C1" s="914"/>
      <c r="D1" s="914"/>
      <c r="E1" s="914"/>
      <c r="F1" s="914"/>
      <c r="G1" s="914"/>
      <c r="H1" s="914"/>
      <c r="I1" s="914"/>
      <c r="J1" s="914"/>
      <c r="K1" s="914"/>
      <c r="L1" s="914"/>
      <c r="M1" s="914"/>
      <c r="N1" s="914"/>
      <c r="O1" s="915"/>
      <c r="P1" s="144"/>
      <c r="Q1" s="145"/>
      <c r="R1" s="145"/>
      <c r="S1" s="146"/>
    </row>
    <row r="2" spans="1:19" ht="15" customHeight="1" x14ac:dyDescent="0.25">
      <c r="A2" s="911"/>
      <c r="B2" s="916" t="s">
        <v>73</v>
      </c>
      <c r="C2" s="917"/>
      <c r="D2" s="917"/>
      <c r="E2" s="917"/>
      <c r="F2" s="917"/>
      <c r="G2" s="917"/>
      <c r="H2" s="917"/>
      <c r="I2" s="917"/>
      <c r="J2" s="917"/>
      <c r="K2" s="917"/>
      <c r="L2" s="917"/>
      <c r="M2" s="917"/>
      <c r="N2" s="917"/>
      <c r="O2" s="918"/>
      <c r="P2" s="147"/>
      <c r="Q2" s="148"/>
      <c r="R2" s="148"/>
      <c r="S2" s="149"/>
    </row>
    <row r="3" spans="1:19" ht="19.5" thickBot="1" x14ac:dyDescent="0.3">
      <c r="A3" s="911"/>
      <c r="B3" s="919" t="s">
        <v>202</v>
      </c>
      <c r="C3" s="920"/>
      <c r="D3" s="920"/>
      <c r="E3" s="920"/>
      <c r="F3" s="920"/>
      <c r="G3" s="920"/>
      <c r="H3" s="920"/>
      <c r="I3" s="920"/>
      <c r="J3" s="920"/>
      <c r="K3" s="920"/>
      <c r="L3" s="920"/>
      <c r="M3" s="920"/>
      <c r="N3" s="920"/>
      <c r="O3" s="921"/>
      <c r="P3" s="147"/>
      <c r="Q3" s="148"/>
      <c r="R3" s="148"/>
      <c r="S3" s="149"/>
    </row>
    <row r="4" spans="1:19" ht="15.75" thickBot="1" x14ac:dyDescent="0.3">
      <c r="A4" s="912"/>
      <c r="B4" s="922" t="s">
        <v>203</v>
      </c>
      <c r="C4" s="923"/>
      <c r="D4" s="923"/>
      <c r="E4" s="923"/>
      <c r="F4" s="923"/>
      <c r="G4" s="923"/>
      <c r="H4" s="923"/>
      <c r="I4" s="923"/>
      <c r="J4" s="924"/>
      <c r="K4" s="925" t="s">
        <v>204</v>
      </c>
      <c r="L4" s="923"/>
      <c r="M4" s="923"/>
      <c r="N4" s="923"/>
      <c r="O4" s="926"/>
      <c r="P4" s="150"/>
      <c r="Q4" s="151"/>
      <c r="R4" s="151"/>
      <c r="S4" s="152"/>
    </row>
    <row r="5" spans="1:19" ht="19.5" thickBot="1" x14ac:dyDescent="0.3">
      <c r="A5" s="927" t="s">
        <v>205</v>
      </c>
      <c r="B5" s="928"/>
      <c r="C5" s="928"/>
      <c r="D5" s="928"/>
      <c r="E5" s="928"/>
      <c r="F5" s="928"/>
      <c r="G5" s="928"/>
      <c r="H5" s="928"/>
      <c r="I5" s="928"/>
      <c r="J5" s="928"/>
      <c r="K5" s="928"/>
      <c r="L5" s="928"/>
      <c r="M5" s="928"/>
      <c r="N5" s="928"/>
      <c r="O5" s="928"/>
      <c r="P5" s="928"/>
      <c r="Q5" s="928"/>
      <c r="R5" s="928"/>
      <c r="S5" s="929"/>
    </row>
    <row r="6" spans="1:19" ht="53.25" customHeight="1" thickBot="1" x14ac:dyDescent="0.3">
      <c r="A6" s="930" t="s">
        <v>206</v>
      </c>
      <c r="B6" s="933" t="s">
        <v>274</v>
      </c>
      <c r="C6" s="934"/>
      <c r="D6" s="934"/>
      <c r="E6" s="935"/>
      <c r="F6" s="936" t="s">
        <v>275</v>
      </c>
      <c r="G6" s="933" t="s">
        <v>276</v>
      </c>
      <c r="H6" s="934"/>
      <c r="I6" s="935"/>
      <c r="J6" s="936" t="s">
        <v>277</v>
      </c>
      <c r="K6" s="939" t="s">
        <v>207</v>
      </c>
      <c r="L6" s="940"/>
      <c r="M6" s="940"/>
      <c r="N6" s="940"/>
      <c r="O6" s="940"/>
      <c r="P6" s="941"/>
      <c r="Q6" s="933" t="s">
        <v>208</v>
      </c>
      <c r="R6" s="935"/>
      <c r="S6" s="942" t="s">
        <v>209</v>
      </c>
    </row>
    <row r="7" spans="1:19" ht="15.75" thickBot="1" x14ac:dyDescent="0.3">
      <c r="A7" s="931"/>
      <c r="B7" s="945" t="s">
        <v>210</v>
      </c>
      <c r="C7" s="970" t="s">
        <v>211</v>
      </c>
      <c r="D7" s="972" t="s">
        <v>212</v>
      </c>
      <c r="E7" s="974" t="s">
        <v>213</v>
      </c>
      <c r="F7" s="937"/>
      <c r="G7" s="976" t="s">
        <v>211</v>
      </c>
      <c r="H7" s="972" t="s">
        <v>212</v>
      </c>
      <c r="I7" s="974" t="s">
        <v>213</v>
      </c>
      <c r="J7" s="937"/>
      <c r="K7" s="956" t="s">
        <v>214</v>
      </c>
      <c r="L7" s="957"/>
      <c r="M7" s="958" t="s">
        <v>215</v>
      </c>
      <c r="N7" s="959"/>
      <c r="O7" s="960" t="s">
        <v>216</v>
      </c>
      <c r="P7" s="961"/>
      <c r="Q7" s="962" t="s">
        <v>278</v>
      </c>
      <c r="R7" s="964" t="s">
        <v>217</v>
      </c>
      <c r="S7" s="943"/>
    </row>
    <row r="8" spans="1:19" ht="26.25" thickBot="1" x14ac:dyDescent="0.3">
      <c r="A8" s="932"/>
      <c r="B8" s="946"/>
      <c r="C8" s="971"/>
      <c r="D8" s="973"/>
      <c r="E8" s="975"/>
      <c r="F8" s="938"/>
      <c r="G8" s="977"/>
      <c r="H8" s="973"/>
      <c r="I8" s="975"/>
      <c r="J8" s="938"/>
      <c r="K8" s="153" t="s">
        <v>278</v>
      </c>
      <c r="L8" s="154" t="s">
        <v>217</v>
      </c>
      <c r="M8" s="155" t="s">
        <v>278</v>
      </c>
      <c r="N8" s="156" t="s">
        <v>217</v>
      </c>
      <c r="O8" s="157" t="s">
        <v>278</v>
      </c>
      <c r="P8" s="158" t="s">
        <v>217</v>
      </c>
      <c r="Q8" s="963"/>
      <c r="R8" s="965"/>
      <c r="S8" s="944"/>
    </row>
    <row r="9" spans="1:19" ht="15.75" thickBot="1" x14ac:dyDescent="0.3">
      <c r="A9" s="966" t="s">
        <v>218</v>
      </c>
      <c r="B9" s="967"/>
      <c r="C9" s="967"/>
      <c r="D9" s="967"/>
      <c r="E9" s="967"/>
      <c r="F9" s="968"/>
      <c r="G9" s="967"/>
      <c r="H9" s="967"/>
      <c r="I9" s="967"/>
      <c r="J9" s="968"/>
      <c r="K9" s="967"/>
      <c r="L9" s="967"/>
      <c r="M9" s="968"/>
      <c r="N9" s="968"/>
      <c r="O9" s="967"/>
      <c r="P9" s="967"/>
      <c r="Q9" s="967"/>
      <c r="R9" s="967"/>
      <c r="S9" s="969"/>
    </row>
    <row r="10" spans="1:19" ht="135" x14ac:dyDescent="0.25">
      <c r="A10" s="159" t="s">
        <v>219</v>
      </c>
      <c r="B10" s="184">
        <v>3</v>
      </c>
      <c r="C10" s="184">
        <v>4</v>
      </c>
      <c r="D10" s="184">
        <v>0</v>
      </c>
      <c r="E10" s="184">
        <v>0</v>
      </c>
      <c r="F10" s="161">
        <f>SUM(B10:E10)</f>
        <v>7</v>
      </c>
      <c r="G10" s="184">
        <v>1</v>
      </c>
      <c r="H10" s="184">
        <v>0</v>
      </c>
      <c r="I10" s="184">
        <v>0</v>
      </c>
      <c r="J10" s="161">
        <f>SUM(G10:I10)</f>
        <v>1</v>
      </c>
      <c r="K10" s="187" t="s">
        <v>220</v>
      </c>
      <c r="L10" s="188" t="s">
        <v>221</v>
      </c>
      <c r="M10" s="189" t="s">
        <v>222</v>
      </c>
      <c r="N10" s="190"/>
      <c r="O10" s="190"/>
      <c r="P10" s="190"/>
      <c r="Q10" s="184" t="s">
        <v>26</v>
      </c>
      <c r="R10" s="184" t="s">
        <v>26</v>
      </c>
      <c r="S10" s="191" t="s">
        <v>223</v>
      </c>
    </row>
    <row r="11" spans="1:19" ht="60" x14ac:dyDescent="0.25">
      <c r="A11" s="160" t="s">
        <v>224</v>
      </c>
      <c r="B11" s="185">
        <v>6</v>
      </c>
      <c r="C11" s="185">
        <v>5</v>
      </c>
      <c r="D11" s="185">
        <v>0</v>
      </c>
      <c r="E11" s="185">
        <v>0</v>
      </c>
      <c r="F11" s="161">
        <f t="shared" ref="F11:F27" si="0">SUM(B11:E11)</f>
        <v>11</v>
      </c>
      <c r="G11" s="185">
        <v>0</v>
      </c>
      <c r="H11" s="185">
        <v>0</v>
      </c>
      <c r="I11" s="185">
        <v>0</v>
      </c>
      <c r="J11" s="161">
        <f t="shared" ref="J11:J27" si="1">SUM(G11:I11)</f>
        <v>0</v>
      </c>
      <c r="K11" s="192"/>
      <c r="L11" s="193" t="s">
        <v>222</v>
      </c>
      <c r="M11" s="193" t="s">
        <v>222</v>
      </c>
      <c r="N11" s="194"/>
      <c r="O11" s="194"/>
      <c r="P11" s="194"/>
      <c r="Q11" s="195" t="s">
        <v>26</v>
      </c>
      <c r="R11" s="195" t="s">
        <v>26</v>
      </c>
      <c r="S11" s="196" t="s">
        <v>225</v>
      </c>
    </row>
    <row r="12" spans="1:19" ht="60.75" thickBot="1" x14ac:dyDescent="0.3">
      <c r="A12" s="162" t="s">
        <v>226</v>
      </c>
      <c r="B12" s="186">
        <v>9</v>
      </c>
      <c r="C12" s="186">
        <v>1</v>
      </c>
      <c r="D12" s="186">
        <v>0</v>
      </c>
      <c r="E12" s="186">
        <v>0</v>
      </c>
      <c r="F12" s="163">
        <f t="shared" si="0"/>
        <v>10</v>
      </c>
      <c r="G12" s="186">
        <v>0</v>
      </c>
      <c r="H12" s="186">
        <v>0</v>
      </c>
      <c r="I12" s="186">
        <v>0</v>
      </c>
      <c r="J12" s="163">
        <f t="shared" si="1"/>
        <v>0</v>
      </c>
      <c r="K12" s="197"/>
      <c r="L12" s="198" t="s">
        <v>222</v>
      </c>
      <c r="M12" s="199"/>
      <c r="N12" s="199"/>
      <c r="O12" s="199"/>
      <c r="P12" s="199"/>
      <c r="Q12" s="200" t="s">
        <v>26</v>
      </c>
      <c r="R12" s="200" t="s">
        <v>26</v>
      </c>
      <c r="S12" s="201" t="s">
        <v>227</v>
      </c>
    </row>
    <row r="13" spans="1:19" ht="15.75" thickBot="1" x14ac:dyDescent="0.3">
      <c r="A13" s="947" t="s">
        <v>228</v>
      </c>
      <c r="B13" s="948"/>
      <c r="C13" s="948"/>
      <c r="D13" s="948"/>
      <c r="E13" s="948"/>
      <c r="F13" s="948"/>
      <c r="G13" s="948"/>
      <c r="H13" s="948"/>
      <c r="I13" s="948"/>
      <c r="J13" s="948"/>
      <c r="K13" s="948"/>
      <c r="L13" s="948"/>
      <c r="M13" s="948"/>
      <c r="N13" s="948"/>
      <c r="O13" s="948"/>
      <c r="P13" s="948"/>
      <c r="Q13" s="948"/>
      <c r="R13" s="948"/>
      <c r="S13" s="949"/>
    </row>
    <row r="14" spans="1:19" ht="150" x14ac:dyDescent="0.25">
      <c r="A14" s="164" t="s">
        <v>229</v>
      </c>
      <c r="B14" s="195">
        <v>1</v>
      </c>
      <c r="C14" s="195">
        <v>5</v>
      </c>
      <c r="D14" s="195">
        <v>1</v>
      </c>
      <c r="E14" s="195">
        <v>0</v>
      </c>
      <c r="F14" s="163">
        <f t="shared" si="0"/>
        <v>7</v>
      </c>
      <c r="G14" s="195">
        <v>0</v>
      </c>
      <c r="H14" s="195">
        <v>0</v>
      </c>
      <c r="I14" s="195">
        <v>0</v>
      </c>
      <c r="J14" s="163">
        <f t="shared" si="1"/>
        <v>0</v>
      </c>
      <c r="K14" s="202" t="s">
        <v>230</v>
      </c>
      <c r="L14" s="193" t="s">
        <v>222</v>
      </c>
      <c r="M14" s="203" t="s">
        <v>231</v>
      </c>
      <c r="N14" s="204"/>
      <c r="O14" s="204"/>
      <c r="P14" s="204"/>
      <c r="Q14" s="184" t="s">
        <v>26</v>
      </c>
      <c r="R14" s="184" t="s">
        <v>26</v>
      </c>
      <c r="S14" s="196" t="s">
        <v>232</v>
      </c>
    </row>
    <row r="15" spans="1:19" ht="150" x14ac:dyDescent="0.25">
      <c r="A15" s="165" t="s">
        <v>233</v>
      </c>
      <c r="B15" s="185">
        <v>4</v>
      </c>
      <c r="C15" s="185">
        <v>4</v>
      </c>
      <c r="D15" s="185">
        <v>0</v>
      </c>
      <c r="E15" s="185">
        <v>0</v>
      </c>
      <c r="F15" s="163">
        <f t="shared" si="0"/>
        <v>8</v>
      </c>
      <c r="G15" s="185">
        <v>0</v>
      </c>
      <c r="H15" s="185">
        <v>0</v>
      </c>
      <c r="I15" s="185">
        <v>0</v>
      </c>
      <c r="J15" s="163">
        <f t="shared" si="1"/>
        <v>0</v>
      </c>
      <c r="K15" s="192" t="s">
        <v>234</v>
      </c>
      <c r="L15" s="193" t="s">
        <v>222</v>
      </c>
      <c r="M15" s="193" t="s">
        <v>222</v>
      </c>
      <c r="N15" s="194"/>
      <c r="O15" s="194"/>
      <c r="P15" s="194"/>
      <c r="Q15" s="185" t="s">
        <v>26</v>
      </c>
      <c r="R15" s="185" t="s">
        <v>26</v>
      </c>
      <c r="S15" s="205" t="s">
        <v>235</v>
      </c>
    </row>
    <row r="16" spans="1:19" ht="150" x14ac:dyDescent="0.25">
      <c r="A16" s="165" t="s">
        <v>236</v>
      </c>
      <c r="B16" s="185">
        <v>8</v>
      </c>
      <c r="C16" s="185">
        <v>3</v>
      </c>
      <c r="D16" s="185">
        <v>2</v>
      </c>
      <c r="E16" s="185">
        <v>0</v>
      </c>
      <c r="F16" s="163">
        <f t="shared" si="0"/>
        <v>13</v>
      </c>
      <c r="G16" s="185">
        <v>0</v>
      </c>
      <c r="H16" s="185">
        <v>0</v>
      </c>
      <c r="I16" s="185">
        <v>0</v>
      </c>
      <c r="J16" s="163">
        <f t="shared" si="1"/>
        <v>0</v>
      </c>
      <c r="K16" s="192" t="s">
        <v>237</v>
      </c>
      <c r="L16" s="193" t="s">
        <v>222</v>
      </c>
      <c r="M16" s="206" t="s">
        <v>238</v>
      </c>
      <c r="N16" s="207"/>
      <c r="O16" s="207"/>
      <c r="P16" s="207"/>
      <c r="Q16" s="185" t="s">
        <v>26</v>
      </c>
      <c r="R16" s="195" t="s">
        <v>26</v>
      </c>
      <c r="S16" s="205" t="s">
        <v>239</v>
      </c>
    </row>
    <row r="17" spans="1:19" ht="409.5" x14ac:dyDescent="0.25">
      <c r="A17" s="165" t="s">
        <v>240</v>
      </c>
      <c r="B17" s="185">
        <v>7</v>
      </c>
      <c r="C17" s="185">
        <v>6</v>
      </c>
      <c r="D17" s="185">
        <v>0</v>
      </c>
      <c r="E17" s="185">
        <v>0</v>
      </c>
      <c r="F17" s="163">
        <f t="shared" si="0"/>
        <v>13</v>
      </c>
      <c r="G17" s="185">
        <v>1</v>
      </c>
      <c r="H17" s="185">
        <v>0</v>
      </c>
      <c r="I17" s="185">
        <v>0</v>
      </c>
      <c r="J17" s="163">
        <f t="shared" si="1"/>
        <v>1</v>
      </c>
      <c r="K17" s="192" t="s">
        <v>241</v>
      </c>
      <c r="L17" s="192" t="s">
        <v>242</v>
      </c>
      <c r="M17" s="193" t="s">
        <v>222</v>
      </c>
      <c r="N17" s="207"/>
      <c r="O17" s="207"/>
      <c r="P17" s="207"/>
      <c r="Q17" s="208" t="s">
        <v>10</v>
      </c>
      <c r="R17" s="195" t="s">
        <v>26</v>
      </c>
      <c r="S17" s="209" t="s">
        <v>243</v>
      </c>
    </row>
    <row r="18" spans="1:19" ht="60.75" thickBot="1" x14ac:dyDescent="0.3">
      <c r="A18" s="166" t="s">
        <v>244</v>
      </c>
      <c r="B18" s="186">
        <v>8</v>
      </c>
      <c r="C18" s="186">
        <v>0</v>
      </c>
      <c r="D18" s="186">
        <v>0</v>
      </c>
      <c r="E18" s="186">
        <v>0</v>
      </c>
      <c r="F18" s="163">
        <f t="shared" si="0"/>
        <v>8</v>
      </c>
      <c r="G18" s="186">
        <v>0</v>
      </c>
      <c r="H18" s="186">
        <v>0</v>
      </c>
      <c r="I18" s="186">
        <v>0</v>
      </c>
      <c r="J18" s="163">
        <f t="shared" si="1"/>
        <v>0</v>
      </c>
      <c r="K18" s="197" t="s">
        <v>222</v>
      </c>
      <c r="L18" s="198" t="s">
        <v>222</v>
      </c>
      <c r="M18" s="210" t="s">
        <v>222</v>
      </c>
      <c r="N18" s="199"/>
      <c r="O18" s="199"/>
      <c r="P18" s="199"/>
      <c r="Q18" s="195" t="s">
        <v>26</v>
      </c>
      <c r="R18" s="186" t="s">
        <v>26</v>
      </c>
      <c r="S18" s="211" t="s">
        <v>245</v>
      </c>
    </row>
    <row r="19" spans="1:19" ht="15.75" thickBot="1" x14ac:dyDescent="0.3">
      <c r="A19" s="947" t="s">
        <v>246</v>
      </c>
      <c r="B19" s="948"/>
      <c r="C19" s="948"/>
      <c r="D19" s="948"/>
      <c r="E19" s="948"/>
      <c r="F19" s="948"/>
      <c r="G19" s="948"/>
      <c r="H19" s="948"/>
      <c r="I19" s="948"/>
      <c r="J19" s="948"/>
      <c r="K19" s="948"/>
      <c r="L19" s="948"/>
      <c r="M19" s="948"/>
      <c r="N19" s="948"/>
      <c r="O19" s="948"/>
      <c r="P19" s="948"/>
      <c r="Q19" s="948"/>
      <c r="R19" s="948"/>
      <c r="S19" s="949"/>
    </row>
    <row r="20" spans="1:19" ht="60" x14ac:dyDescent="0.25">
      <c r="A20" s="167" t="s">
        <v>247</v>
      </c>
      <c r="B20" s="195">
        <v>9</v>
      </c>
      <c r="C20" s="195">
        <v>0</v>
      </c>
      <c r="D20" s="195">
        <v>0</v>
      </c>
      <c r="E20" s="195">
        <v>0</v>
      </c>
      <c r="F20" s="163">
        <f t="shared" si="0"/>
        <v>9</v>
      </c>
      <c r="G20" s="195">
        <v>0</v>
      </c>
      <c r="H20" s="195">
        <v>0</v>
      </c>
      <c r="I20" s="195">
        <v>0</v>
      </c>
      <c r="J20" s="163">
        <f t="shared" si="1"/>
        <v>0</v>
      </c>
      <c r="K20" s="202" t="s">
        <v>222</v>
      </c>
      <c r="L20" s="202" t="s">
        <v>222</v>
      </c>
      <c r="M20" s="202" t="s">
        <v>222</v>
      </c>
      <c r="N20" s="213"/>
      <c r="O20" s="213"/>
      <c r="P20" s="213"/>
      <c r="Q20" s="184" t="s">
        <v>26</v>
      </c>
      <c r="R20" s="184" t="s">
        <v>26</v>
      </c>
      <c r="S20" s="196" t="s">
        <v>248</v>
      </c>
    </row>
    <row r="21" spans="1:19" ht="60" x14ac:dyDescent="0.25">
      <c r="A21" s="165" t="s">
        <v>249</v>
      </c>
      <c r="B21" s="185">
        <v>9</v>
      </c>
      <c r="C21" s="185">
        <v>0</v>
      </c>
      <c r="D21" s="185">
        <v>0</v>
      </c>
      <c r="E21" s="185">
        <v>0</v>
      </c>
      <c r="F21" s="163">
        <f t="shared" si="0"/>
        <v>9</v>
      </c>
      <c r="G21" s="185">
        <v>1</v>
      </c>
      <c r="H21" s="185">
        <v>0</v>
      </c>
      <c r="I21" s="185">
        <v>0</v>
      </c>
      <c r="J21" s="163">
        <f t="shared" si="1"/>
        <v>1</v>
      </c>
      <c r="K21" s="192" t="s">
        <v>222</v>
      </c>
      <c r="L21" s="192" t="s">
        <v>250</v>
      </c>
      <c r="M21" s="192" t="s">
        <v>222</v>
      </c>
      <c r="N21" s="194"/>
      <c r="O21" s="194"/>
      <c r="P21" s="194"/>
      <c r="Q21" s="185" t="s">
        <v>26</v>
      </c>
      <c r="R21" s="185" t="s">
        <v>26</v>
      </c>
      <c r="S21" s="205" t="s">
        <v>251</v>
      </c>
    </row>
    <row r="22" spans="1:19" ht="60" x14ac:dyDescent="0.25">
      <c r="A22" s="168" t="s">
        <v>252</v>
      </c>
      <c r="B22" s="185">
        <v>9</v>
      </c>
      <c r="C22" s="185">
        <v>2</v>
      </c>
      <c r="D22" s="185">
        <v>0</v>
      </c>
      <c r="E22" s="185">
        <v>0</v>
      </c>
      <c r="F22" s="163">
        <f t="shared" si="0"/>
        <v>11</v>
      </c>
      <c r="G22" s="185">
        <v>0</v>
      </c>
      <c r="H22" s="185">
        <v>0</v>
      </c>
      <c r="I22" s="185">
        <v>0</v>
      </c>
      <c r="J22" s="163">
        <f t="shared" si="1"/>
        <v>0</v>
      </c>
      <c r="K22" s="192" t="s">
        <v>253</v>
      </c>
      <c r="L22" s="192" t="s">
        <v>222</v>
      </c>
      <c r="M22" s="192" t="s">
        <v>222</v>
      </c>
      <c r="N22" s="194"/>
      <c r="O22" s="194"/>
      <c r="P22" s="194"/>
      <c r="Q22" s="185" t="s">
        <v>26</v>
      </c>
      <c r="R22" s="195" t="s">
        <v>26</v>
      </c>
      <c r="S22" s="205" t="s">
        <v>254</v>
      </c>
    </row>
    <row r="23" spans="1:19" ht="60" x14ac:dyDescent="0.25">
      <c r="A23" s="165" t="s">
        <v>255</v>
      </c>
      <c r="B23" s="185">
        <v>7</v>
      </c>
      <c r="C23" s="185">
        <v>0</v>
      </c>
      <c r="D23" s="185">
        <v>0</v>
      </c>
      <c r="E23" s="185">
        <v>0</v>
      </c>
      <c r="F23" s="163">
        <f t="shared" si="0"/>
        <v>7</v>
      </c>
      <c r="G23" s="185">
        <v>0</v>
      </c>
      <c r="H23" s="185">
        <v>0</v>
      </c>
      <c r="I23" s="185">
        <v>0</v>
      </c>
      <c r="J23" s="163">
        <f t="shared" si="1"/>
        <v>0</v>
      </c>
      <c r="K23" s="192" t="s">
        <v>222</v>
      </c>
      <c r="L23" s="193" t="s">
        <v>222</v>
      </c>
      <c r="M23" s="192" t="s">
        <v>222</v>
      </c>
      <c r="N23" s="194"/>
      <c r="O23" s="194"/>
      <c r="P23" s="194"/>
      <c r="Q23" s="185" t="s">
        <v>26</v>
      </c>
      <c r="R23" s="185" t="s">
        <v>26</v>
      </c>
      <c r="S23" s="214" t="s">
        <v>256</v>
      </c>
    </row>
    <row r="24" spans="1:19" ht="360.75" thickBot="1" x14ac:dyDescent="0.3">
      <c r="A24" s="169" t="s">
        <v>257</v>
      </c>
      <c r="B24" s="212">
        <v>1</v>
      </c>
      <c r="C24" s="212">
        <v>0</v>
      </c>
      <c r="D24" s="212">
        <v>12</v>
      </c>
      <c r="E24" s="212">
        <v>0</v>
      </c>
      <c r="F24" s="163">
        <f t="shared" si="0"/>
        <v>13</v>
      </c>
      <c r="G24" s="212">
        <v>0</v>
      </c>
      <c r="H24" s="212">
        <v>0</v>
      </c>
      <c r="I24" s="186">
        <v>0</v>
      </c>
      <c r="J24" s="163">
        <f t="shared" si="1"/>
        <v>0</v>
      </c>
      <c r="K24" s="215" t="s">
        <v>222</v>
      </c>
      <c r="L24" s="198" t="s">
        <v>222</v>
      </c>
      <c r="M24" s="216" t="s">
        <v>258</v>
      </c>
      <c r="N24" s="217"/>
      <c r="O24" s="217"/>
      <c r="P24" s="217"/>
      <c r="Q24" s="218" t="s">
        <v>10</v>
      </c>
      <c r="R24" s="195" t="s">
        <v>26</v>
      </c>
      <c r="S24" s="219" t="s">
        <v>259</v>
      </c>
    </row>
    <row r="25" spans="1:19" ht="15.75" thickBot="1" x14ac:dyDescent="0.3">
      <c r="A25" s="947" t="s">
        <v>260</v>
      </c>
      <c r="B25" s="948"/>
      <c r="C25" s="948"/>
      <c r="D25" s="948"/>
      <c r="E25" s="948"/>
      <c r="F25" s="948"/>
      <c r="G25" s="948"/>
      <c r="H25" s="948"/>
      <c r="I25" s="948"/>
      <c r="J25" s="948"/>
      <c r="K25" s="948"/>
      <c r="L25" s="948"/>
      <c r="M25" s="948"/>
      <c r="N25" s="948"/>
      <c r="O25" s="948"/>
      <c r="P25" s="948"/>
      <c r="Q25" s="948"/>
      <c r="R25" s="948"/>
      <c r="S25" s="949"/>
    </row>
    <row r="26" spans="1:19" ht="60" x14ac:dyDescent="0.25">
      <c r="A26" s="170" t="s">
        <v>261</v>
      </c>
      <c r="B26" s="195">
        <v>6</v>
      </c>
      <c r="C26" s="195">
        <v>0</v>
      </c>
      <c r="D26" s="195">
        <v>0</v>
      </c>
      <c r="E26" s="195">
        <v>0</v>
      </c>
      <c r="F26" s="163">
        <f t="shared" si="0"/>
        <v>6</v>
      </c>
      <c r="G26" s="195">
        <v>0</v>
      </c>
      <c r="H26" s="195">
        <v>0</v>
      </c>
      <c r="I26" s="195">
        <v>0</v>
      </c>
      <c r="J26" s="163">
        <f t="shared" si="1"/>
        <v>0</v>
      </c>
      <c r="K26" s="221" t="s">
        <v>222</v>
      </c>
      <c r="L26" s="221" t="s">
        <v>222</v>
      </c>
      <c r="M26" s="221" t="s">
        <v>222</v>
      </c>
      <c r="N26" s="213"/>
      <c r="O26" s="213"/>
      <c r="P26" s="213"/>
      <c r="Q26" s="195" t="s">
        <v>26</v>
      </c>
      <c r="R26" s="195" t="s">
        <v>26</v>
      </c>
      <c r="S26" s="196" t="s">
        <v>262</v>
      </c>
    </row>
    <row r="27" spans="1:19" ht="210.75" thickBot="1" x14ac:dyDescent="0.3">
      <c r="A27" s="171" t="s">
        <v>263</v>
      </c>
      <c r="B27" s="220">
        <v>2</v>
      </c>
      <c r="C27" s="220">
        <v>4</v>
      </c>
      <c r="D27" s="220">
        <v>1</v>
      </c>
      <c r="E27" s="220">
        <v>0</v>
      </c>
      <c r="F27" s="163">
        <f t="shared" si="0"/>
        <v>7</v>
      </c>
      <c r="G27" s="220">
        <v>3</v>
      </c>
      <c r="H27" s="220">
        <v>0</v>
      </c>
      <c r="I27" s="220">
        <v>0</v>
      </c>
      <c r="J27" s="163">
        <f t="shared" si="1"/>
        <v>3</v>
      </c>
      <c r="K27" s="222" t="s">
        <v>264</v>
      </c>
      <c r="L27" s="222" t="s">
        <v>265</v>
      </c>
      <c r="M27" s="223" t="s">
        <v>266</v>
      </c>
      <c r="N27" s="224"/>
      <c r="O27" s="224"/>
      <c r="P27" s="224"/>
      <c r="Q27" s="224"/>
      <c r="R27" s="224"/>
      <c r="S27" s="225" t="s">
        <v>267</v>
      </c>
    </row>
    <row r="28" spans="1:19" ht="34.5" thickBot="1" x14ac:dyDescent="0.3">
      <c r="A28" s="172" t="s">
        <v>268</v>
      </c>
      <c r="B28" s="173">
        <f t="shared" ref="B28:J28" si="2">SUM(B10:B27)</f>
        <v>89</v>
      </c>
      <c r="C28" s="174">
        <f t="shared" si="2"/>
        <v>34</v>
      </c>
      <c r="D28" s="174">
        <f t="shared" si="2"/>
        <v>16</v>
      </c>
      <c r="E28" s="175">
        <f t="shared" si="2"/>
        <v>0</v>
      </c>
      <c r="F28" s="182">
        <f t="shared" si="2"/>
        <v>139</v>
      </c>
      <c r="G28" s="173">
        <f t="shared" si="2"/>
        <v>6</v>
      </c>
      <c r="H28" s="174">
        <f t="shared" si="2"/>
        <v>0</v>
      </c>
      <c r="I28" s="175">
        <f t="shared" si="2"/>
        <v>0</v>
      </c>
      <c r="J28" s="183">
        <f t="shared" si="2"/>
        <v>6</v>
      </c>
      <c r="K28" s="176"/>
      <c r="L28" s="177"/>
      <c r="M28" s="177"/>
      <c r="N28" s="178"/>
      <c r="O28" s="178"/>
      <c r="P28" s="178"/>
      <c r="Q28" s="178"/>
      <c r="R28" s="179"/>
      <c r="S28" s="226" t="s">
        <v>269</v>
      </c>
    </row>
    <row r="29" spans="1:19" ht="15.75" thickBot="1" x14ac:dyDescent="0.3">
      <c r="A29" s="180"/>
      <c r="B29" s="86"/>
      <c r="C29" s="86"/>
      <c r="D29" s="86"/>
      <c r="E29" s="86"/>
      <c r="F29" s="86"/>
      <c r="G29" s="86"/>
      <c r="H29" s="86"/>
      <c r="I29" s="86"/>
      <c r="J29" s="86"/>
      <c r="K29" s="86"/>
      <c r="L29" s="86"/>
      <c r="M29" s="86"/>
      <c r="N29" s="86"/>
      <c r="O29" s="86"/>
      <c r="P29" s="86"/>
      <c r="Q29" s="86"/>
      <c r="R29" s="86"/>
      <c r="S29" s="181"/>
    </row>
    <row r="30" spans="1:19" ht="409.5" customHeight="1" x14ac:dyDescent="0.25">
      <c r="A30" s="950" t="s">
        <v>270</v>
      </c>
      <c r="B30" s="951"/>
      <c r="C30" s="951"/>
      <c r="D30" s="951"/>
      <c r="E30" s="951"/>
      <c r="F30" s="951"/>
      <c r="G30" s="951"/>
      <c r="H30" s="951"/>
      <c r="I30" s="951"/>
      <c r="J30" s="951"/>
      <c r="K30" s="951"/>
      <c r="L30" s="951"/>
      <c r="M30" s="951"/>
      <c r="N30" s="951"/>
      <c r="O30" s="951"/>
      <c r="P30" s="951"/>
      <c r="Q30" s="951"/>
      <c r="R30" s="951"/>
      <c r="S30" s="952"/>
    </row>
    <row r="31" spans="1:19" ht="15.75" thickBot="1" x14ac:dyDescent="0.3">
      <c r="A31" s="953"/>
      <c r="B31" s="954"/>
      <c r="C31" s="954"/>
      <c r="D31" s="954"/>
      <c r="E31" s="954"/>
      <c r="F31" s="954"/>
      <c r="G31" s="954"/>
      <c r="H31" s="954"/>
      <c r="I31" s="954"/>
      <c r="J31" s="954"/>
      <c r="K31" s="954"/>
      <c r="L31" s="954"/>
      <c r="M31" s="954"/>
      <c r="N31" s="954"/>
      <c r="O31" s="954"/>
      <c r="P31" s="954"/>
      <c r="Q31" s="954"/>
      <c r="R31" s="954"/>
      <c r="S31" s="955"/>
    </row>
  </sheetData>
  <sheetProtection algorithmName="SHA-512" hashValue="BNnz+v7F75CnTm0LyKj8KxvxXK+LWjuBz5mnkPx6452CkMVpRlw9bZx9WF+U4XmTHze2TRwWolg89wAVFbtUFQ==" saltValue="2T2U/Rl2RBdHijXwYETnvg==" spinCount="100000" sheet="1" objects="1" scenarios="1" autoFilter="0"/>
  <mergeCells count="32">
    <mergeCell ref="A13:S13"/>
    <mergeCell ref="A19:S19"/>
    <mergeCell ref="A25:S25"/>
    <mergeCell ref="A30:S31"/>
    <mergeCell ref="K7:L7"/>
    <mergeCell ref="M7:N7"/>
    <mergeCell ref="O7:P7"/>
    <mergeCell ref="Q7:Q8"/>
    <mergeCell ref="R7:R8"/>
    <mergeCell ref="A9:S9"/>
    <mergeCell ref="C7:C8"/>
    <mergeCell ref="D7:D8"/>
    <mergeCell ref="E7:E8"/>
    <mergeCell ref="G7:G8"/>
    <mergeCell ref="H7:H8"/>
    <mergeCell ref="I7:I8"/>
    <mergeCell ref="A5:S5"/>
    <mergeCell ref="A6:A8"/>
    <mergeCell ref="B6:E6"/>
    <mergeCell ref="F6:F8"/>
    <mergeCell ref="G6:I6"/>
    <mergeCell ref="J6:J8"/>
    <mergeCell ref="K6:P6"/>
    <mergeCell ref="Q6:R6"/>
    <mergeCell ref="S6:S8"/>
    <mergeCell ref="B7:B8"/>
    <mergeCell ref="A1:A4"/>
    <mergeCell ref="B1:O1"/>
    <mergeCell ref="B2:O2"/>
    <mergeCell ref="B3:O3"/>
    <mergeCell ref="B4:J4"/>
    <mergeCell ref="K4:O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topLeftCell="A6" zoomScale="70" zoomScaleNormal="100" zoomScaleSheetLayoutView="70" workbookViewId="0">
      <selection activeCell="H4" sqref="H4"/>
    </sheetView>
  </sheetViews>
  <sheetFormatPr baseColWidth="10" defaultRowHeight="15" x14ac:dyDescent="0.25"/>
  <cols>
    <col min="1" max="1" width="43.85546875" customWidth="1"/>
    <col min="2" max="2" width="70.42578125" customWidth="1"/>
    <col min="3" max="3" width="108" customWidth="1"/>
  </cols>
  <sheetData>
    <row r="1" spans="1:6" ht="67.5" customHeight="1" thickBot="1" x14ac:dyDescent="0.3">
      <c r="A1" s="623" t="s">
        <v>146</v>
      </c>
      <c r="B1" s="624"/>
      <c r="C1" s="625"/>
    </row>
    <row r="2" spans="1:6" ht="13.5" customHeight="1" x14ac:dyDescent="0.25">
      <c r="C2" s="63"/>
    </row>
    <row r="3" spans="1:6" ht="18.75" customHeight="1" x14ac:dyDescent="0.35">
      <c r="A3" s="630" t="s">
        <v>280</v>
      </c>
      <c r="B3" s="631"/>
      <c r="C3" s="632"/>
    </row>
    <row r="4" spans="1:6" ht="336" customHeight="1" x14ac:dyDescent="0.25">
      <c r="A4" s="633" t="s">
        <v>703</v>
      </c>
      <c r="B4" s="634"/>
      <c r="C4" s="635"/>
    </row>
    <row r="5" spans="1:6" ht="18.75" customHeight="1" x14ac:dyDescent="0.35">
      <c r="A5" s="630" t="s">
        <v>281</v>
      </c>
      <c r="B5" s="631"/>
      <c r="C5" s="632"/>
    </row>
    <row r="6" spans="1:6" ht="162" customHeight="1" x14ac:dyDescent="0.25">
      <c r="A6" s="636" t="s">
        <v>283</v>
      </c>
      <c r="B6" s="637"/>
      <c r="C6" s="638"/>
    </row>
    <row r="7" spans="1:6" ht="23.25" customHeight="1" x14ac:dyDescent="0.25">
      <c r="A7" s="66" t="s">
        <v>200</v>
      </c>
      <c r="B7" s="66" t="s">
        <v>198</v>
      </c>
      <c r="C7" s="66" t="s">
        <v>199</v>
      </c>
    </row>
    <row r="8" spans="1:6" ht="101.25" customHeight="1" x14ac:dyDescent="0.25">
      <c r="A8" s="474" t="s">
        <v>6</v>
      </c>
      <c r="B8" s="475" t="s">
        <v>628</v>
      </c>
      <c r="C8" s="476" t="s">
        <v>629</v>
      </c>
      <c r="D8" s="65"/>
      <c r="E8" s="65"/>
      <c r="F8" s="64"/>
    </row>
    <row r="9" spans="1:6" ht="101.25" customHeight="1" x14ac:dyDescent="0.25">
      <c r="A9" s="477" t="s">
        <v>28</v>
      </c>
      <c r="B9" s="475" t="s">
        <v>630</v>
      </c>
      <c r="C9" s="476" t="s">
        <v>631</v>
      </c>
      <c r="D9" s="65"/>
      <c r="E9" s="65"/>
      <c r="F9" s="64"/>
    </row>
    <row r="10" spans="1:6" ht="101.25" customHeight="1" x14ac:dyDescent="0.25">
      <c r="A10" s="478" t="s">
        <v>29</v>
      </c>
      <c r="B10" s="475" t="s">
        <v>632</v>
      </c>
      <c r="C10" s="476" t="s">
        <v>633</v>
      </c>
      <c r="D10" s="65"/>
      <c r="E10" s="65"/>
      <c r="F10" s="64"/>
    </row>
    <row r="11" spans="1:6" ht="101.25" customHeight="1" x14ac:dyDescent="0.25">
      <c r="A11" s="479" t="s">
        <v>30</v>
      </c>
      <c r="B11" s="475" t="s">
        <v>634</v>
      </c>
      <c r="C11" s="476" t="s">
        <v>635</v>
      </c>
      <c r="D11" s="65"/>
      <c r="E11" s="65"/>
      <c r="F11" s="64"/>
    </row>
    <row r="12" spans="1:6" ht="18.75" customHeight="1" x14ac:dyDescent="0.35">
      <c r="A12" s="630" t="s">
        <v>284</v>
      </c>
      <c r="B12" s="631"/>
      <c r="C12" s="632"/>
    </row>
    <row r="13" spans="1:6" ht="324.75" customHeight="1" x14ac:dyDescent="0.25">
      <c r="A13" s="626" t="s">
        <v>702</v>
      </c>
      <c r="B13" s="627"/>
      <c r="C13" s="628"/>
    </row>
    <row r="14" spans="1:6" ht="409.5" customHeight="1" x14ac:dyDescent="0.25">
      <c r="A14" s="626"/>
      <c r="B14" s="627"/>
      <c r="C14" s="628"/>
    </row>
    <row r="15" spans="1:6" ht="69.75" customHeight="1" x14ac:dyDescent="0.25">
      <c r="A15" s="629" t="s">
        <v>145</v>
      </c>
      <c r="B15" s="629"/>
      <c r="C15" s="629"/>
    </row>
  </sheetData>
  <sheetProtection algorithmName="SHA-512" hashValue="YZRp1VfI2omclkJYWgQuZMJi+Dab9GkB7LtBGYpKPQVaPsSg6qh+jWTqPNL6ThIcAb4TaKUVkploxJxI7Wuo7A==" saltValue="3MuxIJbPkq9ewyibdeLUAQ=="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S198"/>
  <sheetViews>
    <sheetView tabSelected="1" zoomScale="60" zoomScaleNormal="60" zoomScaleSheetLayoutView="70" workbookViewId="0">
      <pane xSplit="3" ySplit="5" topLeftCell="D6" activePane="bottomRight" state="frozen"/>
      <selection pane="topRight" activeCell="D1" sqref="D1"/>
      <selection pane="bottomLeft" activeCell="A6" sqref="A6"/>
      <selection pane="bottomRight" activeCell="T4" sqref="T1:Z1048576"/>
    </sheetView>
  </sheetViews>
  <sheetFormatPr baseColWidth="10" defaultRowHeight="20.25" customHeight="1" x14ac:dyDescent="0.2"/>
  <cols>
    <col min="1" max="1" width="41.5703125" style="436" customWidth="1"/>
    <col min="2" max="2" width="35" style="69" customWidth="1"/>
    <col min="3" max="3" width="37.140625" style="69" customWidth="1"/>
    <col min="4" max="4" width="31.28515625" style="69" customWidth="1"/>
    <col min="5" max="5" width="21.7109375" style="69" customWidth="1"/>
    <col min="6" max="6" width="19.140625" style="69" customWidth="1"/>
    <col min="7" max="7" width="21.7109375" style="69" customWidth="1"/>
    <col min="8" max="8" width="4.5703125" style="69" bestFit="1" customWidth="1"/>
    <col min="9" max="9" width="4.5703125" style="69" customWidth="1"/>
    <col min="10" max="10" width="6.28515625" style="69" bestFit="1" customWidth="1"/>
    <col min="11" max="11" width="25.28515625" style="69" customWidth="1"/>
    <col min="12" max="12" width="58.7109375" style="69" hidden="1" customWidth="1"/>
    <col min="13" max="13" width="39.7109375" style="69" hidden="1" customWidth="1"/>
    <col min="14" max="14" width="19.140625" style="69" customWidth="1"/>
    <col min="15" max="15" width="22.140625" style="69" customWidth="1"/>
    <col min="16" max="16" width="5.28515625" style="69" customWidth="1"/>
    <col min="17" max="17" width="6" style="69" customWidth="1"/>
    <col min="18" max="18" width="7.5703125" style="69" customWidth="1"/>
    <col min="19" max="19" width="23" style="69" customWidth="1"/>
    <col min="20" max="20" width="27.140625" style="69" hidden="1" customWidth="1"/>
    <col min="21" max="21" width="91.5703125" style="69" hidden="1" customWidth="1"/>
    <col min="22" max="22" width="24.5703125" style="69" hidden="1" customWidth="1"/>
    <col min="23" max="23" width="43.140625" style="69" hidden="1" customWidth="1"/>
    <col min="24" max="24" width="69.28515625" style="69" hidden="1" customWidth="1"/>
    <col min="25" max="25" width="50.42578125" style="69" hidden="1" customWidth="1"/>
    <col min="26" max="26" width="25.5703125" style="69" hidden="1" customWidth="1"/>
    <col min="27" max="27" width="35.5703125" style="69" customWidth="1"/>
    <col min="28" max="28" width="43.85546875" style="69" customWidth="1"/>
    <col min="29" max="29" width="37.5703125" style="69" customWidth="1"/>
    <col min="30" max="30" width="25.5703125" style="69" customWidth="1"/>
    <col min="31" max="31" width="32.5703125" style="69" customWidth="1"/>
    <col min="32" max="32" width="99.28515625" style="69" customWidth="1"/>
    <col min="33" max="33" width="83.28515625" style="69" customWidth="1"/>
    <col min="34" max="34" width="30.7109375" style="69" customWidth="1"/>
    <col min="35" max="35" width="31" style="69" customWidth="1"/>
    <col min="36" max="36" width="36.7109375" style="69" customWidth="1"/>
    <col min="37" max="37" width="37.28515625" style="69" customWidth="1"/>
    <col min="38" max="38" width="34.85546875" style="69" customWidth="1"/>
    <col min="39" max="39" width="33.5703125" style="69" customWidth="1"/>
    <col min="40" max="40" width="20.28515625" style="69" customWidth="1"/>
    <col min="41" max="41" width="22.28515625" style="69" customWidth="1"/>
    <col min="42" max="42" width="21.42578125" style="69" customWidth="1"/>
    <col min="43" max="43" width="24.7109375" style="69" customWidth="1"/>
    <col min="44" max="44" width="27" style="69" customWidth="1"/>
    <col min="45" max="45" width="0" style="69" hidden="1" customWidth="1"/>
    <col min="46" max="46" width="12.85546875" style="69" hidden="1" customWidth="1"/>
    <col min="47" max="47" width="0" style="69" hidden="1" customWidth="1"/>
    <col min="48" max="48" width="13" style="69" hidden="1" customWidth="1"/>
    <col min="49" max="49" width="0" style="69" hidden="1" customWidth="1"/>
    <col min="50" max="50" width="12.7109375" style="69" hidden="1" customWidth="1"/>
    <col min="51" max="56" width="0" style="69" hidden="1" customWidth="1"/>
    <col min="57" max="57" width="8.5703125" style="69" hidden="1" customWidth="1"/>
    <col min="58" max="58" width="23.140625" style="69" hidden="1" customWidth="1"/>
    <col min="59" max="67" width="0" style="69" hidden="1" customWidth="1"/>
    <col min="68" max="68" width="23.140625" style="69" hidden="1" customWidth="1"/>
    <col min="69" max="69" width="11.42578125" style="69"/>
    <col min="70" max="70" width="19.42578125" style="69" customWidth="1"/>
    <col min="71" max="71" width="12.7109375" style="69" bestFit="1" customWidth="1"/>
    <col min="72" max="72" width="11.42578125" style="69"/>
    <col min="73" max="73" width="15.5703125" style="69" customWidth="1"/>
    <col min="74" max="16384" width="11.42578125" style="69"/>
  </cols>
  <sheetData>
    <row r="1" spans="1:149" ht="20.25" customHeight="1" x14ac:dyDescent="0.2">
      <c r="A1" s="434"/>
      <c r="B1" s="655" t="s">
        <v>72</v>
      </c>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7"/>
      <c r="AC1" s="651"/>
      <c r="AD1" s="652"/>
      <c r="AE1" s="652"/>
      <c r="AF1" s="652"/>
      <c r="AG1" s="652"/>
      <c r="AH1" s="652"/>
      <c r="AI1" s="652"/>
      <c r="AJ1" s="652"/>
      <c r="AK1" s="652"/>
      <c r="AL1" s="652"/>
      <c r="AM1" s="652"/>
      <c r="AN1" s="652"/>
      <c r="AO1" s="652"/>
      <c r="AP1" s="652"/>
      <c r="AQ1" s="652"/>
      <c r="AR1" s="652"/>
      <c r="AT1" s="121" t="s">
        <v>30</v>
      </c>
      <c r="AV1" s="122" t="s">
        <v>6</v>
      </c>
      <c r="AX1" s="121" t="s">
        <v>30</v>
      </c>
      <c r="BE1" s="123"/>
      <c r="BF1" s="124" t="s">
        <v>8</v>
      </c>
      <c r="BG1" s="125"/>
    </row>
    <row r="2" spans="1:149" ht="20.25" customHeight="1" x14ac:dyDescent="0.2">
      <c r="A2" s="434"/>
      <c r="B2" s="655" t="s">
        <v>285</v>
      </c>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7"/>
      <c r="AC2" s="653"/>
      <c r="AD2" s="654"/>
      <c r="AE2" s="654"/>
      <c r="AF2" s="654"/>
      <c r="AG2" s="654"/>
      <c r="AH2" s="654"/>
      <c r="AI2" s="654"/>
      <c r="AJ2" s="654"/>
      <c r="AK2" s="654"/>
      <c r="AL2" s="654"/>
      <c r="AM2" s="654"/>
      <c r="AN2" s="654"/>
      <c r="AO2" s="654"/>
      <c r="AP2" s="654"/>
      <c r="AQ2" s="654"/>
      <c r="AR2" s="654"/>
      <c r="AT2" s="126" t="s">
        <v>29</v>
      </c>
      <c r="AV2" s="127" t="s">
        <v>28</v>
      </c>
      <c r="AX2" s="126" t="s">
        <v>29</v>
      </c>
      <c r="BE2" s="123"/>
      <c r="BF2" s="124" t="s">
        <v>24</v>
      </c>
      <c r="BG2" s="125"/>
    </row>
    <row r="3" spans="1:149" ht="20.25" customHeight="1" x14ac:dyDescent="0.2">
      <c r="A3" s="434"/>
      <c r="B3" s="655" t="s">
        <v>282</v>
      </c>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7"/>
      <c r="AC3" s="653"/>
      <c r="AD3" s="654"/>
      <c r="AE3" s="654"/>
      <c r="AF3" s="654"/>
      <c r="AG3" s="654"/>
      <c r="AH3" s="654"/>
      <c r="AI3" s="654"/>
      <c r="AJ3" s="654"/>
      <c r="AK3" s="654"/>
      <c r="AL3" s="654"/>
      <c r="AM3" s="654"/>
      <c r="AN3" s="654"/>
      <c r="AO3" s="654"/>
      <c r="AP3" s="654"/>
      <c r="AQ3" s="654"/>
      <c r="AR3" s="654"/>
      <c r="AT3" s="128" t="s">
        <v>28</v>
      </c>
      <c r="AV3" s="129" t="s">
        <v>29</v>
      </c>
      <c r="AX3" s="128" t="s">
        <v>28</v>
      </c>
      <c r="BE3" s="123"/>
      <c r="BF3" s="124" t="s">
        <v>9</v>
      </c>
      <c r="BG3" s="125"/>
    </row>
    <row r="4" spans="1:149" ht="20.25" customHeight="1" x14ac:dyDescent="0.2">
      <c r="A4" s="434"/>
      <c r="B4" s="658" t="s">
        <v>729</v>
      </c>
      <c r="C4" s="659"/>
      <c r="D4" s="659"/>
      <c r="E4" s="659"/>
      <c r="F4" s="659"/>
      <c r="G4" s="659"/>
      <c r="H4" s="659"/>
      <c r="I4" s="659"/>
      <c r="J4" s="659"/>
      <c r="K4" s="659"/>
      <c r="L4" s="659"/>
      <c r="M4" s="659"/>
      <c r="N4" s="659"/>
      <c r="O4" s="660"/>
      <c r="P4" s="480"/>
      <c r="Q4" s="480"/>
      <c r="R4" s="480"/>
      <c r="AA4" s="653"/>
      <c r="AB4" s="654"/>
      <c r="AC4" s="654"/>
      <c r="AD4" s="654"/>
      <c r="AE4" s="654"/>
      <c r="AF4" s="654"/>
      <c r="AG4" s="654"/>
      <c r="AH4" s="654"/>
      <c r="AI4" s="654"/>
      <c r="AJ4" s="654"/>
      <c r="AK4" s="654"/>
      <c r="AL4" s="654"/>
      <c r="AM4" s="654"/>
      <c r="AN4" s="654"/>
      <c r="AO4" s="654"/>
      <c r="AP4" s="654"/>
      <c r="AQ4" s="654"/>
      <c r="AR4" s="654"/>
    </row>
    <row r="5" spans="1:149" ht="32.25" customHeight="1" x14ac:dyDescent="0.25">
      <c r="A5" s="435"/>
      <c r="B5" s="639" t="s">
        <v>747</v>
      </c>
      <c r="C5" s="640"/>
      <c r="D5" s="640"/>
      <c r="E5" s="640"/>
      <c r="F5" s="640"/>
      <c r="G5" s="640"/>
      <c r="H5" s="640"/>
      <c r="I5" s="641"/>
      <c r="J5" s="423"/>
      <c r="K5" s="423"/>
      <c r="L5" s="423"/>
      <c r="M5" s="423"/>
      <c r="N5" s="423"/>
      <c r="O5" s="423"/>
      <c r="P5" s="285"/>
      <c r="Q5" s="285"/>
      <c r="R5" s="285"/>
      <c r="S5" s="285"/>
      <c r="T5" s="285"/>
      <c r="U5" s="285"/>
      <c r="V5" s="423"/>
      <c r="W5" s="423"/>
      <c r="X5" s="423"/>
      <c r="Y5" s="423"/>
      <c r="Z5" s="423"/>
      <c r="AA5" s="422"/>
      <c r="AB5" s="422"/>
      <c r="AC5" s="422"/>
      <c r="AD5" s="422"/>
      <c r="AE5" s="422"/>
      <c r="AF5" s="422"/>
      <c r="AG5" s="422"/>
      <c r="AH5" s="422"/>
      <c r="AI5" s="422"/>
      <c r="AJ5" s="422"/>
      <c r="AK5" s="422"/>
      <c r="AL5" s="422"/>
      <c r="AM5" s="422"/>
      <c r="AN5" s="422"/>
      <c r="AO5" s="510"/>
      <c r="AP5" s="510"/>
      <c r="AQ5" s="510"/>
      <c r="AR5" s="422"/>
    </row>
    <row r="6" spans="1:149" ht="44.25" customHeight="1" thickBot="1" x14ac:dyDescent="0.3">
      <c r="A6" s="130" t="s">
        <v>171</v>
      </c>
      <c r="B6" s="130"/>
      <c r="C6" s="130"/>
      <c r="D6" s="130"/>
      <c r="E6" s="130"/>
      <c r="F6" s="130"/>
      <c r="G6" s="130"/>
      <c r="H6" s="130"/>
      <c r="I6" s="130"/>
      <c r="J6" s="130"/>
      <c r="K6" s="130"/>
      <c r="L6" s="130"/>
      <c r="M6" s="423"/>
      <c r="N6" s="423"/>
      <c r="O6" s="423"/>
      <c r="P6" s="289"/>
      <c r="Q6" s="290"/>
      <c r="R6" s="290"/>
      <c r="S6" s="44"/>
      <c r="T6" s="290"/>
      <c r="U6" s="290"/>
      <c r="V6" s="423"/>
      <c r="W6" s="423"/>
      <c r="X6" s="423"/>
      <c r="Y6" s="423"/>
      <c r="Z6" s="423"/>
      <c r="AA6" s="422"/>
      <c r="AB6" s="422"/>
      <c r="AC6" s="422"/>
      <c r="AD6" s="422"/>
      <c r="AE6" s="422"/>
      <c r="AF6" s="422"/>
      <c r="AG6" s="422"/>
      <c r="AH6" s="422"/>
      <c r="AI6" s="422"/>
      <c r="AJ6" s="422"/>
      <c r="AK6" s="422"/>
      <c r="AL6" s="422"/>
      <c r="AM6" s="422"/>
      <c r="AN6" s="422"/>
      <c r="AO6" s="510"/>
      <c r="AP6" s="510"/>
      <c r="AQ6" s="510"/>
      <c r="AR6" s="422"/>
    </row>
    <row r="7" spans="1:149" s="537" customFormat="1" ht="58.5" customHeight="1" thickBot="1" x14ac:dyDescent="0.25">
      <c r="A7" s="536" t="s">
        <v>743</v>
      </c>
      <c r="B7" s="664" t="s">
        <v>744</v>
      </c>
      <c r="C7" s="665"/>
      <c r="D7" s="665"/>
      <c r="E7" s="665"/>
      <c r="F7" s="665"/>
      <c r="G7" s="665"/>
      <c r="H7" s="665"/>
      <c r="I7" s="665"/>
      <c r="J7" s="665"/>
      <c r="K7" s="666"/>
      <c r="L7" s="648" t="s">
        <v>745</v>
      </c>
      <c r="M7" s="649"/>
      <c r="N7" s="649"/>
      <c r="O7" s="649"/>
      <c r="P7" s="649"/>
      <c r="Q7" s="649"/>
      <c r="R7" s="649"/>
      <c r="S7" s="649"/>
      <c r="T7" s="649"/>
      <c r="U7" s="649"/>
      <c r="V7" s="649"/>
      <c r="W7" s="649"/>
      <c r="X7" s="649"/>
      <c r="Y7" s="649"/>
      <c r="Z7" s="650"/>
      <c r="AA7" s="661" t="s">
        <v>744</v>
      </c>
      <c r="AB7" s="662"/>
      <c r="AC7" s="662"/>
      <c r="AD7" s="662"/>
      <c r="AE7" s="662"/>
      <c r="AF7" s="662"/>
      <c r="AG7" s="662"/>
      <c r="AH7" s="662"/>
      <c r="AI7" s="662"/>
      <c r="AJ7" s="662"/>
      <c r="AK7" s="662"/>
      <c r="AL7" s="663"/>
      <c r="AM7" s="661" t="s">
        <v>746</v>
      </c>
      <c r="AN7" s="662"/>
      <c r="AO7" s="662"/>
      <c r="AP7" s="662"/>
      <c r="AQ7" s="662"/>
      <c r="AR7" s="663"/>
    </row>
    <row r="8" spans="1:149" s="131" customFormat="1" ht="41.25" thickBot="1" x14ac:dyDescent="0.3">
      <c r="A8" s="292" t="s">
        <v>90</v>
      </c>
      <c r="B8" s="703" t="s">
        <v>144</v>
      </c>
      <c r="C8" s="704"/>
      <c r="D8" s="704"/>
      <c r="E8" s="704"/>
      <c r="F8" s="704"/>
      <c r="G8" s="704"/>
      <c r="H8" s="704"/>
      <c r="I8" s="704"/>
      <c r="J8" s="704"/>
      <c r="K8" s="704"/>
      <c r="L8" s="696" t="s">
        <v>161</v>
      </c>
      <c r="M8" s="696"/>
      <c r="N8" s="696"/>
      <c r="O8" s="696"/>
      <c r="P8" s="696"/>
      <c r="Q8" s="696"/>
      <c r="R8" s="696"/>
      <c r="S8" s="696"/>
      <c r="T8" s="696"/>
      <c r="U8" s="696"/>
      <c r="V8" s="696"/>
      <c r="W8" s="696"/>
      <c r="X8" s="696"/>
      <c r="Y8" s="696"/>
      <c r="Z8" s="697"/>
      <c r="AA8" s="680" t="s">
        <v>91</v>
      </c>
      <c r="AB8" s="681"/>
      <c r="AC8" s="681"/>
      <c r="AD8" s="681"/>
      <c r="AE8" s="681"/>
      <c r="AF8" s="681"/>
      <c r="AG8" s="681"/>
      <c r="AH8" s="681"/>
      <c r="AI8" s="681"/>
      <c r="AJ8" s="681"/>
      <c r="AK8" s="681"/>
      <c r="AL8" s="681"/>
      <c r="AM8" s="681"/>
      <c r="AN8" s="681"/>
      <c r="AO8" s="681"/>
      <c r="AP8" s="681"/>
      <c r="AQ8" s="681"/>
      <c r="AR8" s="682"/>
    </row>
    <row r="9" spans="1:149" s="133" customFormat="1" ht="39.75" customHeight="1" thickBot="1" x14ac:dyDescent="0.25">
      <c r="A9" s="677" t="s">
        <v>308</v>
      </c>
      <c r="B9" s="700" t="s">
        <v>37</v>
      </c>
      <c r="C9" s="701"/>
      <c r="D9" s="701"/>
      <c r="E9" s="702"/>
      <c r="F9" s="669" t="s">
        <v>290</v>
      </c>
      <c r="G9" s="670"/>
      <c r="H9" s="233"/>
      <c r="I9" s="234"/>
      <c r="J9" s="234"/>
      <c r="K9" s="673" t="s">
        <v>149</v>
      </c>
      <c r="L9" s="709" t="s">
        <v>291</v>
      </c>
      <c r="M9" s="710"/>
      <c r="N9" s="710"/>
      <c r="O9" s="711"/>
      <c r="P9" s="228"/>
      <c r="Q9" s="228"/>
      <c r="R9" s="228"/>
      <c r="S9" s="698" t="s">
        <v>150</v>
      </c>
      <c r="T9" s="712" t="s">
        <v>38</v>
      </c>
      <c r="U9" s="713"/>
      <c r="V9" s="713"/>
      <c r="W9" s="713"/>
      <c r="X9" s="713"/>
      <c r="Y9" s="713"/>
      <c r="Z9" s="714"/>
      <c r="AA9" s="686" t="s">
        <v>86</v>
      </c>
      <c r="AB9" s="687"/>
      <c r="AC9" s="687"/>
      <c r="AD9" s="688"/>
      <c r="AE9" s="686" t="s">
        <v>87</v>
      </c>
      <c r="AF9" s="687"/>
      <c r="AG9" s="687"/>
      <c r="AH9" s="688"/>
      <c r="AI9" s="686" t="s">
        <v>88</v>
      </c>
      <c r="AJ9" s="687"/>
      <c r="AK9" s="687"/>
      <c r="AL9" s="688"/>
      <c r="AM9" s="683" t="s">
        <v>92</v>
      </c>
      <c r="AN9" s="684"/>
      <c r="AO9" s="684"/>
      <c r="AP9" s="684"/>
      <c r="AQ9" s="684"/>
      <c r="AR9" s="685"/>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row>
    <row r="10" spans="1:149" s="133" customFormat="1" ht="28.5" customHeight="1" thickBot="1" x14ac:dyDescent="0.25">
      <c r="A10" s="678"/>
      <c r="B10" s="705" t="s">
        <v>89</v>
      </c>
      <c r="C10" s="705" t="s">
        <v>304</v>
      </c>
      <c r="D10" s="705" t="s">
        <v>309</v>
      </c>
      <c r="E10" s="705" t="s">
        <v>143</v>
      </c>
      <c r="F10" s="671"/>
      <c r="G10" s="672"/>
      <c r="H10" s="232"/>
      <c r="I10" s="231"/>
      <c r="J10" s="231"/>
      <c r="K10" s="674"/>
      <c r="L10" s="646" t="s">
        <v>468</v>
      </c>
      <c r="M10" s="667" t="s">
        <v>379</v>
      </c>
      <c r="N10" s="707" t="s">
        <v>363</v>
      </c>
      <c r="O10" s="707" t="s">
        <v>364</v>
      </c>
      <c r="P10" s="229"/>
      <c r="Q10" s="229"/>
      <c r="R10" s="229"/>
      <c r="S10" s="699"/>
      <c r="T10" s="715"/>
      <c r="U10" s="716"/>
      <c r="V10" s="716"/>
      <c r="W10" s="716"/>
      <c r="X10" s="716"/>
      <c r="Y10" s="716"/>
      <c r="Z10" s="717"/>
      <c r="AA10" s="642" t="s">
        <v>323</v>
      </c>
      <c r="AB10" s="642" t="s">
        <v>74</v>
      </c>
      <c r="AC10" s="642" t="s">
        <v>293</v>
      </c>
      <c r="AD10" s="644" t="s">
        <v>292</v>
      </c>
      <c r="AE10" s="642" t="s">
        <v>323</v>
      </c>
      <c r="AF10" s="642" t="s">
        <v>74</v>
      </c>
      <c r="AG10" s="642" t="s">
        <v>293</v>
      </c>
      <c r="AH10" s="644" t="s">
        <v>292</v>
      </c>
      <c r="AI10" s="642" t="s">
        <v>323</v>
      </c>
      <c r="AJ10" s="642" t="s">
        <v>74</v>
      </c>
      <c r="AK10" s="642" t="s">
        <v>293</v>
      </c>
      <c r="AL10" s="644" t="s">
        <v>292</v>
      </c>
      <c r="AM10" s="675" t="s">
        <v>730</v>
      </c>
      <c r="AN10" s="675" t="s">
        <v>730</v>
      </c>
      <c r="AO10" s="675" t="s">
        <v>730</v>
      </c>
      <c r="AP10" s="675" t="s">
        <v>730</v>
      </c>
      <c r="AQ10" s="675" t="s">
        <v>730</v>
      </c>
      <c r="AR10" s="675" t="s">
        <v>730</v>
      </c>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132"/>
      <c r="EN10" s="132"/>
      <c r="EO10" s="132"/>
      <c r="EP10" s="132"/>
      <c r="EQ10" s="132"/>
      <c r="ER10" s="132"/>
      <c r="ES10" s="132"/>
    </row>
    <row r="11" spans="1:149" s="133" customFormat="1" ht="63.75" customHeight="1" thickBot="1" x14ac:dyDescent="0.25">
      <c r="A11" s="679"/>
      <c r="B11" s="706"/>
      <c r="C11" s="706"/>
      <c r="D11" s="706"/>
      <c r="E11" s="706"/>
      <c r="F11" s="421" t="s">
        <v>465</v>
      </c>
      <c r="G11" s="421" t="s">
        <v>466</v>
      </c>
      <c r="H11" s="230" t="s">
        <v>271</v>
      </c>
      <c r="I11" s="230" t="s">
        <v>272</v>
      </c>
      <c r="J11" s="230" t="s">
        <v>273</v>
      </c>
      <c r="K11" s="265" t="s">
        <v>467</v>
      </c>
      <c r="L11" s="647"/>
      <c r="M11" s="668"/>
      <c r="N11" s="708"/>
      <c r="O11" s="708"/>
      <c r="P11" s="337" t="s">
        <v>271</v>
      </c>
      <c r="Q11" s="337" t="s">
        <v>272</v>
      </c>
      <c r="R11" s="68" t="s">
        <v>273</v>
      </c>
      <c r="S11" s="282" t="s">
        <v>467</v>
      </c>
      <c r="T11" s="340" t="s">
        <v>473</v>
      </c>
      <c r="U11" s="134" t="s">
        <v>321</v>
      </c>
      <c r="V11" s="134" t="s">
        <v>160</v>
      </c>
      <c r="W11" s="134" t="s">
        <v>318</v>
      </c>
      <c r="X11" s="134" t="s">
        <v>322</v>
      </c>
      <c r="Y11" s="134" t="s">
        <v>331</v>
      </c>
      <c r="Z11" s="134" t="s">
        <v>151</v>
      </c>
      <c r="AA11" s="643"/>
      <c r="AB11" s="643"/>
      <c r="AC11" s="643"/>
      <c r="AD11" s="645"/>
      <c r="AE11" s="643"/>
      <c r="AF11" s="643"/>
      <c r="AG11" s="643"/>
      <c r="AH11" s="645"/>
      <c r="AI11" s="643"/>
      <c r="AJ11" s="643"/>
      <c r="AK11" s="643"/>
      <c r="AL11" s="645"/>
      <c r="AM11" s="676"/>
      <c r="AN11" s="676"/>
      <c r="AO11" s="676"/>
      <c r="AP11" s="676"/>
      <c r="AQ11" s="676"/>
      <c r="AR11" s="676"/>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row>
    <row r="12" spans="1:149" s="135" customFormat="1" ht="298.5" hidden="1" customHeight="1" thickBot="1" x14ac:dyDescent="0.25">
      <c r="A12" s="437" t="s">
        <v>511</v>
      </c>
      <c r="B12" s="438" t="s">
        <v>512</v>
      </c>
      <c r="C12" s="439" t="s">
        <v>513</v>
      </c>
      <c r="D12" s="440" t="s">
        <v>376</v>
      </c>
      <c r="E12" s="413" t="s">
        <v>147</v>
      </c>
      <c r="F12" s="414" t="s">
        <v>18</v>
      </c>
      <c r="G12" s="414" t="s">
        <v>3</v>
      </c>
      <c r="H12" s="415">
        <f t="shared" ref="H12:H32" si="0">IF(F12="RARA VEZ",1,IF(F12="IMPROBABLE",2,IF(F12="POSIBLE",3,IF(F12="PROBABLE",4,5))))</f>
        <v>2</v>
      </c>
      <c r="I12" s="415">
        <f t="shared" ref="I12:I32" si="1">IF(G12="INSIGNIFICANTE",1,IF(G12="MENOR",3,IF(G12="MODERADO",5,IF(G12="MAYOR",10,20))))</f>
        <v>5</v>
      </c>
      <c r="J12" s="416">
        <f t="shared" ref="J12:J32" si="2">H12*I12</f>
        <v>10</v>
      </c>
      <c r="K12" s="337" t="str">
        <f t="shared" ref="K12:K32" si="3">IF(OR(F12="",G12=""),"",IF(J12&lt;=12,"BAJA",IF(J12&lt;=25,"MODERADA",IF(J12&lt;=50,"ALTA","EXTREMA"))))</f>
        <v>BAJA</v>
      </c>
      <c r="L12" s="441" t="s">
        <v>514</v>
      </c>
      <c r="M12" s="440" t="s">
        <v>515</v>
      </c>
      <c r="N12" s="414" t="str">
        <f t="shared" ref="N12:N32" si="4">IF(P12=1,"RARA VEZ",IF(P12=2,"IMPROBABLE",IF(P12=3,"POSIBLE",IF(P12=4,"PROBABLE","CASI SEGURO"))))</f>
        <v>RARA VEZ</v>
      </c>
      <c r="O12" s="414" t="str">
        <f t="shared" ref="O12:O32" si="5">IF(Q12=1,"INSIGNIFICANTE",IF(Q12=3,"MENOR",IF(Q12=5,"MODERADO",IF(Q12=10,"MAYOR","CATASTRÓFICO"))))</f>
        <v>INSIGNIFICANTE</v>
      </c>
      <c r="P12" s="415">
        <f>'6. EVALUACIÓN CONTROLES AG.2018'!AJ5</f>
        <v>1</v>
      </c>
      <c r="Q12" s="415">
        <f>'6. EVALUACIÓN CONTROLES AG.2018'!AL5</f>
        <v>1</v>
      </c>
      <c r="R12" s="416">
        <f t="shared" ref="R12:R32" si="6">P12*Q12</f>
        <v>1</v>
      </c>
      <c r="S12" s="337" t="str">
        <f>'6. EVALUACIÓN CONTROLES AG.2018'!AN5</f>
        <v>BAJA</v>
      </c>
      <c r="T12" s="440" t="str">
        <f t="shared" ref="T12:T32" si="7">IF(E12="Gestión",IF(S12="BAJA","ASUMIR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12" s="442" t="s">
        <v>557</v>
      </c>
      <c r="V12" s="443" t="s">
        <v>558</v>
      </c>
      <c r="W12" s="443" t="s">
        <v>715</v>
      </c>
      <c r="X12" s="443" t="s">
        <v>714</v>
      </c>
      <c r="Y12" s="443" t="s">
        <v>713</v>
      </c>
      <c r="Z12" s="444"/>
      <c r="AA12" s="442" t="s">
        <v>731</v>
      </c>
      <c r="AB12" s="516" t="s">
        <v>732</v>
      </c>
      <c r="AC12" s="516" t="s">
        <v>733</v>
      </c>
      <c r="AD12" s="443"/>
      <c r="AE12" s="442" t="s">
        <v>731</v>
      </c>
      <c r="AF12" s="516" t="s">
        <v>732</v>
      </c>
      <c r="AG12" s="516" t="s">
        <v>733</v>
      </c>
      <c r="AH12" s="443"/>
      <c r="AI12" s="442" t="s">
        <v>731</v>
      </c>
      <c r="AJ12" s="516" t="s">
        <v>732</v>
      </c>
      <c r="AK12" s="516" t="s">
        <v>733</v>
      </c>
      <c r="AL12" s="443"/>
      <c r="AM12" s="512"/>
      <c r="AN12" s="512"/>
      <c r="AO12" s="512"/>
      <c r="AP12" s="512"/>
      <c r="AQ12" s="512"/>
      <c r="AR12" s="512"/>
    </row>
    <row r="13" spans="1:149" s="135" customFormat="1" ht="186" hidden="1" customHeight="1" thickBot="1" x14ac:dyDescent="0.25">
      <c r="A13" s="445" t="s">
        <v>516</v>
      </c>
      <c r="B13" s="446" t="s">
        <v>377</v>
      </c>
      <c r="C13" s="447" t="s">
        <v>360</v>
      </c>
      <c r="D13" s="446" t="s">
        <v>367</v>
      </c>
      <c r="E13" s="417" t="s">
        <v>147</v>
      </c>
      <c r="F13" s="418" t="s">
        <v>19</v>
      </c>
      <c r="G13" s="418" t="s">
        <v>22</v>
      </c>
      <c r="H13" s="448">
        <f t="shared" si="0"/>
        <v>3</v>
      </c>
      <c r="I13" s="448">
        <f t="shared" si="1"/>
        <v>10</v>
      </c>
      <c r="J13" s="449">
        <f t="shared" si="2"/>
        <v>30</v>
      </c>
      <c r="K13" s="450" t="str">
        <f t="shared" si="3"/>
        <v>ALTA</v>
      </c>
      <c r="L13" s="451" t="s">
        <v>378</v>
      </c>
      <c r="M13" s="446" t="s">
        <v>444</v>
      </c>
      <c r="N13" s="414" t="str">
        <f t="shared" si="4"/>
        <v>RARA VEZ</v>
      </c>
      <c r="O13" s="414" t="str">
        <f t="shared" si="5"/>
        <v>MAYOR</v>
      </c>
      <c r="P13" s="415">
        <f>'6. EVALUACIÓN CONTROLES AG.2018'!AJ6</f>
        <v>1</v>
      </c>
      <c r="Q13" s="415">
        <f>'6. EVALUACIÓN CONTROLES AG.2018'!AL6</f>
        <v>10</v>
      </c>
      <c r="R13" s="416">
        <f t="shared" si="6"/>
        <v>10</v>
      </c>
      <c r="S13" s="337" t="str">
        <f>'6. EVALUACIÓN CONTROLES AG.2018'!AN6</f>
        <v>BAJA</v>
      </c>
      <c r="T13" s="440" t="str">
        <f t="shared" si="7"/>
        <v>ASUMIR EL RIESGO; si el riesgo inherente está en zona baja, en consenso de los responsables involucrados puede considerarse su exclusión del mapa de riesgos</v>
      </c>
      <c r="U13" s="452" t="s">
        <v>559</v>
      </c>
      <c r="V13" s="453" t="s">
        <v>560</v>
      </c>
      <c r="W13" s="453" t="s">
        <v>561</v>
      </c>
      <c r="X13" s="453" t="s">
        <v>562</v>
      </c>
      <c r="Y13" s="453" t="s">
        <v>563</v>
      </c>
      <c r="Z13" s="453" t="s">
        <v>564</v>
      </c>
      <c r="AA13" s="517" t="s">
        <v>731</v>
      </c>
      <c r="AB13" s="518" t="s">
        <v>732</v>
      </c>
      <c r="AC13" s="518" t="s">
        <v>733</v>
      </c>
      <c r="AD13" s="519"/>
      <c r="AE13" s="517" t="s">
        <v>731</v>
      </c>
      <c r="AF13" s="518" t="s">
        <v>732</v>
      </c>
      <c r="AG13" s="518" t="s">
        <v>733</v>
      </c>
      <c r="AH13" s="519"/>
      <c r="AI13" s="517" t="s">
        <v>731</v>
      </c>
      <c r="AJ13" s="518" t="s">
        <v>732</v>
      </c>
      <c r="AK13" s="518" t="s">
        <v>733</v>
      </c>
      <c r="AL13" s="519"/>
      <c r="AM13" s="283"/>
      <c r="AN13" s="283"/>
      <c r="AO13" s="283"/>
      <c r="AP13" s="283"/>
      <c r="AQ13" s="283"/>
      <c r="AR13" s="283"/>
    </row>
    <row r="14" spans="1:149" s="135" customFormat="1" ht="171" hidden="1" customHeight="1" thickBot="1" x14ac:dyDescent="0.25">
      <c r="A14" s="455"/>
      <c r="B14" s="454" t="s">
        <v>517</v>
      </c>
      <c r="C14" s="447" t="s">
        <v>369</v>
      </c>
      <c r="D14" s="446" t="s">
        <v>368</v>
      </c>
      <c r="E14" s="417" t="s">
        <v>147</v>
      </c>
      <c r="F14" s="418" t="s">
        <v>18</v>
      </c>
      <c r="G14" s="418" t="s">
        <v>22</v>
      </c>
      <c r="H14" s="448">
        <f t="shared" si="0"/>
        <v>2</v>
      </c>
      <c r="I14" s="448">
        <f t="shared" si="1"/>
        <v>10</v>
      </c>
      <c r="J14" s="449">
        <f t="shared" si="2"/>
        <v>20</v>
      </c>
      <c r="K14" s="450" t="str">
        <f t="shared" si="3"/>
        <v>MODERADA</v>
      </c>
      <c r="L14" s="451" t="s">
        <v>518</v>
      </c>
      <c r="M14" s="446" t="s">
        <v>519</v>
      </c>
      <c r="N14" s="414" t="str">
        <f t="shared" si="4"/>
        <v>RARA VEZ</v>
      </c>
      <c r="O14" s="414" t="str">
        <f t="shared" si="5"/>
        <v>MENOR</v>
      </c>
      <c r="P14" s="415">
        <f>'6. EVALUACIÓN CONTROLES AG.2018'!AJ7</f>
        <v>1</v>
      </c>
      <c r="Q14" s="415">
        <f>'6. EVALUACIÓN CONTROLES AG.2018'!AL7</f>
        <v>3</v>
      </c>
      <c r="R14" s="416">
        <f t="shared" si="6"/>
        <v>3</v>
      </c>
      <c r="S14" s="337" t="str">
        <f>'6. EVALUACIÓN CONTROLES AG.2018'!AN7</f>
        <v>BAJA</v>
      </c>
      <c r="T14" s="440" t="str">
        <f t="shared" si="7"/>
        <v>ASUMIR EL RIESGO; si el riesgo inherente está en zona baja, en consenso de los responsables involucrados puede considerarse su exclusión del mapa de riesgos</v>
      </c>
      <c r="U14" s="452" t="s">
        <v>565</v>
      </c>
      <c r="V14" s="453" t="s">
        <v>566</v>
      </c>
      <c r="W14" s="453" t="s">
        <v>567</v>
      </c>
      <c r="X14" s="453" t="s">
        <v>568</v>
      </c>
      <c r="Y14" s="453" t="s">
        <v>569</v>
      </c>
      <c r="Z14" s="453" t="s">
        <v>505</v>
      </c>
      <c r="AA14" s="517" t="s">
        <v>731</v>
      </c>
      <c r="AB14" s="518" t="s">
        <v>732</v>
      </c>
      <c r="AC14" s="518" t="s">
        <v>733</v>
      </c>
      <c r="AD14" s="519"/>
      <c r="AE14" s="517" t="s">
        <v>731</v>
      </c>
      <c r="AF14" s="518" t="s">
        <v>732</v>
      </c>
      <c r="AG14" s="518" t="s">
        <v>733</v>
      </c>
      <c r="AH14" s="519"/>
      <c r="AI14" s="517" t="s">
        <v>731</v>
      </c>
      <c r="AJ14" s="518" t="s">
        <v>732</v>
      </c>
      <c r="AK14" s="518" t="s">
        <v>733</v>
      </c>
      <c r="AL14" s="519"/>
      <c r="AM14" s="283"/>
      <c r="AN14" s="283"/>
      <c r="AO14" s="283"/>
      <c r="AP14" s="283"/>
      <c r="AQ14" s="283"/>
      <c r="AR14" s="283"/>
    </row>
    <row r="15" spans="1:149" s="135" customFormat="1" ht="409.5" hidden="1" customHeight="1" thickBot="1" x14ac:dyDescent="0.25">
      <c r="A15" s="456" t="s">
        <v>520</v>
      </c>
      <c r="B15" s="457" t="s">
        <v>521</v>
      </c>
      <c r="C15" s="458" t="s">
        <v>522</v>
      </c>
      <c r="D15" s="459" t="s">
        <v>372</v>
      </c>
      <c r="E15" s="420" t="s">
        <v>147</v>
      </c>
      <c r="F15" s="419" t="s">
        <v>19</v>
      </c>
      <c r="G15" s="419" t="s">
        <v>22</v>
      </c>
      <c r="H15" s="415">
        <f t="shared" si="0"/>
        <v>3</v>
      </c>
      <c r="I15" s="415">
        <f t="shared" si="1"/>
        <v>10</v>
      </c>
      <c r="J15" s="416">
        <f t="shared" si="2"/>
        <v>30</v>
      </c>
      <c r="K15" s="450" t="str">
        <f t="shared" si="3"/>
        <v>ALTA</v>
      </c>
      <c r="L15" s="460" t="s">
        <v>523</v>
      </c>
      <c r="M15" s="459" t="s">
        <v>446</v>
      </c>
      <c r="N15" s="414" t="str">
        <f t="shared" si="4"/>
        <v>RARA VEZ</v>
      </c>
      <c r="O15" s="414" t="str">
        <f t="shared" si="5"/>
        <v>MENOR</v>
      </c>
      <c r="P15" s="415">
        <f>'6. EVALUACIÓN CONTROLES AG.2018'!AJ8</f>
        <v>1</v>
      </c>
      <c r="Q15" s="415">
        <f>'6. EVALUACIÓN CONTROLES AG.2018'!AL8</f>
        <v>3</v>
      </c>
      <c r="R15" s="416">
        <f t="shared" si="6"/>
        <v>3</v>
      </c>
      <c r="S15" s="337" t="str">
        <f>'6. EVALUACIÓN CONTROLES AG.2018'!AN8</f>
        <v>BAJA</v>
      </c>
      <c r="T15" s="440" t="str">
        <f t="shared" si="7"/>
        <v>ASUMIR EL RIESGO; si el riesgo inherente está en zona baja, en consenso de los responsables involucrados puede considerarse su exclusión del mapa de riesgos</v>
      </c>
      <c r="U15" s="461" t="s">
        <v>570</v>
      </c>
      <c r="V15" s="462" t="s">
        <v>571</v>
      </c>
      <c r="W15" s="462" t="s">
        <v>572</v>
      </c>
      <c r="X15" s="462" t="s">
        <v>573</v>
      </c>
      <c r="Y15" s="462" t="s">
        <v>574</v>
      </c>
      <c r="Z15" s="462" t="s">
        <v>720</v>
      </c>
      <c r="AA15" s="442" t="s">
        <v>731</v>
      </c>
      <c r="AB15" s="516" t="s">
        <v>732</v>
      </c>
      <c r="AC15" s="516" t="s">
        <v>733</v>
      </c>
      <c r="AD15" s="443"/>
      <c r="AE15" s="442" t="s">
        <v>731</v>
      </c>
      <c r="AF15" s="516" t="s">
        <v>732</v>
      </c>
      <c r="AG15" s="516" t="s">
        <v>733</v>
      </c>
      <c r="AH15" s="443"/>
      <c r="AI15" s="442" t="s">
        <v>731</v>
      </c>
      <c r="AJ15" s="516" t="s">
        <v>732</v>
      </c>
      <c r="AK15" s="516" t="s">
        <v>733</v>
      </c>
      <c r="AL15" s="443"/>
      <c r="AM15" s="512"/>
      <c r="AN15" s="512"/>
      <c r="AO15" s="512"/>
      <c r="AP15" s="512"/>
      <c r="AQ15" s="512"/>
      <c r="AR15" s="512"/>
    </row>
    <row r="16" spans="1:149" ht="228.75" hidden="1" customHeight="1" thickBot="1" x14ac:dyDescent="0.25">
      <c r="A16" s="538"/>
      <c r="B16" s="497" t="s">
        <v>548</v>
      </c>
      <c r="C16" s="496" t="s">
        <v>748</v>
      </c>
      <c r="D16" s="470" t="s">
        <v>549</v>
      </c>
      <c r="E16" s="420" t="s">
        <v>147</v>
      </c>
      <c r="F16" s="419" t="s">
        <v>21</v>
      </c>
      <c r="G16" s="419" t="s">
        <v>22</v>
      </c>
      <c r="H16" s="415">
        <f>IF(F16="RARA VEZ",1,IF(F16="IMPROBABLE",2,IF(F16="POSIBLE",3,IF(F16="PROBABLE",4,5))))</f>
        <v>5</v>
      </c>
      <c r="I16" s="415">
        <f>IF(G16="INSIGNIFICANTE",1,IF(G16="MENOR",3,IF(G16="MODERADO",5,IF(G16="MAYOR",10,20))))</f>
        <v>10</v>
      </c>
      <c r="J16" s="416">
        <f>H16*I16</f>
        <v>50</v>
      </c>
      <c r="K16" s="450" t="str">
        <f>IF(OR(F16="",G16=""),"",IF(J16&lt;=12,"BAJA",IF(J16&lt;=25,"MODERADA",IF(J16&lt;=50,"ALTA","EXTREMA"))))</f>
        <v>ALTA</v>
      </c>
      <c r="L16" s="460" t="s">
        <v>621</v>
      </c>
      <c r="M16" s="459" t="s">
        <v>622</v>
      </c>
      <c r="N16" s="414" t="str">
        <f>IF(P16=1,"RARA VEZ",IF(P16=2,"IMPROBABLE",IF(P16=3,"POSIBLE",IF(P16=4,"PROBABLE","CASI SEGURO"))))</f>
        <v>PROBABLE</v>
      </c>
      <c r="O16" s="414" t="str">
        <f>IF(Q16=1,"INSIGNIFICANTE",IF(Q16=3,"MENOR",IF(Q16=5,"MODERADO",IF(Q16=10,"MAYOR","CATASTRÓFICO"))))</f>
        <v>MAYOR</v>
      </c>
      <c r="P16" s="415">
        <f>'6. EVALUACIÓN CONTROLES AG.2018'!AJ9</f>
        <v>4</v>
      </c>
      <c r="Q16" s="415">
        <f>'6. EVALUACIÓN CONTROLES AG.2018'!AL9</f>
        <v>10</v>
      </c>
      <c r="R16" s="416">
        <f>P16*Q16</f>
        <v>40</v>
      </c>
      <c r="S16" s="337" t="str">
        <f>'6. EVALUACIÓN CONTROLES AG.2018'!AN9</f>
        <v>ALTA</v>
      </c>
      <c r="T16" s="440" t="str">
        <f>IF(E16="Gestión",IF(S16="BAJA","ASUMIR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16" s="461" t="s">
        <v>710</v>
      </c>
      <c r="V16" s="471" t="s">
        <v>623</v>
      </c>
      <c r="W16" s="462" t="s">
        <v>624</v>
      </c>
      <c r="X16" s="471" t="s">
        <v>711</v>
      </c>
      <c r="Y16" s="471" t="s">
        <v>712</v>
      </c>
      <c r="Z16" s="467"/>
      <c r="AA16" s="442" t="s">
        <v>731</v>
      </c>
      <c r="AB16" s="516" t="s">
        <v>732</v>
      </c>
      <c r="AC16" s="516" t="s">
        <v>733</v>
      </c>
      <c r="AD16" s="443"/>
      <c r="AE16" s="442" t="s">
        <v>731</v>
      </c>
      <c r="AF16" s="516" t="s">
        <v>732</v>
      </c>
      <c r="AG16" s="516" t="s">
        <v>733</v>
      </c>
      <c r="AH16" s="443"/>
      <c r="AI16" s="442" t="s">
        <v>731</v>
      </c>
      <c r="AJ16" s="516" t="s">
        <v>732</v>
      </c>
      <c r="AK16" s="516" t="s">
        <v>733</v>
      </c>
      <c r="AL16" s="443"/>
      <c r="AM16" s="443"/>
      <c r="AN16" s="442" t="s">
        <v>731</v>
      </c>
      <c r="AO16" s="516" t="s">
        <v>732</v>
      </c>
      <c r="AP16" s="516" t="s">
        <v>733</v>
      </c>
      <c r="AQ16" s="443"/>
      <c r="AR16" s="512"/>
    </row>
    <row r="17" spans="1:45" s="135" customFormat="1" ht="206.25" hidden="1" customHeight="1" thickBot="1" x14ac:dyDescent="0.25">
      <c r="A17" s="445" t="s">
        <v>524</v>
      </c>
      <c r="B17" s="493" t="s">
        <v>525</v>
      </c>
      <c r="C17" s="593" t="s">
        <v>749</v>
      </c>
      <c r="D17" s="446" t="s">
        <v>371</v>
      </c>
      <c r="E17" s="417" t="s">
        <v>147</v>
      </c>
      <c r="F17" s="418" t="s">
        <v>40</v>
      </c>
      <c r="G17" s="418" t="s">
        <v>3</v>
      </c>
      <c r="H17" s="448">
        <f t="shared" si="0"/>
        <v>1</v>
      </c>
      <c r="I17" s="448">
        <f t="shared" si="1"/>
        <v>5</v>
      </c>
      <c r="J17" s="449">
        <f t="shared" si="2"/>
        <v>5</v>
      </c>
      <c r="K17" s="450" t="str">
        <f t="shared" si="3"/>
        <v>BAJA</v>
      </c>
      <c r="L17" s="451" t="s">
        <v>526</v>
      </c>
      <c r="M17" s="446" t="s">
        <v>445</v>
      </c>
      <c r="N17" s="414" t="str">
        <f t="shared" si="4"/>
        <v>RARA VEZ</v>
      </c>
      <c r="O17" s="414" t="str">
        <f t="shared" si="5"/>
        <v>INSIGNIFICANTE</v>
      </c>
      <c r="P17" s="415">
        <f>'6. EVALUACIÓN CONTROLES AG.2018'!AJ10</f>
        <v>1</v>
      </c>
      <c r="Q17" s="415">
        <f>'6. EVALUACIÓN CONTROLES AG.2018'!AL10</f>
        <v>1</v>
      </c>
      <c r="R17" s="416">
        <f t="shared" si="6"/>
        <v>1</v>
      </c>
      <c r="S17" s="337" t="str">
        <f>'6. EVALUACIÓN CONTROLES AG.2018'!AN10</f>
        <v>BAJA</v>
      </c>
      <c r="T17" s="440" t="str">
        <f t="shared" si="7"/>
        <v>ASUMIR EL RIESGO; si el riesgo inherente está en zona baja, en consenso de los responsables involucrados puede considerarse su exclusión del mapa de riesgos</v>
      </c>
      <c r="U17" s="452" t="s">
        <v>575</v>
      </c>
      <c r="V17" s="453" t="s">
        <v>576</v>
      </c>
      <c r="W17" s="453" t="s">
        <v>577</v>
      </c>
      <c r="X17" s="453" t="s">
        <v>578</v>
      </c>
      <c r="Y17" s="453" t="s">
        <v>579</v>
      </c>
      <c r="Z17" s="453" t="s">
        <v>580</v>
      </c>
      <c r="AA17" s="517" t="s">
        <v>731</v>
      </c>
      <c r="AB17" s="518" t="s">
        <v>732</v>
      </c>
      <c r="AC17" s="518" t="s">
        <v>733</v>
      </c>
      <c r="AD17" s="519"/>
      <c r="AE17" s="517" t="s">
        <v>731</v>
      </c>
      <c r="AF17" s="518" t="s">
        <v>732</v>
      </c>
      <c r="AG17" s="518" t="s">
        <v>733</v>
      </c>
      <c r="AH17" s="519"/>
      <c r="AI17" s="517" t="s">
        <v>731</v>
      </c>
      <c r="AJ17" s="518" t="s">
        <v>732</v>
      </c>
      <c r="AK17" s="518" t="s">
        <v>733</v>
      </c>
      <c r="AL17" s="519"/>
      <c r="AM17" s="283"/>
      <c r="AN17" s="283"/>
      <c r="AO17" s="283"/>
      <c r="AP17" s="283"/>
      <c r="AQ17" s="283"/>
      <c r="AR17" s="283"/>
    </row>
    <row r="18" spans="1:45" s="135" customFormat="1" ht="297" customHeight="1" thickBot="1" x14ac:dyDescent="0.25">
      <c r="A18" s="589" t="s">
        <v>524</v>
      </c>
      <c r="B18" s="591" t="s">
        <v>675</v>
      </c>
      <c r="C18" s="595" t="s">
        <v>750</v>
      </c>
      <c r="D18" s="592" t="s">
        <v>636</v>
      </c>
      <c r="E18" s="572" t="s">
        <v>328</v>
      </c>
      <c r="F18" s="573" t="s">
        <v>40</v>
      </c>
      <c r="G18" s="573" t="s">
        <v>22</v>
      </c>
      <c r="H18" s="574">
        <f t="shared" si="0"/>
        <v>1</v>
      </c>
      <c r="I18" s="574">
        <f t="shared" si="1"/>
        <v>10</v>
      </c>
      <c r="J18" s="575">
        <f t="shared" si="2"/>
        <v>10</v>
      </c>
      <c r="K18" s="576" t="str">
        <f t="shared" si="3"/>
        <v>BAJA</v>
      </c>
      <c r="L18" s="577" t="s">
        <v>581</v>
      </c>
      <c r="M18" s="571" t="s">
        <v>582</v>
      </c>
      <c r="N18" s="578" t="str">
        <f t="shared" si="4"/>
        <v>RARA VEZ</v>
      </c>
      <c r="O18" s="578" t="str">
        <f t="shared" si="5"/>
        <v>MODERADO</v>
      </c>
      <c r="P18" s="574">
        <f>'6. EVALUACIÓN CONTROLES AG.2018'!AJ11</f>
        <v>1</v>
      </c>
      <c r="Q18" s="574">
        <f>'6. EVALUACIÓN CONTROLES AG.2018'!AL11</f>
        <v>5</v>
      </c>
      <c r="R18" s="575">
        <f t="shared" si="6"/>
        <v>5</v>
      </c>
      <c r="S18" s="576" t="str">
        <f>'6. EVALUACIÓN CONTROLES AG.2018'!AN11</f>
        <v>BAJA</v>
      </c>
      <c r="T18" s="579" t="str">
        <f>IF(E18="Gestión",IF(S18="BAJA","ASUMIR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ELIMINAR O REDUCIR EL RIESGO hasta llevarlo a la zona Baja si supera esta</v>
      </c>
      <c r="U18" s="580" t="s">
        <v>722</v>
      </c>
      <c r="V18" s="581" t="s">
        <v>583</v>
      </c>
      <c r="W18" s="582" t="s">
        <v>637</v>
      </c>
      <c r="X18" s="582" t="s">
        <v>638</v>
      </c>
      <c r="Y18" s="582" t="s">
        <v>639</v>
      </c>
      <c r="Z18" s="583"/>
      <c r="AA18" s="584" t="s">
        <v>731</v>
      </c>
      <c r="AB18" s="585" t="s">
        <v>732</v>
      </c>
      <c r="AC18" s="585" t="s">
        <v>733</v>
      </c>
      <c r="AD18" s="586"/>
      <c r="AE18" s="584" t="s">
        <v>731</v>
      </c>
      <c r="AF18" s="585" t="s">
        <v>732</v>
      </c>
      <c r="AG18" s="585" t="s">
        <v>733</v>
      </c>
      <c r="AH18" s="586"/>
      <c r="AI18" s="584" t="s">
        <v>731</v>
      </c>
      <c r="AJ18" s="585" t="s">
        <v>732</v>
      </c>
      <c r="AK18" s="585" t="s">
        <v>733</v>
      </c>
      <c r="AL18" s="586"/>
      <c r="AM18" s="513"/>
      <c r="AN18" s="587"/>
      <c r="AO18" s="587"/>
      <c r="AP18" s="587"/>
      <c r="AQ18" s="587"/>
      <c r="AR18" s="513"/>
    </row>
    <row r="19" spans="1:45" s="135" customFormat="1" ht="329.25" customHeight="1" thickBot="1" x14ac:dyDescent="0.25">
      <c r="A19" s="590" t="s">
        <v>766</v>
      </c>
      <c r="B19" s="588" t="s">
        <v>640</v>
      </c>
      <c r="C19" s="594" t="s">
        <v>751</v>
      </c>
      <c r="D19" s="459" t="s">
        <v>361</v>
      </c>
      <c r="E19" s="420" t="s">
        <v>327</v>
      </c>
      <c r="F19" s="419" t="s">
        <v>40</v>
      </c>
      <c r="G19" s="419" t="s">
        <v>23</v>
      </c>
      <c r="H19" s="415">
        <f t="shared" si="0"/>
        <v>1</v>
      </c>
      <c r="I19" s="415">
        <f t="shared" si="1"/>
        <v>20</v>
      </c>
      <c r="J19" s="416">
        <f t="shared" si="2"/>
        <v>20</v>
      </c>
      <c r="K19" s="450" t="str">
        <f t="shared" si="3"/>
        <v>MODERADA</v>
      </c>
      <c r="L19" s="460" t="s">
        <v>463</v>
      </c>
      <c r="M19" s="459" t="s">
        <v>464</v>
      </c>
      <c r="N19" s="414" t="str">
        <f t="shared" si="4"/>
        <v>RARA VEZ</v>
      </c>
      <c r="O19" s="414" t="str">
        <f t="shared" si="5"/>
        <v>MAYOR</v>
      </c>
      <c r="P19" s="415">
        <f>'6. EVALUACIÓN CONTROLES AG.2018'!AJ12</f>
        <v>1</v>
      </c>
      <c r="Q19" s="415">
        <f>'6. EVALUACIÓN CONTROLES AG.2018'!AL12</f>
        <v>10</v>
      </c>
      <c r="R19" s="416">
        <f t="shared" si="6"/>
        <v>10</v>
      </c>
      <c r="S19" s="337" t="str">
        <f>'6. EVALUACIÓN CONTROLES AG.2018'!AN12</f>
        <v>BAJA</v>
      </c>
      <c r="T19" s="440" t="str">
        <f t="shared" si="7"/>
        <v>ELIMINAR O REDUCIR EL RIESGO hasta llevarlo a la zona Baja si supera esta</v>
      </c>
      <c r="U19" s="461" t="s">
        <v>706</v>
      </c>
      <c r="V19" s="482" t="s">
        <v>641</v>
      </c>
      <c r="W19" s="482" t="s">
        <v>642</v>
      </c>
      <c r="X19" s="462" t="s">
        <v>707</v>
      </c>
      <c r="Y19" s="462" t="s">
        <v>708</v>
      </c>
      <c r="Z19" s="462" t="s">
        <v>506</v>
      </c>
      <c r="AA19" s="442" t="s">
        <v>731</v>
      </c>
      <c r="AB19" s="516" t="s">
        <v>732</v>
      </c>
      <c r="AC19" s="516" t="s">
        <v>733</v>
      </c>
      <c r="AD19" s="443"/>
      <c r="AE19" s="442" t="s">
        <v>731</v>
      </c>
      <c r="AF19" s="516" t="s">
        <v>732</v>
      </c>
      <c r="AG19" s="516" t="s">
        <v>733</v>
      </c>
      <c r="AH19" s="443"/>
      <c r="AI19" s="442" t="s">
        <v>731</v>
      </c>
      <c r="AJ19" s="516" t="s">
        <v>732</v>
      </c>
      <c r="AK19" s="516" t="s">
        <v>733</v>
      </c>
      <c r="AL19" s="443"/>
      <c r="AM19" s="512"/>
      <c r="AN19" s="512"/>
      <c r="AO19" s="512"/>
      <c r="AP19" s="512"/>
      <c r="AQ19" s="512"/>
      <c r="AR19" s="514"/>
    </row>
    <row r="20" spans="1:45" s="135" customFormat="1" ht="264" customHeight="1" thickBot="1" x14ac:dyDescent="0.25">
      <c r="A20" s="590" t="s">
        <v>766</v>
      </c>
      <c r="B20" s="588" t="s">
        <v>676</v>
      </c>
      <c r="C20" s="496" t="s">
        <v>752</v>
      </c>
      <c r="D20" s="459" t="s">
        <v>361</v>
      </c>
      <c r="E20" s="420" t="s">
        <v>328</v>
      </c>
      <c r="F20" s="419" t="s">
        <v>18</v>
      </c>
      <c r="G20" s="419" t="s">
        <v>23</v>
      </c>
      <c r="H20" s="415">
        <f t="shared" si="0"/>
        <v>2</v>
      </c>
      <c r="I20" s="415">
        <f t="shared" si="1"/>
        <v>20</v>
      </c>
      <c r="J20" s="416">
        <f t="shared" si="2"/>
        <v>40</v>
      </c>
      <c r="K20" s="450" t="str">
        <f t="shared" si="3"/>
        <v>ALTA</v>
      </c>
      <c r="L20" s="460" t="s">
        <v>527</v>
      </c>
      <c r="M20" s="459" t="s">
        <v>483</v>
      </c>
      <c r="N20" s="414" t="str">
        <f t="shared" si="4"/>
        <v>RARA VEZ</v>
      </c>
      <c r="O20" s="414" t="str">
        <f t="shared" si="5"/>
        <v>MAYOR</v>
      </c>
      <c r="P20" s="415">
        <f>'6. EVALUACIÓN CONTROLES AG.2018'!AJ13</f>
        <v>1</v>
      </c>
      <c r="Q20" s="415">
        <f>'6. EVALUACIÓN CONTROLES AG.2018'!AL13</f>
        <v>10</v>
      </c>
      <c r="R20" s="416">
        <f t="shared" si="6"/>
        <v>10</v>
      </c>
      <c r="S20" s="337" t="str">
        <f>'6. EVALUACIÓN CONTROLES AG.2018'!AN13</f>
        <v>BAJA</v>
      </c>
      <c r="T20" s="440" t="str">
        <f t="shared" si="7"/>
        <v>ELIMINAR O REDUCIR EL RIESGO hasta llevarlo a la zona Baja si supera esta</v>
      </c>
      <c r="U20" s="461" t="s">
        <v>584</v>
      </c>
      <c r="V20" s="462" t="s">
        <v>585</v>
      </c>
      <c r="W20" s="482" t="s">
        <v>643</v>
      </c>
      <c r="X20" s="462" t="s">
        <v>586</v>
      </c>
      <c r="Y20" s="482" t="s">
        <v>721</v>
      </c>
      <c r="Z20" s="467"/>
      <c r="AA20" s="442" t="s">
        <v>731</v>
      </c>
      <c r="AB20" s="516" t="s">
        <v>732</v>
      </c>
      <c r="AC20" s="516" t="s">
        <v>733</v>
      </c>
      <c r="AD20" s="443"/>
      <c r="AE20" s="442" t="s">
        <v>731</v>
      </c>
      <c r="AF20" s="516" t="s">
        <v>732</v>
      </c>
      <c r="AG20" s="516" t="s">
        <v>733</v>
      </c>
      <c r="AH20" s="443"/>
      <c r="AI20" s="442" t="s">
        <v>731</v>
      </c>
      <c r="AJ20" s="516" t="s">
        <v>732</v>
      </c>
      <c r="AK20" s="516" t="s">
        <v>733</v>
      </c>
      <c r="AL20" s="443"/>
      <c r="AM20" s="512"/>
      <c r="AN20" s="512"/>
      <c r="AO20" s="512"/>
      <c r="AP20" s="512"/>
      <c r="AQ20" s="512"/>
      <c r="AR20" s="514"/>
    </row>
    <row r="21" spans="1:45" s="135" customFormat="1" ht="288" customHeight="1" thickBot="1" x14ac:dyDescent="0.25">
      <c r="A21" s="466" t="s">
        <v>766</v>
      </c>
      <c r="B21" s="495" t="s">
        <v>723</v>
      </c>
      <c r="C21" s="496" t="s">
        <v>753</v>
      </c>
      <c r="D21" s="459" t="s">
        <v>370</v>
      </c>
      <c r="E21" s="420" t="s">
        <v>330</v>
      </c>
      <c r="F21" s="419" t="s">
        <v>18</v>
      </c>
      <c r="G21" s="419" t="s">
        <v>23</v>
      </c>
      <c r="H21" s="415">
        <f t="shared" si="0"/>
        <v>2</v>
      </c>
      <c r="I21" s="415">
        <f t="shared" si="1"/>
        <v>20</v>
      </c>
      <c r="J21" s="416">
        <f t="shared" si="2"/>
        <v>40</v>
      </c>
      <c r="K21" s="450" t="str">
        <f t="shared" si="3"/>
        <v>ALTA</v>
      </c>
      <c r="L21" s="499" t="s">
        <v>678</v>
      </c>
      <c r="M21" s="495" t="s">
        <v>679</v>
      </c>
      <c r="N21" s="414" t="str">
        <f t="shared" si="4"/>
        <v>RARA VEZ</v>
      </c>
      <c r="O21" s="414" t="str">
        <f t="shared" si="5"/>
        <v>MAYOR</v>
      </c>
      <c r="P21" s="415">
        <f>'6. EVALUACIÓN CONTROLES AG.2018'!AJ14</f>
        <v>1</v>
      </c>
      <c r="Q21" s="415">
        <f>'6. EVALUACIÓN CONTROLES AG.2018'!AL14</f>
        <v>10</v>
      </c>
      <c r="R21" s="416">
        <f t="shared" si="6"/>
        <v>10</v>
      </c>
      <c r="S21" s="337" t="str">
        <f>'6. EVALUACIÓN CONTROLES AG.2018'!AN14</f>
        <v>BAJA</v>
      </c>
      <c r="T21" s="440" t="str">
        <f t="shared" si="7"/>
        <v>ELIMINAR O REDUCIR EL RIESGO hasta llevarlo a la zona Baja si supera esta</v>
      </c>
      <c r="U21" s="500" t="s">
        <v>724</v>
      </c>
      <c r="V21" s="501" t="s">
        <v>680</v>
      </c>
      <c r="W21" s="501" t="s">
        <v>681</v>
      </c>
      <c r="X21" s="501" t="s">
        <v>682</v>
      </c>
      <c r="Y21" s="501" t="s">
        <v>725</v>
      </c>
      <c r="Z21" s="467"/>
      <c r="AA21" s="442" t="s">
        <v>731</v>
      </c>
      <c r="AB21" s="516" t="s">
        <v>732</v>
      </c>
      <c r="AC21" s="516" t="s">
        <v>733</v>
      </c>
      <c r="AD21" s="443"/>
      <c r="AE21" s="442" t="s">
        <v>731</v>
      </c>
      <c r="AF21" s="516" t="s">
        <v>732</v>
      </c>
      <c r="AG21" s="516" t="s">
        <v>733</v>
      </c>
      <c r="AH21" s="443"/>
      <c r="AI21" s="442" t="s">
        <v>731</v>
      </c>
      <c r="AJ21" s="516" t="s">
        <v>732</v>
      </c>
      <c r="AK21" s="516" t="s">
        <v>733</v>
      </c>
      <c r="AL21" s="443"/>
      <c r="AM21" s="512"/>
      <c r="AN21" s="512"/>
      <c r="AO21" s="512"/>
      <c r="AP21" s="512"/>
      <c r="AQ21" s="512"/>
      <c r="AR21" s="513"/>
    </row>
    <row r="22" spans="1:45" s="135" customFormat="1" ht="186" customHeight="1" thickBot="1" x14ac:dyDescent="0.25">
      <c r="A22" s="590" t="s">
        <v>766</v>
      </c>
      <c r="B22" s="588" t="s">
        <v>677</v>
      </c>
      <c r="C22" s="496" t="s">
        <v>754</v>
      </c>
      <c r="D22" s="459" t="s">
        <v>370</v>
      </c>
      <c r="E22" s="420" t="s">
        <v>330</v>
      </c>
      <c r="F22" s="419" t="s">
        <v>19</v>
      </c>
      <c r="G22" s="419" t="s">
        <v>23</v>
      </c>
      <c r="H22" s="415">
        <f t="shared" si="0"/>
        <v>3</v>
      </c>
      <c r="I22" s="415">
        <f t="shared" si="1"/>
        <v>20</v>
      </c>
      <c r="J22" s="416">
        <f t="shared" si="2"/>
        <v>60</v>
      </c>
      <c r="K22" s="450" t="str">
        <f t="shared" si="3"/>
        <v>EXTREMA</v>
      </c>
      <c r="L22" s="460" t="s">
        <v>528</v>
      </c>
      <c r="M22" s="459" t="s">
        <v>447</v>
      </c>
      <c r="N22" s="414" t="str">
        <f t="shared" si="4"/>
        <v>IMPROBABLE</v>
      </c>
      <c r="O22" s="414" t="str">
        <f t="shared" si="5"/>
        <v>MODERADO</v>
      </c>
      <c r="P22" s="415">
        <f>'6. EVALUACIÓN CONTROLES AG.2018'!AJ15</f>
        <v>2</v>
      </c>
      <c r="Q22" s="415">
        <f>'6. EVALUACIÓN CONTROLES AG.2018'!AL15</f>
        <v>5</v>
      </c>
      <c r="R22" s="416">
        <f t="shared" si="6"/>
        <v>10</v>
      </c>
      <c r="S22" s="337" t="str">
        <f>'6. EVALUACIÓN CONTROLES AG.2018'!AN15</f>
        <v>BAJA</v>
      </c>
      <c r="T22" s="440" t="str">
        <f t="shared" si="7"/>
        <v>ELIMINAR O REDUCIR EL RIESGO hasta llevarlo a la zona Baja si supera esta</v>
      </c>
      <c r="U22" s="481" t="s">
        <v>719</v>
      </c>
      <c r="V22" s="462" t="s">
        <v>587</v>
      </c>
      <c r="W22" s="482" t="s">
        <v>644</v>
      </c>
      <c r="X22" s="462" t="s">
        <v>588</v>
      </c>
      <c r="Y22" s="462" t="s">
        <v>589</v>
      </c>
      <c r="Z22" s="467"/>
      <c r="AA22" s="442" t="s">
        <v>731</v>
      </c>
      <c r="AB22" s="516" t="s">
        <v>732</v>
      </c>
      <c r="AC22" s="516" t="s">
        <v>733</v>
      </c>
      <c r="AD22" s="443"/>
      <c r="AE22" s="442" t="s">
        <v>731</v>
      </c>
      <c r="AF22" s="516" t="s">
        <v>732</v>
      </c>
      <c r="AG22" s="516" t="s">
        <v>733</v>
      </c>
      <c r="AH22" s="443"/>
      <c r="AI22" s="442" t="s">
        <v>731</v>
      </c>
      <c r="AJ22" s="516" t="s">
        <v>732</v>
      </c>
      <c r="AK22" s="516" t="s">
        <v>733</v>
      </c>
      <c r="AL22" s="443"/>
      <c r="AM22" s="512"/>
      <c r="AN22" s="515"/>
      <c r="AO22" s="515"/>
      <c r="AP22" s="515"/>
      <c r="AQ22" s="515"/>
      <c r="AR22" s="513"/>
    </row>
    <row r="23" spans="1:45" s="135" customFormat="1" ht="329.25" hidden="1" customHeight="1" thickBot="1" x14ac:dyDescent="0.25">
      <c r="A23" s="466"/>
      <c r="B23" s="495" t="s">
        <v>529</v>
      </c>
      <c r="C23" s="496" t="s">
        <v>755</v>
      </c>
      <c r="D23" s="459" t="s">
        <v>373</v>
      </c>
      <c r="E23" s="420" t="s">
        <v>147</v>
      </c>
      <c r="F23" s="419" t="s">
        <v>21</v>
      </c>
      <c r="G23" s="419" t="s">
        <v>3</v>
      </c>
      <c r="H23" s="415">
        <f t="shared" si="0"/>
        <v>5</v>
      </c>
      <c r="I23" s="415">
        <f t="shared" si="1"/>
        <v>5</v>
      </c>
      <c r="J23" s="416">
        <f t="shared" si="2"/>
        <v>25</v>
      </c>
      <c r="K23" s="450" t="str">
        <f t="shared" si="3"/>
        <v>MODERADA</v>
      </c>
      <c r="L23" s="460" t="s">
        <v>490</v>
      </c>
      <c r="M23" s="459" t="s">
        <v>530</v>
      </c>
      <c r="N23" s="414" t="str">
        <f t="shared" si="4"/>
        <v>PROBABLE</v>
      </c>
      <c r="O23" s="414" t="str">
        <f t="shared" si="5"/>
        <v>MENOR</v>
      </c>
      <c r="P23" s="415">
        <f>'6. EVALUACIÓN CONTROLES AG.2018'!AJ16</f>
        <v>4</v>
      </c>
      <c r="Q23" s="415">
        <f>'6. EVALUACIÓN CONTROLES AG.2018'!AL16</f>
        <v>3</v>
      </c>
      <c r="R23" s="416">
        <f t="shared" si="6"/>
        <v>12</v>
      </c>
      <c r="S23" s="337" t="str">
        <f>'6. EVALUACIÓN CONTROLES AG.2018'!AN16</f>
        <v>BAJA</v>
      </c>
      <c r="T23" s="440" t="str">
        <f t="shared" si="7"/>
        <v>ASUMIR EL RIESGO; si el riesgo inherente está en zona baja, en consenso de los responsables involucrados puede considerarse su exclusión del mapa de riesgos</v>
      </c>
      <c r="U23" s="461" t="s">
        <v>590</v>
      </c>
      <c r="V23" s="462" t="s">
        <v>591</v>
      </c>
      <c r="W23" s="462" t="s">
        <v>592</v>
      </c>
      <c r="X23" s="462" t="s">
        <v>593</v>
      </c>
      <c r="Y23" s="462" t="s">
        <v>594</v>
      </c>
      <c r="Z23" s="467"/>
      <c r="AA23" s="442" t="s">
        <v>731</v>
      </c>
      <c r="AB23" s="516" t="s">
        <v>732</v>
      </c>
      <c r="AC23" s="516" t="s">
        <v>733</v>
      </c>
      <c r="AD23" s="443"/>
      <c r="AE23" s="442" t="s">
        <v>731</v>
      </c>
      <c r="AF23" s="516" t="s">
        <v>732</v>
      </c>
      <c r="AG23" s="516" t="s">
        <v>733</v>
      </c>
      <c r="AH23" s="443"/>
      <c r="AI23" s="442" t="s">
        <v>731</v>
      </c>
      <c r="AJ23" s="516" t="s">
        <v>732</v>
      </c>
      <c r="AK23" s="516" t="s">
        <v>733</v>
      </c>
      <c r="AL23" s="443"/>
      <c r="AM23" s="512"/>
      <c r="AN23" s="512"/>
      <c r="AO23" s="512"/>
      <c r="AP23" s="512"/>
      <c r="AQ23" s="512"/>
      <c r="AR23" s="512"/>
    </row>
    <row r="24" spans="1:45" s="135" customFormat="1" ht="408.75" hidden="1" customHeight="1" thickBot="1" x14ac:dyDescent="0.25">
      <c r="A24" s="468"/>
      <c r="B24" s="495" t="s">
        <v>683</v>
      </c>
      <c r="C24" s="496" t="s">
        <v>756</v>
      </c>
      <c r="D24" s="459" t="s">
        <v>684</v>
      </c>
      <c r="E24" s="420" t="s">
        <v>147</v>
      </c>
      <c r="F24" s="419" t="s">
        <v>40</v>
      </c>
      <c r="G24" s="419" t="s">
        <v>3</v>
      </c>
      <c r="H24" s="415">
        <f t="shared" si="0"/>
        <v>1</v>
      </c>
      <c r="I24" s="415">
        <f t="shared" si="1"/>
        <v>5</v>
      </c>
      <c r="J24" s="416">
        <f t="shared" si="2"/>
        <v>5</v>
      </c>
      <c r="K24" s="450" t="str">
        <f t="shared" si="3"/>
        <v>BAJA</v>
      </c>
      <c r="L24" s="460" t="s">
        <v>691</v>
      </c>
      <c r="M24" s="459" t="s">
        <v>685</v>
      </c>
      <c r="N24" s="414" t="str">
        <f t="shared" si="4"/>
        <v>RARA VEZ</v>
      </c>
      <c r="O24" s="414" t="str">
        <f t="shared" si="5"/>
        <v>MENOR</v>
      </c>
      <c r="P24" s="415">
        <f>'6. EVALUACIÓN CONTROLES AG.2018'!AJ17</f>
        <v>1</v>
      </c>
      <c r="Q24" s="415">
        <f>'6. EVALUACIÓN CONTROLES AG.2018'!AL17</f>
        <v>3</v>
      </c>
      <c r="R24" s="416">
        <f t="shared" si="6"/>
        <v>3</v>
      </c>
      <c r="S24" s="337" t="str">
        <f>'6. EVALUACIÓN CONTROLES AG.2018'!AN17</f>
        <v>BAJA</v>
      </c>
      <c r="T24" s="440" t="str">
        <f t="shared" si="7"/>
        <v>ASUMIR EL RIESGO; si el riesgo inherente está en zona baja, en consenso de los responsables involucrados puede considerarse su exclusión del mapa de riesgos</v>
      </c>
      <c r="U24" s="481" t="s">
        <v>686</v>
      </c>
      <c r="V24" s="482" t="s">
        <v>687</v>
      </c>
      <c r="W24" s="482" t="s">
        <v>688</v>
      </c>
      <c r="X24" s="482" t="s">
        <v>689</v>
      </c>
      <c r="Y24" s="482" t="s">
        <v>690</v>
      </c>
      <c r="Z24" s="467"/>
      <c r="AA24" s="442" t="s">
        <v>731</v>
      </c>
      <c r="AB24" s="516" t="s">
        <v>732</v>
      </c>
      <c r="AC24" s="516" t="s">
        <v>733</v>
      </c>
      <c r="AD24" s="443"/>
      <c r="AE24" s="442" t="s">
        <v>731</v>
      </c>
      <c r="AF24" s="516" t="s">
        <v>732</v>
      </c>
      <c r="AG24" s="516" t="s">
        <v>733</v>
      </c>
      <c r="AH24" s="443"/>
      <c r="AI24" s="442" t="s">
        <v>731</v>
      </c>
      <c r="AJ24" s="516" t="s">
        <v>732</v>
      </c>
      <c r="AK24" s="516" t="s">
        <v>733</v>
      </c>
      <c r="AL24" s="443"/>
      <c r="AM24" s="512"/>
      <c r="AN24" s="512"/>
      <c r="AO24" s="512"/>
      <c r="AP24" s="512"/>
      <c r="AQ24" s="512"/>
      <c r="AR24" s="512"/>
    </row>
    <row r="25" spans="1:45" s="135" customFormat="1" ht="254.25" hidden="1" customHeight="1" thickBot="1" x14ac:dyDescent="0.25">
      <c r="A25" s="469" t="s">
        <v>531</v>
      </c>
      <c r="B25" s="493" t="s">
        <v>532</v>
      </c>
      <c r="C25" s="494" t="s">
        <v>757</v>
      </c>
      <c r="D25" s="446" t="s">
        <v>533</v>
      </c>
      <c r="E25" s="417" t="s">
        <v>147</v>
      </c>
      <c r="F25" s="418" t="s">
        <v>19</v>
      </c>
      <c r="G25" s="418" t="s">
        <v>22</v>
      </c>
      <c r="H25" s="448">
        <f t="shared" si="0"/>
        <v>3</v>
      </c>
      <c r="I25" s="448">
        <f t="shared" si="1"/>
        <v>10</v>
      </c>
      <c r="J25" s="449">
        <f t="shared" si="2"/>
        <v>30</v>
      </c>
      <c r="K25" s="450" t="str">
        <f t="shared" si="3"/>
        <v>ALTA</v>
      </c>
      <c r="L25" s="451" t="s">
        <v>534</v>
      </c>
      <c r="M25" s="446" t="s">
        <v>535</v>
      </c>
      <c r="N25" s="414" t="str">
        <f t="shared" si="4"/>
        <v>IMPROBABLE</v>
      </c>
      <c r="O25" s="414" t="str">
        <f t="shared" si="5"/>
        <v>MODERADO</v>
      </c>
      <c r="P25" s="415">
        <f>'6. EVALUACIÓN CONTROLES AG.2018'!AJ18</f>
        <v>2</v>
      </c>
      <c r="Q25" s="415">
        <f>'6. EVALUACIÓN CONTROLES AG.2018'!AL18</f>
        <v>5</v>
      </c>
      <c r="R25" s="416">
        <f t="shared" si="6"/>
        <v>10</v>
      </c>
      <c r="S25" s="337" t="str">
        <f>'6. EVALUACIÓN CONTROLES AG.2018'!AN18</f>
        <v>BAJA</v>
      </c>
      <c r="T25" s="440" t="str">
        <f t="shared" si="7"/>
        <v>ASUMIR EL RIESGO; si el riesgo inherente está en zona baja, en consenso de los responsables involucrados puede considerarse su exclusión del mapa de riesgos</v>
      </c>
      <c r="U25" s="452" t="s">
        <v>595</v>
      </c>
      <c r="V25" s="453" t="s">
        <v>596</v>
      </c>
      <c r="W25" s="453" t="s">
        <v>597</v>
      </c>
      <c r="X25" s="453" t="s">
        <v>598</v>
      </c>
      <c r="Y25" s="453" t="s">
        <v>599</v>
      </c>
      <c r="Z25" s="465"/>
      <c r="AA25" s="517" t="s">
        <v>731</v>
      </c>
      <c r="AB25" s="518" t="s">
        <v>732</v>
      </c>
      <c r="AC25" s="518" t="s">
        <v>733</v>
      </c>
      <c r="AD25" s="519"/>
      <c r="AE25" s="517" t="s">
        <v>731</v>
      </c>
      <c r="AF25" s="518" t="s">
        <v>732</v>
      </c>
      <c r="AG25" s="518" t="s">
        <v>733</v>
      </c>
      <c r="AH25" s="519"/>
      <c r="AI25" s="517" t="s">
        <v>731</v>
      </c>
      <c r="AJ25" s="518" t="s">
        <v>732</v>
      </c>
      <c r="AK25" s="518" t="s">
        <v>733</v>
      </c>
      <c r="AL25" s="519"/>
      <c r="AM25" s="283"/>
      <c r="AN25" s="283"/>
      <c r="AO25" s="283"/>
      <c r="AP25" s="283"/>
      <c r="AQ25" s="283"/>
      <c r="AR25" s="283"/>
    </row>
    <row r="26" spans="1:45" s="534" customFormat="1" ht="262.5" hidden="1" customHeight="1" thickBot="1" x14ac:dyDescent="0.25">
      <c r="A26" s="539"/>
      <c r="B26" s="498" t="s">
        <v>550</v>
      </c>
      <c r="C26" s="494" t="s">
        <v>758</v>
      </c>
      <c r="D26" s="498" t="s">
        <v>374</v>
      </c>
      <c r="E26" s="520" t="s">
        <v>147</v>
      </c>
      <c r="F26" s="521" t="s">
        <v>18</v>
      </c>
      <c r="G26" s="521" t="s">
        <v>23</v>
      </c>
      <c r="H26" s="522">
        <f>IF(F26="RARA VEZ",1,IF(F26="IMPROBABLE",2,IF(F26="POSIBLE",3,IF(F26="PROBABLE",4,5))))</f>
        <v>2</v>
      </c>
      <c r="I26" s="522">
        <f>IF(G26="INSIGNIFICANTE",1,IF(G26="MENOR",3,IF(G26="MODERADO",5,IF(G26="MAYOR",10,20))))</f>
        <v>20</v>
      </c>
      <c r="J26" s="523">
        <f>H26*I26</f>
        <v>40</v>
      </c>
      <c r="K26" s="450" t="str">
        <f>IF(OR(F26="",G26=""),"",IF(J26&lt;=12,"BAJA",IF(J26&lt;=25,"MODERADA",IF(J26&lt;=50,"ALTA","EXTREMA"))))</f>
        <v>ALTA</v>
      </c>
      <c r="L26" s="524" t="s">
        <v>734</v>
      </c>
      <c r="M26" s="493" t="s">
        <v>735</v>
      </c>
      <c r="N26" s="525" t="str">
        <f>IF(P26=1,"RARA VEZ",IF(P26=2,"IMPROBABLE",IF(P26=3,"POSIBLE",IF(P26=4,"PROBABLE","CASI SEGURO"))))</f>
        <v>RARA VEZ</v>
      </c>
      <c r="O26" s="525" t="str">
        <f>IF(Q26=1,"INSIGNIFICANTE",IF(Q26=3,"MENOR",IF(Q26=5,"MODERADO",IF(Q26=10,"MAYOR","CATASTRÓFICO"))))</f>
        <v>MAYOR</v>
      </c>
      <c r="P26" s="526">
        <f>'[1]6. EVALUACIÓN CONTROLES AG.2018'!AJ24</f>
        <v>1</v>
      </c>
      <c r="Q26" s="526">
        <f>'[1]6. EVALUACIÓN CONTROLES AG.2018'!AL24</f>
        <v>10</v>
      </c>
      <c r="R26" s="527">
        <f>P26*Q26</f>
        <v>10</v>
      </c>
      <c r="S26" s="337" t="str">
        <f>'[1]6. EVALUACIÓN CONTROLES AG.2018'!AN24</f>
        <v>BAJA</v>
      </c>
      <c r="T26" s="528" t="str">
        <f>IF(E26="Gestión",IF(S26="BAJA","ASUMIR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26" s="529" t="s">
        <v>737</v>
      </c>
      <c r="V26" s="530" t="s">
        <v>736</v>
      </c>
      <c r="W26" s="530" t="s">
        <v>738</v>
      </c>
      <c r="X26" s="530" t="s">
        <v>739</v>
      </c>
      <c r="Y26" s="530" t="s">
        <v>742</v>
      </c>
      <c r="Z26" s="531"/>
      <c r="AA26" s="532" t="s">
        <v>731</v>
      </c>
      <c r="AB26" s="533" t="s">
        <v>732</v>
      </c>
      <c r="AC26" s="533" t="s">
        <v>733</v>
      </c>
      <c r="AD26" s="533"/>
      <c r="AE26" s="532" t="s">
        <v>731</v>
      </c>
      <c r="AF26" s="533" t="s">
        <v>732</v>
      </c>
      <c r="AG26" s="533" t="s">
        <v>733</v>
      </c>
      <c r="AH26" s="533"/>
      <c r="AI26" s="532" t="s">
        <v>731</v>
      </c>
      <c r="AJ26" s="533" t="s">
        <v>732</v>
      </c>
      <c r="AK26" s="533" t="s">
        <v>733</v>
      </c>
      <c r="AL26" s="533"/>
      <c r="AM26" s="283"/>
      <c r="AN26" s="283"/>
      <c r="AO26" s="283"/>
      <c r="AP26" s="283"/>
      <c r="AQ26" s="283"/>
      <c r="AR26" s="283"/>
    </row>
    <row r="27" spans="1:45" s="135" customFormat="1" ht="409.6" customHeight="1" thickBot="1" x14ac:dyDescent="0.25">
      <c r="A27" s="596" t="s">
        <v>760</v>
      </c>
      <c r="B27" s="495" t="s">
        <v>645</v>
      </c>
      <c r="C27" s="496" t="s">
        <v>759</v>
      </c>
      <c r="D27" s="459" t="s">
        <v>370</v>
      </c>
      <c r="E27" s="420" t="s">
        <v>327</v>
      </c>
      <c r="F27" s="419" t="s">
        <v>18</v>
      </c>
      <c r="G27" s="419" t="s">
        <v>22</v>
      </c>
      <c r="H27" s="415">
        <f t="shared" si="0"/>
        <v>2</v>
      </c>
      <c r="I27" s="415">
        <f t="shared" si="1"/>
        <v>10</v>
      </c>
      <c r="J27" s="416">
        <f t="shared" si="2"/>
        <v>20</v>
      </c>
      <c r="K27" s="450" t="str">
        <f t="shared" si="3"/>
        <v>MODERADA</v>
      </c>
      <c r="L27" s="460" t="s">
        <v>726</v>
      </c>
      <c r="M27" s="459" t="s">
        <v>768</v>
      </c>
      <c r="N27" s="414" t="str">
        <f t="shared" si="4"/>
        <v>RARA VEZ</v>
      </c>
      <c r="O27" s="414" t="str">
        <f t="shared" si="5"/>
        <v>MODERADO</v>
      </c>
      <c r="P27" s="415">
        <f>'6. EVALUACIÓN CONTROLES AG.2018'!AJ20</f>
        <v>1</v>
      </c>
      <c r="Q27" s="415">
        <f>'6. EVALUACIÓN CONTROLES AG.2018'!AL20</f>
        <v>5</v>
      </c>
      <c r="R27" s="416">
        <f t="shared" si="6"/>
        <v>5</v>
      </c>
      <c r="S27" s="337" t="str">
        <f>'6. EVALUACIÓN CONTROLES AG.2018'!AN20</f>
        <v>BAJA</v>
      </c>
      <c r="T27" s="440" t="str">
        <f t="shared" si="7"/>
        <v>ELIMINAR O REDUCIR EL RIESGO hasta llevarlo a la zona Baja si supera esta</v>
      </c>
      <c r="U27" s="481" t="s">
        <v>769</v>
      </c>
      <c r="V27" s="482" t="s">
        <v>770</v>
      </c>
      <c r="W27" s="482" t="s">
        <v>771</v>
      </c>
      <c r="X27" s="482" t="s">
        <v>772</v>
      </c>
      <c r="Y27" s="482" t="s">
        <v>773</v>
      </c>
      <c r="Z27" s="482" t="s">
        <v>727</v>
      </c>
      <c r="AA27" s="442" t="s">
        <v>731</v>
      </c>
      <c r="AB27" s="516" t="s">
        <v>732</v>
      </c>
      <c r="AC27" s="516" t="s">
        <v>733</v>
      </c>
      <c r="AD27" s="443"/>
      <c r="AE27" s="442" t="s">
        <v>731</v>
      </c>
      <c r="AF27" s="516" t="s">
        <v>732</v>
      </c>
      <c r="AG27" s="516" t="s">
        <v>733</v>
      </c>
      <c r="AH27" s="443"/>
      <c r="AI27" s="442" t="s">
        <v>731</v>
      </c>
      <c r="AJ27" s="516" t="s">
        <v>732</v>
      </c>
      <c r="AK27" s="516" t="s">
        <v>733</v>
      </c>
      <c r="AL27" s="443"/>
      <c r="AM27" s="442" t="s">
        <v>731</v>
      </c>
      <c r="AN27" s="516" t="s">
        <v>732</v>
      </c>
      <c r="AO27" s="516" t="s">
        <v>733</v>
      </c>
      <c r="AP27" s="443"/>
      <c r="AQ27" s="512"/>
      <c r="AR27" s="514"/>
    </row>
    <row r="28" spans="1:45" s="570" customFormat="1" ht="168" hidden="1" customHeight="1" thickBot="1" x14ac:dyDescent="0.25">
      <c r="A28" s="552"/>
      <c r="B28" s="553" t="s">
        <v>544</v>
      </c>
      <c r="C28" s="554" t="s">
        <v>761</v>
      </c>
      <c r="D28" s="555" t="s">
        <v>545</v>
      </c>
      <c r="E28" s="556" t="s">
        <v>147</v>
      </c>
      <c r="F28" s="557" t="s">
        <v>21</v>
      </c>
      <c r="G28" s="557" t="s">
        <v>22</v>
      </c>
      <c r="H28" s="558">
        <f>IF(F28="RARA VEZ",1,IF(F28="IMPROBABLE",2,IF(F28="POSIBLE",3,IF(F28="PROBABLE",4,5))))</f>
        <v>5</v>
      </c>
      <c r="I28" s="558">
        <f>IF(G28="INSIGNIFICANTE",1,IF(G28="MENOR",3,IF(G28="MODERADO",5,IF(G28="MAYOR",10,20))))</f>
        <v>10</v>
      </c>
      <c r="J28" s="559">
        <f>H28*I28</f>
        <v>50</v>
      </c>
      <c r="K28" s="337" t="str">
        <f>IF(OR(F28="",G28=""),"",IF(J28&lt;=12,"BAJA",IF(J28&lt;=25,"MODERADA",IF(J28&lt;=50,"ALTA","EXTREMA"))))</f>
        <v>ALTA</v>
      </c>
      <c r="L28" s="560" t="s">
        <v>546</v>
      </c>
      <c r="M28" s="561" t="s">
        <v>547</v>
      </c>
      <c r="N28" s="562" t="str">
        <f>IF(P28=1,"RARA VEZ",IF(P28=2,"IMPROBABLE",IF(P28=3,"POSIBLE",IF(P28=4,"PROBABLE","CASI SEGURO"))))</f>
        <v>POSIBLE</v>
      </c>
      <c r="O28" s="562" t="str">
        <f>IF(Q28=1,"INSIGNIFICANTE",IF(Q28=3,"MENOR",IF(Q28=5,"MODERADO",IF(Q28=10,"MAYOR","CATASTRÓFICO"))))</f>
        <v>MAYOR</v>
      </c>
      <c r="P28" s="558">
        <f>'6. EVALUACIÓN CONTROLES AG.2018'!AJ21</f>
        <v>3</v>
      </c>
      <c r="Q28" s="558">
        <f>'6. EVALUACIÓN CONTROLES AG.2018'!AL21</f>
        <v>10</v>
      </c>
      <c r="R28" s="559">
        <f>P28*Q28</f>
        <v>30</v>
      </c>
      <c r="S28" s="337" t="str">
        <f>'6. EVALUACIÓN CONTROLES AG.2018'!AN21</f>
        <v>ALTA</v>
      </c>
      <c r="T28" s="563" t="str">
        <f>IF(E28="Gestión",IF(S28="BAJA","ASUMIR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28" s="564" t="s">
        <v>616</v>
      </c>
      <c r="V28" s="565" t="s">
        <v>617</v>
      </c>
      <c r="W28" s="565" t="s">
        <v>618</v>
      </c>
      <c r="X28" s="565" t="s">
        <v>619</v>
      </c>
      <c r="Y28" s="565" t="s">
        <v>620</v>
      </c>
      <c r="Z28" s="566"/>
      <c r="AA28" s="567" t="s">
        <v>731</v>
      </c>
      <c r="AB28" s="568" t="s">
        <v>732</v>
      </c>
      <c r="AC28" s="568" t="s">
        <v>733</v>
      </c>
      <c r="AD28" s="569"/>
      <c r="AE28" s="567" t="s">
        <v>731</v>
      </c>
      <c r="AF28" s="568" t="s">
        <v>732</v>
      </c>
      <c r="AG28" s="568" t="s">
        <v>733</v>
      </c>
      <c r="AH28" s="569"/>
      <c r="AI28" s="567" t="s">
        <v>731</v>
      </c>
      <c r="AJ28" s="568" t="s">
        <v>732</v>
      </c>
      <c r="AK28" s="568" t="s">
        <v>733</v>
      </c>
      <c r="AL28" s="569"/>
      <c r="AM28" s="515"/>
      <c r="AN28" s="515"/>
      <c r="AO28" s="515"/>
      <c r="AP28" s="515"/>
      <c r="AQ28" s="515"/>
      <c r="AR28" s="515"/>
    </row>
    <row r="29" spans="1:45" ht="273" hidden="1" customHeight="1" thickBot="1" x14ac:dyDescent="0.25">
      <c r="A29" s="538"/>
      <c r="B29" s="497" t="s">
        <v>551</v>
      </c>
      <c r="C29" s="496" t="s">
        <v>762</v>
      </c>
      <c r="D29" s="470" t="s">
        <v>375</v>
      </c>
      <c r="E29" s="420" t="s">
        <v>147</v>
      </c>
      <c r="F29" s="419" t="s">
        <v>20</v>
      </c>
      <c r="G29" s="419" t="s">
        <v>22</v>
      </c>
      <c r="H29" s="415">
        <f>IF(F29="RARA VEZ",1,IF(F29="IMPROBABLE",2,IF(F29="POSIBLE",3,IF(F29="PROBABLE",4,5))))</f>
        <v>4</v>
      </c>
      <c r="I29" s="415">
        <f>IF(G29="INSIGNIFICANTE",1,IF(G29="MENOR",3,IF(G29="MODERADO",5,IF(G29="MAYOR",10,20))))</f>
        <v>10</v>
      </c>
      <c r="J29" s="416">
        <f>H29*I29</f>
        <v>40</v>
      </c>
      <c r="K29" s="450" t="str">
        <f>IF(OR(F29="",G29=""),"",IF(J29&lt;=12,"BAJA",IF(J29&lt;=25,"MODERADA",IF(J29&lt;=50,"ALTA","EXTREMA"))))</f>
        <v>ALTA</v>
      </c>
      <c r="L29" s="460" t="s">
        <v>552</v>
      </c>
      <c r="M29" s="459" t="s">
        <v>553</v>
      </c>
      <c r="N29" s="414" t="str">
        <f>IF(P29=1,"RARA VEZ",IF(P29=2,"IMPROBABLE",IF(P29=3,"POSIBLE",IF(P29=4,"PROBABLE","CASI SEGURO"))))</f>
        <v>POSIBLE</v>
      </c>
      <c r="O29" s="414" t="str">
        <f>IF(Q29=1,"INSIGNIFICANTE",IF(Q29=3,"MENOR",IF(Q29=5,"MODERADO",IF(Q29=10,"MAYOR","CATASTRÓFICO"))))</f>
        <v>MODERADO</v>
      </c>
      <c r="P29" s="415">
        <f>'6. EVALUACIÓN CONTROLES AG.2018'!AJ22</f>
        <v>3</v>
      </c>
      <c r="Q29" s="415">
        <f>'6. EVALUACIÓN CONTROLES AG.2018'!AL22</f>
        <v>5</v>
      </c>
      <c r="R29" s="472">
        <f>P29*Q29</f>
        <v>15</v>
      </c>
      <c r="S29" s="337" t="str">
        <f>'6. EVALUACIÓN CONTROLES AG.2018'!AN22</f>
        <v>MODERADA</v>
      </c>
      <c r="T29" s="473" t="str">
        <f>IF(E29="Gestión",IF(S29="BAJA","ASUMIR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29" s="461" t="s">
        <v>507</v>
      </c>
      <c r="V29" s="462" t="s">
        <v>625</v>
      </c>
      <c r="W29" s="462" t="s">
        <v>626</v>
      </c>
      <c r="X29" s="462" t="s">
        <v>627</v>
      </c>
      <c r="Y29" s="462" t="s">
        <v>508</v>
      </c>
      <c r="Z29" s="467"/>
      <c r="AA29" s="442" t="s">
        <v>731</v>
      </c>
      <c r="AB29" s="516" t="s">
        <v>732</v>
      </c>
      <c r="AC29" s="516" t="s">
        <v>733</v>
      </c>
      <c r="AD29" s="443"/>
      <c r="AE29" s="442" t="s">
        <v>731</v>
      </c>
      <c r="AF29" s="516" t="s">
        <v>732</v>
      </c>
      <c r="AG29" s="516" t="s">
        <v>733</v>
      </c>
      <c r="AH29" s="443"/>
      <c r="AI29" s="442" t="s">
        <v>731</v>
      </c>
      <c r="AJ29" s="516" t="s">
        <v>732</v>
      </c>
      <c r="AK29" s="516" t="s">
        <v>733</v>
      </c>
      <c r="AL29" s="443"/>
      <c r="AM29" s="512"/>
      <c r="AN29" s="512"/>
      <c r="AO29" s="512"/>
      <c r="AP29" s="512"/>
      <c r="AQ29" s="512"/>
      <c r="AR29" s="512"/>
    </row>
    <row r="30" spans="1:45" s="135" customFormat="1" ht="292.5" hidden="1" customHeight="1" thickBot="1" x14ac:dyDescent="0.25">
      <c r="A30" s="445" t="s">
        <v>536</v>
      </c>
      <c r="B30" s="493" t="s">
        <v>537</v>
      </c>
      <c r="C30" s="494" t="s">
        <v>763</v>
      </c>
      <c r="D30" s="446" t="s">
        <v>538</v>
      </c>
      <c r="E30" s="417" t="s">
        <v>147</v>
      </c>
      <c r="F30" s="418" t="s">
        <v>21</v>
      </c>
      <c r="G30" s="418" t="s">
        <v>22</v>
      </c>
      <c r="H30" s="448">
        <f t="shared" si="0"/>
        <v>5</v>
      </c>
      <c r="I30" s="448">
        <f t="shared" si="1"/>
        <v>10</v>
      </c>
      <c r="J30" s="449">
        <f t="shared" si="2"/>
        <v>50</v>
      </c>
      <c r="K30" s="450" t="str">
        <f t="shared" si="3"/>
        <v>ALTA</v>
      </c>
      <c r="L30" s="451" t="s">
        <v>539</v>
      </c>
      <c r="M30" s="446" t="s">
        <v>540</v>
      </c>
      <c r="N30" s="414" t="str">
        <f t="shared" si="4"/>
        <v>POSIBLE</v>
      </c>
      <c r="O30" s="414" t="str">
        <f t="shared" si="5"/>
        <v>MAYOR</v>
      </c>
      <c r="P30" s="415">
        <f>'6. EVALUACIÓN CONTROLES AG.2018'!AJ23</f>
        <v>3</v>
      </c>
      <c r="Q30" s="415">
        <f>'6. EVALUACIÓN CONTROLES AG.2018'!AL23</f>
        <v>10</v>
      </c>
      <c r="R30" s="416">
        <f t="shared" si="6"/>
        <v>30</v>
      </c>
      <c r="S30" s="337" t="str">
        <f>'6. EVALUACIÓN CONTROLES AG.2018'!AN23</f>
        <v>ALTA</v>
      </c>
      <c r="T30" s="464" t="str">
        <f t="shared" si="7"/>
        <v>REDUCIR EL RIESGO, en cada proceso involucrado deben definirse acciones adicionales como crear nuevos controles o fortalecer controles débiles y moderados,si es Alta o Extrema, en consenso se pueden considerar acciones para evitarlo o transferirlo</v>
      </c>
      <c r="U30" s="452" t="s">
        <v>600</v>
      </c>
      <c r="V30" s="453" t="s">
        <v>601</v>
      </c>
      <c r="W30" s="453" t="s">
        <v>602</v>
      </c>
      <c r="X30" s="453" t="s">
        <v>603</v>
      </c>
      <c r="Y30" s="453" t="s">
        <v>604</v>
      </c>
      <c r="Z30" s="453"/>
      <c r="AA30" s="517" t="s">
        <v>731</v>
      </c>
      <c r="AB30" s="518" t="s">
        <v>732</v>
      </c>
      <c r="AC30" s="518" t="s">
        <v>733</v>
      </c>
      <c r="AD30" s="519"/>
      <c r="AE30" s="517" t="s">
        <v>731</v>
      </c>
      <c r="AF30" s="518" t="s">
        <v>732</v>
      </c>
      <c r="AG30" s="518" t="s">
        <v>733</v>
      </c>
      <c r="AH30" s="519"/>
      <c r="AI30" s="517" t="s">
        <v>731</v>
      </c>
      <c r="AJ30" s="518" t="s">
        <v>732</v>
      </c>
      <c r="AK30" s="518" t="s">
        <v>733</v>
      </c>
      <c r="AL30" s="519"/>
      <c r="AM30" s="283"/>
      <c r="AN30" s="283"/>
      <c r="AO30" s="283"/>
      <c r="AP30" s="283"/>
      <c r="AQ30" s="283"/>
      <c r="AR30" s="283"/>
    </row>
    <row r="31" spans="1:45" s="135" customFormat="1" ht="246" hidden="1" customHeight="1" thickBot="1" x14ac:dyDescent="0.25">
      <c r="A31" s="455"/>
      <c r="B31" s="493" t="s">
        <v>380</v>
      </c>
      <c r="C31" s="494" t="s">
        <v>764</v>
      </c>
      <c r="D31" s="446" t="s">
        <v>541</v>
      </c>
      <c r="E31" s="417" t="s">
        <v>147</v>
      </c>
      <c r="F31" s="418" t="s">
        <v>20</v>
      </c>
      <c r="G31" s="418" t="s">
        <v>22</v>
      </c>
      <c r="H31" s="448">
        <f t="shared" si="0"/>
        <v>4</v>
      </c>
      <c r="I31" s="448">
        <f t="shared" si="1"/>
        <v>10</v>
      </c>
      <c r="J31" s="449">
        <f t="shared" si="2"/>
        <v>40</v>
      </c>
      <c r="K31" s="450" t="str">
        <f t="shared" si="3"/>
        <v>ALTA</v>
      </c>
      <c r="L31" s="451" t="s">
        <v>382</v>
      </c>
      <c r="M31" s="446" t="s">
        <v>381</v>
      </c>
      <c r="N31" s="414" t="str">
        <f t="shared" si="4"/>
        <v>IMPROBABLE</v>
      </c>
      <c r="O31" s="414" t="str">
        <f t="shared" si="5"/>
        <v>MENOR</v>
      </c>
      <c r="P31" s="415">
        <f>'6. EVALUACIÓN CONTROLES AG.2018'!AJ24</f>
        <v>2</v>
      </c>
      <c r="Q31" s="415">
        <f>'6. EVALUACIÓN CONTROLES AG.2018'!AL24</f>
        <v>3</v>
      </c>
      <c r="R31" s="416">
        <f t="shared" si="6"/>
        <v>6</v>
      </c>
      <c r="S31" s="337" t="str">
        <f>'6. EVALUACIÓN CONTROLES AG.2018'!AN24</f>
        <v>BAJA</v>
      </c>
      <c r="T31" s="464" t="str">
        <f t="shared" si="7"/>
        <v>ASUMIR EL RIESGO; si el riesgo inherente está en zona baja, en consenso de los responsables involucrados puede considerarse su exclusión del mapa de riesgos</v>
      </c>
      <c r="U31" s="452" t="s">
        <v>605</v>
      </c>
      <c r="V31" s="453" t="s">
        <v>606</v>
      </c>
      <c r="W31" s="453" t="s">
        <v>607</v>
      </c>
      <c r="X31" s="453" t="s">
        <v>608</v>
      </c>
      <c r="Y31" s="453" t="s">
        <v>609</v>
      </c>
      <c r="Z31" s="465"/>
      <c r="AA31" s="517" t="s">
        <v>731</v>
      </c>
      <c r="AB31" s="518" t="s">
        <v>732</v>
      </c>
      <c r="AC31" s="518" t="s">
        <v>733</v>
      </c>
      <c r="AD31" s="519"/>
      <c r="AE31" s="517" t="s">
        <v>731</v>
      </c>
      <c r="AF31" s="518" t="s">
        <v>732</v>
      </c>
      <c r="AG31" s="518" t="s">
        <v>733</v>
      </c>
      <c r="AH31" s="519"/>
      <c r="AI31" s="517" t="s">
        <v>731</v>
      </c>
      <c r="AJ31" s="518" t="s">
        <v>732</v>
      </c>
      <c r="AK31" s="518" t="s">
        <v>733</v>
      </c>
      <c r="AL31" s="519"/>
      <c r="AM31" s="283"/>
      <c r="AN31" s="283"/>
      <c r="AO31" s="283"/>
      <c r="AP31" s="283"/>
      <c r="AQ31" s="283"/>
      <c r="AR31" s="283"/>
    </row>
    <row r="32" spans="1:45" ht="401.25" hidden="1" customHeight="1" thickBot="1" x14ac:dyDescent="0.25">
      <c r="A32" s="540"/>
      <c r="B32" s="541" t="s">
        <v>542</v>
      </c>
      <c r="C32" s="542" t="s">
        <v>765</v>
      </c>
      <c r="D32" s="543" t="s">
        <v>543</v>
      </c>
      <c r="E32" s="544" t="s">
        <v>147</v>
      </c>
      <c r="F32" s="545" t="s">
        <v>18</v>
      </c>
      <c r="G32" s="545" t="s">
        <v>22</v>
      </c>
      <c r="H32" s="448">
        <f t="shared" si="0"/>
        <v>2</v>
      </c>
      <c r="I32" s="448">
        <f t="shared" si="1"/>
        <v>10</v>
      </c>
      <c r="J32" s="449">
        <f t="shared" si="2"/>
        <v>20</v>
      </c>
      <c r="K32" s="450" t="str">
        <f t="shared" si="3"/>
        <v>MODERADA</v>
      </c>
      <c r="L32" s="546" t="s">
        <v>610</v>
      </c>
      <c r="M32" s="547" t="s">
        <v>709</v>
      </c>
      <c r="N32" s="463" t="str">
        <f t="shared" si="4"/>
        <v>RARA VEZ</v>
      </c>
      <c r="O32" s="463" t="str">
        <f t="shared" si="5"/>
        <v>MENOR</v>
      </c>
      <c r="P32" s="448">
        <f>'6. EVALUACIÓN CONTROLES AG.2018'!AJ25</f>
        <v>1</v>
      </c>
      <c r="Q32" s="448">
        <f>'6. EVALUACIÓN CONTROLES AG.2018'!AL25</f>
        <v>3</v>
      </c>
      <c r="R32" s="449">
        <f t="shared" si="6"/>
        <v>3</v>
      </c>
      <c r="S32" s="450" t="str">
        <f>'6. EVALUACIÓN CONTROLES AG.2018'!AN25</f>
        <v>BAJA</v>
      </c>
      <c r="T32" s="464" t="str">
        <f t="shared" si="7"/>
        <v>ASUMIR EL RIESGO; si el riesgo inherente está en zona baja, en consenso de los responsables involucrados puede considerarse su exclusión del mapa de riesgos</v>
      </c>
      <c r="U32" s="548" t="s">
        <v>611</v>
      </c>
      <c r="V32" s="549" t="s">
        <v>612</v>
      </c>
      <c r="W32" s="549" t="s">
        <v>613</v>
      </c>
      <c r="X32" s="549" t="s">
        <v>614</v>
      </c>
      <c r="Y32" s="549" t="s">
        <v>615</v>
      </c>
      <c r="Z32" s="550"/>
      <c r="AA32" s="517" t="s">
        <v>731</v>
      </c>
      <c r="AB32" s="518" t="s">
        <v>732</v>
      </c>
      <c r="AC32" s="518" t="s">
        <v>733</v>
      </c>
      <c r="AD32" s="519"/>
      <c r="AE32" s="517" t="s">
        <v>731</v>
      </c>
      <c r="AF32" s="518" t="s">
        <v>732</v>
      </c>
      <c r="AG32" s="518" t="s">
        <v>733</v>
      </c>
      <c r="AH32" s="519"/>
      <c r="AI32" s="517" t="s">
        <v>731</v>
      </c>
      <c r="AJ32" s="518" t="s">
        <v>732</v>
      </c>
      <c r="AK32" s="518" t="s">
        <v>733</v>
      </c>
      <c r="AL32" s="519"/>
      <c r="AM32" s="519"/>
      <c r="AN32" s="517" t="s">
        <v>731</v>
      </c>
      <c r="AO32" s="518" t="s">
        <v>732</v>
      </c>
      <c r="AP32" s="518" t="s">
        <v>733</v>
      </c>
      <c r="AQ32" s="519"/>
      <c r="AR32" s="551"/>
      <c r="AS32" s="235"/>
    </row>
    <row r="96" ht="20.25" customHeight="1" thickBot="1" x14ac:dyDescent="0.25"/>
    <row r="97" spans="4:7" ht="20.25" customHeight="1" x14ac:dyDescent="0.2">
      <c r="D97" s="23" t="s">
        <v>40</v>
      </c>
      <c r="E97" s="69" t="s">
        <v>147</v>
      </c>
      <c r="G97" s="98" t="s">
        <v>164</v>
      </c>
    </row>
    <row r="98" spans="4:7" ht="20.25" customHeight="1" x14ac:dyDescent="0.2">
      <c r="D98" s="24" t="s">
        <v>18</v>
      </c>
      <c r="E98" s="71" t="s">
        <v>327</v>
      </c>
      <c r="G98" s="98" t="s">
        <v>163</v>
      </c>
    </row>
    <row r="99" spans="4:7" ht="20.25" customHeight="1" x14ac:dyDescent="0.2">
      <c r="D99" s="24" t="s">
        <v>19</v>
      </c>
      <c r="E99" s="76" t="s">
        <v>328</v>
      </c>
      <c r="G99" s="98" t="s">
        <v>3</v>
      </c>
    </row>
    <row r="100" spans="4:7" ht="20.25" customHeight="1" x14ac:dyDescent="0.2">
      <c r="D100" s="24" t="s">
        <v>20</v>
      </c>
      <c r="E100" s="71" t="s">
        <v>329</v>
      </c>
      <c r="G100" s="98" t="s">
        <v>22</v>
      </c>
    </row>
    <row r="101" spans="4:7" ht="20.25" customHeight="1" thickBot="1" x14ac:dyDescent="0.25">
      <c r="D101" s="25" t="s">
        <v>21</v>
      </c>
      <c r="E101" s="71" t="s">
        <v>330</v>
      </c>
      <c r="G101" s="99" t="s">
        <v>23</v>
      </c>
    </row>
    <row r="167" spans="4:15" ht="20.25" customHeight="1" thickBot="1" x14ac:dyDescent="0.25">
      <c r="E167" s="69" t="s">
        <v>152</v>
      </c>
      <c r="G167" s="69" t="s">
        <v>153</v>
      </c>
      <c r="K167" s="69" t="s">
        <v>155</v>
      </c>
      <c r="M167" s="69" t="s">
        <v>342</v>
      </c>
      <c r="N167" s="69" t="s">
        <v>162</v>
      </c>
    </row>
    <row r="168" spans="4:15" ht="20.25" customHeight="1" thickBot="1" x14ac:dyDescent="0.25">
      <c r="E168" s="69" t="s">
        <v>147</v>
      </c>
      <c r="G168" s="69" t="s">
        <v>64</v>
      </c>
      <c r="K168" s="70" t="s">
        <v>156</v>
      </c>
      <c r="L168" s="69">
        <v>1</v>
      </c>
      <c r="M168" s="23" t="s">
        <v>40</v>
      </c>
      <c r="N168" s="69">
        <v>1</v>
      </c>
      <c r="O168" s="69" t="s">
        <v>164</v>
      </c>
    </row>
    <row r="169" spans="4:15" ht="20.25" customHeight="1" thickBot="1" x14ac:dyDescent="0.25">
      <c r="D169" s="689"/>
      <c r="E169" s="71" t="s">
        <v>327</v>
      </c>
      <c r="G169" s="69" t="s">
        <v>154</v>
      </c>
      <c r="K169" s="72" t="s">
        <v>157</v>
      </c>
      <c r="L169" s="69">
        <v>2</v>
      </c>
      <c r="M169" s="24" t="s">
        <v>18</v>
      </c>
      <c r="N169" s="69">
        <v>3</v>
      </c>
      <c r="O169" s="69" t="s">
        <v>163</v>
      </c>
    </row>
    <row r="170" spans="4:15" ht="20.25" customHeight="1" x14ac:dyDescent="0.2">
      <c r="D170" s="690"/>
      <c r="E170" s="76" t="s">
        <v>328</v>
      </c>
      <c r="K170" s="73" t="s">
        <v>158</v>
      </c>
      <c r="L170" s="69">
        <v>3</v>
      </c>
      <c r="M170" s="24" t="s">
        <v>19</v>
      </c>
      <c r="N170" s="74">
        <v>5</v>
      </c>
      <c r="O170" s="75" t="s">
        <v>3</v>
      </c>
    </row>
    <row r="171" spans="4:15" ht="20.25" customHeight="1" thickBot="1" x14ac:dyDescent="0.25">
      <c r="D171" s="690"/>
      <c r="E171" s="71" t="s">
        <v>329</v>
      </c>
      <c r="K171" s="77" t="s">
        <v>159</v>
      </c>
      <c r="L171" s="69">
        <v>4</v>
      </c>
      <c r="M171" s="24" t="s">
        <v>20</v>
      </c>
      <c r="N171" s="74">
        <v>10</v>
      </c>
      <c r="O171" s="75" t="s">
        <v>22</v>
      </c>
    </row>
    <row r="172" spans="4:15" ht="20.25" customHeight="1" thickBot="1" x14ac:dyDescent="0.25">
      <c r="D172" s="690"/>
      <c r="E172" s="71" t="s">
        <v>330</v>
      </c>
      <c r="K172" s="77" t="s">
        <v>305</v>
      </c>
      <c r="L172" s="69">
        <v>5</v>
      </c>
      <c r="M172" s="25" t="s">
        <v>21</v>
      </c>
      <c r="N172" s="78">
        <v>20</v>
      </c>
      <c r="O172" s="79" t="s">
        <v>23</v>
      </c>
    </row>
    <row r="173" spans="4:15" ht="20.25" customHeight="1" x14ac:dyDescent="0.2">
      <c r="D173" s="690"/>
      <c r="E173" s="80"/>
    </row>
    <row r="174" spans="4:15" ht="20.25" customHeight="1" x14ac:dyDescent="0.2">
      <c r="D174" s="691"/>
      <c r="E174" s="71"/>
    </row>
    <row r="175" spans="4:15" ht="20.25" customHeight="1" x14ac:dyDescent="0.2">
      <c r="D175" s="692"/>
    </row>
    <row r="176" spans="4:15" ht="20.25" customHeight="1" x14ac:dyDescent="0.2">
      <c r="D176" s="693"/>
      <c r="E176" s="71"/>
    </row>
    <row r="177" spans="4:5" ht="20.25" customHeight="1" x14ac:dyDescent="0.2">
      <c r="D177" s="693"/>
      <c r="E177" s="80"/>
    </row>
    <row r="178" spans="4:5" ht="20.25" customHeight="1" x14ac:dyDescent="0.2">
      <c r="D178" s="693"/>
      <c r="E178" s="71"/>
    </row>
    <row r="179" spans="4:5" ht="20.25" customHeight="1" x14ac:dyDescent="0.2">
      <c r="D179" s="693"/>
      <c r="E179" s="71"/>
    </row>
    <row r="180" spans="4:5" ht="20.25" customHeight="1" x14ac:dyDescent="0.2">
      <c r="D180" s="694"/>
      <c r="E180" s="71"/>
    </row>
    <row r="181" spans="4:5" ht="20.25" customHeight="1" x14ac:dyDescent="0.2">
      <c r="D181" s="689"/>
    </row>
    <row r="182" spans="4:5" ht="20.25" customHeight="1" x14ac:dyDescent="0.2">
      <c r="D182" s="690"/>
      <c r="E182" s="71"/>
    </row>
    <row r="183" spans="4:5" ht="20.25" customHeight="1" x14ac:dyDescent="0.2">
      <c r="D183" s="690"/>
      <c r="E183" s="71"/>
    </row>
    <row r="184" spans="4:5" ht="20.25" customHeight="1" x14ac:dyDescent="0.2">
      <c r="D184" s="690"/>
      <c r="E184" s="71"/>
    </row>
    <row r="185" spans="4:5" ht="20.25" customHeight="1" x14ac:dyDescent="0.2">
      <c r="D185" s="691"/>
      <c r="E185" s="71"/>
    </row>
    <row r="186" spans="4:5" ht="20.25" customHeight="1" x14ac:dyDescent="0.2">
      <c r="D186" s="689"/>
    </row>
    <row r="187" spans="4:5" ht="20.25" customHeight="1" x14ac:dyDescent="0.2">
      <c r="D187" s="690"/>
      <c r="E187" s="71"/>
    </row>
    <row r="188" spans="4:5" ht="20.25" customHeight="1" x14ac:dyDescent="0.2">
      <c r="D188" s="690"/>
      <c r="E188" s="71"/>
    </row>
    <row r="189" spans="4:5" ht="20.25" customHeight="1" x14ac:dyDescent="0.2">
      <c r="D189" s="690"/>
      <c r="E189" s="71"/>
    </row>
    <row r="190" spans="4:5" ht="20.25" customHeight="1" x14ac:dyDescent="0.2">
      <c r="D190" s="690"/>
      <c r="E190" s="71"/>
    </row>
    <row r="191" spans="4:5" ht="20.25" customHeight="1" x14ac:dyDescent="0.2">
      <c r="D191" s="690"/>
      <c r="E191" s="71"/>
    </row>
    <row r="192" spans="4:5" ht="20.25" customHeight="1" x14ac:dyDescent="0.2">
      <c r="D192" s="690"/>
      <c r="E192" s="71"/>
    </row>
    <row r="193" spans="4:5" ht="20.25" customHeight="1" x14ac:dyDescent="0.2">
      <c r="D193" s="690"/>
      <c r="E193" s="71"/>
    </row>
    <row r="194" spans="4:5" ht="20.25" customHeight="1" x14ac:dyDescent="0.2">
      <c r="D194" s="690"/>
      <c r="E194" s="71"/>
    </row>
    <row r="195" spans="4:5" ht="20.25" customHeight="1" x14ac:dyDescent="0.2">
      <c r="D195" s="690"/>
      <c r="E195" s="71"/>
    </row>
    <row r="196" spans="4:5" ht="20.25" customHeight="1" x14ac:dyDescent="0.2">
      <c r="D196" s="690"/>
      <c r="E196" s="71"/>
    </row>
    <row r="197" spans="4:5" ht="20.25" customHeight="1" x14ac:dyDescent="0.2">
      <c r="D197" s="690"/>
      <c r="E197" s="71"/>
    </row>
    <row r="198" spans="4:5" ht="20.25" customHeight="1" thickBot="1" x14ac:dyDescent="0.25">
      <c r="D198" s="695"/>
      <c r="E198" s="81"/>
    </row>
  </sheetData>
  <sheetProtection algorithmName="SHA-512" hashValue="P36gvYJ3PNRa+t+LnFB9XoZmgv3mUbH8jMjr5WvTaw5bu0HAOjk67u+9O7u9MvvthUCbH+ptYWcmcwUjpD393Q==" saltValue="Tw3hy/NNOkltapzDh1yXmA==" spinCount="100000" sheet="1" formatCells="0" formatColumns="0" formatRows="0" insertColumns="0" insertRows="0" deleteColumns="0" deleteRows="0" autoFilter="0"/>
  <dataConsolidate/>
  <mergeCells count="57">
    <mergeCell ref="D169:D174"/>
    <mergeCell ref="D175:D180"/>
    <mergeCell ref="D181:D185"/>
    <mergeCell ref="D186:D198"/>
    <mergeCell ref="L8:Z8"/>
    <mergeCell ref="S9:S10"/>
    <mergeCell ref="B9:E9"/>
    <mergeCell ref="B8:K8"/>
    <mergeCell ref="E10:E11"/>
    <mergeCell ref="B10:B11"/>
    <mergeCell ref="C10:C11"/>
    <mergeCell ref="D10:D11"/>
    <mergeCell ref="N10:N11"/>
    <mergeCell ref="O10:O11"/>
    <mergeCell ref="L9:O9"/>
    <mergeCell ref="T9:Z10"/>
    <mergeCell ref="A9:A11"/>
    <mergeCell ref="AA8:AR8"/>
    <mergeCell ref="AM9:AR9"/>
    <mergeCell ref="AN10:AN11"/>
    <mergeCell ref="AI9:AL9"/>
    <mergeCell ref="AI10:AI11"/>
    <mergeCell ref="AR10:AR11"/>
    <mergeCell ref="AM10:AM11"/>
    <mergeCell ref="AB10:AB11"/>
    <mergeCell ref="AA10:AA11"/>
    <mergeCell ref="AA9:AD9"/>
    <mergeCell ref="AJ10:AJ11"/>
    <mergeCell ref="AK10:AK11"/>
    <mergeCell ref="AL10:AL11"/>
    <mergeCell ref="AE9:AH9"/>
    <mergeCell ref="AO10:AO11"/>
    <mergeCell ref="AM7:AR7"/>
    <mergeCell ref="B7:K7"/>
    <mergeCell ref="AF10:AF11"/>
    <mergeCell ref="AA7:AL7"/>
    <mergeCell ref="M10:M11"/>
    <mergeCell ref="F9:G10"/>
    <mergeCell ref="K9:K10"/>
    <mergeCell ref="AC10:AC11"/>
    <mergeCell ref="AD10:AD11"/>
    <mergeCell ref="AE10:AE11"/>
    <mergeCell ref="AQ10:AQ11"/>
    <mergeCell ref="AP10:AP11"/>
    <mergeCell ref="AC1:AR1"/>
    <mergeCell ref="AA4:AR4"/>
    <mergeCell ref="AC3:AR3"/>
    <mergeCell ref="AC2:AR2"/>
    <mergeCell ref="B1:AB1"/>
    <mergeCell ref="B2:AB2"/>
    <mergeCell ref="B3:AB3"/>
    <mergeCell ref="B4:O4"/>
    <mergeCell ref="B5:I5"/>
    <mergeCell ref="AG10:AG11"/>
    <mergeCell ref="AH10:AH11"/>
    <mergeCell ref="L10:L11"/>
    <mergeCell ref="L7:Z7"/>
  </mergeCells>
  <conditionalFormatting sqref="K13:K25 S16:S25 K27:K32 S30:S32 S27:S28">
    <cfRule type="containsText" dxfId="175" priority="45" operator="containsText" text="EXTREMA">
      <formula>NOT(ISERROR(SEARCH("EXTREMA",K13)))</formula>
    </cfRule>
    <cfRule type="containsText" dxfId="174" priority="46" operator="containsText" text="ALTA">
      <formula>NOT(ISERROR(SEARCH("ALTA",K13)))</formula>
    </cfRule>
    <cfRule type="containsText" dxfId="173" priority="47" operator="containsText" text="MODERADA">
      <formula>NOT(ISERROR(SEARCH("MODERADA",K13)))</formula>
    </cfRule>
    <cfRule type="containsText" dxfId="172" priority="48" operator="containsText" text="BAJA">
      <formula>NOT(ISERROR(SEARCH("BAJA",K13)))</formula>
    </cfRule>
  </conditionalFormatting>
  <conditionalFormatting sqref="K12">
    <cfRule type="containsText" dxfId="171" priority="41" operator="containsText" text="EXTREMA">
      <formula>NOT(ISERROR(SEARCH("EXTREMA",K12)))</formula>
    </cfRule>
    <cfRule type="containsText" dxfId="170" priority="42" operator="containsText" text="ALTA">
      <formula>NOT(ISERROR(SEARCH("ALTA",K12)))</formula>
    </cfRule>
    <cfRule type="containsText" dxfId="169" priority="43" operator="containsText" text="MODERADA">
      <formula>NOT(ISERROR(SEARCH("MODERADA",K12)))</formula>
    </cfRule>
    <cfRule type="containsText" dxfId="168" priority="44" operator="containsText" text="BAJA">
      <formula>NOT(ISERROR(SEARCH("BAJA",K12)))</formula>
    </cfRule>
  </conditionalFormatting>
  <conditionalFormatting sqref="S12:S15 S29">
    <cfRule type="containsText" dxfId="167" priority="9" operator="containsText" text="EXTREMA">
      <formula>NOT(ISERROR(SEARCH("EXTREMA",S12)))</formula>
    </cfRule>
    <cfRule type="containsText" dxfId="166" priority="10" operator="containsText" text="ALTA">
      <formula>NOT(ISERROR(SEARCH("ALTA",S12)))</formula>
    </cfRule>
    <cfRule type="containsText" dxfId="165" priority="11" operator="containsText" text="MODERADA">
      <formula>NOT(ISERROR(SEARCH("MODERADA",S12)))</formula>
    </cfRule>
    <cfRule type="containsText" dxfId="164" priority="12" operator="containsText" text="BAJA">
      <formula>NOT(ISERROR(SEARCH("BAJA",S12)))</formula>
    </cfRule>
  </conditionalFormatting>
  <conditionalFormatting sqref="K26">
    <cfRule type="containsText" dxfId="163" priority="5" operator="containsText" text="EXTREMA">
      <formula>NOT(ISERROR(SEARCH("EXTREMA",K26)))</formula>
    </cfRule>
    <cfRule type="containsText" dxfId="162" priority="6" operator="containsText" text="ALTA">
      <formula>NOT(ISERROR(SEARCH("ALTA",K26)))</formula>
    </cfRule>
    <cfRule type="containsText" dxfId="161" priority="7" operator="containsText" text="MODERADA">
      <formula>NOT(ISERROR(SEARCH("MODERADA",K26)))</formula>
    </cfRule>
    <cfRule type="containsText" dxfId="160" priority="8" operator="containsText" text="BAJA">
      <formula>NOT(ISERROR(SEARCH("BAJA",K26)))</formula>
    </cfRule>
  </conditionalFormatting>
  <conditionalFormatting sqref="S26">
    <cfRule type="containsText" dxfId="159" priority="1" operator="containsText" text="EXTREMA">
      <formula>NOT(ISERROR(SEARCH("EXTREMA",S26)))</formula>
    </cfRule>
    <cfRule type="containsText" dxfId="158" priority="2" operator="containsText" text="ALTA">
      <formula>NOT(ISERROR(SEARCH("ALTA",S26)))</formula>
    </cfRule>
    <cfRule type="containsText" dxfId="157" priority="3" operator="containsText" text="MODERADA">
      <formula>NOT(ISERROR(SEARCH("MODERADA",S26)))</formula>
    </cfRule>
    <cfRule type="containsText" dxfId="156" priority="4" operator="containsText" text="BAJA">
      <formula>NOT(ISERROR(SEARCH("BAJA",S26)))</formula>
    </cfRule>
  </conditionalFormatting>
  <dataValidations count="4">
    <dataValidation type="list" allowBlank="1" showInputMessage="1" showErrorMessage="1" sqref="BS1 AV1:AV3">
      <formula1>$AV$1:$AV$3</formula1>
    </dataValidation>
    <dataValidation type="list" allowBlank="1" showInputMessage="1" showErrorMessage="1" sqref="F12:F32">
      <formula1>$D$97:$D$101</formula1>
    </dataValidation>
    <dataValidation type="list" allowBlank="1" showInputMessage="1" showErrorMessage="1" sqref="G12:G32">
      <formula1>$G$97:$G$101</formula1>
    </dataValidation>
    <dataValidation type="list" allowBlank="1" showInputMessage="1" showErrorMessage="1" sqref="E12:E32">
      <formula1>$E$97:$E$101</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4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B3" sqref="B3:B7"/>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718" t="s">
        <v>31</v>
      </c>
      <c r="B1" s="719"/>
      <c r="C1" s="719"/>
      <c r="D1" s="719"/>
    </row>
    <row r="2" spans="1:4" ht="15.75" thickBot="1" x14ac:dyDescent="0.3">
      <c r="A2" s="16" t="s">
        <v>15</v>
      </c>
      <c r="B2" s="16" t="s">
        <v>16</v>
      </c>
      <c r="C2" s="16" t="s">
        <v>27</v>
      </c>
      <c r="D2" s="248" t="s">
        <v>310</v>
      </c>
    </row>
    <row r="3" spans="1:4" ht="57.75" customHeight="1" x14ac:dyDescent="0.25">
      <c r="A3" s="17">
        <v>1</v>
      </c>
      <c r="B3" s="23" t="s">
        <v>40</v>
      </c>
      <c r="C3" s="20" t="s">
        <v>316</v>
      </c>
      <c r="D3" s="249" t="s">
        <v>311</v>
      </c>
    </row>
    <row r="4" spans="1:4" ht="53.25" customHeight="1" x14ac:dyDescent="0.25">
      <c r="A4" s="18">
        <v>2</v>
      </c>
      <c r="B4" s="24" t="s">
        <v>18</v>
      </c>
      <c r="C4" s="21" t="s">
        <v>317</v>
      </c>
      <c r="D4" s="250" t="s">
        <v>315</v>
      </c>
    </row>
    <row r="5" spans="1:4" ht="53.25" customHeight="1" x14ac:dyDescent="0.25">
      <c r="A5" s="18">
        <v>3</v>
      </c>
      <c r="B5" s="24" t="s">
        <v>19</v>
      </c>
      <c r="C5" s="21" t="s">
        <v>286</v>
      </c>
      <c r="D5" s="250" t="s">
        <v>312</v>
      </c>
    </row>
    <row r="6" spans="1:4" ht="53.25" customHeight="1" x14ac:dyDescent="0.25">
      <c r="A6" s="18">
        <v>4</v>
      </c>
      <c r="B6" s="24" t="s">
        <v>20</v>
      </c>
      <c r="C6" s="21" t="s">
        <v>288</v>
      </c>
      <c r="D6" s="250" t="s">
        <v>313</v>
      </c>
    </row>
    <row r="7" spans="1:4" ht="53.25" customHeight="1" thickBot="1" x14ac:dyDescent="0.3">
      <c r="A7" s="19">
        <v>5</v>
      </c>
      <c r="B7" s="25" t="s">
        <v>21</v>
      </c>
      <c r="C7" s="22" t="s">
        <v>287</v>
      </c>
      <c r="D7" s="251" t="s">
        <v>314</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6"/>
  <sheetViews>
    <sheetView topLeftCell="B4" zoomScale="90" zoomScaleNormal="90" zoomScaleSheetLayoutView="80" workbookViewId="0">
      <pane xSplit="3" ySplit="4" topLeftCell="E8" activePane="bottomRight" state="frozen"/>
      <selection activeCell="B4" sqref="B4"/>
      <selection pane="topRight" activeCell="E4" sqref="E4"/>
      <selection pane="bottomLeft" activeCell="B8" sqref="B8"/>
      <selection pane="bottomRight" sqref="A1:BA84"/>
    </sheetView>
  </sheetViews>
  <sheetFormatPr baseColWidth="10" defaultRowHeight="15" x14ac:dyDescent="0.25"/>
  <cols>
    <col min="1" max="1" width="7.28515625" style="85" customWidth="1"/>
    <col min="2" max="2" width="29.7109375" style="85" customWidth="1"/>
    <col min="3" max="3" width="26.7109375" style="85" customWidth="1"/>
    <col min="4" max="4" width="24" style="85" customWidth="1"/>
    <col min="5" max="5" width="8.7109375" style="85" customWidth="1"/>
    <col min="6" max="6" width="8" style="85" customWidth="1"/>
    <col min="7" max="7" width="7.7109375" style="85" customWidth="1"/>
    <col min="8" max="8" width="8" style="85" customWidth="1"/>
    <col min="9" max="9" width="8.42578125" style="85" customWidth="1"/>
    <col min="10" max="10" width="9" style="85" customWidth="1"/>
    <col min="11" max="11" width="8.140625" style="85" customWidth="1"/>
    <col min="12" max="12" width="8.42578125" style="85" customWidth="1"/>
    <col min="13" max="13" width="8.5703125" style="85" customWidth="1"/>
    <col min="14" max="14" width="9.28515625" style="85" customWidth="1"/>
    <col min="15" max="15" width="7" style="85" customWidth="1"/>
    <col min="16" max="16" width="6.5703125" style="85" customWidth="1"/>
    <col min="17" max="17" width="8.85546875" style="85" customWidth="1"/>
    <col min="18" max="18" width="10.85546875" style="85" customWidth="1"/>
    <col min="19" max="19" width="8.42578125" style="85" customWidth="1"/>
    <col min="20" max="20" width="9" style="85" customWidth="1"/>
    <col min="21" max="21" width="8.140625" style="85" customWidth="1"/>
    <col min="22" max="22" width="8.42578125" style="85" customWidth="1"/>
    <col min="23" max="23" width="8.5703125" style="85" customWidth="1"/>
    <col min="24" max="24" width="9.28515625" style="85" customWidth="1"/>
    <col min="25" max="25" width="7" style="85" customWidth="1"/>
    <col min="26" max="26" width="6.5703125" style="85" customWidth="1"/>
    <col min="27" max="27" width="8.85546875" style="85" customWidth="1"/>
    <col min="28" max="28" width="10.85546875" style="85" customWidth="1"/>
    <col min="29" max="30" width="8.7109375" style="85" customWidth="1"/>
    <col min="31" max="31" width="8.85546875" style="85" customWidth="1"/>
    <col min="32" max="32" width="10.85546875" style="85" customWidth="1"/>
    <col min="33" max="33" width="8.85546875" style="85" customWidth="1"/>
    <col min="34" max="34" width="10.85546875" style="85" customWidth="1"/>
    <col min="35" max="36" width="8.7109375" style="85" customWidth="1"/>
    <col min="37" max="37" width="8.85546875" style="85" customWidth="1"/>
    <col min="38" max="38" width="10.85546875" style="85" customWidth="1"/>
    <col min="39" max="39" width="8.85546875" style="85" customWidth="1"/>
    <col min="40" max="40" width="10.85546875" style="85" customWidth="1"/>
    <col min="41" max="42" width="8.7109375" style="85" customWidth="1"/>
    <col min="43" max="43" width="8.85546875" style="85" customWidth="1"/>
    <col min="44" max="44" width="10.85546875" style="85" customWidth="1"/>
    <col min="45" max="45" width="8.5703125" style="85" customWidth="1"/>
    <col min="46" max="46" width="8.42578125" style="85" customWidth="1"/>
    <col min="47" max="16384" width="11.42578125" style="85"/>
  </cols>
  <sheetData>
    <row r="1" spans="1:68" ht="10.5" customHeight="1" x14ac:dyDescent="0.25"/>
    <row r="2" spans="1:68" ht="102" customHeight="1" x14ac:dyDescent="0.3">
      <c r="A2" s="747" t="s">
        <v>299</v>
      </c>
      <c r="B2" s="747"/>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747"/>
      <c r="AK2" s="747"/>
      <c r="AL2" s="747"/>
      <c r="AM2" s="747"/>
      <c r="AN2" s="747"/>
      <c r="AO2" s="747"/>
      <c r="AP2" s="747"/>
      <c r="AQ2" s="747"/>
      <c r="AR2" s="747"/>
      <c r="AS2" s="747"/>
      <c r="AT2" s="747"/>
    </row>
    <row r="3" spans="1:68" x14ac:dyDescent="0.25">
      <c r="A3" s="87"/>
      <c r="B3" s="87"/>
      <c r="C3" s="87"/>
      <c r="D3" s="87"/>
      <c r="E3" s="87"/>
      <c r="F3" s="87"/>
      <c r="G3" s="87"/>
      <c r="H3" s="87"/>
      <c r="I3" s="87"/>
      <c r="J3" s="87"/>
      <c r="K3" s="87"/>
      <c r="L3" s="87"/>
      <c r="M3" s="87"/>
      <c r="N3" s="87"/>
      <c r="S3" s="87"/>
      <c r="T3" s="87"/>
      <c r="U3" s="87"/>
      <c r="V3" s="87"/>
      <c r="W3" s="87"/>
      <c r="X3" s="87"/>
    </row>
    <row r="4" spans="1:68" ht="24" thickBot="1" x14ac:dyDescent="0.4">
      <c r="A4" s="722" t="s">
        <v>359</v>
      </c>
      <c r="B4" s="723"/>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c r="AW4" s="723"/>
      <c r="AX4" s="723"/>
      <c r="AY4" s="256"/>
      <c r="AZ4" s="256"/>
      <c r="BA4" s="256"/>
      <c r="BB4" s="256"/>
      <c r="BC4" s="256"/>
      <c r="BD4" s="256"/>
      <c r="BE4" s="256"/>
      <c r="BF4" s="256"/>
      <c r="BG4" s="256"/>
      <c r="BH4" s="256"/>
      <c r="BI4" s="256"/>
      <c r="BJ4" s="256"/>
      <c r="BK4" s="256"/>
      <c r="BL4" s="256"/>
      <c r="BM4" s="256"/>
      <c r="BN4" s="256"/>
      <c r="BO4" s="256"/>
    </row>
    <row r="5" spans="1:68" ht="19.5" customHeight="1" thickBot="1" x14ac:dyDescent="0.35">
      <c r="A5" s="88"/>
      <c r="B5" s="87"/>
      <c r="C5" s="87"/>
      <c r="D5" s="87"/>
      <c r="E5" s="725" t="s">
        <v>77</v>
      </c>
      <c r="F5" s="726"/>
      <c r="G5" s="737" t="s">
        <v>78</v>
      </c>
      <c r="H5" s="738"/>
      <c r="I5" s="725" t="s">
        <v>165</v>
      </c>
      <c r="J5" s="726"/>
      <c r="K5" s="737" t="s">
        <v>166</v>
      </c>
      <c r="L5" s="738"/>
      <c r="M5" s="725" t="s">
        <v>167</v>
      </c>
      <c r="N5" s="726"/>
      <c r="O5" s="737" t="s">
        <v>168</v>
      </c>
      <c r="P5" s="726"/>
      <c r="Q5" s="725" t="s">
        <v>169</v>
      </c>
      <c r="R5" s="726"/>
      <c r="S5" s="725" t="s">
        <v>343</v>
      </c>
      <c r="T5" s="726"/>
      <c r="U5" s="737" t="s">
        <v>344</v>
      </c>
      <c r="V5" s="738"/>
      <c r="W5" s="725" t="s">
        <v>345</v>
      </c>
      <c r="X5" s="726"/>
      <c r="Y5" s="737" t="s">
        <v>346</v>
      </c>
      <c r="Z5" s="726"/>
      <c r="AA5" s="725" t="s">
        <v>347</v>
      </c>
      <c r="AB5" s="726"/>
      <c r="AC5" s="725" t="s">
        <v>349</v>
      </c>
      <c r="AD5" s="726"/>
      <c r="AE5" s="725" t="s">
        <v>350</v>
      </c>
      <c r="AF5" s="726"/>
      <c r="AG5" s="729" t="s">
        <v>351</v>
      </c>
      <c r="AH5" s="730"/>
      <c r="AI5" s="729" t="s">
        <v>352</v>
      </c>
      <c r="AJ5" s="730"/>
      <c r="AK5" s="729" t="s">
        <v>353</v>
      </c>
      <c r="AL5" s="730"/>
      <c r="AM5" s="729" t="s">
        <v>354</v>
      </c>
      <c r="AN5" s="730"/>
      <c r="AO5" s="729" t="s">
        <v>355</v>
      </c>
      <c r="AP5" s="730"/>
      <c r="AQ5" s="729" t="s">
        <v>356</v>
      </c>
      <c r="AR5" s="730"/>
      <c r="AS5" s="725" t="s">
        <v>296</v>
      </c>
      <c r="AT5" s="726"/>
      <c r="AW5"/>
      <c r="AX5"/>
      <c r="AY5"/>
      <c r="AZ5"/>
      <c r="BA5"/>
      <c r="BB5"/>
      <c r="BC5"/>
      <c r="BD5"/>
      <c r="BE5"/>
      <c r="BF5"/>
      <c r="BG5"/>
      <c r="BH5"/>
      <c r="BI5"/>
      <c r="BJ5"/>
      <c r="BK5"/>
      <c r="BL5"/>
      <c r="BM5"/>
      <c r="BN5"/>
      <c r="BO5"/>
      <c r="BP5"/>
    </row>
    <row r="6" spans="1:68" ht="15" customHeight="1" thickBot="1" x14ac:dyDescent="0.3">
      <c r="A6" s="758" t="s">
        <v>59</v>
      </c>
      <c r="B6" s="748" t="s">
        <v>189</v>
      </c>
      <c r="C6" s="749"/>
      <c r="D6" s="750"/>
      <c r="E6" s="727" t="s">
        <v>60</v>
      </c>
      <c r="F6" s="728"/>
      <c r="G6" s="727" t="s">
        <v>60</v>
      </c>
      <c r="H6" s="728"/>
      <c r="I6" s="727" t="s">
        <v>60</v>
      </c>
      <c r="J6" s="728"/>
      <c r="K6" s="727" t="s">
        <v>60</v>
      </c>
      <c r="L6" s="728"/>
      <c r="M6" s="727" t="s">
        <v>60</v>
      </c>
      <c r="N6" s="728"/>
      <c r="O6" s="727" t="s">
        <v>60</v>
      </c>
      <c r="P6" s="728"/>
      <c r="Q6" s="727" t="s">
        <v>60</v>
      </c>
      <c r="R6" s="728"/>
      <c r="S6" s="727" t="s">
        <v>60</v>
      </c>
      <c r="T6" s="728"/>
      <c r="U6" s="727" t="s">
        <v>60</v>
      </c>
      <c r="V6" s="728"/>
      <c r="W6" s="727" t="s">
        <v>60</v>
      </c>
      <c r="X6" s="728"/>
      <c r="Y6" s="727" t="s">
        <v>60</v>
      </c>
      <c r="Z6" s="728"/>
      <c r="AA6" s="727" t="s">
        <v>60</v>
      </c>
      <c r="AB6" s="728"/>
      <c r="AC6" s="727" t="s">
        <v>60</v>
      </c>
      <c r="AD6" s="728"/>
      <c r="AE6" s="727" t="s">
        <v>60</v>
      </c>
      <c r="AF6" s="728"/>
      <c r="AG6" s="720" t="s">
        <v>60</v>
      </c>
      <c r="AH6" s="721"/>
      <c r="AI6" s="720" t="s">
        <v>60</v>
      </c>
      <c r="AJ6" s="721"/>
      <c r="AK6" s="720" t="s">
        <v>60</v>
      </c>
      <c r="AL6" s="721"/>
      <c r="AM6" s="720" t="s">
        <v>60</v>
      </c>
      <c r="AN6" s="721"/>
      <c r="AO6" s="720" t="s">
        <v>60</v>
      </c>
      <c r="AP6" s="721"/>
      <c r="AQ6" s="720" t="s">
        <v>60</v>
      </c>
      <c r="AR6" s="721"/>
      <c r="AS6" s="727" t="s">
        <v>60</v>
      </c>
      <c r="AT6" s="728"/>
      <c r="AW6"/>
      <c r="AX6"/>
      <c r="AY6"/>
      <c r="AZ6"/>
      <c r="BA6"/>
      <c r="BB6"/>
      <c r="BC6"/>
      <c r="BD6"/>
      <c r="BE6"/>
      <c r="BF6"/>
      <c r="BG6"/>
      <c r="BH6"/>
      <c r="BI6"/>
      <c r="BJ6"/>
      <c r="BK6"/>
      <c r="BL6"/>
      <c r="BM6"/>
      <c r="BN6"/>
      <c r="BO6"/>
      <c r="BP6"/>
    </row>
    <row r="7" spans="1:68" ht="15.75" customHeight="1" thickBot="1" x14ac:dyDescent="0.3">
      <c r="A7" s="759"/>
      <c r="B7" s="751"/>
      <c r="C7" s="752"/>
      <c r="D7" s="753"/>
      <c r="E7" s="236" t="s">
        <v>10</v>
      </c>
      <c r="F7" s="237" t="s">
        <v>26</v>
      </c>
      <c r="G7" s="236" t="s">
        <v>10</v>
      </c>
      <c r="H7" s="237" t="s">
        <v>26</v>
      </c>
      <c r="I7" s="236" t="s">
        <v>10</v>
      </c>
      <c r="J7" s="237" t="s">
        <v>26</v>
      </c>
      <c r="K7" s="236" t="s">
        <v>10</v>
      </c>
      <c r="L7" s="237" t="s">
        <v>26</v>
      </c>
      <c r="M7" s="427" t="s">
        <v>10</v>
      </c>
      <c r="N7" s="428" t="s">
        <v>26</v>
      </c>
      <c r="O7" s="236" t="s">
        <v>10</v>
      </c>
      <c r="P7" s="237" t="s">
        <v>26</v>
      </c>
      <c r="Q7" s="236" t="s">
        <v>10</v>
      </c>
      <c r="R7" s="237" t="s">
        <v>26</v>
      </c>
      <c r="S7" s="236" t="s">
        <v>10</v>
      </c>
      <c r="T7" s="237" t="s">
        <v>26</v>
      </c>
      <c r="U7" s="236" t="s">
        <v>10</v>
      </c>
      <c r="V7" s="237" t="s">
        <v>26</v>
      </c>
      <c r="W7" s="236" t="s">
        <v>10</v>
      </c>
      <c r="X7" s="237" t="s">
        <v>26</v>
      </c>
      <c r="Y7" s="236" t="s">
        <v>10</v>
      </c>
      <c r="Z7" s="237" t="s">
        <v>26</v>
      </c>
      <c r="AA7" s="236" t="s">
        <v>10</v>
      </c>
      <c r="AB7" s="237" t="s">
        <v>26</v>
      </c>
      <c r="AC7" s="236" t="s">
        <v>10</v>
      </c>
      <c r="AD7" s="237" t="s">
        <v>26</v>
      </c>
      <c r="AE7" s="236" t="s">
        <v>10</v>
      </c>
      <c r="AF7" s="237" t="s">
        <v>26</v>
      </c>
      <c r="AG7" s="236" t="s">
        <v>10</v>
      </c>
      <c r="AH7" s="237" t="s">
        <v>26</v>
      </c>
      <c r="AI7" s="236" t="s">
        <v>10</v>
      </c>
      <c r="AJ7" s="237" t="s">
        <v>26</v>
      </c>
      <c r="AK7" s="236" t="s">
        <v>10</v>
      </c>
      <c r="AL7" s="237" t="s">
        <v>26</v>
      </c>
      <c r="AM7" s="236" t="s">
        <v>10</v>
      </c>
      <c r="AN7" s="237" t="s">
        <v>26</v>
      </c>
      <c r="AO7" s="236" t="s">
        <v>10</v>
      </c>
      <c r="AP7" s="237" t="s">
        <v>26</v>
      </c>
      <c r="AQ7" s="236" t="s">
        <v>10</v>
      </c>
      <c r="AR7" s="237" t="s">
        <v>26</v>
      </c>
      <c r="AS7" s="236" t="s">
        <v>10</v>
      </c>
      <c r="AT7" s="237" t="s">
        <v>26</v>
      </c>
      <c r="AW7"/>
      <c r="AX7"/>
      <c r="AY7"/>
      <c r="AZ7"/>
      <c r="BA7"/>
      <c r="BB7"/>
      <c r="BC7"/>
      <c r="BD7"/>
      <c r="BE7"/>
      <c r="BF7"/>
      <c r="BG7"/>
      <c r="BH7"/>
      <c r="BI7"/>
      <c r="BJ7"/>
      <c r="BK7"/>
      <c r="BL7"/>
      <c r="BM7"/>
      <c r="BN7"/>
      <c r="BO7"/>
      <c r="BP7"/>
    </row>
    <row r="8" spans="1:68" ht="21" customHeight="1" x14ac:dyDescent="0.25">
      <c r="A8" s="89">
        <v>1</v>
      </c>
      <c r="B8" s="756" t="s">
        <v>172</v>
      </c>
      <c r="C8" s="756"/>
      <c r="D8" s="757"/>
      <c r="E8" s="117"/>
      <c r="F8" s="110"/>
      <c r="G8" s="111"/>
      <c r="H8" s="112"/>
      <c r="I8" s="111"/>
      <c r="J8" s="112"/>
      <c r="K8" s="111"/>
      <c r="L8" s="424"/>
      <c r="M8" s="429"/>
      <c r="N8" s="429"/>
      <c r="O8" s="431" t="s">
        <v>289</v>
      </c>
      <c r="P8" s="110"/>
      <c r="Q8" s="111" t="s">
        <v>289</v>
      </c>
      <c r="R8" s="112"/>
      <c r="S8" s="111" t="s">
        <v>289</v>
      </c>
      <c r="T8" s="112"/>
      <c r="U8" s="111" t="s">
        <v>289</v>
      </c>
      <c r="V8" s="112"/>
      <c r="W8" s="109" t="s">
        <v>289</v>
      </c>
      <c r="X8" s="110"/>
      <c r="Y8" s="111"/>
      <c r="Z8" s="112"/>
      <c r="AA8" s="111"/>
      <c r="AB8" s="112"/>
      <c r="AC8" s="257"/>
      <c r="AD8" s="257"/>
      <c r="AE8" s="111" t="s">
        <v>289</v>
      </c>
      <c r="AF8" s="424"/>
      <c r="AG8" s="430"/>
      <c r="AH8" s="430"/>
      <c r="AI8" s="257"/>
      <c r="AJ8" s="257"/>
      <c r="AK8" s="111"/>
      <c r="AL8" s="112"/>
      <c r="AM8" s="111"/>
      <c r="AN8" s="112"/>
      <c r="AO8" s="263"/>
      <c r="AP8" s="257"/>
      <c r="AQ8" s="111"/>
      <c r="AR8" s="112"/>
      <c r="AS8" s="111"/>
      <c r="AT8" s="112"/>
      <c r="AW8"/>
      <c r="AX8"/>
      <c r="AY8"/>
      <c r="AZ8"/>
      <c r="BA8"/>
      <c r="BB8"/>
      <c r="BC8"/>
      <c r="BD8"/>
      <c r="BE8"/>
      <c r="BF8"/>
      <c r="BG8"/>
      <c r="BH8"/>
      <c r="BI8"/>
      <c r="BJ8"/>
      <c r="BK8"/>
      <c r="BL8"/>
      <c r="BM8"/>
      <c r="BN8"/>
      <c r="BO8"/>
      <c r="BP8"/>
    </row>
    <row r="9" spans="1:68" ht="13.5" customHeight="1" x14ac:dyDescent="0.25">
      <c r="A9" s="90">
        <v>2</v>
      </c>
      <c r="B9" s="735" t="s">
        <v>173</v>
      </c>
      <c r="C9" s="735"/>
      <c r="D9" s="736"/>
      <c r="E9" s="117"/>
      <c r="F9" s="114"/>
      <c r="G9" s="115"/>
      <c r="H9" s="116"/>
      <c r="I9" s="115"/>
      <c r="J9" s="116"/>
      <c r="K9" s="115"/>
      <c r="L9" s="425"/>
      <c r="M9" s="429"/>
      <c r="N9" s="429"/>
      <c r="O9" s="432" t="s">
        <v>289</v>
      </c>
      <c r="P9" s="114"/>
      <c r="Q9" s="115" t="s">
        <v>289</v>
      </c>
      <c r="R9" s="116"/>
      <c r="S9" s="115" t="s">
        <v>289</v>
      </c>
      <c r="T9" s="116"/>
      <c r="U9" s="115" t="s">
        <v>289</v>
      </c>
      <c r="V9" s="116"/>
      <c r="W9" s="113" t="s">
        <v>289</v>
      </c>
      <c r="X9" s="114"/>
      <c r="Y9" s="115"/>
      <c r="Z9" s="116"/>
      <c r="AA9" s="115"/>
      <c r="AB9" s="116"/>
      <c r="AC9" s="258"/>
      <c r="AD9" s="258"/>
      <c r="AE9" s="115" t="s">
        <v>289</v>
      </c>
      <c r="AF9" s="425"/>
      <c r="AG9" s="429"/>
      <c r="AH9" s="429"/>
      <c r="AI9" s="258"/>
      <c r="AJ9" s="258"/>
      <c r="AK9" s="115"/>
      <c r="AL9" s="116"/>
      <c r="AM9" s="115"/>
      <c r="AN9" s="116"/>
      <c r="AO9" s="115"/>
      <c r="AP9" s="258"/>
      <c r="AQ9" s="115"/>
      <c r="AR9" s="116"/>
      <c r="AS9" s="115"/>
      <c r="AT9" s="116"/>
      <c r="AW9"/>
      <c r="AX9"/>
      <c r="AY9"/>
      <c r="AZ9"/>
      <c r="BA9"/>
      <c r="BB9"/>
      <c r="BC9"/>
      <c r="BD9"/>
      <c r="BE9"/>
      <c r="BF9"/>
      <c r="BG9"/>
      <c r="BH9"/>
      <c r="BI9"/>
      <c r="BJ9"/>
      <c r="BK9"/>
      <c r="BL9"/>
      <c r="BM9"/>
      <c r="BN9"/>
      <c r="BO9"/>
      <c r="BP9"/>
    </row>
    <row r="10" spans="1:68" ht="13.5" customHeight="1" x14ac:dyDescent="0.25">
      <c r="A10" s="90">
        <v>3</v>
      </c>
      <c r="B10" s="735" t="s">
        <v>174</v>
      </c>
      <c r="C10" s="735"/>
      <c r="D10" s="736"/>
      <c r="E10" s="117"/>
      <c r="F10" s="114"/>
      <c r="G10" s="115"/>
      <c r="H10" s="116"/>
      <c r="I10" s="115"/>
      <c r="J10" s="116"/>
      <c r="K10" s="115"/>
      <c r="L10" s="425"/>
      <c r="M10" s="429"/>
      <c r="N10" s="429"/>
      <c r="O10" s="432" t="s">
        <v>289</v>
      </c>
      <c r="P10" s="114"/>
      <c r="Q10" s="115" t="s">
        <v>289</v>
      </c>
      <c r="R10" s="116"/>
      <c r="S10" s="115" t="s">
        <v>289</v>
      </c>
      <c r="T10" s="116"/>
      <c r="U10" s="115" t="s">
        <v>289</v>
      </c>
      <c r="V10" s="116"/>
      <c r="W10" s="113" t="s">
        <v>289</v>
      </c>
      <c r="X10" s="114"/>
      <c r="Y10" s="115"/>
      <c r="Z10" s="116"/>
      <c r="AA10" s="115"/>
      <c r="AB10" s="116"/>
      <c r="AC10" s="258"/>
      <c r="AD10" s="258"/>
      <c r="AE10" s="115" t="s">
        <v>289</v>
      </c>
      <c r="AF10" s="425"/>
      <c r="AG10" s="429"/>
      <c r="AH10" s="429"/>
      <c r="AI10" s="258"/>
      <c r="AJ10" s="258"/>
      <c r="AK10" s="115"/>
      <c r="AL10" s="116"/>
      <c r="AM10" s="115"/>
      <c r="AN10" s="116"/>
      <c r="AO10" s="115"/>
      <c r="AP10" s="258"/>
      <c r="AQ10" s="115"/>
      <c r="AR10" s="116"/>
      <c r="AS10" s="115"/>
      <c r="AT10" s="116"/>
      <c r="AW10"/>
      <c r="AX10"/>
      <c r="AY10"/>
      <c r="AZ10"/>
      <c r="BA10"/>
      <c r="BB10"/>
      <c r="BC10"/>
      <c r="BD10"/>
      <c r="BE10"/>
      <c r="BF10"/>
      <c r="BG10"/>
      <c r="BH10"/>
      <c r="BI10"/>
      <c r="BJ10"/>
      <c r="BK10"/>
      <c r="BL10"/>
      <c r="BM10"/>
      <c r="BN10"/>
      <c r="BO10"/>
      <c r="BP10"/>
    </row>
    <row r="11" spans="1:68" ht="14.25" customHeight="1" x14ac:dyDescent="0.25">
      <c r="A11" s="90">
        <v>4</v>
      </c>
      <c r="B11" s="735" t="s">
        <v>175</v>
      </c>
      <c r="C11" s="735"/>
      <c r="D11" s="736"/>
      <c r="E11" s="117"/>
      <c r="F11" s="114"/>
      <c r="G11" s="115"/>
      <c r="H11" s="116"/>
      <c r="I11" s="115"/>
      <c r="J11" s="116"/>
      <c r="K11" s="115"/>
      <c r="L11" s="425"/>
      <c r="M11" s="429"/>
      <c r="N11" s="429"/>
      <c r="O11" s="432"/>
      <c r="P11" s="114" t="s">
        <v>289</v>
      </c>
      <c r="Q11" s="115"/>
      <c r="R11" s="116" t="s">
        <v>289</v>
      </c>
      <c r="S11" s="115" t="s">
        <v>289</v>
      </c>
      <c r="T11" s="116"/>
      <c r="U11" s="115"/>
      <c r="V11" s="116" t="s">
        <v>289</v>
      </c>
      <c r="W11" s="113"/>
      <c r="X11" s="114" t="s">
        <v>289</v>
      </c>
      <c r="Y11" s="115"/>
      <c r="Z11" s="116"/>
      <c r="AA11" s="115"/>
      <c r="AB11" s="116"/>
      <c r="AC11" s="258"/>
      <c r="AD11" s="258"/>
      <c r="AE11" s="115"/>
      <c r="AF11" s="425" t="s">
        <v>289</v>
      </c>
      <c r="AG11" s="429"/>
      <c r="AH11" s="429"/>
      <c r="AI11" s="258"/>
      <c r="AJ11" s="258"/>
      <c r="AK11" s="115"/>
      <c r="AL11" s="116"/>
      <c r="AM11" s="115"/>
      <c r="AN11" s="116"/>
      <c r="AO11" s="115"/>
      <c r="AP11" s="258"/>
      <c r="AQ11" s="115"/>
      <c r="AR11" s="116"/>
      <c r="AS11" s="115"/>
      <c r="AT11" s="116"/>
      <c r="AW11"/>
      <c r="AX11"/>
      <c r="AY11"/>
      <c r="AZ11"/>
      <c r="BA11"/>
      <c r="BB11"/>
      <c r="BC11"/>
      <c r="BD11"/>
      <c r="BE11"/>
      <c r="BF11"/>
      <c r="BG11"/>
      <c r="BH11"/>
      <c r="BI11"/>
      <c r="BJ11"/>
      <c r="BK11"/>
      <c r="BL11"/>
      <c r="BM11"/>
      <c r="BN11"/>
      <c r="BO11"/>
      <c r="BP11"/>
    </row>
    <row r="12" spans="1:68" x14ac:dyDescent="0.25">
      <c r="A12" s="90">
        <v>5</v>
      </c>
      <c r="B12" s="735" t="s">
        <v>176</v>
      </c>
      <c r="C12" s="735"/>
      <c r="D12" s="736"/>
      <c r="E12" s="117"/>
      <c r="F12" s="114"/>
      <c r="G12" s="115"/>
      <c r="H12" s="116"/>
      <c r="I12" s="115"/>
      <c r="J12" s="116"/>
      <c r="K12" s="115"/>
      <c r="L12" s="425"/>
      <c r="M12" s="429"/>
      <c r="N12" s="429"/>
      <c r="O12" s="432" t="s">
        <v>289</v>
      </c>
      <c r="P12" s="114"/>
      <c r="Q12" s="115" t="s">
        <v>289</v>
      </c>
      <c r="R12" s="116"/>
      <c r="S12" s="115" t="s">
        <v>289</v>
      </c>
      <c r="T12" s="116"/>
      <c r="U12" s="115" t="s">
        <v>289</v>
      </c>
      <c r="V12" s="116"/>
      <c r="W12" s="113" t="s">
        <v>289</v>
      </c>
      <c r="X12" s="114"/>
      <c r="Y12" s="115"/>
      <c r="Z12" s="116"/>
      <c r="AA12" s="115"/>
      <c r="AB12" s="116"/>
      <c r="AC12" s="258"/>
      <c r="AD12" s="258"/>
      <c r="AE12" s="115" t="s">
        <v>289</v>
      </c>
      <c r="AF12" s="425"/>
      <c r="AG12" s="429"/>
      <c r="AH12" s="429"/>
      <c r="AI12" s="258"/>
      <c r="AJ12" s="258"/>
      <c r="AK12" s="115"/>
      <c r="AL12" s="116"/>
      <c r="AM12" s="115"/>
      <c r="AN12" s="116"/>
      <c r="AO12" s="115"/>
      <c r="AP12" s="258"/>
      <c r="AQ12" s="115"/>
      <c r="AR12" s="116"/>
      <c r="AS12" s="115"/>
      <c r="AT12" s="116"/>
      <c r="AW12"/>
      <c r="AX12"/>
      <c r="AY12"/>
      <c r="AZ12"/>
      <c r="BA12"/>
      <c r="BB12"/>
      <c r="BC12"/>
      <c r="BD12"/>
      <c r="BE12"/>
      <c r="BF12"/>
      <c r="BG12"/>
      <c r="BH12"/>
      <c r="BI12"/>
      <c r="BJ12"/>
      <c r="BK12"/>
      <c r="BL12"/>
      <c r="BM12"/>
      <c r="BN12"/>
      <c r="BO12"/>
      <c r="BP12"/>
    </row>
    <row r="13" spans="1:68" x14ac:dyDescent="0.25">
      <c r="A13" s="90">
        <v>6</v>
      </c>
      <c r="B13" s="735" t="s">
        <v>61</v>
      </c>
      <c r="C13" s="735"/>
      <c r="D13" s="736"/>
      <c r="E13" s="117"/>
      <c r="F13" s="114"/>
      <c r="G13" s="115"/>
      <c r="H13" s="116"/>
      <c r="I13" s="115"/>
      <c r="J13" s="116"/>
      <c r="K13" s="115"/>
      <c r="L13" s="425"/>
      <c r="M13" s="429"/>
      <c r="N13" s="429"/>
      <c r="O13" s="432" t="s">
        <v>289</v>
      </c>
      <c r="P13" s="114"/>
      <c r="Q13" s="115" t="s">
        <v>289</v>
      </c>
      <c r="R13" s="116"/>
      <c r="S13" s="115" t="s">
        <v>289</v>
      </c>
      <c r="T13" s="116"/>
      <c r="U13" s="115" t="s">
        <v>289</v>
      </c>
      <c r="V13" s="116"/>
      <c r="W13" s="113" t="s">
        <v>289</v>
      </c>
      <c r="X13" s="114"/>
      <c r="Y13" s="115"/>
      <c r="Z13" s="116"/>
      <c r="AA13" s="115"/>
      <c r="AB13" s="116"/>
      <c r="AC13" s="258"/>
      <c r="AD13" s="258"/>
      <c r="AE13" s="115" t="s">
        <v>289</v>
      </c>
      <c r="AF13" s="425"/>
      <c r="AG13" s="429"/>
      <c r="AH13" s="429"/>
      <c r="AI13" s="258"/>
      <c r="AJ13" s="258"/>
      <c r="AK13" s="115"/>
      <c r="AL13" s="116"/>
      <c r="AM13" s="115"/>
      <c r="AN13" s="116"/>
      <c r="AO13" s="115"/>
      <c r="AP13" s="258"/>
      <c r="AQ13" s="115"/>
      <c r="AR13" s="116"/>
      <c r="AS13" s="115"/>
      <c r="AT13" s="116"/>
      <c r="AW13"/>
      <c r="AX13"/>
      <c r="AY13"/>
      <c r="AZ13"/>
      <c r="BA13"/>
      <c r="BB13"/>
      <c r="BC13"/>
      <c r="BD13"/>
      <c r="BE13"/>
      <c r="BF13"/>
      <c r="BG13"/>
      <c r="BH13"/>
      <c r="BI13"/>
      <c r="BJ13"/>
      <c r="BK13"/>
      <c r="BL13"/>
      <c r="BM13"/>
      <c r="BN13"/>
      <c r="BO13"/>
      <c r="BP13"/>
    </row>
    <row r="14" spans="1:68" x14ac:dyDescent="0.25">
      <c r="A14" s="90">
        <v>7</v>
      </c>
      <c r="B14" s="735" t="s">
        <v>177</v>
      </c>
      <c r="C14" s="735"/>
      <c r="D14" s="736"/>
      <c r="E14" s="117"/>
      <c r="F14" s="114"/>
      <c r="G14" s="115"/>
      <c r="H14" s="116"/>
      <c r="I14" s="115"/>
      <c r="J14" s="116"/>
      <c r="K14" s="115"/>
      <c r="L14" s="425"/>
      <c r="M14" s="429"/>
      <c r="N14" s="429"/>
      <c r="O14" s="432"/>
      <c r="P14" s="114" t="s">
        <v>289</v>
      </c>
      <c r="Q14" s="115" t="s">
        <v>289</v>
      </c>
      <c r="R14" s="116"/>
      <c r="S14" s="115" t="s">
        <v>289</v>
      </c>
      <c r="T14" s="116"/>
      <c r="U14" s="115" t="s">
        <v>289</v>
      </c>
      <c r="V14" s="116"/>
      <c r="W14" s="113" t="s">
        <v>289</v>
      </c>
      <c r="X14" s="114"/>
      <c r="Y14" s="115"/>
      <c r="Z14" s="116"/>
      <c r="AA14" s="115"/>
      <c r="AB14" s="116"/>
      <c r="AC14" s="258"/>
      <c r="AD14" s="258"/>
      <c r="AE14" s="115" t="s">
        <v>289</v>
      </c>
      <c r="AF14" s="425"/>
      <c r="AG14" s="429"/>
      <c r="AH14" s="429"/>
      <c r="AI14" s="258"/>
      <c r="AJ14" s="258"/>
      <c r="AK14" s="115"/>
      <c r="AL14" s="116"/>
      <c r="AM14" s="115"/>
      <c r="AN14" s="116"/>
      <c r="AO14" s="115"/>
      <c r="AP14" s="258"/>
      <c r="AQ14" s="115"/>
      <c r="AR14" s="116"/>
      <c r="AS14" s="115"/>
      <c r="AT14" s="116"/>
      <c r="AW14"/>
      <c r="AX14"/>
      <c r="AY14"/>
      <c r="AZ14"/>
      <c r="BA14"/>
      <c r="BB14"/>
      <c r="BC14"/>
      <c r="BD14"/>
      <c r="BE14"/>
      <c r="BF14"/>
      <c r="BG14"/>
      <c r="BH14"/>
      <c r="BI14"/>
      <c r="BJ14"/>
      <c r="BK14"/>
      <c r="BL14"/>
      <c r="BM14"/>
      <c r="BN14"/>
      <c r="BO14"/>
      <c r="BP14"/>
    </row>
    <row r="15" spans="1:68" ht="27.75" customHeight="1" x14ac:dyDescent="0.25">
      <c r="A15" s="91">
        <v>8</v>
      </c>
      <c r="B15" s="735" t="s">
        <v>178</v>
      </c>
      <c r="C15" s="735"/>
      <c r="D15" s="736"/>
      <c r="E15" s="117"/>
      <c r="F15" s="114"/>
      <c r="G15" s="115"/>
      <c r="H15" s="116"/>
      <c r="I15" s="115"/>
      <c r="J15" s="116"/>
      <c r="K15" s="115"/>
      <c r="L15" s="425"/>
      <c r="M15" s="429"/>
      <c r="N15" s="429"/>
      <c r="O15" s="432"/>
      <c r="P15" s="114" t="s">
        <v>289</v>
      </c>
      <c r="Q15" s="115" t="s">
        <v>289</v>
      </c>
      <c r="R15" s="116"/>
      <c r="S15" s="115"/>
      <c r="T15" s="116" t="s">
        <v>289</v>
      </c>
      <c r="U15" s="115" t="s">
        <v>289</v>
      </c>
      <c r="V15" s="116"/>
      <c r="W15" s="113" t="s">
        <v>289</v>
      </c>
      <c r="X15" s="114"/>
      <c r="Y15" s="115"/>
      <c r="Z15" s="116"/>
      <c r="AA15" s="115"/>
      <c r="AB15" s="116"/>
      <c r="AC15" s="258"/>
      <c r="AD15" s="258"/>
      <c r="AE15" s="115"/>
      <c r="AF15" s="425" t="s">
        <v>289</v>
      </c>
      <c r="AG15" s="429"/>
      <c r="AH15" s="429"/>
      <c r="AI15" s="258"/>
      <c r="AJ15" s="258"/>
      <c r="AK15" s="115"/>
      <c r="AL15" s="116"/>
      <c r="AM15" s="115"/>
      <c r="AN15" s="116"/>
      <c r="AO15" s="115"/>
      <c r="AP15" s="258"/>
      <c r="AQ15" s="115"/>
      <c r="AR15" s="116"/>
      <c r="AS15" s="115"/>
      <c r="AT15" s="116"/>
      <c r="AW15"/>
      <c r="AX15"/>
      <c r="AY15"/>
      <c r="AZ15"/>
      <c r="BA15"/>
      <c r="BB15"/>
      <c r="BC15"/>
      <c r="BD15"/>
      <c r="BE15"/>
      <c r="BF15"/>
      <c r="BG15"/>
      <c r="BH15"/>
      <c r="BI15"/>
      <c r="BJ15"/>
      <c r="BK15"/>
      <c r="BL15"/>
      <c r="BM15"/>
      <c r="BN15"/>
      <c r="BO15"/>
      <c r="BP15"/>
    </row>
    <row r="16" spans="1:68" x14ac:dyDescent="0.25">
      <c r="A16" s="90">
        <v>9</v>
      </c>
      <c r="B16" s="735" t="s">
        <v>179</v>
      </c>
      <c r="C16" s="735"/>
      <c r="D16" s="736"/>
      <c r="E16" s="117"/>
      <c r="F16" s="114"/>
      <c r="G16" s="115"/>
      <c r="H16" s="116"/>
      <c r="I16" s="115"/>
      <c r="J16" s="116"/>
      <c r="K16" s="115"/>
      <c r="L16" s="425"/>
      <c r="M16" s="429"/>
      <c r="N16" s="429"/>
      <c r="O16" s="432"/>
      <c r="P16" s="114" t="s">
        <v>289</v>
      </c>
      <c r="Q16" s="115"/>
      <c r="R16" s="116" t="s">
        <v>289</v>
      </c>
      <c r="S16" s="115" t="s">
        <v>289</v>
      </c>
      <c r="T16" s="116"/>
      <c r="U16" s="115" t="s">
        <v>289</v>
      </c>
      <c r="V16" s="116"/>
      <c r="W16" s="113" t="s">
        <v>289</v>
      </c>
      <c r="X16" s="114"/>
      <c r="Y16" s="115"/>
      <c r="Z16" s="116"/>
      <c r="AA16" s="115"/>
      <c r="AB16" s="116"/>
      <c r="AC16" s="258"/>
      <c r="AD16" s="258"/>
      <c r="AE16" s="115"/>
      <c r="AF16" s="425" t="s">
        <v>289</v>
      </c>
      <c r="AG16" s="429"/>
      <c r="AH16" s="429"/>
      <c r="AI16" s="258"/>
      <c r="AJ16" s="258"/>
      <c r="AK16" s="115"/>
      <c r="AL16" s="116"/>
      <c r="AM16" s="115"/>
      <c r="AN16" s="116"/>
      <c r="AO16" s="115"/>
      <c r="AP16" s="258"/>
      <c r="AQ16" s="115"/>
      <c r="AR16" s="116"/>
      <c r="AS16" s="115"/>
      <c r="AT16" s="116"/>
      <c r="AW16"/>
      <c r="AX16"/>
      <c r="AY16"/>
      <c r="AZ16"/>
      <c r="BA16"/>
      <c r="BB16"/>
      <c r="BC16"/>
      <c r="BD16"/>
      <c r="BE16"/>
      <c r="BF16"/>
      <c r="BG16"/>
      <c r="BH16"/>
      <c r="BI16"/>
      <c r="BJ16"/>
      <c r="BK16"/>
      <c r="BL16"/>
      <c r="BM16"/>
      <c r="BN16"/>
      <c r="BO16"/>
      <c r="BP16"/>
    </row>
    <row r="17" spans="1:68" x14ac:dyDescent="0.25">
      <c r="A17" s="90">
        <v>10</v>
      </c>
      <c r="B17" s="735" t="s">
        <v>180</v>
      </c>
      <c r="C17" s="735"/>
      <c r="D17" s="736"/>
      <c r="E17" s="117"/>
      <c r="F17" s="114"/>
      <c r="G17" s="115"/>
      <c r="H17" s="116"/>
      <c r="I17" s="115"/>
      <c r="J17" s="116"/>
      <c r="K17" s="115"/>
      <c r="L17" s="425"/>
      <c r="M17" s="429"/>
      <c r="N17" s="429"/>
      <c r="O17" s="432" t="s">
        <v>289</v>
      </c>
      <c r="P17" s="114"/>
      <c r="Q17" s="115" t="s">
        <v>289</v>
      </c>
      <c r="R17" s="116"/>
      <c r="S17" s="115" t="s">
        <v>289</v>
      </c>
      <c r="T17" s="116"/>
      <c r="U17" s="115" t="s">
        <v>289</v>
      </c>
      <c r="V17" s="116"/>
      <c r="W17" s="113" t="s">
        <v>289</v>
      </c>
      <c r="X17" s="114"/>
      <c r="Y17" s="115"/>
      <c r="Z17" s="116"/>
      <c r="AA17" s="115"/>
      <c r="AB17" s="116"/>
      <c r="AC17" s="258"/>
      <c r="AD17" s="258"/>
      <c r="AE17" s="115" t="s">
        <v>289</v>
      </c>
      <c r="AF17" s="425"/>
      <c r="AG17" s="429"/>
      <c r="AH17" s="429"/>
      <c r="AI17" s="258"/>
      <c r="AJ17" s="258"/>
      <c r="AK17" s="115"/>
      <c r="AL17" s="116"/>
      <c r="AM17" s="115"/>
      <c r="AN17" s="116"/>
      <c r="AO17" s="115"/>
      <c r="AP17" s="258"/>
      <c r="AQ17" s="115"/>
      <c r="AR17" s="116"/>
      <c r="AS17" s="115"/>
      <c r="AT17" s="116"/>
      <c r="AW17"/>
      <c r="AX17"/>
      <c r="AY17"/>
      <c r="AZ17"/>
      <c r="BA17"/>
      <c r="BB17"/>
      <c r="BC17"/>
      <c r="BD17"/>
      <c r="BE17"/>
      <c r="BF17"/>
      <c r="BG17"/>
      <c r="BH17"/>
      <c r="BI17"/>
      <c r="BJ17"/>
      <c r="BK17"/>
      <c r="BL17"/>
      <c r="BM17"/>
      <c r="BN17"/>
      <c r="BO17"/>
      <c r="BP17"/>
    </row>
    <row r="18" spans="1:68" x14ac:dyDescent="0.25">
      <c r="A18" s="90">
        <v>11</v>
      </c>
      <c r="B18" s="735" t="s">
        <v>181</v>
      </c>
      <c r="C18" s="735"/>
      <c r="D18" s="736"/>
      <c r="E18" s="117"/>
      <c r="F18" s="114"/>
      <c r="G18" s="115"/>
      <c r="H18" s="116"/>
      <c r="I18" s="115"/>
      <c r="J18" s="116"/>
      <c r="K18" s="115"/>
      <c r="L18" s="425"/>
      <c r="M18" s="429"/>
      <c r="N18" s="429"/>
      <c r="O18" s="432" t="s">
        <v>289</v>
      </c>
      <c r="P18" s="114"/>
      <c r="Q18" s="115" t="s">
        <v>289</v>
      </c>
      <c r="R18" s="116"/>
      <c r="S18" s="115" t="s">
        <v>289</v>
      </c>
      <c r="T18" s="116"/>
      <c r="U18" s="115" t="s">
        <v>289</v>
      </c>
      <c r="V18" s="116"/>
      <c r="W18" s="113" t="s">
        <v>289</v>
      </c>
      <c r="X18" s="114"/>
      <c r="Y18" s="115"/>
      <c r="Z18" s="116"/>
      <c r="AA18" s="115"/>
      <c r="AB18" s="116"/>
      <c r="AC18" s="258"/>
      <c r="AD18" s="258"/>
      <c r="AE18" s="115" t="s">
        <v>289</v>
      </c>
      <c r="AF18" s="425"/>
      <c r="AG18" s="429"/>
      <c r="AH18" s="429"/>
      <c r="AI18" s="258"/>
      <c r="AJ18" s="258"/>
      <c r="AK18" s="115"/>
      <c r="AL18" s="116"/>
      <c r="AM18" s="115"/>
      <c r="AN18" s="116"/>
      <c r="AO18" s="115"/>
      <c r="AP18" s="258"/>
      <c r="AQ18" s="115"/>
      <c r="AR18" s="116"/>
      <c r="AS18" s="115"/>
      <c r="AT18" s="116"/>
      <c r="AW18"/>
      <c r="AX18"/>
      <c r="AY18"/>
      <c r="AZ18"/>
      <c r="BA18"/>
      <c r="BB18"/>
      <c r="BC18"/>
      <c r="BD18"/>
      <c r="BE18"/>
      <c r="BF18"/>
      <c r="BG18"/>
      <c r="BH18"/>
      <c r="BI18"/>
      <c r="BJ18"/>
      <c r="BK18"/>
      <c r="BL18"/>
      <c r="BM18"/>
      <c r="BN18"/>
      <c r="BO18"/>
      <c r="BP18"/>
    </row>
    <row r="19" spans="1:68" x14ac:dyDescent="0.25">
      <c r="A19" s="90">
        <v>12</v>
      </c>
      <c r="B19" s="735" t="s">
        <v>182</v>
      </c>
      <c r="C19" s="735"/>
      <c r="D19" s="736"/>
      <c r="E19" s="117"/>
      <c r="F19" s="114"/>
      <c r="G19" s="115"/>
      <c r="H19" s="116"/>
      <c r="I19" s="115"/>
      <c r="J19" s="116"/>
      <c r="K19" s="115"/>
      <c r="L19" s="425"/>
      <c r="M19" s="429"/>
      <c r="N19" s="429"/>
      <c r="O19" s="432" t="s">
        <v>289</v>
      </c>
      <c r="P19" s="114"/>
      <c r="Q19" s="115" t="s">
        <v>289</v>
      </c>
      <c r="R19" s="116"/>
      <c r="S19" s="115" t="s">
        <v>289</v>
      </c>
      <c r="T19" s="116"/>
      <c r="U19" s="115" t="s">
        <v>289</v>
      </c>
      <c r="V19" s="116"/>
      <c r="W19" s="113" t="s">
        <v>289</v>
      </c>
      <c r="X19" s="114"/>
      <c r="Y19" s="115"/>
      <c r="Z19" s="116"/>
      <c r="AA19" s="115"/>
      <c r="AB19" s="116"/>
      <c r="AC19" s="258"/>
      <c r="AD19" s="258"/>
      <c r="AE19" s="115" t="s">
        <v>289</v>
      </c>
      <c r="AF19" s="425"/>
      <c r="AG19" s="429"/>
      <c r="AH19" s="429"/>
      <c r="AI19" s="258"/>
      <c r="AJ19" s="258"/>
      <c r="AK19" s="115"/>
      <c r="AL19" s="116"/>
      <c r="AM19" s="115"/>
      <c r="AN19" s="116"/>
      <c r="AO19" s="115"/>
      <c r="AP19" s="258"/>
      <c r="AQ19" s="115"/>
      <c r="AR19" s="116"/>
      <c r="AS19" s="115"/>
      <c r="AT19" s="116"/>
      <c r="AW19"/>
      <c r="AX19"/>
      <c r="AY19"/>
      <c r="AZ19"/>
      <c r="BA19"/>
      <c r="BB19"/>
      <c r="BC19"/>
      <c r="BD19"/>
      <c r="BE19"/>
      <c r="BF19"/>
      <c r="BG19"/>
      <c r="BH19"/>
      <c r="BI19"/>
      <c r="BJ19"/>
      <c r="BK19"/>
      <c r="BL19"/>
      <c r="BM19"/>
      <c r="BN19"/>
      <c r="BO19"/>
      <c r="BP19"/>
    </row>
    <row r="20" spans="1:68" x14ac:dyDescent="0.25">
      <c r="A20" s="90">
        <v>13</v>
      </c>
      <c r="B20" s="735" t="s">
        <v>183</v>
      </c>
      <c r="C20" s="735"/>
      <c r="D20" s="736"/>
      <c r="E20" s="117"/>
      <c r="F20" s="114"/>
      <c r="G20" s="115"/>
      <c r="H20" s="116"/>
      <c r="I20" s="115"/>
      <c r="J20" s="116"/>
      <c r="K20" s="115"/>
      <c r="L20" s="425"/>
      <c r="M20" s="429"/>
      <c r="N20" s="429"/>
      <c r="O20" s="432" t="s">
        <v>289</v>
      </c>
      <c r="P20" s="114"/>
      <c r="Q20" s="115" t="s">
        <v>289</v>
      </c>
      <c r="R20" s="116"/>
      <c r="S20" s="115" t="s">
        <v>289</v>
      </c>
      <c r="T20" s="116"/>
      <c r="U20" s="115" t="s">
        <v>289</v>
      </c>
      <c r="V20" s="116"/>
      <c r="W20" s="113" t="s">
        <v>289</v>
      </c>
      <c r="X20" s="114"/>
      <c r="Y20" s="115"/>
      <c r="Z20" s="116"/>
      <c r="AA20" s="115"/>
      <c r="AB20" s="116"/>
      <c r="AC20" s="258"/>
      <c r="AD20" s="258"/>
      <c r="AE20" s="115" t="s">
        <v>289</v>
      </c>
      <c r="AF20" s="425"/>
      <c r="AG20" s="429"/>
      <c r="AH20" s="429"/>
      <c r="AI20" s="258"/>
      <c r="AJ20" s="258"/>
      <c r="AK20" s="115"/>
      <c r="AL20" s="116"/>
      <c r="AM20" s="115"/>
      <c r="AN20" s="116"/>
      <c r="AO20" s="115"/>
      <c r="AP20" s="258"/>
      <c r="AQ20" s="115"/>
      <c r="AR20" s="116"/>
      <c r="AS20" s="115"/>
      <c r="AT20" s="116"/>
      <c r="AW20"/>
      <c r="AX20"/>
      <c r="AY20"/>
      <c r="AZ20"/>
      <c r="BA20"/>
      <c r="BB20"/>
      <c r="BC20"/>
      <c r="BD20"/>
      <c r="BE20"/>
      <c r="BF20"/>
      <c r="BG20"/>
      <c r="BH20"/>
      <c r="BI20"/>
      <c r="BJ20"/>
      <c r="BK20"/>
      <c r="BL20"/>
      <c r="BM20"/>
      <c r="BN20"/>
      <c r="BO20"/>
      <c r="BP20"/>
    </row>
    <row r="21" spans="1:68" x14ac:dyDescent="0.25">
      <c r="A21" s="90">
        <v>14</v>
      </c>
      <c r="B21" s="735" t="s">
        <v>184</v>
      </c>
      <c r="C21" s="735"/>
      <c r="D21" s="736"/>
      <c r="E21" s="117"/>
      <c r="F21" s="114"/>
      <c r="G21" s="115"/>
      <c r="H21" s="116"/>
      <c r="I21" s="115"/>
      <c r="J21" s="116"/>
      <c r="K21" s="115"/>
      <c r="L21" s="425"/>
      <c r="M21" s="429"/>
      <c r="N21" s="429"/>
      <c r="O21" s="432" t="s">
        <v>289</v>
      </c>
      <c r="P21" s="114"/>
      <c r="Q21" s="115" t="s">
        <v>289</v>
      </c>
      <c r="R21" s="116"/>
      <c r="S21" s="115" t="s">
        <v>289</v>
      </c>
      <c r="T21" s="116"/>
      <c r="U21" s="115" t="s">
        <v>289</v>
      </c>
      <c r="V21" s="116"/>
      <c r="W21" s="113" t="s">
        <v>289</v>
      </c>
      <c r="X21" s="114"/>
      <c r="Y21" s="115"/>
      <c r="Z21" s="116"/>
      <c r="AA21" s="115"/>
      <c r="AB21" s="116"/>
      <c r="AC21" s="258"/>
      <c r="AD21" s="258"/>
      <c r="AE21" s="115" t="s">
        <v>289</v>
      </c>
      <c r="AF21" s="425"/>
      <c r="AG21" s="429"/>
      <c r="AH21" s="429"/>
      <c r="AI21" s="258"/>
      <c r="AJ21" s="258"/>
      <c r="AK21" s="115"/>
      <c r="AL21" s="116"/>
      <c r="AM21" s="115"/>
      <c r="AN21" s="116"/>
      <c r="AO21" s="115"/>
      <c r="AP21" s="258"/>
      <c r="AQ21" s="115"/>
      <c r="AR21" s="116"/>
      <c r="AS21" s="115"/>
      <c r="AT21" s="116"/>
      <c r="AW21"/>
      <c r="AX21"/>
      <c r="AY21"/>
      <c r="AZ21"/>
      <c r="BA21"/>
      <c r="BB21"/>
      <c r="BC21"/>
      <c r="BD21"/>
      <c r="BE21"/>
      <c r="BF21"/>
      <c r="BG21"/>
      <c r="BH21"/>
      <c r="BI21"/>
      <c r="BJ21"/>
      <c r="BK21"/>
      <c r="BL21"/>
      <c r="BM21"/>
      <c r="BN21"/>
      <c r="BO21"/>
      <c r="BP21"/>
    </row>
    <row r="22" spans="1:68" x14ac:dyDescent="0.25">
      <c r="A22" s="90">
        <v>15</v>
      </c>
      <c r="B22" s="735" t="s">
        <v>185</v>
      </c>
      <c r="C22" s="735"/>
      <c r="D22" s="736"/>
      <c r="E22" s="117"/>
      <c r="F22" s="114"/>
      <c r="G22" s="115"/>
      <c r="H22" s="116"/>
      <c r="I22" s="115"/>
      <c r="J22" s="116"/>
      <c r="K22" s="115"/>
      <c r="L22" s="425"/>
      <c r="M22" s="429"/>
      <c r="N22" s="429"/>
      <c r="O22" s="432"/>
      <c r="P22" s="114" t="s">
        <v>289</v>
      </c>
      <c r="Q22" s="115"/>
      <c r="R22" s="116" t="s">
        <v>289</v>
      </c>
      <c r="S22" s="115"/>
      <c r="T22" s="116" t="s">
        <v>289</v>
      </c>
      <c r="U22" s="115" t="s">
        <v>289</v>
      </c>
      <c r="V22" s="116"/>
      <c r="W22" s="113"/>
      <c r="X22" s="114" t="s">
        <v>289</v>
      </c>
      <c r="Y22" s="115"/>
      <c r="Z22" s="116"/>
      <c r="AA22" s="115"/>
      <c r="AB22" s="116"/>
      <c r="AC22" s="258"/>
      <c r="AD22" s="258"/>
      <c r="AE22" s="115"/>
      <c r="AF22" s="425" t="s">
        <v>289</v>
      </c>
      <c r="AG22" s="429"/>
      <c r="AH22" s="429"/>
      <c r="AI22" s="258"/>
      <c r="AJ22" s="258"/>
      <c r="AK22" s="115"/>
      <c r="AL22" s="116"/>
      <c r="AM22" s="115"/>
      <c r="AN22" s="116"/>
      <c r="AO22" s="115"/>
      <c r="AP22" s="258"/>
      <c r="AQ22" s="115"/>
      <c r="AR22" s="116"/>
      <c r="AS22" s="115"/>
      <c r="AT22" s="116"/>
      <c r="AW22"/>
      <c r="AX22"/>
      <c r="AY22"/>
      <c r="AZ22"/>
      <c r="BA22"/>
      <c r="BB22"/>
      <c r="BC22"/>
      <c r="BD22"/>
      <c r="BE22"/>
      <c r="BF22"/>
      <c r="BG22"/>
      <c r="BH22"/>
      <c r="BI22"/>
      <c r="BJ22"/>
      <c r="BK22"/>
      <c r="BL22"/>
      <c r="BM22"/>
      <c r="BN22"/>
      <c r="BO22"/>
      <c r="BP22"/>
    </row>
    <row r="23" spans="1:68" x14ac:dyDescent="0.25">
      <c r="A23" s="90">
        <v>16</v>
      </c>
      <c r="B23" s="735" t="s">
        <v>186</v>
      </c>
      <c r="C23" s="735"/>
      <c r="D23" s="736"/>
      <c r="E23" s="117"/>
      <c r="F23" s="114"/>
      <c r="G23" s="115"/>
      <c r="H23" s="116"/>
      <c r="I23" s="115"/>
      <c r="J23" s="116"/>
      <c r="K23" s="115"/>
      <c r="L23" s="425"/>
      <c r="M23" s="429"/>
      <c r="N23" s="429"/>
      <c r="O23" s="432"/>
      <c r="P23" s="114" t="s">
        <v>289</v>
      </c>
      <c r="Q23" s="115"/>
      <c r="R23" s="116" t="s">
        <v>289</v>
      </c>
      <c r="S23" s="115"/>
      <c r="T23" s="116" t="s">
        <v>289</v>
      </c>
      <c r="U23" s="115"/>
      <c r="V23" s="116" t="s">
        <v>289</v>
      </c>
      <c r="W23" s="113"/>
      <c r="X23" s="114" t="s">
        <v>289</v>
      </c>
      <c r="Y23" s="115"/>
      <c r="Z23" s="116"/>
      <c r="AA23" s="115"/>
      <c r="AB23" s="116"/>
      <c r="AC23" s="258"/>
      <c r="AD23" s="258"/>
      <c r="AE23" s="115"/>
      <c r="AF23" s="425" t="s">
        <v>289</v>
      </c>
      <c r="AG23" s="429"/>
      <c r="AH23" s="429"/>
      <c r="AI23" s="258"/>
      <c r="AJ23" s="258"/>
      <c r="AK23" s="115"/>
      <c r="AL23" s="116"/>
      <c r="AM23" s="115"/>
      <c r="AN23" s="116"/>
      <c r="AO23" s="115"/>
      <c r="AP23" s="258"/>
      <c r="AQ23" s="115"/>
      <c r="AR23" s="116"/>
      <c r="AS23" s="115"/>
      <c r="AT23" s="116"/>
      <c r="AW23"/>
      <c r="AX23"/>
      <c r="AY23"/>
      <c r="AZ23"/>
      <c r="BA23"/>
      <c r="BB23"/>
      <c r="BC23"/>
      <c r="BD23"/>
      <c r="BE23"/>
      <c r="BF23"/>
      <c r="BG23"/>
      <c r="BH23"/>
      <c r="BI23"/>
      <c r="BJ23"/>
      <c r="BK23"/>
      <c r="BL23"/>
      <c r="BM23"/>
      <c r="BN23"/>
      <c r="BO23"/>
      <c r="BP23"/>
    </row>
    <row r="24" spans="1:68" x14ac:dyDescent="0.25">
      <c r="A24" s="90">
        <v>17</v>
      </c>
      <c r="B24" s="735" t="s">
        <v>187</v>
      </c>
      <c r="C24" s="735"/>
      <c r="D24" s="736"/>
      <c r="E24" s="117"/>
      <c r="F24" s="114"/>
      <c r="G24" s="115"/>
      <c r="H24" s="116"/>
      <c r="I24" s="115"/>
      <c r="J24" s="116"/>
      <c r="K24" s="115"/>
      <c r="L24" s="425"/>
      <c r="M24" s="429"/>
      <c r="N24" s="429"/>
      <c r="O24" s="432"/>
      <c r="P24" s="114" t="s">
        <v>289</v>
      </c>
      <c r="Q24" s="115"/>
      <c r="R24" s="116" t="s">
        <v>289</v>
      </c>
      <c r="S24" s="115"/>
      <c r="T24" s="116" t="s">
        <v>289</v>
      </c>
      <c r="U24" s="115"/>
      <c r="V24" s="116" t="s">
        <v>289</v>
      </c>
      <c r="W24" s="113"/>
      <c r="X24" s="114" t="s">
        <v>289</v>
      </c>
      <c r="Y24" s="115"/>
      <c r="Z24" s="116"/>
      <c r="AA24" s="115"/>
      <c r="AB24" s="116"/>
      <c r="AC24" s="258"/>
      <c r="AD24" s="258"/>
      <c r="AE24" s="115"/>
      <c r="AF24" s="425" t="s">
        <v>289</v>
      </c>
      <c r="AG24" s="429"/>
      <c r="AH24" s="429"/>
      <c r="AI24" s="258"/>
      <c r="AJ24" s="258"/>
      <c r="AK24" s="115"/>
      <c r="AL24" s="116"/>
      <c r="AM24" s="115"/>
      <c r="AN24" s="116"/>
      <c r="AO24" s="115"/>
      <c r="AP24" s="258"/>
      <c r="AQ24" s="115"/>
      <c r="AR24" s="116"/>
      <c r="AS24" s="115"/>
      <c r="AT24" s="116"/>
      <c r="AW24"/>
      <c r="AX24"/>
      <c r="AY24"/>
      <c r="AZ24"/>
      <c r="BA24"/>
      <c r="BB24"/>
      <c r="BC24"/>
      <c r="BD24"/>
      <c r="BE24"/>
      <c r="BF24"/>
      <c r="BG24"/>
      <c r="BH24"/>
      <c r="BI24"/>
      <c r="BJ24"/>
      <c r="BK24"/>
      <c r="BL24"/>
      <c r="BM24"/>
      <c r="BN24"/>
      <c r="BO24"/>
      <c r="BP24"/>
    </row>
    <row r="25" spans="1:68" ht="15.75" thickBot="1" x14ac:dyDescent="0.3">
      <c r="A25" s="92">
        <v>18</v>
      </c>
      <c r="B25" s="745" t="s">
        <v>188</v>
      </c>
      <c r="C25" s="745"/>
      <c r="D25" s="746"/>
      <c r="E25" s="117"/>
      <c r="F25" s="118"/>
      <c r="G25" s="119"/>
      <c r="H25" s="120"/>
      <c r="I25" s="119"/>
      <c r="J25" s="120"/>
      <c r="K25" s="119"/>
      <c r="L25" s="426"/>
      <c r="M25" s="429"/>
      <c r="N25" s="429"/>
      <c r="O25" s="433"/>
      <c r="P25" s="118" t="s">
        <v>289</v>
      </c>
      <c r="Q25" s="119"/>
      <c r="R25" s="120" t="s">
        <v>289</v>
      </c>
      <c r="S25" s="119"/>
      <c r="T25" s="120" t="s">
        <v>289</v>
      </c>
      <c r="U25" s="119"/>
      <c r="V25" s="120" t="s">
        <v>289</v>
      </c>
      <c r="W25" s="117"/>
      <c r="X25" s="118" t="s">
        <v>289</v>
      </c>
      <c r="Y25" s="119"/>
      <c r="Z25" s="120"/>
      <c r="AA25" s="119"/>
      <c r="AB25" s="120"/>
      <c r="AC25" s="259"/>
      <c r="AD25" s="259"/>
      <c r="AE25" s="119"/>
      <c r="AF25" s="426" t="s">
        <v>289</v>
      </c>
      <c r="AG25" s="429"/>
      <c r="AH25" s="429"/>
      <c r="AI25" s="259"/>
      <c r="AJ25" s="259"/>
      <c r="AK25" s="119"/>
      <c r="AL25" s="120"/>
      <c r="AM25" s="119"/>
      <c r="AN25" s="120"/>
      <c r="AO25" s="264"/>
      <c r="AP25" s="259"/>
      <c r="AQ25" s="119"/>
      <c r="AR25" s="120"/>
      <c r="AS25" s="119"/>
      <c r="AT25" s="120"/>
      <c r="AW25"/>
      <c r="AX25"/>
      <c r="AY25"/>
      <c r="AZ25"/>
      <c r="BA25"/>
      <c r="BB25"/>
      <c r="BC25"/>
      <c r="BD25"/>
      <c r="BE25"/>
      <c r="BF25"/>
      <c r="BG25"/>
      <c r="BH25"/>
      <c r="BI25"/>
      <c r="BJ25"/>
      <c r="BK25"/>
      <c r="BL25"/>
      <c r="BM25"/>
      <c r="BN25"/>
      <c r="BO25"/>
      <c r="BP25"/>
    </row>
    <row r="26" spans="1:68" ht="16.5" thickBot="1" x14ac:dyDescent="0.3">
      <c r="A26" s="754" t="s">
        <v>79</v>
      </c>
      <c r="B26" s="755"/>
      <c r="C26" s="755"/>
      <c r="D26" s="755"/>
      <c r="E26" s="82">
        <f t="shared" ref="E26:P26" si="0">COUNTA(E8:E25)</f>
        <v>0</v>
      </c>
      <c r="F26" s="82">
        <f t="shared" si="0"/>
        <v>0</v>
      </c>
      <c r="G26" s="82">
        <f t="shared" si="0"/>
        <v>0</v>
      </c>
      <c r="H26" s="82">
        <f t="shared" si="0"/>
        <v>0</v>
      </c>
      <c r="I26" s="82">
        <f t="shared" si="0"/>
        <v>0</v>
      </c>
      <c r="J26" s="82">
        <f t="shared" si="0"/>
        <v>0</v>
      </c>
      <c r="K26" s="82">
        <f t="shared" si="0"/>
        <v>0</v>
      </c>
      <c r="L26" s="82">
        <f t="shared" si="0"/>
        <v>0</v>
      </c>
      <c r="M26" s="82">
        <f t="shared" si="0"/>
        <v>0</v>
      </c>
      <c r="N26" s="82">
        <f t="shared" si="0"/>
        <v>0</v>
      </c>
      <c r="O26" s="82">
        <f t="shared" si="0"/>
        <v>10</v>
      </c>
      <c r="P26" s="82">
        <f t="shared" si="0"/>
        <v>8</v>
      </c>
      <c r="Q26" s="82">
        <f t="shared" ref="Q26:Z26" si="1">COUNTA(Q8:Q25)</f>
        <v>12</v>
      </c>
      <c r="R26" s="82">
        <f t="shared" si="1"/>
        <v>6</v>
      </c>
      <c r="S26" s="82">
        <f t="shared" si="1"/>
        <v>13</v>
      </c>
      <c r="T26" s="82">
        <f t="shared" si="1"/>
        <v>5</v>
      </c>
      <c r="U26" s="82">
        <f t="shared" si="1"/>
        <v>14</v>
      </c>
      <c r="V26" s="82">
        <f t="shared" si="1"/>
        <v>4</v>
      </c>
      <c r="W26" s="82">
        <f t="shared" si="1"/>
        <v>13</v>
      </c>
      <c r="X26" s="82">
        <f t="shared" si="1"/>
        <v>5</v>
      </c>
      <c r="Y26" s="82">
        <f t="shared" si="1"/>
        <v>0</v>
      </c>
      <c r="Z26" s="82">
        <f t="shared" si="1"/>
        <v>0</v>
      </c>
      <c r="AA26" s="82">
        <f t="shared" ref="AA26:AT26" si="2">COUNTA(AA8:AA25)</f>
        <v>0</v>
      </c>
      <c r="AB26" s="82">
        <f t="shared" si="2"/>
        <v>0</v>
      </c>
      <c r="AC26" s="82">
        <f t="shared" si="2"/>
        <v>0</v>
      </c>
      <c r="AD26" s="82">
        <f t="shared" si="2"/>
        <v>0</v>
      </c>
      <c r="AE26" s="82">
        <f t="shared" si="2"/>
        <v>11</v>
      </c>
      <c r="AF26" s="82">
        <f t="shared" si="2"/>
        <v>7</v>
      </c>
      <c r="AG26" s="82">
        <f t="shared" si="2"/>
        <v>0</v>
      </c>
      <c r="AH26" s="82">
        <f t="shared" si="2"/>
        <v>0</v>
      </c>
      <c r="AI26" s="82">
        <f t="shared" si="2"/>
        <v>0</v>
      </c>
      <c r="AJ26" s="82">
        <f t="shared" si="2"/>
        <v>0</v>
      </c>
      <c r="AK26" s="82">
        <f t="shared" si="2"/>
        <v>0</v>
      </c>
      <c r="AL26" s="82">
        <f t="shared" si="2"/>
        <v>0</v>
      </c>
      <c r="AM26" s="82">
        <f t="shared" si="2"/>
        <v>0</v>
      </c>
      <c r="AN26" s="82">
        <f t="shared" si="2"/>
        <v>0</v>
      </c>
      <c r="AO26" s="82">
        <f t="shared" si="2"/>
        <v>0</v>
      </c>
      <c r="AP26" s="82">
        <f t="shared" si="2"/>
        <v>0</v>
      </c>
      <c r="AQ26" s="82">
        <f t="shared" si="2"/>
        <v>0</v>
      </c>
      <c r="AR26" s="82">
        <f t="shared" si="2"/>
        <v>0</v>
      </c>
      <c r="AS26" s="82">
        <f t="shared" si="2"/>
        <v>0</v>
      </c>
      <c r="AT26" s="82">
        <f t="shared" si="2"/>
        <v>0</v>
      </c>
      <c r="AW26"/>
      <c r="AX26"/>
      <c r="AY26"/>
      <c r="AZ26"/>
      <c r="BA26"/>
      <c r="BB26"/>
      <c r="BC26"/>
      <c r="BD26"/>
      <c r="BE26"/>
      <c r="BF26"/>
      <c r="BG26"/>
      <c r="BH26"/>
      <c r="BI26"/>
      <c r="BJ26"/>
      <c r="BK26"/>
      <c r="BL26"/>
      <c r="BM26"/>
      <c r="BN26"/>
      <c r="BO26"/>
      <c r="BP26"/>
    </row>
    <row r="27" spans="1:68" ht="22.5" customHeight="1" x14ac:dyDescent="0.4">
      <c r="A27" s="88"/>
      <c r="B27" s="87"/>
      <c r="C27" s="93"/>
      <c r="E27" s="83" t="str">
        <f>IF(E26=0,"",IF(E26&lt;=5,"MODERADO",IF(E26&gt;11,"CATASTRÓFICO","MAYOR")))</f>
        <v/>
      </c>
      <c r="F27" s="84"/>
      <c r="G27" s="83" t="str">
        <f>IF(G26=0,"",IF(G26&lt;=5,"MODERADO",IF(G26&gt;11,"CATASTRÓFICO","MAYOR")))</f>
        <v/>
      </c>
      <c r="H27" s="84"/>
      <c r="I27" s="83" t="str">
        <f>IF(I26=0,"",IF(I26&lt;=5,"MODERADO",IF(I26&gt;11,"CATASTRÓFICO","MAYOR")))</f>
        <v/>
      </c>
      <c r="J27" s="84"/>
      <c r="K27" s="83" t="str">
        <f>IF(K26=0,"",IF(K26&lt;=5,"MODERADO",IF(K26&gt;11,"CATASTRÓFICO","MAYOR")))</f>
        <v/>
      </c>
      <c r="L27" s="84"/>
      <c r="M27" s="83" t="str">
        <f>IF(M26=0,"",IF(M26&lt;=5,"MODERADO",IF(M26&gt;11,"CATASTRÓFICO","MAYOR")))</f>
        <v/>
      </c>
      <c r="N27" s="84"/>
      <c r="O27" s="83" t="str">
        <f>IF(O26=0,"",IF(O26&lt;=5,"MODERADO",IF(O26&gt;11,"CATASTRÓFICO","MAYOR")))</f>
        <v>MAYOR</v>
      </c>
      <c r="P27" s="84"/>
      <c r="Q27" s="83" t="str">
        <f>IF(Q26=0,"",IF(Q26&lt;=5,"MODERADO",IF(Q26&gt;11,"CATASTRÓFICO","MAYOR")))</f>
        <v>CATASTRÓFICO</v>
      </c>
      <c r="R27" s="84"/>
      <c r="S27" s="83" t="str">
        <f>IF(S26=0,"",IF(S26&lt;=5,"MODERADO",IF(S26&gt;11,"CATASTRÓFICO","MAYOR")))</f>
        <v>CATASTRÓFICO</v>
      </c>
      <c r="T27" s="84"/>
      <c r="U27" s="83" t="str">
        <f>IF(U26=0,"",IF(U26&lt;=5,"MODERADO",IF(U26&gt;11,"CATASTRÓFICO","MAYOR")))</f>
        <v>CATASTRÓFICO</v>
      </c>
      <c r="V27" s="84"/>
      <c r="W27" s="83" t="str">
        <f>IF(W26=0,"",IF(W26&lt;=5,"MODERADO",IF(W26&gt;11,"CATASTRÓFICO","MAYOR")))</f>
        <v>CATASTRÓFICO</v>
      </c>
      <c r="X27" s="84"/>
      <c r="Y27" s="83" t="str">
        <f>IF(Y26=0,"",IF(Y26&lt;=5,"MODERADO",IF(Y26&gt;11,"CATASTRÓFICO","MAYOR")))</f>
        <v/>
      </c>
      <c r="Z27" s="84"/>
      <c r="AA27" s="83" t="str">
        <f>IF(AA26=0,"",IF(AA26&lt;=5,"MODERADO",IF(AA26&gt;11,"CATASTRÓFICO","MAYOR")))</f>
        <v/>
      </c>
      <c r="AB27" s="84"/>
      <c r="AC27" s="83" t="str">
        <f>IF(AC26=0,"",IF(AC26&lt;=5,"MODERADO",IF(AC26&gt;11,"CATASTRÓFICO","MAYOR")))</f>
        <v/>
      </c>
      <c r="AD27" s="260"/>
      <c r="AE27" s="83" t="str">
        <f>IF(AE26=0,"",IF(AE26&lt;=5,"MODERADO",IF(AE26&gt;11,"CATASTRÓFICO","MAYOR")))</f>
        <v>MAYOR</v>
      </c>
      <c r="AF27" s="84"/>
      <c r="AG27" s="83" t="str">
        <f>IF(AG26=0,"",IF(AG26&lt;=5,"MODERADO",IF(AG26&gt;11,"CATASTRÓFICO","MAYOR")))</f>
        <v/>
      </c>
      <c r="AH27" s="84"/>
      <c r="AI27" s="83" t="str">
        <f>IF(AI26=0,"",IF(AI26&lt;=5,"MODERADO",IF(AI26&gt;11,"CATASTRÓFICO","MAYOR")))</f>
        <v/>
      </c>
      <c r="AJ27" s="84"/>
      <c r="AK27" s="83" t="str">
        <f>IF(AK26=0,"",IF(AK26&lt;=5,"MODERADO",IF(AK26&gt;11,"CATASTRÓFICO","MAYOR")))</f>
        <v/>
      </c>
      <c r="AL27" s="84"/>
      <c r="AM27" s="83" t="str">
        <f>IF(AM26=0,"",IF(AM26&lt;=5,"MODERADO",IF(AM26&gt;11,"CATASTRÓFICO","MAYOR")))</f>
        <v/>
      </c>
      <c r="AN27" s="84"/>
      <c r="AO27" s="83" t="str">
        <f>IF(AO26=0,"",IF(AO26&lt;=5,"MODERADO",IF(AO26&gt;11,"CATASTRÓFICO","MAYOR")))</f>
        <v/>
      </c>
      <c r="AP27" s="84"/>
      <c r="AQ27" s="83" t="str">
        <f>IF(AQ26=0,"",IF(AQ26&lt;=5,"MODERADO",IF(AQ26&gt;11,"CATASTRÓFICO","MAYOR")))</f>
        <v/>
      </c>
      <c r="AR27" s="84"/>
      <c r="AS27" s="83" t="str">
        <f>IF(AS26=0,"",IF(AS26&lt;=5,"MODERADO",IF(AS26&gt;11,"CATASTRÓFICO","MAYOR")))</f>
        <v/>
      </c>
      <c r="AT27" s="84"/>
      <c r="AW27"/>
      <c r="AX27"/>
      <c r="AY27"/>
      <c r="AZ27"/>
      <c r="BA27"/>
      <c r="BB27"/>
      <c r="BC27"/>
      <c r="BD27"/>
      <c r="BE27"/>
      <c r="BF27"/>
      <c r="BG27"/>
      <c r="BH27"/>
      <c r="BI27"/>
      <c r="BJ27"/>
      <c r="BK27"/>
      <c r="BL27"/>
      <c r="BM27"/>
      <c r="BN27"/>
      <c r="BO27"/>
      <c r="BP27"/>
    </row>
    <row r="28" spans="1:68" x14ac:dyDescent="0.25">
      <c r="A28" s="87"/>
      <c r="B28" s="87"/>
      <c r="C28" s="87"/>
      <c r="D28" s="87"/>
      <c r="E28" s="87"/>
      <c r="F28" s="87"/>
      <c r="G28" s="87"/>
      <c r="H28" s="87"/>
      <c r="I28" s="87"/>
      <c r="J28" s="87"/>
      <c r="K28" s="87"/>
      <c r="L28" s="87"/>
      <c r="M28" s="87"/>
      <c r="N28" s="87"/>
      <c r="O28" s="86"/>
      <c r="P28" s="86"/>
      <c r="Q28" s="86"/>
      <c r="R28" s="86"/>
      <c r="S28" s="87"/>
      <c r="T28" s="87"/>
      <c r="U28" s="87"/>
      <c r="V28" s="87"/>
      <c r="W28" s="87"/>
      <c r="X28" s="87"/>
      <c r="Y28" s="86"/>
      <c r="Z28" s="86"/>
      <c r="AA28" s="86"/>
      <c r="AB28" s="86"/>
      <c r="AC28" s="86"/>
      <c r="AD28" s="86"/>
      <c r="AE28" s="86"/>
      <c r="AF28" s="86"/>
      <c r="AG28" s="86"/>
      <c r="AH28" s="86"/>
      <c r="AI28" s="86"/>
      <c r="AJ28" s="86"/>
      <c r="AK28" s="86"/>
      <c r="AL28" s="86"/>
      <c r="AM28" s="86"/>
      <c r="AN28" s="86"/>
      <c r="AO28" s="86"/>
      <c r="AP28" s="86"/>
      <c r="AQ28" s="86"/>
      <c r="AR28" s="86"/>
      <c r="AW28"/>
      <c r="AX28"/>
      <c r="AY28"/>
      <c r="AZ28"/>
      <c r="BA28"/>
      <c r="BB28"/>
      <c r="BC28"/>
      <c r="BD28"/>
      <c r="BE28"/>
      <c r="BF28"/>
      <c r="BG28"/>
      <c r="BH28"/>
      <c r="BI28"/>
      <c r="BJ28"/>
      <c r="BK28"/>
      <c r="BL28"/>
      <c r="BM28"/>
      <c r="BN28"/>
      <c r="BO28"/>
      <c r="BP28"/>
    </row>
    <row r="29" spans="1:68" ht="15.75" thickBot="1" x14ac:dyDescent="0.3">
      <c r="A29" s="87"/>
      <c r="B29" s="87"/>
      <c r="C29" s="87"/>
      <c r="D29" s="87"/>
      <c r="E29" s="87"/>
      <c r="F29" s="87"/>
      <c r="G29" s="87"/>
      <c r="H29" s="87"/>
      <c r="I29" s="87"/>
      <c r="J29" s="87"/>
      <c r="K29" s="87"/>
      <c r="L29" s="87"/>
      <c r="M29" s="87"/>
      <c r="N29" s="87"/>
      <c r="O29" s="86"/>
      <c r="P29" s="86"/>
      <c r="Q29" s="86"/>
      <c r="R29" s="86"/>
      <c r="S29" s="87"/>
      <c r="T29" s="87"/>
      <c r="U29" s="87"/>
      <c r="V29" s="87"/>
      <c r="W29" s="87"/>
      <c r="X29" s="87"/>
      <c r="Y29" s="86"/>
      <c r="Z29" s="86"/>
      <c r="AA29" s="86"/>
      <c r="AB29" s="86"/>
      <c r="AC29" s="86"/>
      <c r="AD29" s="86"/>
      <c r="AE29" s="86"/>
      <c r="AF29" s="86"/>
      <c r="AG29" s="86"/>
      <c r="AH29" s="86"/>
      <c r="AI29" s="86"/>
      <c r="AJ29" s="86"/>
      <c r="AK29" s="86"/>
      <c r="AL29" s="86"/>
      <c r="AM29" s="86"/>
      <c r="AN29" s="86"/>
      <c r="AO29" s="86"/>
      <c r="AP29" s="86"/>
      <c r="AQ29" s="86"/>
      <c r="AR29" s="86"/>
      <c r="AW29"/>
      <c r="AX29"/>
      <c r="AY29"/>
      <c r="AZ29"/>
      <c r="BA29"/>
      <c r="BB29"/>
      <c r="BC29"/>
      <c r="BD29"/>
      <c r="BE29"/>
      <c r="BF29"/>
      <c r="BG29"/>
      <c r="BH29"/>
      <c r="BI29"/>
      <c r="BJ29"/>
      <c r="BK29"/>
      <c r="BL29"/>
      <c r="BM29"/>
      <c r="BN29"/>
      <c r="BO29"/>
      <c r="BP29"/>
    </row>
    <row r="30" spans="1:68" ht="18.75" x14ac:dyDescent="0.3">
      <c r="A30" s="94" t="s">
        <v>34</v>
      </c>
      <c r="B30" s="95"/>
      <c r="C30" s="741" t="s">
        <v>294</v>
      </c>
      <c r="D30" s="741"/>
      <c r="E30" s="741"/>
      <c r="F30" s="741"/>
      <c r="G30" s="741"/>
      <c r="H30" s="741"/>
      <c r="I30" s="741"/>
      <c r="J30" s="741"/>
      <c r="K30" s="741"/>
      <c r="L30" s="741"/>
      <c r="M30" s="741"/>
      <c r="N30" s="741"/>
      <c r="O30" s="741"/>
      <c r="P30" s="741"/>
      <c r="Q30" s="741"/>
      <c r="R30" s="741"/>
      <c r="S30" s="741"/>
      <c r="T30" s="741"/>
      <c r="U30" s="741"/>
      <c r="V30" s="741"/>
      <c r="W30" s="741"/>
      <c r="X30" s="741"/>
      <c r="Y30" s="741"/>
      <c r="Z30" s="741"/>
      <c r="AA30" s="741"/>
      <c r="AB30" s="741"/>
      <c r="AC30" s="741"/>
      <c r="AD30" s="741"/>
      <c r="AE30" s="741"/>
      <c r="AF30" s="742"/>
      <c r="AG30" s="261"/>
      <c r="AH30" s="261"/>
      <c r="AI30" s="261"/>
      <c r="AJ30" s="261"/>
      <c r="AK30" s="261"/>
      <c r="AL30" s="261"/>
      <c r="AM30" s="261"/>
      <c r="AN30" s="261"/>
      <c r="AO30" s="261"/>
      <c r="AP30" s="261"/>
      <c r="AQ30" s="261"/>
      <c r="AR30" s="261"/>
      <c r="AW30"/>
      <c r="AX30"/>
      <c r="AY30"/>
      <c r="AZ30"/>
      <c r="BA30"/>
      <c r="BB30"/>
      <c r="BC30"/>
      <c r="BD30"/>
      <c r="BE30"/>
      <c r="BF30"/>
      <c r="BG30"/>
      <c r="BH30"/>
      <c r="BI30"/>
      <c r="BJ30"/>
      <c r="BK30"/>
      <c r="BL30"/>
      <c r="BM30"/>
      <c r="BN30"/>
      <c r="BO30"/>
      <c r="BP30"/>
    </row>
    <row r="31" spans="1:68" ht="18.75" customHeight="1" x14ac:dyDescent="0.25">
      <c r="A31" s="96" t="s">
        <v>15</v>
      </c>
      <c r="B31" s="97" t="s">
        <v>16</v>
      </c>
      <c r="C31" s="743" t="s">
        <v>17</v>
      </c>
      <c r="D31" s="743"/>
      <c r="E31" s="743"/>
      <c r="F31" s="743"/>
      <c r="G31" s="743"/>
      <c r="H31" s="743"/>
      <c r="I31" s="743"/>
      <c r="J31" s="743"/>
      <c r="K31" s="743"/>
      <c r="L31" s="743"/>
      <c r="M31" s="743"/>
      <c r="N31" s="743"/>
      <c r="O31" s="743"/>
      <c r="P31" s="743"/>
      <c r="Q31" s="743"/>
      <c r="R31" s="743"/>
      <c r="S31" s="743"/>
      <c r="T31" s="743"/>
      <c r="U31" s="743"/>
      <c r="V31" s="743"/>
      <c r="W31" s="743"/>
      <c r="X31" s="743"/>
      <c r="Y31" s="743"/>
      <c r="Z31" s="743"/>
      <c r="AA31" s="743"/>
      <c r="AB31" s="743"/>
      <c r="AC31" s="743"/>
      <c r="AD31" s="743"/>
      <c r="AE31" s="743"/>
      <c r="AF31" s="744"/>
      <c r="AG31" s="262"/>
      <c r="AH31" s="262"/>
      <c r="AI31" s="262"/>
      <c r="AJ31" s="262"/>
      <c r="AK31" s="262"/>
      <c r="AL31" s="262"/>
      <c r="AM31" s="262"/>
      <c r="AN31" s="262"/>
      <c r="AO31" s="262"/>
      <c r="AP31" s="262"/>
      <c r="AQ31" s="262"/>
      <c r="AR31" s="262"/>
      <c r="AW31"/>
      <c r="AX31"/>
      <c r="AY31"/>
      <c r="AZ31"/>
      <c r="BA31"/>
      <c r="BB31"/>
      <c r="BC31"/>
      <c r="BD31"/>
      <c r="BE31"/>
      <c r="BF31"/>
      <c r="BG31"/>
      <c r="BH31"/>
      <c r="BI31"/>
      <c r="BJ31"/>
      <c r="BK31"/>
      <c r="BL31"/>
      <c r="BM31"/>
      <c r="BN31"/>
      <c r="BO31"/>
      <c r="BP31"/>
    </row>
    <row r="32" spans="1:68" ht="18.75" customHeight="1" x14ac:dyDescent="0.25">
      <c r="A32" s="74">
        <v>5</v>
      </c>
      <c r="B32" s="98" t="s">
        <v>3</v>
      </c>
      <c r="C32" s="731" t="s">
        <v>41</v>
      </c>
      <c r="D32" s="731"/>
      <c r="E32" s="731"/>
      <c r="F32" s="731"/>
      <c r="G32" s="731"/>
      <c r="H32" s="731"/>
      <c r="I32" s="731"/>
      <c r="J32" s="731"/>
      <c r="K32" s="731"/>
      <c r="L32" s="731"/>
      <c r="M32" s="731"/>
      <c r="N32" s="731"/>
      <c r="O32" s="731"/>
      <c r="P32" s="731"/>
      <c r="Q32" s="731"/>
      <c r="R32" s="731"/>
      <c r="S32" s="731"/>
      <c r="T32" s="731"/>
      <c r="U32" s="731"/>
      <c r="V32" s="731"/>
      <c r="W32" s="731"/>
      <c r="X32" s="731"/>
      <c r="Y32" s="731"/>
      <c r="Z32" s="731"/>
      <c r="AA32" s="731"/>
      <c r="AB32" s="731"/>
      <c r="AC32" s="731"/>
      <c r="AD32" s="731"/>
      <c r="AE32" s="731"/>
      <c r="AF32" s="732"/>
      <c r="AG32" s="254"/>
      <c r="AH32" s="254"/>
      <c r="AI32" s="254"/>
      <c r="AJ32" s="254"/>
      <c r="AK32" s="254"/>
      <c r="AL32" s="254"/>
      <c r="AM32" s="254"/>
      <c r="AN32" s="254"/>
      <c r="AO32" s="254"/>
      <c r="AP32" s="254"/>
      <c r="AQ32" s="254"/>
      <c r="AR32" s="254"/>
      <c r="AW32"/>
      <c r="AX32"/>
      <c r="AY32"/>
      <c r="AZ32"/>
      <c r="BA32"/>
      <c r="BB32"/>
      <c r="BC32"/>
      <c r="BD32"/>
      <c r="BE32"/>
      <c r="BF32"/>
      <c r="BG32"/>
      <c r="BH32"/>
      <c r="BI32"/>
      <c r="BJ32"/>
      <c r="BK32"/>
      <c r="BL32"/>
      <c r="BM32"/>
      <c r="BN32"/>
      <c r="BO32"/>
      <c r="BP32"/>
    </row>
    <row r="33" spans="1:68" ht="18.75" customHeight="1" x14ac:dyDescent="0.25">
      <c r="A33" s="74">
        <v>10</v>
      </c>
      <c r="B33" s="98" t="s">
        <v>22</v>
      </c>
      <c r="C33" s="731" t="s">
        <v>43</v>
      </c>
      <c r="D33" s="731"/>
      <c r="E33" s="731"/>
      <c r="F33" s="731"/>
      <c r="G33" s="731"/>
      <c r="H33" s="731"/>
      <c r="I33" s="731"/>
      <c r="J33" s="731"/>
      <c r="K33" s="731"/>
      <c r="L33" s="731"/>
      <c r="M33" s="731"/>
      <c r="N33" s="731"/>
      <c r="O33" s="731"/>
      <c r="P33" s="731"/>
      <c r="Q33" s="731"/>
      <c r="R33" s="731"/>
      <c r="S33" s="731"/>
      <c r="T33" s="731"/>
      <c r="U33" s="731"/>
      <c r="V33" s="731"/>
      <c r="W33" s="731"/>
      <c r="X33" s="731"/>
      <c r="Y33" s="731"/>
      <c r="Z33" s="731"/>
      <c r="AA33" s="731"/>
      <c r="AB33" s="731"/>
      <c r="AC33" s="731"/>
      <c r="AD33" s="731"/>
      <c r="AE33" s="731"/>
      <c r="AF33" s="732"/>
      <c r="AG33" s="254"/>
      <c r="AH33" s="254"/>
      <c r="AI33" s="254"/>
      <c r="AJ33" s="254"/>
      <c r="AK33" s="254"/>
      <c r="AL33" s="254"/>
      <c r="AM33" s="254"/>
      <c r="AN33" s="254"/>
      <c r="AO33" s="254"/>
      <c r="AP33" s="254"/>
      <c r="AQ33" s="254"/>
      <c r="AR33" s="254"/>
      <c r="AW33"/>
      <c r="AX33"/>
      <c r="AY33"/>
      <c r="AZ33"/>
      <c r="BA33"/>
      <c r="BB33"/>
      <c r="BC33"/>
      <c r="BD33"/>
      <c r="BE33"/>
      <c r="BF33"/>
      <c r="BG33"/>
      <c r="BH33"/>
      <c r="BI33"/>
      <c r="BJ33"/>
      <c r="BK33"/>
      <c r="BL33"/>
      <c r="BM33"/>
      <c r="BN33"/>
      <c r="BO33"/>
      <c r="BP33"/>
    </row>
    <row r="34" spans="1:68" ht="19.5" customHeight="1" thickBot="1" x14ac:dyDescent="0.3">
      <c r="A34" s="78">
        <v>20</v>
      </c>
      <c r="B34" s="99" t="s">
        <v>23</v>
      </c>
      <c r="C34" s="733" t="s">
        <v>42</v>
      </c>
      <c r="D34" s="733"/>
      <c r="E34" s="733"/>
      <c r="F34" s="733"/>
      <c r="G34" s="733"/>
      <c r="H34" s="733"/>
      <c r="I34" s="733"/>
      <c r="J34" s="733"/>
      <c r="K34" s="733"/>
      <c r="L34" s="733"/>
      <c r="M34" s="733"/>
      <c r="N34" s="733"/>
      <c r="O34" s="733"/>
      <c r="P34" s="733"/>
      <c r="Q34" s="733"/>
      <c r="R34" s="733"/>
      <c r="S34" s="733"/>
      <c r="T34" s="733"/>
      <c r="U34" s="733"/>
      <c r="V34" s="733"/>
      <c r="W34" s="733"/>
      <c r="X34" s="733"/>
      <c r="Y34" s="733"/>
      <c r="Z34" s="733"/>
      <c r="AA34" s="733"/>
      <c r="AB34" s="733"/>
      <c r="AC34" s="733"/>
      <c r="AD34" s="733"/>
      <c r="AE34" s="733"/>
      <c r="AF34" s="734"/>
      <c r="AG34" s="254"/>
      <c r="AH34" s="254"/>
      <c r="AI34" s="254"/>
      <c r="AJ34" s="254"/>
      <c r="AK34" s="254"/>
      <c r="AL34" s="254"/>
      <c r="AM34" s="254"/>
      <c r="AN34" s="254"/>
      <c r="AO34" s="254"/>
      <c r="AP34" s="254"/>
      <c r="AQ34" s="254"/>
      <c r="AR34" s="254"/>
      <c r="AW34"/>
      <c r="AX34"/>
      <c r="AY34"/>
      <c r="AZ34"/>
      <c r="BA34"/>
      <c r="BB34"/>
      <c r="BC34"/>
      <c r="BD34"/>
      <c r="BE34"/>
      <c r="BF34"/>
      <c r="BG34"/>
      <c r="BH34"/>
      <c r="BI34"/>
      <c r="BJ34"/>
      <c r="BK34"/>
      <c r="BL34"/>
      <c r="BM34"/>
      <c r="BN34"/>
      <c r="BO34"/>
      <c r="BP34"/>
    </row>
    <row r="35" spans="1:68" x14ac:dyDescent="0.25">
      <c r="A35" s="87"/>
      <c r="B35" s="87"/>
      <c r="C35" s="87"/>
      <c r="D35" s="87"/>
      <c r="E35" s="87"/>
      <c r="F35" s="87"/>
      <c r="G35" s="87"/>
      <c r="H35" s="87"/>
      <c r="I35" s="87"/>
      <c r="J35" s="100"/>
      <c r="K35" s="100"/>
      <c r="L35" s="739"/>
      <c r="M35" s="739"/>
      <c r="N35" s="100"/>
      <c r="O35" s="86"/>
      <c r="P35" s="86"/>
      <c r="Q35" s="86"/>
      <c r="R35" s="86"/>
      <c r="S35" s="87"/>
      <c r="T35" s="255"/>
      <c r="U35" s="255"/>
      <c r="V35" s="739"/>
      <c r="W35" s="739"/>
      <c r="X35" s="255"/>
      <c r="Y35" s="86"/>
      <c r="Z35" s="86"/>
      <c r="AA35" s="86"/>
      <c r="AB35" s="86"/>
      <c r="AC35" s="86"/>
      <c r="AD35" s="86"/>
      <c r="AE35" s="86"/>
      <c r="AF35" s="86"/>
      <c r="AG35" s="86"/>
      <c r="AH35" s="86"/>
      <c r="AI35" s="86"/>
      <c r="AJ35" s="86"/>
      <c r="AK35" s="86"/>
      <c r="AL35" s="86"/>
      <c r="AM35" s="86"/>
      <c r="AN35" s="86"/>
      <c r="AO35" s="86"/>
      <c r="AP35" s="86"/>
      <c r="AQ35" s="86"/>
      <c r="AR35" s="86"/>
      <c r="AW35"/>
      <c r="AX35"/>
      <c r="AY35"/>
      <c r="AZ35"/>
      <c r="BA35"/>
      <c r="BB35"/>
      <c r="BC35"/>
      <c r="BD35"/>
      <c r="BE35"/>
      <c r="BF35"/>
      <c r="BG35"/>
      <c r="BH35"/>
      <c r="BI35"/>
      <c r="BJ35"/>
      <c r="BK35"/>
      <c r="BL35"/>
      <c r="BM35"/>
      <c r="BN35"/>
      <c r="BO35"/>
      <c r="BP35"/>
    </row>
    <row r="36" spans="1:68" x14ac:dyDescent="0.25">
      <c r="A36" s="87"/>
      <c r="B36" s="87"/>
      <c r="C36" s="87"/>
      <c r="D36" s="87"/>
      <c r="E36" s="87"/>
      <c r="F36" s="87"/>
      <c r="G36" s="87"/>
      <c r="H36" s="87"/>
      <c r="I36" s="87"/>
      <c r="J36" s="101"/>
      <c r="K36" s="102"/>
      <c r="L36" s="740"/>
      <c r="M36" s="740"/>
      <c r="N36" s="103"/>
      <c r="O36" s="86"/>
      <c r="P36" s="86"/>
      <c r="Q36" s="86"/>
      <c r="R36" s="86"/>
      <c r="S36" s="87"/>
      <c r="T36" s="101"/>
      <c r="U36" s="102"/>
      <c r="V36" s="740"/>
      <c r="W36" s="740"/>
      <c r="X36" s="254"/>
      <c r="Y36" s="86"/>
      <c r="Z36" s="86"/>
      <c r="AA36" s="86"/>
      <c r="AB36" s="86"/>
      <c r="AC36" s="86"/>
      <c r="AD36" s="86"/>
      <c r="AE36" s="86"/>
      <c r="AF36" s="86"/>
      <c r="AG36" s="86"/>
      <c r="AH36" s="86"/>
      <c r="AI36" s="86"/>
      <c r="AJ36" s="86"/>
      <c r="AK36" s="86"/>
      <c r="AL36" s="86"/>
      <c r="AM36" s="86"/>
      <c r="AN36" s="86"/>
      <c r="AO36" s="86"/>
      <c r="AP36" s="86"/>
      <c r="AQ36" s="86"/>
      <c r="AR36" s="86"/>
      <c r="AW36"/>
      <c r="AX36"/>
      <c r="AY36"/>
      <c r="AZ36"/>
      <c r="BA36"/>
      <c r="BB36"/>
      <c r="BC36"/>
      <c r="BD36"/>
      <c r="BE36"/>
      <c r="BF36"/>
      <c r="BG36"/>
      <c r="BH36"/>
      <c r="BI36"/>
      <c r="BJ36"/>
      <c r="BK36"/>
      <c r="BL36"/>
      <c r="BM36"/>
      <c r="BN36"/>
      <c r="BO36"/>
      <c r="BP36"/>
    </row>
    <row r="37" spans="1:68" ht="23.25" x14ac:dyDescent="0.35">
      <c r="A37" s="724" t="s">
        <v>348</v>
      </c>
      <c r="B37" s="724"/>
      <c r="C37" s="724"/>
      <c r="D37" s="724"/>
      <c r="E37" s="724"/>
      <c r="F37" s="724"/>
      <c r="G37" s="724"/>
      <c r="H37" s="724"/>
      <c r="I37" s="724"/>
      <c r="J37" s="724"/>
      <c r="K37" s="724"/>
      <c r="L37" s="724"/>
      <c r="M37" s="724"/>
      <c r="N37" s="724"/>
      <c r="O37" s="724"/>
      <c r="P37" s="724"/>
      <c r="Q37" s="724"/>
      <c r="R37" s="724"/>
      <c r="S37" s="724"/>
      <c r="T37" s="724"/>
      <c r="U37" s="724"/>
      <c r="V37" s="724"/>
      <c r="W37" s="724"/>
      <c r="X37" s="724"/>
      <c r="Y37" s="86"/>
      <c r="Z37" s="86"/>
      <c r="AA37" s="86"/>
      <c r="AB37" s="86"/>
      <c r="AC37" s="86"/>
      <c r="AD37" s="86"/>
      <c r="AE37" s="86"/>
      <c r="AF37" s="86"/>
      <c r="AG37" s="86"/>
      <c r="AH37" s="86"/>
      <c r="AI37" s="86"/>
      <c r="AJ37" s="86"/>
      <c r="AK37" s="86"/>
      <c r="AL37" s="86"/>
      <c r="AM37" s="86"/>
      <c r="AN37" s="86"/>
      <c r="AO37" s="86"/>
      <c r="AP37" s="86"/>
      <c r="AQ37" s="86"/>
      <c r="AR37" s="86"/>
      <c r="AW37"/>
      <c r="AX37"/>
      <c r="AY37"/>
      <c r="AZ37"/>
      <c r="BA37"/>
      <c r="BB37"/>
      <c r="BC37"/>
      <c r="BD37"/>
      <c r="BE37"/>
      <c r="BF37"/>
      <c r="BG37"/>
      <c r="BH37"/>
      <c r="BI37"/>
      <c r="BJ37"/>
      <c r="BK37"/>
      <c r="BL37"/>
      <c r="BM37"/>
      <c r="BN37"/>
      <c r="BO37"/>
      <c r="BP37"/>
    </row>
    <row r="38" spans="1:68" x14ac:dyDescent="0.25">
      <c r="A38" s="87"/>
      <c r="B38" s="87"/>
      <c r="C38" s="87"/>
      <c r="D38" s="87"/>
      <c r="E38" s="87"/>
      <c r="F38" s="87"/>
      <c r="G38" s="87"/>
      <c r="H38" s="87"/>
      <c r="I38" s="87"/>
      <c r="J38" s="87"/>
      <c r="K38" s="87"/>
      <c r="L38" s="87"/>
      <c r="M38" s="87"/>
      <c r="N38" s="87"/>
      <c r="O38" s="86"/>
      <c r="P38" s="86"/>
      <c r="Q38" s="86"/>
      <c r="R38" s="86"/>
      <c r="S38" s="87"/>
      <c r="T38" s="87"/>
      <c r="U38" s="87"/>
      <c r="V38" s="87"/>
      <c r="W38" s="87"/>
      <c r="X38" s="87"/>
      <c r="Y38" s="86"/>
      <c r="Z38" s="86"/>
      <c r="AA38" s="86"/>
      <c r="AB38" s="86"/>
      <c r="AC38" s="86"/>
      <c r="AD38" s="86"/>
      <c r="AE38" s="86"/>
      <c r="AF38" s="86"/>
      <c r="AG38" s="86"/>
      <c r="AH38" s="86"/>
      <c r="AI38" s="86"/>
      <c r="AJ38" s="86"/>
      <c r="AK38" s="86"/>
      <c r="AL38" s="86"/>
      <c r="AM38" s="86"/>
      <c r="AN38" s="86"/>
      <c r="AO38" s="86"/>
      <c r="AP38" s="86"/>
      <c r="AQ38" s="86"/>
      <c r="AR38" s="86"/>
      <c r="AW38"/>
      <c r="AX38"/>
      <c r="AY38"/>
      <c r="AZ38"/>
      <c r="BA38"/>
      <c r="BB38"/>
      <c r="BC38"/>
      <c r="BD38"/>
      <c r="BE38"/>
      <c r="BF38"/>
      <c r="BG38"/>
      <c r="BH38"/>
      <c r="BI38"/>
      <c r="BJ38"/>
      <c r="BK38"/>
      <c r="BL38"/>
      <c r="BM38"/>
      <c r="BN38"/>
      <c r="BO38"/>
      <c r="BP38"/>
    </row>
    <row r="39" spans="1:68" x14ac:dyDescent="0.25">
      <c r="A39" s="87"/>
      <c r="B39" s="87"/>
      <c r="C39" s="87"/>
      <c r="D39" s="87"/>
      <c r="E39" s="87"/>
      <c r="F39" s="87"/>
      <c r="G39" s="87"/>
      <c r="H39" s="87"/>
      <c r="I39" s="87"/>
      <c r="J39" s="87"/>
      <c r="K39" s="87"/>
      <c r="L39" s="87"/>
      <c r="M39" s="87"/>
      <c r="N39" s="87"/>
      <c r="O39" s="86"/>
      <c r="P39" s="86"/>
      <c r="Q39" s="86"/>
      <c r="R39" s="86"/>
      <c r="S39" s="87"/>
      <c r="T39" s="87"/>
      <c r="U39" s="87"/>
      <c r="V39" s="87"/>
      <c r="W39" s="87"/>
      <c r="X39" s="87"/>
      <c r="Y39" s="86"/>
      <c r="Z39" s="86"/>
      <c r="AA39" s="86"/>
      <c r="AB39" s="86"/>
      <c r="AC39" s="86"/>
      <c r="AD39" s="86"/>
      <c r="AE39" s="86"/>
      <c r="AF39" s="86"/>
      <c r="AG39" s="86"/>
      <c r="AH39" s="86"/>
      <c r="AI39" s="86"/>
      <c r="AJ39" s="86"/>
      <c r="AK39" s="86"/>
      <c r="AL39" s="86"/>
      <c r="AM39" s="86"/>
      <c r="AN39" s="86"/>
      <c r="AO39" s="86"/>
      <c r="AP39" s="86"/>
      <c r="AQ39" s="86"/>
      <c r="AR39" s="86"/>
      <c r="AW39"/>
      <c r="AX39"/>
      <c r="AY39"/>
      <c r="AZ39"/>
      <c r="BA39"/>
      <c r="BB39"/>
      <c r="BC39"/>
      <c r="BD39"/>
      <c r="BE39"/>
      <c r="BF39"/>
      <c r="BG39"/>
      <c r="BH39"/>
      <c r="BI39"/>
      <c r="BJ39"/>
      <c r="BK39"/>
      <c r="BL39"/>
      <c r="BM39"/>
      <c r="BN39"/>
      <c r="BO39"/>
      <c r="BP39"/>
    </row>
    <row r="40" spans="1:68" x14ac:dyDescent="0.25">
      <c r="A40" s="87"/>
      <c r="B40" s="87"/>
      <c r="C40" s="87"/>
      <c r="D40" s="87"/>
      <c r="E40" s="87"/>
      <c r="F40" s="87"/>
      <c r="G40" s="87"/>
      <c r="H40" s="87"/>
      <c r="I40" s="87"/>
      <c r="J40" s="87"/>
      <c r="K40" s="87"/>
      <c r="L40" s="87"/>
      <c r="M40" s="87"/>
      <c r="N40" s="87"/>
      <c r="O40" s="86"/>
      <c r="P40" s="86"/>
      <c r="Q40" s="86"/>
      <c r="R40" s="86"/>
      <c r="S40" s="87"/>
      <c r="T40" s="87"/>
      <c r="U40" s="87"/>
      <c r="V40" s="87"/>
      <c r="W40" s="87"/>
      <c r="X40" s="87"/>
      <c r="Y40" s="86"/>
      <c r="Z40" s="86"/>
      <c r="AA40" s="86"/>
      <c r="AB40" s="86"/>
      <c r="AC40" s="86"/>
      <c r="AD40" s="86"/>
      <c r="AE40" s="86"/>
      <c r="AF40" s="86"/>
      <c r="AG40" s="86"/>
      <c r="AH40" s="86"/>
      <c r="AI40" s="86"/>
      <c r="AJ40" s="86"/>
      <c r="AK40" s="86"/>
      <c r="AL40" s="86"/>
      <c r="AM40" s="86"/>
      <c r="AN40" s="86"/>
      <c r="AO40" s="86"/>
      <c r="AP40" s="86"/>
      <c r="AQ40" s="86"/>
      <c r="AR40" s="86"/>
      <c r="AW40"/>
      <c r="AX40"/>
      <c r="AY40"/>
      <c r="AZ40"/>
      <c r="BA40"/>
      <c r="BB40"/>
      <c r="BC40"/>
      <c r="BD40"/>
      <c r="BE40"/>
      <c r="BF40"/>
      <c r="BG40"/>
      <c r="BH40"/>
      <c r="BI40"/>
      <c r="BJ40"/>
      <c r="BK40"/>
      <c r="BL40"/>
      <c r="BM40"/>
      <c r="BN40"/>
      <c r="BO40"/>
      <c r="BP40"/>
    </row>
    <row r="41" spans="1:68" x14ac:dyDescent="0.2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W41"/>
      <c r="AX41"/>
      <c r="AY41"/>
      <c r="AZ41"/>
      <c r="BA41"/>
      <c r="BB41"/>
      <c r="BC41"/>
      <c r="BD41"/>
      <c r="BE41"/>
      <c r="BF41"/>
      <c r="BG41"/>
      <c r="BH41"/>
      <c r="BI41"/>
      <c r="BJ41"/>
      <c r="BK41"/>
      <c r="BL41"/>
      <c r="BM41"/>
      <c r="BN41"/>
      <c r="BO41"/>
      <c r="BP41"/>
    </row>
    <row r="42" spans="1:68" x14ac:dyDescent="0.25">
      <c r="A42" s="88"/>
      <c r="B42" s="87"/>
      <c r="C42" s="87"/>
      <c r="D42" s="87"/>
      <c r="E42" s="87"/>
      <c r="F42" s="87"/>
      <c r="G42" s="87"/>
      <c r="H42" s="87"/>
      <c r="I42" s="87"/>
      <c r="J42" s="87"/>
      <c r="K42" s="87"/>
      <c r="L42" s="87"/>
      <c r="M42" s="87"/>
      <c r="N42" s="87"/>
      <c r="O42" s="87"/>
      <c r="P42" s="87"/>
      <c r="S42" s="87"/>
      <c r="T42" s="87"/>
      <c r="U42" s="87"/>
      <c r="V42" s="87"/>
      <c r="W42" s="87"/>
      <c r="X42" s="87"/>
      <c r="Y42" s="87"/>
      <c r="Z42" s="87"/>
      <c r="AC42" s="87"/>
      <c r="AD42" s="87"/>
      <c r="AI42" s="87"/>
      <c r="AJ42" s="87"/>
      <c r="AO42" s="87"/>
      <c r="AP42" s="87"/>
      <c r="AW42"/>
      <c r="AX42"/>
      <c r="AY42"/>
      <c r="AZ42"/>
      <c r="BA42"/>
      <c r="BB42"/>
      <c r="BC42"/>
      <c r="BD42"/>
      <c r="BE42"/>
      <c r="BF42"/>
      <c r="BG42"/>
      <c r="BH42"/>
      <c r="BI42"/>
      <c r="BJ42"/>
      <c r="BK42"/>
      <c r="BL42"/>
      <c r="BM42"/>
      <c r="BN42"/>
      <c r="BO42"/>
      <c r="BP42"/>
    </row>
    <row r="43" spans="1:68" x14ac:dyDescent="0.25">
      <c r="A43" s="88"/>
      <c r="B43" s="87"/>
      <c r="C43" s="87"/>
      <c r="D43" s="87"/>
      <c r="E43" s="87"/>
      <c r="F43" s="87"/>
      <c r="G43" s="87"/>
      <c r="H43" s="87"/>
      <c r="I43" s="87"/>
      <c r="J43" s="87"/>
      <c r="K43" s="87"/>
      <c r="L43" s="87"/>
      <c r="M43" s="87"/>
      <c r="N43" s="87"/>
      <c r="O43" s="87"/>
      <c r="P43" s="87"/>
      <c r="S43" s="87"/>
      <c r="T43" s="87"/>
      <c r="U43" s="87"/>
      <c r="V43" s="87"/>
      <c r="W43" s="87"/>
      <c r="X43" s="87"/>
      <c r="Y43" s="87"/>
      <c r="Z43" s="87"/>
      <c r="AC43" s="87"/>
      <c r="AD43" s="87"/>
      <c r="AI43" s="87"/>
      <c r="AJ43" s="87"/>
      <c r="AO43" s="87"/>
      <c r="AP43" s="87"/>
      <c r="AW43"/>
      <c r="AX43"/>
      <c r="AY43"/>
      <c r="AZ43"/>
      <c r="BA43"/>
      <c r="BB43"/>
      <c r="BC43"/>
      <c r="BD43"/>
      <c r="BE43"/>
      <c r="BF43"/>
      <c r="BG43"/>
      <c r="BH43"/>
      <c r="BI43"/>
      <c r="BJ43"/>
      <c r="BK43"/>
      <c r="BL43"/>
      <c r="BM43"/>
      <c r="BN43"/>
      <c r="BO43"/>
      <c r="BP43"/>
    </row>
    <row r="44" spans="1:68" x14ac:dyDescent="0.25">
      <c r="A44" s="88"/>
      <c r="B44" s="87"/>
      <c r="C44" s="87"/>
      <c r="D44" s="87"/>
      <c r="E44" s="87"/>
      <c r="F44" s="87"/>
      <c r="G44" s="87"/>
      <c r="H44" s="87"/>
      <c r="I44" s="87"/>
      <c r="J44" s="87"/>
      <c r="K44" s="87"/>
      <c r="L44" s="87"/>
      <c r="M44" s="87"/>
      <c r="N44" s="87"/>
      <c r="O44" s="87"/>
      <c r="P44" s="87"/>
      <c r="S44" s="87"/>
      <c r="T44" s="87"/>
      <c r="U44" s="87"/>
      <c r="V44" s="87"/>
      <c r="W44" s="87"/>
      <c r="X44" s="87"/>
      <c r="Y44" s="87"/>
      <c r="Z44" s="87"/>
      <c r="AC44" s="87"/>
      <c r="AD44" s="87"/>
      <c r="AI44" s="87"/>
      <c r="AJ44" s="87"/>
      <c r="AO44" s="87"/>
      <c r="AP44" s="87"/>
      <c r="AW44"/>
      <c r="AX44"/>
      <c r="AY44"/>
      <c r="AZ44"/>
      <c r="BA44"/>
      <c r="BB44"/>
      <c r="BC44"/>
      <c r="BD44"/>
      <c r="BE44"/>
      <c r="BF44"/>
      <c r="BG44"/>
      <c r="BH44"/>
      <c r="BI44"/>
      <c r="BJ44"/>
      <c r="BK44"/>
      <c r="BL44"/>
      <c r="BM44"/>
      <c r="BN44"/>
      <c r="BO44"/>
      <c r="BP44"/>
    </row>
    <row r="45" spans="1:68" x14ac:dyDescent="0.25">
      <c r="A45" s="88"/>
      <c r="B45" s="87"/>
      <c r="C45" s="87"/>
      <c r="D45" s="87"/>
      <c r="E45" s="87"/>
      <c r="F45" s="87"/>
      <c r="G45" s="87"/>
      <c r="H45" s="87"/>
      <c r="I45" s="87"/>
      <c r="J45" s="87"/>
      <c r="K45" s="87"/>
      <c r="L45" s="87"/>
      <c r="M45" s="87"/>
      <c r="N45" s="87"/>
      <c r="O45" s="87"/>
      <c r="P45" s="87"/>
      <c r="S45" s="87"/>
      <c r="T45" s="87"/>
      <c r="U45" s="87"/>
      <c r="V45" s="87"/>
      <c r="W45" s="87"/>
      <c r="X45" s="87"/>
      <c r="Y45" s="87"/>
      <c r="Z45" s="87"/>
      <c r="AC45" s="87"/>
      <c r="AD45" s="87"/>
      <c r="AI45" s="87"/>
      <c r="AJ45" s="87"/>
      <c r="AO45" s="87"/>
      <c r="AP45" s="87"/>
      <c r="AW45"/>
      <c r="AX45"/>
      <c r="AY45"/>
      <c r="AZ45"/>
      <c r="BA45"/>
      <c r="BB45"/>
      <c r="BC45"/>
      <c r="BD45"/>
      <c r="BE45"/>
      <c r="BF45"/>
      <c r="BG45"/>
      <c r="BH45"/>
      <c r="BI45"/>
      <c r="BJ45"/>
      <c r="BK45"/>
      <c r="BL45"/>
      <c r="BM45"/>
      <c r="BN45"/>
      <c r="BO45"/>
      <c r="BP45"/>
    </row>
    <row r="46" spans="1:68" x14ac:dyDescent="0.25">
      <c r="A46" s="88"/>
      <c r="B46" s="87"/>
      <c r="C46" s="87"/>
      <c r="D46" s="87"/>
      <c r="E46" s="87"/>
      <c r="F46" s="87"/>
      <c r="G46" s="87"/>
      <c r="H46" s="87"/>
      <c r="I46" s="87"/>
      <c r="J46" s="87"/>
      <c r="K46" s="87"/>
      <c r="L46" s="87"/>
      <c r="M46" s="87"/>
      <c r="N46" s="87"/>
      <c r="O46" s="87"/>
      <c r="P46" s="87"/>
      <c r="S46" s="87"/>
      <c r="T46" s="87"/>
      <c r="U46" s="87"/>
      <c r="V46" s="87"/>
      <c r="W46" s="87"/>
      <c r="X46" s="87"/>
      <c r="Y46" s="87"/>
      <c r="Z46" s="87"/>
      <c r="AC46" s="87"/>
      <c r="AD46" s="87"/>
      <c r="AI46" s="87"/>
      <c r="AJ46" s="87"/>
      <c r="AO46" s="87"/>
      <c r="AP46" s="87"/>
      <c r="AW46"/>
      <c r="AX46"/>
      <c r="AY46"/>
      <c r="AZ46"/>
      <c r="BA46"/>
      <c r="BB46"/>
      <c r="BC46"/>
      <c r="BD46"/>
      <c r="BE46"/>
      <c r="BF46"/>
      <c r="BG46"/>
      <c r="BH46"/>
      <c r="BI46"/>
      <c r="BJ46"/>
      <c r="BK46"/>
      <c r="BL46"/>
      <c r="BM46"/>
      <c r="BN46"/>
      <c r="BO46"/>
      <c r="BP46"/>
    </row>
    <row r="47" spans="1:68" x14ac:dyDescent="0.25">
      <c r="A47" s="88"/>
      <c r="B47" s="87"/>
      <c r="C47" s="87"/>
      <c r="D47" s="87"/>
      <c r="E47" s="87"/>
      <c r="F47" s="87"/>
      <c r="G47" s="87"/>
      <c r="H47" s="87"/>
      <c r="I47" s="87"/>
      <c r="J47" s="87"/>
      <c r="K47" s="87"/>
      <c r="L47" s="87"/>
      <c r="M47" s="87"/>
      <c r="N47" s="87"/>
      <c r="O47" s="87"/>
      <c r="P47" s="87"/>
      <c r="S47" s="87"/>
      <c r="T47" s="87"/>
      <c r="U47" s="87"/>
      <c r="V47" s="87"/>
      <c r="W47" s="87"/>
      <c r="X47" s="87"/>
      <c r="Y47" s="87"/>
      <c r="Z47" s="87"/>
      <c r="AC47" s="87"/>
      <c r="AD47" s="87"/>
      <c r="AI47" s="87"/>
      <c r="AJ47" s="87"/>
      <c r="AO47" s="87"/>
      <c r="AP47" s="87"/>
      <c r="AW47"/>
      <c r="AX47"/>
      <c r="AY47"/>
      <c r="AZ47"/>
      <c r="BA47"/>
      <c r="BB47"/>
      <c r="BC47"/>
      <c r="BD47"/>
      <c r="BE47"/>
      <c r="BF47"/>
      <c r="BG47"/>
      <c r="BH47"/>
      <c r="BI47"/>
      <c r="BJ47"/>
      <c r="BK47"/>
      <c r="BL47"/>
      <c r="BM47"/>
      <c r="BN47"/>
      <c r="BO47"/>
      <c r="BP47"/>
    </row>
    <row r="48" spans="1:68" x14ac:dyDescent="0.25">
      <c r="A48" s="88"/>
      <c r="B48" s="87"/>
      <c r="C48" s="87"/>
      <c r="D48" s="87"/>
      <c r="E48" s="87"/>
      <c r="F48" s="87"/>
      <c r="G48" s="87"/>
      <c r="H48" s="87"/>
      <c r="I48" s="87"/>
      <c r="J48" s="87"/>
      <c r="K48" s="87"/>
      <c r="L48" s="87"/>
      <c r="M48" s="87"/>
      <c r="N48" s="87"/>
      <c r="O48" s="87"/>
      <c r="P48" s="87"/>
      <c r="S48" s="87"/>
      <c r="T48" s="87"/>
      <c r="U48" s="87"/>
      <c r="V48" s="87"/>
      <c r="W48" s="87"/>
      <c r="X48" s="87"/>
      <c r="Y48" s="87"/>
      <c r="Z48" s="87"/>
      <c r="AC48" s="87"/>
      <c r="AD48" s="87"/>
      <c r="AI48" s="87"/>
      <c r="AJ48" s="87"/>
      <c r="AO48" s="87"/>
      <c r="AP48" s="87"/>
      <c r="AW48"/>
      <c r="AX48"/>
      <c r="AY48"/>
      <c r="AZ48"/>
      <c r="BA48"/>
      <c r="BB48"/>
      <c r="BC48"/>
      <c r="BD48"/>
      <c r="BE48"/>
      <c r="BF48"/>
      <c r="BG48"/>
      <c r="BH48"/>
      <c r="BI48"/>
      <c r="BJ48"/>
      <c r="BK48"/>
      <c r="BL48"/>
      <c r="BM48"/>
      <c r="BN48"/>
      <c r="BO48"/>
      <c r="BP48"/>
    </row>
    <row r="49" spans="1:68" x14ac:dyDescent="0.25">
      <c r="A49" s="88"/>
      <c r="B49" s="87"/>
      <c r="C49" s="87"/>
      <c r="D49" s="87"/>
      <c r="E49" s="87"/>
      <c r="F49" s="87"/>
      <c r="G49" s="87"/>
      <c r="H49" s="87"/>
      <c r="I49" s="87"/>
      <c r="J49" s="87"/>
      <c r="K49" s="87"/>
      <c r="L49" s="87"/>
      <c r="M49" s="87"/>
      <c r="N49" s="87"/>
      <c r="O49" s="87"/>
      <c r="P49" s="87"/>
      <c r="S49" s="87"/>
      <c r="T49" s="87"/>
      <c r="U49" s="87"/>
      <c r="V49" s="87"/>
      <c r="W49" s="87"/>
      <c r="X49" s="87"/>
      <c r="Y49" s="87"/>
      <c r="Z49" s="87"/>
      <c r="AC49" s="87"/>
      <c r="AD49" s="87"/>
      <c r="AI49" s="87"/>
      <c r="AJ49" s="87"/>
      <c r="AO49" s="87"/>
      <c r="AP49" s="87"/>
      <c r="BO49"/>
      <c r="BP49"/>
    </row>
    <row r="50" spans="1:68" x14ac:dyDescent="0.25">
      <c r="A50" s="88"/>
      <c r="B50" s="87"/>
      <c r="C50" s="87"/>
      <c r="D50" s="87"/>
      <c r="E50" s="87"/>
      <c r="F50" s="87"/>
      <c r="G50" s="87"/>
      <c r="H50" s="87"/>
      <c r="I50" s="87"/>
      <c r="J50" s="87"/>
      <c r="K50" s="87"/>
      <c r="L50" s="87"/>
      <c r="M50" s="87"/>
      <c r="N50" s="87"/>
      <c r="O50" s="87"/>
      <c r="P50" s="87"/>
      <c r="S50" s="87"/>
      <c r="T50" s="87"/>
      <c r="U50" s="87"/>
      <c r="V50" s="87"/>
      <c r="W50" s="87"/>
      <c r="X50" s="87"/>
      <c r="Y50" s="87"/>
      <c r="Z50" s="87"/>
      <c r="AC50" s="87"/>
      <c r="AD50" s="87"/>
      <c r="AI50" s="87"/>
      <c r="AJ50" s="87"/>
      <c r="AO50" s="87"/>
      <c r="AP50" s="87"/>
      <c r="BO50"/>
      <c r="BP50"/>
    </row>
    <row r="51" spans="1:68" x14ac:dyDescent="0.25">
      <c r="A51" s="88"/>
      <c r="B51" s="87"/>
      <c r="C51" s="87"/>
      <c r="D51" s="87"/>
      <c r="E51" s="87"/>
      <c r="F51" s="87"/>
      <c r="G51" s="87"/>
      <c r="H51" s="87"/>
      <c r="I51" s="87"/>
      <c r="J51" s="87"/>
      <c r="K51" s="87"/>
      <c r="L51" s="87"/>
      <c r="M51" s="87"/>
      <c r="N51" s="87"/>
      <c r="O51" s="87"/>
      <c r="P51" s="87"/>
      <c r="S51" s="87"/>
      <c r="T51" s="87"/>
      <c r="U51" s="87"/>
      <c r="V51" s="87"/>
      <c r="W51" s="87"/>
      <c r="X51" s="87"/>
      <c r="Y51" s="87"/>
      <c r="Z51" s="87"/>
      <c r="AC51" s="87"/>
      <c r="AD51" s="87"/>
      <c r="AI51" s="87"/>
      <c r="AJ51" s="87"/>
      <c r="AO51" s="87"/>
      <c r="AP51" s="87"/>
      <c r="BO51"/>
      <c r="BP51"/>
    </row>
    <row r="52" spans="1:68" x14ac:dyDescent="0.25">
      <c r="A52" s="88"/>
      <c r="B52" s="87"/>
      <c r="C52" s="87"/>
      <c r="D52" s="87"/>
      <c r="E52" s="87"/>
      <c r="F52" s="87"/>
      <c r="G52" s="87"/>
      <c r="H52" s="87"/>
      <c r="I52" s="87"/>
      <c r="J52" s="87"/>
      <c r="K52" s="87"/>
      <c r="L52" s="87"/>
      <c r="M52" s="87"/>
      <c r="N52" s="87"/>
      <c r="O52" s="87"/>
      <c r="P52" s="87"/>
      <c r="S52" s="87"/>
      <c r="T52" s="87"/>
      <c r="U52" s="87"/>
      <c r="V52" s="87"/>
      <c r="W52" s="87"/>
      <c r="X52" s="87"/>
      <c r="Y52" s="87"/>
      <c r="Z52" s="87"/>
      <c r="AC52" s="87"/>
      <c r="AD52" s="87"/>
      <c r="AI52" s="87"/>
      <c r="AJ52" s="87"/>
      <c r="AO52" s="87"/>
      <c r="AP52" s="87"/>
      <c r="BO52"/>
      <c r="BP52"/>
    </row>
    <row r="53" spans="1:68" x14ac:dyDescent="0.25">
      <c r="A53" s="88"/>
      <c r="B53" s="87"/>
      <c r="C53" s="87"/>
      <c r="D53" s="87"/>
      <c r="E53" s="87"/>
      <c r="F53" s="87"/>
      <c r="G53" s="87"/>
      <c r="H53" s="87"/>
      <c r="I53" s="87"/>
      <c r="J53" s="87"/>
      <c r="K53" s="87"/>
      <c r="L53" s="87"/>
      <c r="M53" s="87"/>
      <c r="N53" s="87"/>
      <c r="O53" s="87"/>
      <c r="P53" s="87"/>
      <c r="S53" s="87"/>
      <c r="T53" s="87"/>
      <c r="U53" s="87"/>
      <c r="V53" s="87"/>
      <c r="W53" s="87"/>
      <c r="X53" s="87"/>
      <c r="Y53" s="87"/>
      <c r="Z53" s="87"/>
      <c r="AC53" s="87"/>
      <c r="AD53" s="87"/>
      <c r="AI53" s="87"/>
      <c r="AJ53" s="87"/>
      <c r="AO53" s="87"/>
      <c r="AP53" s="87"/>
      <c r="BO53"/>
      <c r="BP53"/>
    </row>
    <row r="54" spans="1:68" x14ac:dyDescent="0.25">
      <c r="A54" s="88"/>
      <c r="B54" s="87"/>
      <c r="C54" s="87"/>
      <c r="D54" s="87"/>
      <c r="E54" s="87"/>
      <c r="F54" s="87"/>
      <c r="G54" s="87"/>
      <c r="H54" s="87"/>
      <c r="I54" s="87"/>
      <c r="J54" s="87"/>
      <c r="K54" s="87"/>
      <c r="L54" s="87"/>
      <c r="M54" s="87"/>
      <c r="N54" s="87"/>
      <c r="O54" s="87"/>
      <c r="P54" s="87"/>
      <c r="S54" s="87"/>
      <c r="T54" s="87"/>
      <c r="U54" s="87"/>
      <c r="V54" s="87"/>
      <c r="W54" s="87"/>
      <c r="X54" s="87"/>
      <c r="Y54" s="87"/>
      <c r="Z54" s="87"/>
      <c r="AC54" s="87"/>
      <c r="AD54" s="87"/>
      <c r="AI54" s="87"/>
      <c r="AJ54" s="87"/>
      <c r="AO54" s="87"/>
      <c r="AP54" s="87"/>
      <c r="BO54"/>
      <c r="BP54"/>
    </row>
    <row r="55" spans="1:68" x14ac:dyDescent="0.25">
      <c r="A55" s="88"/>
      <c r="B55" s="87"/>
      <c r="C55" s="87"/>
      <c r="D55" s="87"/>
      <c r="E55" s="87"/>
      <c r="F55" s="87"/>
      <c r="G55" s="87"/>
      <c r="H55" s="87"/>
      <c r="I55" s="87"/>
      <c r="J55" s="87"/>
      <c r="K55" s="87"/>
      <c r="L55" s="87"/>
      <c r="M55" s="87"/>
      <c r="N55" s="87"/>
      <c r="O55" s="87"/>
      <c r="P55" s="87"/>
      <c r="S55" s="87"/>
      <c r="T55" s="87"/>
      <c r="U55" s="87"/>
      <c r="V55" s="87"/>
      <c r="W55" s="87"/>
      <c r="X55" s="87"/>
      <c r="Y55" s="87"/>
      <c r="Z55" s="87"/>
      <c r="AC55" s="87"/>
      <c r="AD55" s="87"/>
      <c r="AI55" s="87"/>
      <c r="AJ55" s="87"/>
      <c r="AO55" s="87"/>
      <c r="AP55" s="87"/>
      <c r="BO55"/>
      <c r="BP55"/>
    </row>
    <row r="56" spans="1:68" x14ac:dyDescent="0.25">
      <c r="A56" s="88"/>
      <c r="B56" s="87"/>
      <c r="C56" s="87"/>
      <c r="D56" s="87"/>
      <c r="E56" s="87"/>
      <c r="F56" s="87"/>
      <c r="G56" s="87"/>
      <c r="H56" s="87"/>
      <c r="I56" s="87"/>
      <c r="J56" s="87"/>
      <c r="K56" s="87"/>
      <c r="L56" s="87"/>
      <c r="M56" s="87"/>
      <c r="N56" s="87"/>
      <c r="O56" s="87"/>
      <c r="P56" s="87"/>
      <c r="S56" s="87"/>
      <c r="T56" s="87"/>
      <c r="U56" s="87"/>
      <c r="V56" s="87"/>
      <c r="W56" s="87"/>
      <c r="X56" s="87"/>
      <c r="Y56" s="87"/>
      <c r="Z56" s="87"/>
      <c r="AC56" s="87"/>
      <c r="AD56" s="87"/>
      <c r="AI56" s="87"/>
      <c r="AJ56" s="87"/>
      <c r="AO56" s="87"/>
      <c r="AP56" s="87"/>
      <c r="AW56"/>
      <c r="AX56"/>
      <c r="AY56"/>
      <c r="AZ56"/>
      <c r="BA56"/>
      <c r="BB56"/>
      <c r="BC56"/>
      <c r="BD56"/>
      <c r="BE56"/>
      <c r="BF56"/>
      <c r="BG56"/>
      <c r="BH56"/>
      <c r="BI56"/>
      <c r="BJ56"/>
      <c r="BK56"/>
      <c r="BL56"/>
      <c r="BM56"/>
      <c r="BN56"/>
      <c r="BO56"/>
      <c r="BP56"/>
    </row>
    <row r="57" spans="1:68" x14ac:dyDescent="0.25">
      <c r="A57" s="88"/>
      <c r="B57" s="87"/>
      <c r="C57" s="87"/>
      <c r="D57" s="87"/>
      <c r="E57" s="87"/>
      <c r="F57" s="87"/>
      <c r="G57" s="87"/>
      <c r="H57" s="87"/>
      <c r="I57" s="87"/>
      <c r="J57" s="87"/>
      <c r="K57" s="87"/>
      <c r="L57" s="87"/>
      <c r="M57" s="87"/>
      <c r="N57" s="87"/>
      <c r="O57" s="87"/>
      <c r="P57" s="87"/>
      <c r="S57" s="87"/>
      <c r="T57" s="87"/>
      <c r="U57" s="87"/>
      <c r="V57" s="87"/>
      <c r="W57" s="87"/>
      <c r="X57" s="87"/>
      <c r="Y57" s="87"/>
      <c r="Z57" s="87"/>
      <c r="AC57" s="87"/>
      <c r="AD57" s="87"/>
      <c r="AI57" s="87"/>
      <c r="AJ57" s="87"/>
      <c r="AO57" s="87"/>
      <c r="AP57" s="87"/>
      <c r="AW57"/>
      <c r="AX57"/>
      <c r="AY57"/>
      <c r="AZ57"/>
      <c r="BA57"/>
      <c r="BB57"/>
      <c r="BC57"/>
      <c r="BD57"/>
      <c r="BE57"/>
      <c r="BF57"/>
      <c r="BG57"/>
      <c r="BH57"/>
      <c r="BI57"/>
      <c r="BJ57"/>
      <c r="BK57"/>
      <c r="BL57"/>
      <c r="BM57"/>
      <c r="BN57"/>
      <c r="BO57"/>
      <c r="BP57"/>
    </row>
    <row r="58" spans="1:68" x14ac:dyDescent="0.25">
      <c r="A58" s="88"/>
      <c r="B58" s="87"/>
      <c r="C58" s="87"/>
      <c r="D58" s="87"/>
      <c r="E58" s="87"/>
      <c r="F58" s="87"/>
      <c r="G58" s="87"/>
      <c r="H58" s="87"/>
      <c r="I58" s="87"/>
      <c r="J58" s="87"/>
      <c r="K58" s="87"/>
      <c r="L58" s="87"/>
      <c r="M58" s="87"/>
      <c r="N58" s="87"/>
      <c r="O58" s="87"/>
      <c r="P58" s="87"/>
      <c r="S58" s="87"/>
      <c r="T58" s="87"/>
      <c r="U58" s="87"/>
      <c r="V58" s="87"/>
      <c r="W58" s="87"/>
      <c r="X58" s="87"/>
      <c r="Y58" s="87"/>
      <c r="Z58" s="87"/>
      <c r="AC58" s="87"/>
      <c r="AD58" s="87"/>
      <c r="AI58" s="87"/>
      <c r="AJ58" s="87"/>
      <c r="AO58" s="87"/>
      <c r="AP58" s="87"/>
    </row>
    <row r="59" spans="1:68" x14ac:dyDescent="0.25">
      <c r="A59" s="88"/>
      <c r="B59" s="87"/>
      <c r="C59" s="87"/>
      <c r="D59" s="87"/>
      <c r="E59" s="87"/>
      <c r="F59" s="87"/>
      <c r="G59" s="87"/>
      <c r="H59" s="87"/>
      <c r="I59" s="87"/>
      <c r="J59" s="87"/>
      <c r="K59" s="87"/>
      <c r="L59" s="87"/>
      <c r="M59" s="87"/>
      <c r="N59" s="87"/>
      <c r="O59" s="87"/>
      <c r="P59" s="87"/>
      <c r="S59" s="87"/>
      <c r="T59" s="87"/>
      <c r="U59" s="87"/>
      <c r="V59" s="87"/>
      <c r="W59" s="87"/>
      <c r="X59" s="87"/>
      <c r="Y59" s="87"/>
      <c r="Z59" s="87"/>
      <c r="AC59" s="87"/>
      <c r="AD59" s="87"/>
      <c r="AI59" s="87"/>
      <c r="AJ59" s="87"/>
      <c r="AO59" s="87"/>
      <c r="AP59" s="87"/>
    </row>
    <row r="60" spans="1:68" x14ac:dyDescent="0.25">
      <c r="A60" s="88"/>
      <c r="B60" s="87"/>
      <c r="C60" s="87"/>
      <c r="D60" s="87"/>
      <c r="E60" s="87"/>
      <c r="F60" s="87"/>
      <c r="G60" s="87"/>
      <c r="H60" s="87"/>
      <c r="I60" s="87"/>
      <c r="J60" s="87"/>
      <c r="K60" s="87"/>
      <c r="L60" s="87"/>
      <c r="M60" s="87"/>
      <c r="N60" s="87"/>
      <c r="O60" s="87"/>
      <c r="P60" s="87"/>
      <c r="S60" s="87"/>
      <c r="T60" s="87"/>
      <c r="U60" s="87"/>
      <c r="V60" s="87"/>
      <c r="W60" s="87"/>
      <c r="X60" s="87"/>
      <c r="Y60" s="87"/>
      <c r="Z60" s="87"/>
      <c r="AC60" s="87"/>
      <c r="AD60" s="87"/>
      <c r="AI60" s="87"/>
      <c r="AJ60" s="87"/>
      <c r="AO60" s="87"/>
      <c r="AP60" s="87"/>
    </row>
    <row r="61" spans="1:68" x14ac:dyDescent="0.25">
      <c r="A61" s="88"/>
      <c r="B61" s="87"/>
      <c r="C61" s="87"/>
      <c r="D61" s="87"/>
      <c r="E61" s="87"/>
      <c r="F61" s="87"/>
      <c r="G61" s="87"/>
      <c r="H61" s="87"/>
      <c r="I61" s="87"/>
      <c r="J61" s="87"/>
      <c r="K61" s="87"/>
      <c r="L61" s="87"/>
      <c r="M61" s="87"/>
      <c r="N61" s="87"/>
      <c r="O61" s="87"/>
      <c r="P61" s="87"/>
      <c r="S61" s="87"/>
      <c r="T61" s="87"/>
      <c r="U61" s="87"/>
      <c r="V61" s="87"/>
      <c r="W61" s="87"/>
      <c r="X61" s="87"/>
      <c r="Y61" s="87"/>
      <c r="Z61" s="87"/>
      <c r="AC61" s="87"/>
      <c r="AD61" s="87"/>
      <c r="AI61" s="87"/>
      <c r="AJ61" s="87"/>
      <c r="AO61" s="87"/>
      <c r="AP61" s="87"/>
    </row>
    <row r="62" spans="1:68" x14ac:dyDescent="0.25">
      <c r="A62" s="88"/>
      <c r="B62" s="87"/>
      <c r="C62" s="87"/>
      <c r="D62" s="87"/>
      <c r="E62" s="87"/>
      <c r="F62" s="87"/>
      <c r="G62" s="87"/>
      <c r="H62" s="87"/>
      <c r="I62" s="87"/>
      <c r="J62" s="87"/>
      <c r="K62" s="87"/>
      <c r="L62" s="87"/>
      <c r="M62" s="87"/>
      <c r="N62" s="87"/>
      <c r="O62" s="87"/>
      <c r="P62" s="87"/>
      <c r="S62" s="87"/>
      <c r="T62" s="87"/>
      <c r="U62" s="87"/>
      <c r="V62" s="87"/>
      <c r="W62" s="87"/>
      <c r="X62" s="87"/>
      <c r="Y62" s="87"/>
      <c r="Z62" s="87"/>
      <c r="AC62" s="87"/>
      <c r="AD62" s="87"/>
      <c r="AI62" s="87"/>
      <c r="AJ62" s="87"/>
      <c r="AO62" s="87"/>
      <c r="AP62" s="87"/>
    </row>
    <row r="63" spans="1:68" x14ac:dyDescent="0.25">
      <c r="A63" s="88"/>
      <c r="B63" s="87"/>
      <c r="C63" s="87"/>
      <c r="D63" s="87"/>
      <c r="E63" s="87"/>
      <c r="F63" s="87"/>
      <c r="G63" s="87"/>
      <c r="H63" s="87"/>
      <c r="I63" s="87"/>
      <c r="J63" s="87"/>
      <c r="K63" s="87"/>
      <c r="L63" s="87"/>
      <c r="M63" s="87"/>
      <c r="N63" s="87"/>
      <c r="O63" s="87"/>
      <c r="P63" s="87"/>
      <c r="S63" s="87"/>
      <c r="T63" s="87"/>
      <c r="U63" s="87"/>
      <c r="V63" s="87"/>
      <c r="W63" s="87"/>
      <c r="X63" s="87"/>
      <c r="Y63" s="87"/>
      <c r="Z63" s="87"/>
      <c r="AC63" s="87"/>
      <c r="AD63" s="87"/>
      <c r="AI63" s="87"/>
      <c r="AJ63" s="87"/>
      <c r="AO63" s="87"/>
      <c r="AP63" s="87"/>
    </row>
    <row r="64" spans="1:68" x14ac:dyDescent="0.25">
      <c r="A64" s="88"/>
      <c r="B64" s="87"/>
      <c r="C64" s="87"/>
      <c r="D64" s="87"/>
      <c r="E64" s="87"/>
      <c r="F64" s="87"/>
      <c r="G64" s="87"/>
      <c r="H64" s="87"/>
      <c r="I64" s="87"/>
      <c r="J64" s="87"/>
      <c r="K64" s="87"/>
      <c r="L64" s="87"/>
      <c r="M64" s="87"/>
      <c r="N64" s="87"/>
      <c r="O64" s="87"/>
      <c r="P64" s="87"/>
      <c r="S64" s="87"/>
      <c r="T64" s="87"/>
      <c r="U64" s="87"/>
      <c r="V64" s="87"/>
      <c r="W64" s="87"/>
      <c r="X64" s="87"/>
      <c r="Y64" s="87"/>
      <c r="Z64" s="87"/>
      <c r="AC64" s="87"/>
      <c r="AD64" s="87"/>
      <c r="AI64" s="87"/>
      <c r="AJ64" s="87"/>
      <c r="AO64" s="87"/>
      <c r="AP64" s="87"/>
    </row>
    <row r="65" spans="1:42" x14ac:dyDescent="0.25">
      <c r="A65" s="88"/>
      <c r="B65" s="87"/>
      <c r="C65" s="87"/>
      <c r="D65" s="87"/>
      <c r="E65" s="87"/>
      <c r="F65" s="87"/>
      <c r="G65" s="87"/>
      <c r="H65" s="87"/>
      <c r="I65" s="87"/>
      <c r="J65" s="87"/>
      <c r="K65" s="87"/>
      <c r="L65" s="87"/>
      <c r="M65" s="87"/>
      <c r="N65" s="87"/>
      <c r="O65" s="87"/>
      <c r="P65" s="87"/>
      <c r="S65" s="87"/>
      <c r="T65" s="87"/>
      <c r="U65" s="87"/>
      <c r="V65" s="87"/>
      <c r="W65" s="87"/>
      <c r="X65" s="87"/>
      <c r="Y65" s="87"/>
      <c r="Z65" s="87"/>
      <c r="AC65" s="87"/>
      <c r="AD65" s="87"/>
      <c r="AI65" s="87"/>
      <c r="AJ65" s="87"/>
      <c r="AO65" s="87"/>
      <c r="AP65" s="87"/>
    </row>
    <row r="66" spans="1:42" x14ac:dyDescent="0.25">
      <c r="A66" s="88"/>
      <c r="B66" s="87"/>
      <c r="C66" s="87"/>
      <c r="D66" s="87"/>
      <c r="E66" s="87"/>
      <c r="F66" s="87"/>
      <c r="G66" s="87"/>
      <c r="H66" s="87"/>
      <c r="I66" s="87"/>
      <c r="J66" s="87"/>
      <c r="K66" s="87"/>
      <c r="L66" s="87"/>
      <c r="M66" s="87"/>
      <c r="N66" s="87"/>
      <c r="O66" s="87"/>
      <c r="P66" s="87"/>
      <c r="S66" s="87"/>
      <c r="T66" s="87"/>
      <c r="U66" s="87"/>
      <c r="V66" s="87"/>
      <c r="W66" s="87"/>
      <c r="X66" s="87"/>
      <c r="Y66" s="87"/>
      <c r="Z66" s="87"/>
      <c r="AC66" s="87"/>
      <c r="AD66" s="87"/>
      <c r="AI66" s="87"/>
      <c r="AJ66" s="87"/>
      <c r="AO66" s="87"/>
      <c r="AP66" s="87"/>
    </row>
    <row r="67" spans="1:42" x14ac:dyDescent="0.25">
      <c r="A67" s="88"/>
      <c r="B67" s="87"/>
      <c r="C67" s="87"/>
      <c r="D67" s="87"/>
      <c r="E67" s="87"/>
      <c r="F67" s="87"/>
      <c r="G67" s="87"/>
      <c r="H67" s="87"/>
      <c r="I67" s="87"/>
      <c r="J67" s="87"/>
      <c r="K67" s="87"/>
      <c r="L67" s="87"/>
      <c r="M67" s="87"/>
      <c r="N67" s="87"/>
      <c r="O67" s="87"/>
      <c r="P67" s="87"/>
      <c r="S67" s="87"/>
      <c r="T67" s="87"/>
      <c r="U67" s="87"/>
      <c r="V67" s="87"/>
      <c r="W67" s="87"/>
      <c r="X67" s="87"/>
      <c r="Y67" s="87"/>
      <c r="Z67" s="87"/>
      <c r="AC67" s="87"/>
      <c r="AD67" s="87"/>
      <c r="AI67" s="87"/>
      <c r="AJ67" s="87"/>
      <c r="AO67" s="87"/>
      <c r="AP67" s="87"/>
    </row>
    <row r="68" spans="1:42" x14ac:dyDescent="0.25">
      <c r="A68" s="88"/>
      <c r="B68" s="87"/>
      <c r="C68" s="87"/>
      <c r="D68" s="87"/>
      <c r="E68" s="87"/>
      <c r="F68" s="87"/>
      <c r="G68" s="87"/>
      <c r="H68" s="87"/>
      <c r="I68" s="87"/>
      <c r="J68" s="87"/>
      <c r="K68" s="87"/>
      <c r="L68" s="87"/>
      <c r="M68" s="87"/>
      <c r="N68" s="87"/>
      <c r="O68" s="87"/>
      <c r="P68" s="87"/>
      <c r="S68" s="87"/>
      <c r="T68" s="87"/>
      <c r="U68" s="87"/>
      <c r="V68" s="87"/>
      <c r="W68" s="87"/>
      <c r="X68" s="87"/>
      <c r="Y68" s="87"/>
      <c r="Z68" s="87"/>
      <c r="AC68" s="87"/>
      <c r="AD68" s="87"/>
      <c r="AI68" s="87"/>
      <c r="AJ68" s="87"/>
      <c r="AO68" s="87"/>
      <c r="AP68" s="87"/>
    </row>
    <row r="69" spans="1:42" x14ac:dyDescent="0.25">
      <c r="A69" s="88"/>
      <c r="B69" s="87"/>
      <c r="C69" s="87"/>
      <c r="D69" s="87"/>
      <c r="E69" s="87"/>
      <c r="F69" s="87"/>
      <c r="G69" s="87"/>
      <c r="H69" s="87"/>
      <c r="I69" s="87"/>
      <c r="J69" s="87"/>
      <c r="K69" s="87"/>
      <c r="L69" s="87"/>
      <c r="M69" s="87"/>
      <c r="N69" s="87"/>
      <c r="O69" s="87"/>
      <c r="P69" s="87"/>
      <c r="S69" s="87"/>
      <c r="T69" s="87"/>
      <c r="U69" s="87"/>
      <c r="V69" s="87"/>
      <c r="W69" s="87"/>
      <c r="X69" s="87"/>
      <c r="Y69" s="87"/>
      <c r="Z69" s="87"/>
      <c r="AC69" s="87"/>
      <c r="AD69" s="87"/>
      <c r="AI69" s="87"/>
      <c r="AJ69" s="87"/>
      <c r="AO69" s="87"/>
      <c r="AP69" s="87"/>
    </row>
    <row r="70" spans="1:42" x14ac:dyDescent="0.25">
      <c r="A70" s="88"/>
      <c r="B70" s="87"/>
      <c r="C70" s="87"/>
      <c r="D70" s="87"/>
      <c r="E70" s="87"/>
      <c r="F70" s="87"/>
      <c r="G70" s="87"/>
      <c r="H70" s="87"/>
      <c r="I70" s="87"/>
      <c r="J70" s="87"/>
      <c r="K70" s="87"/>
      <c r="L70" s="87"/>
      <c r="M70" s="87"/>
      <c r="N70" s="87"/>
      <c r="O70" s="87"/>
      <c r="P70" s="87"/>
      <c r="S70" s="87"/>
      <c r="T70" s="87"/>
      <c r="U70" s="87"/>
      <c r="V70" s="87"/>
      <c r="W70" s="87"/>
      <c r="X70" s="87"/>
      <c r="Y70" s="87"/>
      <c r="Z70" s="87"/>
      <c r="AC70" s="87"/>
      <c r="AD70" s="87"/>
      <c r="AI70" s="87"/>
      <c r="AJ70" s="87"/>
      <c r="AO70" s="87"/>
      <c r="AP70" s="87"/>
    </row>
    <row r="71" spans="1:42" x14ac:dyDescent="0.25">
      <c r="A71" s="88"/>
      <c r="B71" s="87"/>
      <c r="C71" s="87"/>
      <c r="D71" s="87"/>
      <c r="E71" s="87"/>
      <c r="F71" s="87"/>
      <c r="G71" s="87"/>
      <c r="H71" s="87"/>
      <c r="I71" s="87"/>
      <c r="J71" s="87"/>
      <c r="K71" s="87"/>
      <c r="L71" s="87"/>
      <c r="M71" s="87"/>
      <c r="N71" s="87"/>
      <c r="O71" s="87"/>
      <c r="P71" s="87"/>
      <c r="S71" s="87"/>
      <c r="T71" s="87"/>
      <c r="U71" s="87"/>
      <c r="V71" s="87"/>
      <c r="W71" s="87"/>
      <c r="X71" s="87"/>
      <c r="Y71" s="87"/>
      <c r="Z71" s="87"/>
      <c r="AC71" s="87"/>
      <c r="AD71" s="87"/>
      <c r="AI71" s="87"/>
      <c r="AJ71" s="87"/>
      <c r="AO71" s="87"/>
      <c r="AP71" s="87"/>
    </row>
    <row r="72" spans="1:42" x14ac:dyDescent="0.25">
      <c r="A72" s="88"/>
      <c r="B72" s="87"/>
      <c r="C72" s="87"/>
      <c r="D72" s="87"/>
      <c r="E72" s="87"/>
      <c r="F72" s="87"/>
      <c r="G72" s="87"/>
      <c r="H72" s="87"/>
      <c r="I72" s="87"/>
      <c r="J72" s="87"/>
      <c r="K72" s="87"/>
      <c r="L72" s="87"/>
      <c r="M72" s="87"/>
      <c r="N72" s="87"/>
      <c r="O72" s="87"/>
      <c r="P72" s="87"/>
      <c r="S72" s="87"/>
      <c r="T72" s="87"/>
      <c r="U72" s="87"/>
      <c r="V72" s="87"/>
      <c r="W72" s="87"/>
      <c r="X72" s="87"/>
      <c r="Y72" s="87"/>
      <c r="Z72" s="87"/>
      <c r="AC72" s="87"/>
      <c r="AD72" s="87"/>
      <c r="AI72" s="87"/>
      <c r="AJ72" s="87"/>
      <c r="AO72" s="87"/>
      <c r="AP72" s="87"/>
    </row>
    <row r="73" spans="1:42" ht="18.75" x14ac:dyDescent="0.3">
      <c r="A73" s="104"/>
      <c r="B73" s="87"/>
      <c r="C73" s="87"/>
      <c r="D73" s="87"/>
      <c r="E73" s="87"/>
      <c r="F73" s="87"/>
      <c r="G73" s="87"/>
      <c r="H73" s="87"/>
      <c r="I73" s="87"/>
      <c r="J73" s="87"/>
      <c r="K73" s="87"/>
      <c r="L73" s="87"/>
      <c r="M73" s="87"/>
      <c r="N73" s="87"/>
      <c r="O73" s="87"/>
      <c r="P73" s="87"/>
      <c r="S73" s="87"/>
      <c r="T73" s="87"/>
      <c r="U73" s="87"/>
      <c r="V73" s="87"/>
      <c r="W73" s="87"/>
      <c r="X73" s="87"/>
      <c r="Y73" s="87"/>
      <c r="Z73" s="87"/>
      <c r="AC73" s="87"/>
      <c r="AD73" s="87"/>
      <c r="AI73" s="87"/>
      <c r="AJ73" s="87"/>
      <c r="AO73" s="87"/>
      <c r="AP73" s="87"/>
    </row>
    <row r="74" spans="1:42" ht="18.75" x14ac:dyDescent="0.3">
      <c r="A74" s="104"/>
      <c r="B74" s="87"/>
      <c r="C74" s="87"/>
      <c r="D74" s="87"/>
      <c r="E74" s="87"/>
      <c r="F74" s="87"/>
      <c r="G74" s="87"/>
      <c r="H74" s="87"/>
      <c r="I74" s="87"/>
      <c r="J74" s="87"/>
      <c r="K74" s="87"/>
      <c r="L74" s="87"/>
      <c r="M74" s="87"/>
      <c r="N74" s="87"/>
      <c r="O74" s="87"/>
      <c r="P74" s="87"/>
      <c r="S74" s="87"/>
      <c r="T74" s="87"/>
      <c r="U74" s="87"/>
      <c r="V74" s="87"/>
      <c r="W74" s="87"/>
      <c r="X74" s="87"/>
      <c r="Y74" s="87"/>
      <c r="Z74" s="87"/>
      <c r="AC74" s="87"/>
      <c r="AD74" s="87"/>
      <c r="AI74" s="87"/>
      <c r="AJ74" s="87"/>
      <c r="AO74" s="87"/>
      <c r="AP74" s="87"/>
    </row>
    <row r="75" spans="1:42" ht="18.75" x14ac:dyDescent="0.3">
      <c r="A75" s="104"/>
      <c r="B75" s="87"/>
      <c r="C75" s="87"/>
      <c r="D75" s="87"/>
      <c r="E75" s="87"/>
      <c r="F75" s="87"/>
      <c r="G75" s="87"/>
      <c r="H75" s="87"/>
      <c r="I75" s="87"/>
      <c r="J75" s="87"/>
      <c r="K75" s="87"/>
      <c r="L75" s="87"/>
      <c r="M75" s="87"/>
      <c r="N75" s="87"/>
      <c r="O75" s="87"/>
      <c r="P75" s="87"/>
      <c r="S75" s="87"/>
      <c r="T75" s="87"/>
      <c r="U75" s="87"/>
      <c r="V75" s="87"/>
      <c r="W75" s="87"/>
      <c r="X75" s="87"/>
      <c r="Y75" s="87"/>
      <c r="Z75" s="87"/>
      <c r="AC75" s="87"/>
      <c r="AD75" s="87"/>
      <c r="AI75" s="87"/>
      <c r="AJ75" s="87"/>
      <c r="AO75" s="87"/>
      <c r="AP75" s="87"/>
    </row>
    <row r="76" spans="1:42" ht="18.75" x14ac:dyDescent="0.3">
      <c r="A76" s="104"/>
      <c r="B76" s="87"/>
      <c r="C76" s="87"/>
      <c r="D76" s="87"/>
      <c r="E76" s="87"/>
      <c r="F76" s="87"/>
      <c r="G76" s="87"/>
      <c r="H76" s="87"/>
      <c r="I76" s="87"/>
      <c r="J76" s="87"/>
      <c r="K76" s="87"/>
      <c r="L76" s="87"/>
      <c r="M76" s="87"/>
      <c r="N76" s="87"/>
      <c r="O76" s="87"/>
      <c r="P76" s="87"/>
      <c r="S76" s="87"/>
      <c r="T76" s="87"/>
      <c r="U76" s="87"/>
      <c r="V76" s="87"/>
      <c r="W76" s="87"/>
      <c r="X76" s="87"/>
      <c r="Y76" s="87"/>
      <c r="Z76" s="87"/>
      <c r="AC76" s="87"/>
      <c r="AD76" s="87"/>
      <c r="AI76" s="87"/>
      <c r="AJ76" s="87"/>
      <c r="AO76" s="87"/>
      <c r="AP76" s="87"/>
    </row>
    <row r="77" spans="1:42" ht="18.75" x14ac:dyDescent="0.3">
      <c r="A77" s="104"/>
      <c r="B77" s="87"/>
      <c r="C77" s="87"/>
      <c r="D77" s="87"/>
      <c r="E77" s="87"/>
      <c r="F77" s="87"/>
      <c r="G77" s="87"/>
      <c r="H77" s="87"/>
      <c r="I77" s="87"/>
      <c r="J77" s="87"/>
      <c r="K77" s="87"/>
      <c r="L77" s="87"/>
      <c r="M77" s="87"/>
      <c r="N77" s="87"/>
      <c r="O77" s="87"/>
      <c r="P77" s="87"/>
      <c r="S77" s="87"/>
      <c r="T77" s="87"/>
      <c r="U77" s="87"/>
      <c r="V77" s="87"/>
      <c r="W77" s="87"/>
      <c r="X77" s="87"/>
      <c r="Y77" s="87"/>
      <c r="Z77" s="87"/>
      <c r="AC77" s="87"/>
      <c r="AD77" s="87"/>
      <c r="AI77" s="87"/>
      <c r="AJ77" s="87"/>
      <c r="AO77" s="87"/>
      <c r="AP77" s="87"/>
    </row>
    <row r="78" spans="1:42" x14ac:dyDescent="0.25">
      <c r="A78" s="105"/>
      <c r="B78" s="87"/>
      <c r="C78" s="87"/>
      <c r="D78" s="87"/>
      <c r="E78" s="87"/>
      <c r="F78" s="87"/>
      <c r="G78" s="87"/>
      <c r="H78" s="87"/>
      <c r="I78" s="87"/>
      <c r="J78" s="87"/>
      <c r="K78" s="87"/>
      <c r="L78" s="87"/>
      <c r="M78" s="87"/>
      <c r="N78" s="87"/>
      <c r="O78" s="87"/>
      <c r="P78" s="87"/>
      <c r="S78" s="87"/>
      <c r="T78" s="87"/>
      <c r="U78" s="87"/>
      <c r="V78" s="87"/>
      <c r="W78" s="87"/>
      <c r="X78" s="87"/>
      <c r="Y78" s="87"/>
      <c r="Z78" s="87"/>
      <c r="AC78" s="87"/>
      <c r="AD78" s="87"/>
      <c r="AI78" s="87"/>
      <c r="AJ78" s="87"/>
      <c r="AO78" s="87"/>
      <c r="AP78" s="87"/>
    </row>
    <row r="79" spans="1:42" ht="15.75" thickBot="1" x14ac:dyDescent="0.3">
      <c r="A79" s="106"/>
      <c r="B79" s="87"/>
      <c r="C79" s="87"/>
      <c r="D79" s="87"/>
      <c r="E79" s="87"/>
      <c r="F79" s="87"/>
      <c r="G79" s="87"/>
      <c r="H79" s="87"/>
      <c r="I79" s="87"/>
      <c r="J79" s="87"/>
      <c r="K79" s="87"/>
      <c r="L79" s="87"/>
      <c r="M79" s="87"/>
      <c r="N79" s="87"/>
      <c r="O79" s="87"/>
      <c r="P79" s="87"/>
      <c r="S79" s="87"/>
      <c r="T79" s="87"/>
      <c r="U79" s="87"/>
      <c r="V79" s="87"/>
      <c r="W79" s="87"/>
      <c r="X79" s="87"/>
      <c r="Y79" s="87"/>
      <c r="Z79" s="87"/>
      <c r="AC79" s="87"/>
      <c r="AD79" s="87"/>
      <c r="AI79" s="87"/>
      <c r="AJ79" s="87"/>
      <c r="AO79" s="87"/>
      <c r="AP79" s="87"/>
    </row>
    <row r="80" spans="1:42" ht="18.75" x14ac:dyDescent="0.3">
      <c r="A80" s="106"/>
      <c r="B80" s="94" t="s">
        <v>34</v>
      </c>
      <c r="C80" s="95"/>
      <c r="D80" s="741" t="s">
        <v>295</v>
      </c>
      <c r="E80" s="741"/>
      <c r="F80" s="741"/>
      <c r="G80" s="741"/>
      <c r="H80" s="741"/>
      <c r="I80" s="741"/>
      <c r="J80" s="741"/>
      <c r="K80" s="741"/>
      <c r="L80" s="741"/>
      <c r="M80" s="741"/>
      <c r="N80" s="741"/>
      <c r="O80" s="741"/>
      <c r="P80" s="741"/>
      <c r="Q80" s="741"/>
      <c r="R80" s="741"/>
      <c r="S80" s="742"/>
      <c r="T80" s="87"/>
      <c r="U80" s="87"/>
      <c r="V80" s="87"/>
      <c r="W80" s="87"/>
      <c r="X80" s="87"/>
      <c r="Y80" s="87"/>
      <c r="Z80" s="87"/>
      <c r="AC80" s="87"/>
      <c r="AD80" s="87"/>
      <c r="AI80" s="87"/>
      <c r="AJ80" s="87"/>
      <c r="AO80" s="87"/>
      <c r="AP80" s="87"/>
    </row>
    <row r="81" spans="1:42" x14ac:dyDescent="0.25">
      <c r="A81" s="106"/>
      <c r="B81" s="96" t="s">
        <v>15</v>
      </c>
      <c r="C81" s="253" t="s">
        <v>16</v>
      </c>
      <c r="D81" s="743" t="s">
        <v>17</v>
      </c>
      <c r="E81" s="743"/>
      <c r="F81" s="743"/>
      <c r="G81" s="743"/>
      <c r="H81" s="743"/>
      <c r="I81" s="743"/>
      <c r="J81" s="743"/>
      <c r="K81" s="743"/>
      <c r="L81" s="743"/>
      <c r="M81" s="743"/>
      <c r="N81" s="743"/>
      <c r="O81" s="743"/>
      <c r="P81" s="743"/>
      <c r="Q81" s="743"/>
      <c r="R81" s="743"/>
      <c r="S81" s="744"/>
      <c r="T81" s="87"/>
      <c r="U81" s="87"/>
      <c r="V81" s="87"/>
      <c r="W81" s="87"/>
      <c r="X81" s="87"/>
      <c r="Y81" s="87"/>
      <c r="Z81" s="87"/>
      <c r="AC81" s="87"/>
      <c r="AD81" s="87"/>
      <c r="AI81" s="87"/>
      <c r="AJ81" s="87"/>
      <c r="AO81" s="87"/>
      <c r="AP81" s="87"/>
    </row>
    <row r="82" spans="1:42" x14ac:dyDescent="0.25">
      <c r="A82" s="88"/>
      <c r="B82" s="74">
        <v>1</v>
      </c>
      <c r="C82" s="98" t="s">
        <v>164</v>
      </c>
      <c r="D82" s="731" t="s">
        <v>190</v>
      </c>
      <c r="E82" s="731"/>
      <c r="F82" s="731"/>
      <c r="G82" s="731"/>
      <c r="H82" s="731"/>
      <c r="I82" s="731"/>
      <c r="J82" s="731"/>
      <c r="K82" s="731"/>
      <c r="L82" s="731"/>
      <c r="M82" s="731"/>
      <c r="N82" s="731"/>
      <c r="O82" s="731"/>
      <c r="P82" s="731"/>
      <c r="Q82" s="731"/>
      <c r="R82" s="731"/>
      <c r="S82" s="732"/>
      <c r="T82" s="87"/>
      <c r="U82" s="87"/>
      <c r="V82" s="87"/>
      <c r="W82" s="87"/>
      <c r="X82" s="87"/>
      <c r="Y82" s="87"/>
      <c r="Z82" s="87"/>
      <c r="AC82" s="87"/>
      <c r="AD82" s="87"/>
      <c r="AI82" s="87"/>
      <c r="AJ82" s="87"/>
      <c r="AO82" s="87"/>
      <c r="AP82" s="87"/>
    </row>
    <row r="83" spans="1:42" x14ac:dyDescent="0.25">
      <c r="A83" s="88"/>
      <c r="B83" s="74">
        <v>3</v>
      </c>
      <c r="C83" s="98" t="s">
        <v>163</v>
      </c>
      <c r="D83" s="731" t="s">
        <v>191</v>
      </c>
      <c r="E83" s="731"/>
      <c r="F83" s="731"/>
      <c r="G83" s="731"/>
      <c r="H83" s="731"/>
      <c r="I83" s="731"/>
      <c r="J83" s="731"/>
      <c r="K83" s="731"/>
      <c r="L83" s="731"/>
      <c r="M83" s="731"/>
      <c r="N83" s="731"/>
      <c r="O83" s="731"/>
      <c r="P83" s="731"/>
      <c r="Q83" s="731"/>
      <c r="R83" s="731"/>
      <c r="S83" s="732"/>
      <c r="T83" s="87"/>
      <c r="U83" s="87"/>
      <c r="V83" s="87"/>
      <c r="W83" s="87"/>
      <c r="X83" s="87"/>
      <c r="Y83" s="87"/>
      <c r="Z83" s="87"/>
      <c r="AC83" s="87"/>
      <c r="AD83" s="87"/>
      <c r="AI83" s="87"/>
      <c r="AJ83" s="87"/>
      <c r="AO83" s="87"/>
      <c r="AP83" s="87"/>
    </row>
    <row r="84" spans="1:42" ht="15.75" thickBot="1" x14ac:dyDescent="0.3">
      <c r="A84" s="107"/>
      <c r="B84" s="74">
        <v>5</v>
      </c>
      <c r="C84" s="98" t="s">
        <v>3</v>
      </c>
      <c r="D84" s="731" t="s">
        <v>41</v>
      </c>
      <c r="E84" s="731"/>
      <c r="F84" s="731"/>
      <c r="G84" s="731"/>
      <c r="H84" s="731"/>
      <c r="I84" s="731"/>
      <c r="J84" s="731"/>
      <c r="K84" s="731"/>
      <c r="L84" s="731"/>
      <c r="M84" s="731"/>
      <c r="N84" s="731"/>
      <c r="O84" s="731"/>
      <c r="P84" s="731"/>
      <c r="Q84" s="731"/>
      <c r="R84" s="731"/>
      <c r="S84" s="732"/>
      <c r="T84" s="108"/>
      <c r="U84" s="108"/>
      <c r="V84" s="108"/>
      <c r="W84" s="108"/>
      <c r="X84" s="108"/>
      <c r="Y84" s="108"/>
      <c r="Z84" s="108"/>
      <c r="AC84" s="87"/>
      <c r="AD84" s="87"/>
      <c r="AI84" s="87"/>
      <c r="AJ84" s="87"/>
      <c r="AO84" s="87"/>
      <c r="AP84" s="87"/>
    </row>
    <row r="85" spans="1:42" x14ac:dyDescent="0.25">
      <c r="B85" s="74">
        <v>10</v>
      </c>
      <c r="C85" s="98" t="s">
        <v>22</v>
      </c>
      <c r="D85" s="731" t="s">
        <v>43</v>
      </c>
      <c r="E85" s="731"/>
      <c r="F85" s="731"/>
      <c r="G85" s="731"/>
      <c r="H85" s="731"/>
      <c r="I85" s="731"/>
      <c r="J85" s="731"/>
      <c r="K85" s="731"/>
      <c r="L85" s="731"/>
      <c r="M85" s="731"/>
      <c r="N85" s="731"/>
      <c r="O85" s="731"/>
      <c r="P85" s="731"/>
      <c r="Q85" s="731"/>
      <c r="R85" s="731"/>
      <c r="S85" s="732"/>
    </row>
    <row r="86" spans="1:42" ht="15.75" thickBot="1" x14ac:dyDescent="0.3">
      <c r="B86" s="78">
        <v>20</v>
      </c>
      <c r="C86" s="99" t="s">
        <v>23</v>
      </c>
      <c r="D86" s="733" t="s">
        <v>42</v>
      </c>
      <c r="E86" s="733"/>
      <c r="F86" s="733"/>
      <c r="G86" s="733"/>
      <c r="H86" s="733"/>
      <c r="I86" s="733"/>
      <c r="J86" s="733"/>
      <c r="K86" s="733"/>
      <c r="L86" s="733"/>
      <c r="M86" s="733"/>
      <c r="N86" s="733"/>
      <c r="O86" s="733"/>
      <c r="P86" s="733"/>
      <c r="Q86" s="733"/>
      <c r="R86" s="733"/>
      <c r="S86" s="734"/>
    </row>
  </sheetData>
  <sheetProtection algorithmName="SHA-512" hashValue="NxftEBUIL4iMLrLSyYjdF7wFf6ZiQscfEDtxTBA/U0n32jMPCdxEMyxsl9HN82p2E5xKpe7iYtIPfJE53+76Fw==" saltValue="pDBKFk1V62Zqjlrbqaw6jg==" spinCount="100000" sheet="1" autoFilter="0"/>
  <mergeCells count="82">
    <mergeCell ref="E5:F5"/>
    <mergeCell ref="A26:D26"/>
    <mergeCell ref="B15:D15"/>
    <mergeCell ref="AS5:AT5"/>
    <mergeCell ref="M6:N6"/>
    <mergeCell ref="O6:P6"/>
    <mergeCell ref="AE6:AF6"/>
    <mergeCell ref="AS6:AT6"/>
    <mergeCell ref="M5:N5"/>
    <mergeCell ref="O5:P5"/>
    <mergeCell ref="AE5:AF5"/>
    <mergeCell ref="B8:D8"/>
    <mergeCell ref="B20:D20"/>
    <mergeCell ref="A6:A7"/>
    <mergeCell ref="E6:F6"/>
    <mergeCell ref="G6:H6"/>
    <mergeCell ref="I6:J6"/>
    <mergeCell ref="K6:L6"/>
    <mergeCell ref="A2:AT2"/>
    <mergeCell ref="B6:D7"/>
    <mergeCell ref="C30:AF30"/>
    <mergeCell ref="B16:D16"/>
    <mergeCell ref="B14:D14"/>
    <mergeCell ref="B17:D17"/>
    <mergeCell ref="B18:D18"/>
    <mergeCell ref="B19:D19"/>
    <mergeCell ref="B9:D9"/>
    <mergeCell ref="B10:D10"/>
    <mergeCell ref="U5:V5"/>
    <mergeCell ref="W5:X5"/>
    <mergeCell ref="Y5:Z5"/>
    <mergeCell ref="AA5:AB5"/>
    <mergeCell ref="C31:AF31"/>
    <mergeCell ref="B22:D22"/>
    <mergeCell ref="B21:D21"/>
    <mergeCell ref="B24:D24"/>
    <mergeCell ref="B25:D25"/>
    <mergeCell ref="B23:D23"/>
    <mergeCell ref="V35:W35"/>
    <mergeCell ref="V36:W36"/>
    <mergeCell ref="D80:S80"/>
    <mergeCell ref="D81:S81"/>
    <mergeCell ref="D82:S82"/>
    <mergeCell ref="L35:M35"/>
    <mergeCell ref="L36:M36"/>
    <mergeCell ref="S6:T6"/>
    <mergeCell ref="U6:V6"/>
    <mergeCell ref="W6:X6"/>
    <mergeCell ref="Y6:Z6"/>
    <mergeCell ref="AA6:AB6"/>
    <mergeCell ref="D85:S85"/>
    <mergeCell ref="D86:S86"/>
    <mergeCell ref="Q5:R5"/>
    <mergeCell ref="Q6:R6"/>
    <mergeCell ref="S5:T5"/>
    <mergeCell ref="D83:S83"/>
    <mergeCell ref="D84:S84"/>
    <mergeCell ref="C33:AF33"/>
    <mergeCell ref="C34:AF34"/>
    <mergeCell ref="C32:AF32"/>
    <mergeCell ref="B11:D11"/>
    <mergeCell ref="B12:D12"/>
    <mergeCell ref="B13:D13"/>
    <mergeCell ref="G5:H5"/>
    <mergeCell ref="I5:J5"/>
    <mergeCell ref="K5:L5"/>
    <mergeCell ref="AI6:AJ6"/>
    <mergeCell ref="AK6:AL6"/>
    <mergeCell ref="A4:AX4"/>
    <mergeCell ref="A37:X37"/>
    <mergeCell ref="AC5:AD5"/>
    <mergeCell ref="AC6:AD6"/>
    <mergeCell ref="AM5:AN5"/>
    <mergeCell ref="AO5:AP5"/>
    <mergeCell ref="AQ5:AR5"/>
    <mergeCell ref="AM6:AN6"/>
    <mergeCell ref="AO6:AP6"/>
    <mergeCell ref="AQ6:AR6"/>
    <mergeCell ref="AG5:AH5"/>
    <mergeCell ref="AI5:AJ5"/>
    <mergeCell ref="AK5:AL5"/>
    <mergeCell ref="AG6:AH6"/>
  </mergeCells>
  <pageMargins left="0.70866141732283472" right="0.70866141732283472" top="0.74803149606299213" bottom="0.74803149606299213" header="0.31496062992125984" footer="0.31496062992125984"/>
  <pageSetup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Z137"/>
  <sheetViews>
    <sheetView topLeftCell="B3" zoomScale="80" zoomScaleNormal="80" zoomScaleSheetLayoutView="100" workbookViewId="0">
      <selection activeCell="G23" sqref="G23:G25"/>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4" customWidth="1"/>
    <col min="10" max="10" width="4" style="4" customWidth="1"/>
    <col min="11" max="11" width="9.140625" style="4" customWidth="1"/>
    <col min="12" max="12" width="9.28515625" style="4" customWidth="1"/>
    <col min="13" max="13" width="9.42578125" style="4" customWidth="1"/>
    <col min="14" max="14" width="5" style="4" customWidth="1"/>
    <col min="15" max="15" width="10.5703125" style="4" customWidth="1"/>
    <col min="16" max="16" width="13.42578125" style="4" bestFit="1" customWidth="1"/>
    <col min="17" max="17" width="74.85546875" style="4" customWidth="1"/>
    <col min="18" max="18" width="60.28515625" style="4" customWidth="1"/>
    <col min="19" max="20" width="11.42578125" style="4"/>
    <col min="21" max="21" width="15.7109375" style="4" customWidth="1"/>
    <col min="22" max="26" width="11.42578125" style="4"/>
  </cols>
  <sheetData>
    <row r="1" spans="1:21" hidden="1" x14ac:dyDescent="0.25">
      <c r="B1" s="4"/>
      <c r="C1" s="4"/>
      <c r="D1" s="4"/>
      <c r="E1" s="4"/>
      <c r="F1" s="4"/>
      <c r="G1" s="4"/>
      <c r="H1" s="4"/>
    </row>
    <row r="2" spans="1:21" hidden="1" x14ac:dyDescent="0.25">
      <c r="B2" s="4"/>
      <c r="C2" s="4"/>
      <c r="D2" s="4"/>
      <c r="E2" s="4"/>
      <c r="F2" s="4"/>
      <c r="G2" s="4"/>
      <c r="H2" s="4"/>
    </row>
    <row r="3" spans="1:21" x14ac:dyDescent="0.25">
      <c r="B3" s="4"/>
      <c r="C3" s="4"/>
      <c r="D3" s="4"/>
      <c r="E3" s="4"/>
      <c r="F3" s="4"/>
      <c r="G3" s="4"/>
      <c r="H3" s="4"/>
    </row>
    <row r="4" spans="1:21" ht="15" customHeight="1" x14ac:dyDescent="0.25">
      <c r="A4" s="4"/>
      <c r="B4" s="817" t="s">
        <v>118</v>
      </c>
      <c r="C4" s="818"/>
      <c r="D4" s="818"/>
      <c r="E4" s="818"/>
      <c r="F4" s="818"/>
      <c r="G4" s="818"/>
      <c r="H4" s="818"/>
      <c r="I4" s="40"/>
      <c r="J4" s="40"/>
      <c r="K4" s="40"/>
      <c r="L4" s="40"/>
      <c r="M4" s="40"/>
      <c r="N4" s="40"/>
    </row>
    <row r="5" spans="1:21" ht="15" customHeight="1" thickBot="1" x14ac:dyDescent="0.3">
      <c r="A5" s="4"/>
      <c r="B5" s="41"/>
      <c r="C5" s="42"/>
      <c r="D5" s="42"/>
      <c r="E5" s="42"/>
      <c r="F5" s="42"/>
      <c r="G5" s="42"/>
      <c r="H5" s="42"/>
      <c r="I5" s="40"/>
      <c r="J5" s="40"/>
      <c r="K5" s="40"/>
      <c r="L5" s="40"/>
      <c r="M5" s="40"/>
      <c r="N5" s="40"/>
    </row>
    <row r="6" spans="1:21" ht="28.5" customHeight="1" thickBot="1" x14ac:dyDescent="0.3">
      <c r="A6" s="4"/>
      <c r="B6" s="767" t="s">
        <v>93</v>
      </c>
      <c r="C6" s="768"/>
      <c r="D6" s="769" t="s">
        <v>1</v>
      </c>
      <c r="E6" s="770"/>
      <c r="F6" s="770"/>
      <c r="G6" s="770"/>
      <c r="H6" s="771"/>
      <c r="I6" s="40"/>
      <c r="J6" s="40"/>
      <c r="K6" s="40"/>
      <c r="L6" s="40"/>
      <c r="M6" s="40"/>
      <c r="N6" s="40"/>
    </row>
    <row r="7" spans="1:21" ht="35.25" customHeight="1" thickBot="1" x14ac:dyDescent="0.3">
      <c r="A7" s="4"/>
      <c r="B7" s="826" t="s">
        <v>0</v>
      </c>
      <c r="C7" s="62" t="s">
        <v>35</v>
      </c>
      <c r="D7" s="61" t="s">
        <v>94</v>
      </c>
      <c r="E7" s="46" t="s">
        <v>97</v>
      </c>
      <c r="F7" s="46" t="s">
        <v>120</v>
      </c>
      <c r="G7" s="46" t="s">
        <v>98</v>
      </c>
      <c r="H7" s="47" t="s">
        <v>119</v>
      </c>
      <c r="I7" s="40"/>
      <c r="J7" s="40"/>
      <c r="K7" s="40"/>
      <c r="L7" s="40"/>
      <c r="M7" s="40"/>
      <c r="N7" s="40"/>
    </row>
    <row r="8" spans="1:21" ht="15" customHeight="1" thickBot="1" x14ac:dyDescent="0.3">
      <c r="A8" s="4"/>
      <c r="B8" s="827"/>
      <c r="C8" s="829" t="s">
        <v>4</v>
      </c>
      <c r="D8" s="60">
        <v>1</v>
      </c>
      <c r="E8" s="39">
        <v>3</v>
      </c>
      <c r="F8" s="39">
        <v>5</v>
      </c>
      <c r="G8" s="39">
        <v>10</v>
      </c>
      <c r="H8" s="39">
        <v>20</v>
      </c>
      <c r="I8" s="40"/>
      <c r="J8" s="40"/>
      <c r="K8" s="40"/>
      <c r="L8" s="40"/>
      <c r="M8" s="40"/>
      <c r="N8" s="40"/>
    </row>
    <row r="9" spans="1:21" ht="25.5" customHeight="1" thickBot="1" x14ac:dyDescent="0.3">
      <c r="A9" s="4"/>
      <c r="B9" s="827"/>
      <c r="C9" s="829"/>
      <c r="D9" s="822" t="s">
        <v>136</v>
      </c>
      <c r="E9" s="822"/>
      <c r="F9" s="822"/>
      <c r="G9" s="822"/>
      <c r="H9" s="823"/>
      <c r="I9" s="40"/>
      <c r="J9" s="40"/>
      <c r="K9" s="40"/>
      <c r="L9" s="40"/>
      <c r="M9" s="40"/>
      <c r="N9" s="40"/>
    </row>
    <row r="10" spans="1:21" ht="21.75" customHeight="1" thickBot="1" x14ac:dyDescent="0.3">
      <c r="A10" s="4"/>
      <c r="B10" s="828"/>
      <c r="C10" s="829"/>
      <c r="D10" s="824"/>
      <c r="E10" s="825"/>
      <c r="F10" s="819" t="s">
        <v>135</v>
      </c>
      <c r="G10" s="820"/>
      <c r="H10" s="821"/>
      <c r="I10" s="40"/>
      <c r="J10" s="40"/>
      <c r="K10" s="40"/>
      <c r="L10" s="40"/>
      <c r="M10" s="40"/>
      <c r="N10" s="40"/>
    </row>
    <row r="11" spans="1:21" x14ac:dyDescent="0.25">
      <c r="A11" s="4"/>
      <c r="B11" s="772" t="s">
        <v>25</v>
      </c>
      <c r="C11" s="775">
        <v>5</v>
      </c>
      <c r="D11" s="778" t="s">
        <v>101</v>
      </c>
      <c r="E11" s="780" t="s">
        <v>102</v>
      </c>
      <c r="F11" s="782" t="s">
        <v>103</v>
      </c>
      <c r="G11" s="784" t="s">
        <v>104</v>
      </c>
      <c r="H11" s="787" t="s">
        <v>105</v>
      </c>
      <c r="I11" s="40"/>
      <c r="J11" s="40"/>
      <c r="K11" s="40"/>
      <c r="L11" s="40"/>
      <c r="M11" s="40"/>
      <c r="N11" s="40"/>
    </row>
    <row r="12" spans="1:21" x14ac:dyDescent="0.25">
      <c r="A12" s="4"/>
      <c r="B12" s="773"/>
      <c r="C12" s="776"/>
      <c r="D12" s="778"/>
      <c r="E12" s="780"/>
      <c r="F12" s="782"/>
      <c r="G12" s="785"/>
      <c r="H12" s="787"/>
      <c r="O12" s="766"/>
      <c r="P12" s="766"/>
      <c r="Q12" s="766"/>
      <c r="R12" s="766"/>
      <c r="S12" s="766"/>
      <c r="T12" s="766"/>
      <c r="U12" s="766"/>
    </row>
    <row r="13" spans="1:21" ht="18" customHeight="1" thickBot="1" x14ac:dyDescent="0.3">
      <c r="A13" s="4"/>
      <c r="B13" s="774"/>
      <c r="C13" s="777"/>
      <c r="D13" s="779"/>
      <c r="E13" s="781"/>
      <c r="F13" s="783"/>
      <c r="G13" s="786"/>
      <c r="H13" s="788"/>
      <c r="O13" s="766"/>
      <c r="P13" s="766"/>
      <c r="Q13" s="766"/>
      <c r="R13" s="766"/>
      <c r="S13" s="766"/>
      <c r="T13" s="766"/>
      <c r="U13" s="766"/>
    </row>
    <row r="14" spans="1:21" ht="25.5" customHeight="1" x14ac:dyDescent="0.25">
      <c r="A14" s="4"/>
      <c r="B14" s="791" t="s">
        <v>9</v>
      </c>
      <c r="C14" s="775">
        <v>4</v>
      </c>
      <c r="D14" s="792" t="s">
        <v>108</v>
      </c>
      <c r="E14" s="793" t="s">
        <v>112</v>
      </c>
      <c r="F14" s="796" t="s">
        <v>116</v>
      </c>
      <c r="G14" s="789" t="s">
        <v>99</v>
      </c>
      <c r="H14" s="790" t="s">
        <v>106</v>
      </c>
      <c r="O14" s="5"/>
      <c r="P14" s="5"/>
      <c r="Q14" s="5"/>
      <c r="R14" s="5"/>
      <c r="S14" s="5"/>
      <c r="T14" s="6"/>
      <c r="U14" s="6"/>
    </row>
    <row r="15" spans="1:21" ht="25.5" customHeight="1" x14ac:dyDescent="0.25">
      <c r="A15" s="4"/>
      <c r="B15" s="773"/>
      <c r="C15" s="776"/>
      <c r="D15" s="778"/>
      <c r="E15" s="794"/>
      <c r="F15" s="782"/>
      <c r="G15" s="785"/>
      <c r="H15" s="787"/>
    </row>
    <row r="16" spans="1:21" ht="10.5" customHeight="1" thickBot="1" x14ac:dyDescent="0.3">
      <c r="B16" s="774"/>
      <c r="C16" s="777"/>
      <c r="D16" s="779"/>
      <c r="E16" s="795"/>
      <c r="F16" s="783"/>
      <c r="G16" s="786"/>
      <c r="H16" s="788"/>
    </row>
    <row r="17" spans="1:13" ht="39" customHeight="1" x14ac:dyDescent="0.25">
      <c r="A17" s="1">
        <v>1</v>
      </c>
      <c r="B17" s="791" t="s">
        <v>24</v>
      </c>
      <c r="C17" s="775">
        <v>3</v>
      </c>
      <c r="D17" s="792" t="s">
        <v>109</v>
      </c>
      <c r="E17" s="793" t="s">
        <v>113</v>
      </c>
      <c r="F17" s="796" t="s">
        <v>102</v>
      </c>
      <c r="G17" s="789" t="s">
        <v>100</v>
      </c>
      <c r="H17" s="790" t="s">
        <v>107</v>
      </c>
      <c r="K17" s="762" t="s">
        <v>14</v>
      </c>
      <c r="L17" s="762"/>
      <c r="M17" s="762"/>
    </row>
    <row r="18" spans="1:13" ht="16.5" customHeight="1" x14ac:dyDescent="0.25">
      <c r="A18" s="1">
        <v>2</v>
      </c>
      <c r="B18" s="773"/>
      <c r="C18" s="776"/>
      <c r="D18" s="778"/>
      <c r="E18" s="794"/>
      <c r="F18" s="782"/>
      <c r="G18" s="785"/>
      <c r="H18" s="787"/>
      <c r="K18" s="760" t="s">
        <v>13</v>
      </c>
      <c r="L18" s="760"/>
      <c r="M18" s="760"/>
    </row>
    <row r="19" spans="1:13" ht="14.25" customHeight="1" x14ac:dyDescent="0.25">
      <c r="A19" s="1">
        <v>3</v>
      </c>
      <c r="B19" s="774"/>
      <c r="C19" s="777"/>
      <c r="D19" s="779"/>
      <c r="E19" s="795"/>
      <c r="F19" s="783"/>
      <c r="G19" s="786"/>
      <c r="H19" s="788"/>
      <c r="K19" s="761" t="s">
        <v>12</v>
      </c>
      <c r="L19" s="761"/>
      <c r="M19" s="761"/>
    </row>
    <row r="20" spans="1:13" ht="39" customHeight="1" x14ac:dyDescent="0.25">
      <c r="A20" s="1">
        <v>4</v>
      </c>
      <c r="B20" s="791" t="s">
        <v>96</v>
      </c>
      <c r="C20" s="775">
        <v>2</v>
      </c>
      <c r="D20" s="792" t="s">
        <v>110</v>
      </c>
      <c r="E20" s="793" t="s">
        <v>114</v>
      </c>
      <c r="F20" s="807" t="s">
        <v>115</v>
      </c>
      <c r="G20" s="797" t="s">
        <v>116</v>
      </c>
      <c r="H20" s="800" t="s">
        <v>117</v>
      </c>
      <c r="K20" s="763" t="s">
        <v>11</v>
      </c>
      <c r="L20" s="763"/>
      <c r="M20" s="763"/>
    </row>
    <row r="21" spans="1:13" ht="24.75" customHeight="1" x14ac:dyDescent="0.25">
      <c r="A21" s="1">
        <v>5</v>
      </c>
      <c r="B21" s="773"/>
      <c r="C21" s="776"/>
      <c r="D21" s="778"/>
      <c r="E21" s="794"/>
      <c r="F21" s="808"/>
      <c r="G21" s="798"/>
      <c r="H21" s="801"/>
    </row>
    <row r="22" spans="1:13" ht="11.25" customHeight="1" x14ac:dyDescent="0.25">
      <c r="A22" s="4"/>
      <c r="B22" s="774"/>
      <c r="C22" s="777"/>
      <c r="D22" s="779"/>
      <c r="E22" s="795"/>
      <c r="F22" s="816"/>
      <c r="G22" s="799"/>
      <c r="H22" s="802"/>
    </row>
    <row r="23" spans="1:13" ht="15" customHeight="1" x14ac:dyDescent="0.25">
      <c r="A23" s="4"/>
      <c r="B23" s="791" t="s">
        <v>95</v>
      </c>
      <c r="C23" s="775">
        <v>1</v>
      </c>
      <c r="D23" s="792" t="s">
        <v>111</v>
      </c>
      <c r="E23" s="793" t="s">
        <v>109</v>
      </c>
      <c r="F23" s="807" t="s">
        <v>101</v>
      </c>
      <c r="G23" s="810" t="s">
        <v>115</v>
      </c>
      <c r="H23" s="813" t="s">
        <v>116</v>
      </c>
    </row>
    <row r="24" spans="1:13" ht="15" customHeight="1" x14ac:dyDescent="0.25">
      <c r="A24" s="4"/>
      <c r="B24" s="773"/>
      <c r="C24" s="776"/>
      <c r="D24" s="778"/>
      <c r="E24" s="794"/>
      <c r="F24" s="808"/>
      <c r="G24" s="811"/>
      <c r="H24" s="814"/>
    </row>
    <row r="25" spans="1:13" ht="15" customHeight="1" thickBot="1" x14ac:dyDescent="0.3">
      <c r="A25" s="4"/>
      <c r="B25" s="803"/>
      <c r="C25" s="804"/>
      <c r="D25" s="805"/>
      <c r="E25" s="806"/>
      <c r="F25" s="809"/>
      <c r="G25" s="812"/>
      <c r="H25" s="815"/>
    </row>
    <row r="26" spans="1:13" s="43" customFormat="1" ht="15" customHeight="1" x14ac:dyDescent="0.25">
      <c r="B26" s="44"/>
      <c r="C26" s="44"/>
      <c r="D26" s="45"/>
      <c r="E26" s="45"/>
      <c r="F26" s="45"/>
      <c r="G26" s="45"/>
      <c r="H26" s="45"/>
    </row>
    <row r="27" spans="1:13" s="4" customFormat="1" ht="15" customHeight="1" x14ac:dyDescent="0.25"/>
    <row r="28" spans="1:13" s="4" customFormat="1" ht="15" customHeight="1" x14ac:dyDescent="0.25"/>
    <row r="29" spans="1:13" s="4" customFormat="1" ht="15" customHeight="1" x14ac:dyDescent="0.25"/>
    <row r="30" spans="1:13" s="4" customFormat="1" ht="15" customHeight="1" x14ac:dyDescent="0.25"/>
    <row r="31" spans="1:13" s="4" customFormat="1" ht="15" customHeight="1" x14ac:dyDescent="0.25"/>
    <row r="32" spans="1:13" s="4" customFormat="1" ht="15" customHeight="1" x14ac:dyDescent="0.25"/>
    <row r="33" s="4" customFormat="1" ht="15" customHeight="1" x14ac:dyDescent="0.25"/>
    <row r="34" s="4" customFormat="1" ht="15.75" customHeigh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pans="1:9" ht="18" x14ac:dyDescent="0.25">
      <c r="A81" s="4"/>
      <c r="B81" s="4"/>
      <c r="C81" s="2" t="s">
        <v>6</v>
      </c>
      <c r="D81" s="35"/>
      <c r="E81" s="35"/>
      <c r="F81" s="4"/>
      <c r="G81" s="7" t="s">
        <v>2</v>
      </c>
      <c r="H81" s="765" t="s">
        <v>5</v>
      </c>
      <c r="I81" s="765"/>
    </row>
    <row r="82" spans="1:9" ht="42.75" customHeight="1" x14ac:dyDescent="0.25">
      <c r="A82" s="4"/>
      <c r="B82" s="4"/>
      <c r="C82" s="2" t="s">
        <v>6</v>
      </c>
      <c r="D82" s="35"/>
      <c r="E82" s="35"/>
      <c r="F82" s="4"/>
      <c r="G82" s="12" t="s">
        <v>6</v>
      </c>
      <c r="H82" s="764" t="s">
        <v>7</v>
      </c>
      <c r="I82" s="764"/>
    </row>
    <row r="83" spans="1:9" ht="42.75" customHeight="1" x14ac:dyDescent="0.25">
      <c r="A83" s="4"/>
      <c r="B83" s="4"/>
      <c r="C83" s="2" t="s">
        <v>6</v>
      </c>
      <c r="D83" s="35"/>
      <c r="E83" s="35"/>
      <c r="F83" s="4"/>
      <c r="G83" s="13" t="s">
        <v>28</v>
      </c>
      <c r="H83" s="764" t="s">
        <v>32</v>
      </c>
      <c r="I83" s="764"/>
    </row>
    <row r="84" spans="1:9" ht="78" customHeight="1" x14ac:dyDescent="0.25">
      <c r="A84" s="4"/>
      <c r="B84" s="4"/>
      <c r="C84" s="3" t="s">
        <v>28</v>
      </c>
      <c r="D84" s="36"/>
      <c r="E84" s="36"/>
      <c r="F84" s="4"/>
      <c r="G84" s="14" t="s">
        <v>29</v>
      </c>
      <c r="H84" s="764" t="s">
        <v>33</v>
      </c>
      <c r="I84" s="764"/>
    </row>
    <row r="85" spans="1:9" ht="75.75" customHeight="1" x14ac:dyDescent="0.25">
      <c r="A85" s="4"/>
      <c r="B85" s="4"/>
      <c r="C85" s="3" t="s">
        <v>28</v>
      </c>
      <c r="D85" s="36"/>
      <c r="E85" s="36"/>
      <c r="F85" s="4"/>
      <c r="G85" s="15" t="s">
        <v>30</v>
      </c>
      <c r="H85" s="764" t="s">
        <v>33</v>
      </c>
      <c r="I85" s="764"/>
    </row>
    <row r="86" spans="1:9" x14ac:dyDescent="0.25">
      <c r="A86" s="4"/>
      <c r="B86" s="4"/>
      <c r="C86" s="2" t="s">
        <v>6</v>
      </c>
      <c r="D86" s="35"/>
      <c r="E86" s="35"/>
      <c r="F86" s="4"/>
      <c r="G86" s="4"/>
      <c r="H86" s="4"/>
    </row>
    <row r="87" spans="1:9" x14ac:dyDescent="0.25">
      <c r="A87" s="4"/>
      <c r="B87" s="4"/>
      <c r="C87" s="3" t="s">
        <v>28</v>
      </c>
      <c r="D87" s="36"/>
      <c r="E87" s="36"/>
      <c r="F87" s="4"/>
      <c r="G87" s="11"/>
      <c r="H87" s="11"/>
      <c r="I87" s="11"/>
    </row>
    <row r="88" spans="1:9" ht="15" customHeight="1" x14ac:dyDescent="0.25">
      <c r="A88" s="4"/>
      <c r="B88" s="4"/>
      <c r="C88" s="3" t="s">
        <v>28</v>
      </c>
      <c r="D88" s="36"/>
      <c r="E88" s="36"/>
      <c r="F88" s="4"/>
      <c r="G88" s="10"/>
      <c r="H88" s="10"/>
      <c r="I88" s="10"/>
    </row>
    <row r="89" spans="1:9" x14ac:dyDescent="0.25">
      <c r="A89" s="4"/>
      <c r="B89" s="4"/>
      <c r="C89" s="8" t="s">
        <v>29</v>
      </c>
      <c r="D89" s="37"/>
      <c r="E89" s="37"/>
      <c r="F89" s="4"/>
      <c r="G89" s="10"/>
      <c r="H89" s="10"/>
      <c r="I89" s="10"/>
    </row>
    <row r="90" spans="1:9" ht="15" customHeight="1" x14ac:dyDescent="0.25">
      <c r="A90" s="4"/>
      <c r="B90" s="4">
        <v>42</v>
      </c>
      <c r="C90" s="8" t="s">
        <v>29</v>
      </c>
      <c r="D90" s="37"/>
      <c r="E90" s="37"/>
      <c r="F90" s="4"/>
      <c r="G90" s="10"/>
      <c r="H90" s="10"/>
      <c r="I90" s="10"/>
    </row>
    <row r="91" spans="1:9" x14ac:dyDescent="0.25">
      <c r="A91" s="4"/>
      <c r="B91" s="4"/>
      <c r="C91" s="2" t="s">
        <v>6</v>
      </c>
      <c r="D91" s="35"/>
      <c r="E91" s="35"/>
      <c r="F91" s="4"/>
      <c r="G91" s="10"/>
      <c r="H91" s="10"/>
      <c r="I91" s="10"/>
    </row>
    <row r="92" spans="1:9" x14ac:dyDescent="0.25">
      <c r="A92" s="4"/>
      <c r="B92" s="4"/>
      <c r="C92" s="3" t="s">
        <v>28</v>
      </c>
      <c r="D92" s="36"/>
      <c r="E92" s="36"/>
      <c r="F92" s="4"/>
      <c r="G92" s="11"/>
      <c r="H92" s="11"/>
      <c r="I92" s="11"/>
    </row>
    <row r="93" spans="1:9" x14ac:dyDescent="0.25">
      <c r="A93" s="4"/>
      <c r="B93" s="4"/>
      <c r="C93" s="8" t="s">
        <v>29</v>
      </c>
      <c r="D93" s="37"/>
      <c r="E93" s="37"/>
      <c r="F93" s="4"/>
      <c r="G93" s="11"/>
      <c r="H93" s="11"/>
      <c r="I93" s="11"/>
    </row>
    <row r="94" spans="1:9" x14ac:dyDescent="0.25">
      <c r="A94" s="4"/>
      <c r="B94" s="4"/>
      <c r="C94" s="8" t="s">
        <v>29</v>
      </c>
      <c r="D94" s="37"/>
      <c r="E94" s="37"/>
      <c r="F94" s="4"/>
      <c r="G94" s="11"/>
      <c r="H94" s="11"/>
      <c r="I94" s="11"/>
    </row>
    <row r="95" spans="1:9" x14ac:dyDescent="0.25">
      <c r="A95" s="4"/>
      <c r="B95" s="4"/>
      <c r="C95" s="9" t="s">
        <v>30</v>
      </c>
      <c r="D95" s="38"/>
      <c r="E95" s="38"/>
      <c r="F95" s="4"/>
      <c r="G95" s="11"/>
      <c r="H95" s="11"/>
      <c r="I95" s="11"/>
    </row>
    <row r="96" spans="1:9" x14ac:dyDescent="0.25">
      <c r="A96" s="4"/>
      <c r="B96" s="4"/>
      <c r="C96" s="3" t="s">
        <v>28</v>
      </c>
      <c r="D96" s="36"/>
      <c r="E96" s="36"/>
      <c r="F96" s="4"/>
      <c r="G96" s="11"/>
      <c r="H96" s="11"/>
      <c r="I96" s="11"/>
    </row>
    <row r="97" spans="1:9" ht="15" customHeight="1" x14ac:dyDescent="0.25">
      <c r="A97" s="4"/>
      <c r="B97" s="4"/>
      <c r="C97" s="8" t="s">
        <v>29</v>
      </c>
      <c r="D97" s="37"/>
      <c r="E97" s="37"/>
      <c r="F97" s="4"/>
      <c r="G97" s="10"/>
      <c r="H97" s="10"/>
      <c r="I97" s="10"/>
    </row>
    <row r="98" spans="1:9" x14ac:dyDescent="0.25">
      <c r="A98" s="4"/>
      <c r="B98" s="4"/>
      <c r="C98" s="8" t="s">
        <v>29</v>
      </c>
      <c r="D98" s="37"/>
      <c r="E98" s="37"/>
      <c r="F98" s="4"/>
      <c r="G98" s="10"/>
      <c r="H98" s="10"/>
      <c r="I98" s="10"/>
    </row>
    <row r="99" spans="1:9" ht="15" customHeight="1" x14ac:dyDescent="0.25">
      <c r="A99" s="4"/>
      <c r="B99" s="4"/>
      <c r="C99" s="9" t="s">
        <v>30</v>
      </c>
      <c r="D99" s="38"/>
      <c r="E99" s="38"/>
      <c r="F99" s="4"/>
      <c r="G99" s="10"/>
      <c r="H99" s="10"/>
      <c r="I99" s="10"/>
    </row>
    <row r="100" spans="1:9" x14ac:dyDescent="0.25">
      <c r="A100" s="4"/>
      <c r="B100" s="4"/>
      <c r="C100" s="9" t="s">
        <v>30</v>
      </c>
      <c r="D100" s="38"/>
      <c r="E100" s="38"/>
      <c r="F100" s="4"/>
      <c r="G100" s="10"/>
      <c r="H100" s="10"/>
      <c r="I100" s="10"/>
    </row>
    <row r="101" spans="1:9" x14ac:dyDescent="0.25">
      <c r="A101" s="4"/>
      <c r="B101" s="4"/>
      <c r="C101" s="3" t="s">
        <v>28</v>
      </c>
      <c r="D101" s="36"/>
      <c r="E101" s="36"/>
      <c r="F101" s="4"/>
      <c r="G101" s="11"/>
      <c r="H101" s="11"/>
      <c r="I101" s="11"/>
    </row>
    <row r="102" spans="1:9" x14ac:dyDescent="0.25">
      <c r="A102" s="4"/>
      <c r="B102" s="4"/>
      <c r="C102" s="8" t="s">
        <v>29</v>
      </c>
      <c r="D102" s="37"/>
      <c r="E102" s="37"/>
      <c r="F102" s="4"/>
      <c r="G102" s="11"/>
      <c r="H102" s="11"/>
      <c r="I102" s="11"/>
    </row>
    <row r="103" spans="1:9" x14ac:dyDescent="0.25">
      <c r="A103" s="4"/>
      <c r="B103" s="4"/>
      <c r="C103" s="9" t="s">
        <v>30</v>
      </c>
      <c r="D103" s="38"/>
      <c r="E103" s="38"/>
      <c r="F103" s="4"/>
      <c r="G103" s="11"/>
      <c r="H103" s="11"/>
      <c r="I103" s="11"/>
    </row>
    <row r="104" spans="1:9" x14ac:dyDescent="0.25">
      <c r="A104" s="4"/>
      <c r="B104" s="4"/>
      <c r="C104" s="9" t="s">
        <v>30</v>
      </c>
      <c r="D104" s="38"/>
      <c r="E104" s="38"/>
      <c r="F104" s="4"/>
      <c r="G104" s="11"/>
      <c r="H104" s="11"/>
      <c r="I104" s="11"/>
    </row>
    <row r="105" spans="1:9" x14ac:dyDescent="0.25">
      <c r="A105" s="4"/>
      <c r="B105" s="4"/>
      <c r="C105" s="9" t="s">
        <v>30</v>
      </c>
      <c r="D105" s="38"/>
      <c r="E105" s="38"/>
      <c r="F105" s="4"/>
      <c r="G105" s="4"/>
      <c r="H105" s="4"/>
    </row>
    <row r="106" spans="1:9" x14ac:dyDescent="0.25">
      <c r="A106" s="4"/>
      <c r="B106" s="4"/>
      <c r="F106" s="4"/>
      <c r="G106" s="4"/>
      <c r="H106" s="4"/>
    </row>
    <row r="107" spans="1:9" s="4" customFormat="1" x14ac:dyDescent="0.25"/>
    <row r="108" spans="1:9" s="4" customFormat="1" x14ac:dyDescent="0.25"/>
    <row r="109" spans="1:9" s="4" customFormat="1" x14ac:dyDescent="0.25"/>
    <row r="110" spans="1:9" s="4" customFormat="1" x14ac:dyDescent="0.25"/>
    <row r="111" spans="1:9" s="4" customFormat="1" x14ac:dyDescent="0.25"/>
    <row r="112" spans="1:9"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sheetData>
  <sheetProtection algorithmName="SHA-512" hashValue="8dlZeL916P4dtoDEF6UwGnjkNywihzQrwnNQDWAXInKB8JIShODGs66qK8nnxiV7EgFe+GCmOJ9x6ippMx9PFA==" saltValue="/mwLTXcbAa01O0tYkzu3Tw==" spinCount="100000" sheet="1" objects="1" scenarios="1"/>
  <mergeCells count="53">
    <mergeCell ref="B4:H4"/>
    <mergeCell ref="F10:H10"/>
    <mergeCell ref="D9:H9"/>
    <mergeCell ref="D10:E10"/>
    <mergeCell ref="B7:B10"/>
    <mergeCell ref="C8:C10"/>
    <mergeCell ref="G20:G22"/>
    <mergeCell ref="H20:H22"/>
    <mergeCell ref="B23:B25"/>
    <mergeCell ref="C23:C25"/>
    <mergeCell ref="D23:D25"/>
    <mergeCell ref="E23:E25"/>
    <mergeCell ref="F23:F25"/>
    <mergeCell ref="G23:G25"/>
    <mergeCell ref="H23:H25"/>
    <mergeCell ref="B20:B22"/>
    <mergeCell ref="C20:C22"/>
    <mergeCell ref="D20:D22"/>
    <mergeCell ref="E20:E22"/>
    <mergeCell ref="F20:F22"/>
    <mergeCell ref="G14:G16"/>
    <mergeCell ref="H14:H16"/>
    <mergeCell ref="B17:B19"/>
    <mergeCell ref="C17:C19"/>
    <mergeCell ref="D17:D19"/>
    <mergeCell ref="E17:E19"/>
    <mergeCell ref="F17:F19"/>
    <mergeCell ref="G17:G19"/>
    <mergeCell ref="H17:H19"/>
    <mergeCell ref="B14:B16"/>
    <mergeCell ref="C14:C16"/>
    <mergeCell ref="D14:D16"/>
    <mergeCell ref="E14:E16"/>
    <mergeCell ref="F14:F16"/>
    <mergeCell ref="O12:U13"/>
    <mergeCell ref="B6:C6"/>
    <mergeCell ref="D6:H6"/>
    <mergeCell ref="B11:B13"/>
    <mergeCell ref="C11:C13"/>
    <mergeCell ref="D11:D13"/>
    <mergeCell ref="E11:E13"/>
    <mergeCell ref="F11:F13"/>
    <mergeCell ref="G11:G13"/>
    <mergeCell ref="H11:H13"/>
    <mergeCell ref="K18:M18"/>
    <mergeCell ref="K19:M19"/>
    <mergeCell ref="K17:M17"/>
    <mergeCell ref="K20:M20"/>
    <mergeCell ref="H85:I85"/>
    <mergeCell ref="H81:I81"/>
    <mergeCell ref="H82:I82"/>
    <mergeCell ref="H83:I83"/>
    <mergeCell ref="H84:I84"/>
  </mergeCell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M103"/>
  <sheetViews>
    <sheetView zoomScale="80" zoomScaleNormal="80" workbookViewId="0"/>
  </sheetViews>
  <sheetFormatPr baseColWidth="10" defaultRowHeight="15" x14ac:dyDescent="0.25"/>
  <cols>
    <col min="1" max="1" width="50.7109375" style="85" customWidth="1"/>
    <col min="2" max="2" width="36.140625" style="85" customWidth="1"/>
    <col min="3" max="3" width="21.5703125" style="85" customWidth="1"/>
    <col min="4" max="4" width="17" style="85" customWidth="1"/>
    <col min="5" max="5" width="18.85546875" style="85" customWidth="1"/>
    <col min="6" max="6" width="16.5703125" style="85" customWidth="1"/>
    <col min="7" max="7" width="11.5703125" style="85" customWidth="1"/>
    <col min="8" max="9" width="15" style="85" customWidth="1"/>
    <col min="10" max="10" width="14.7109375" style="85" customWidth="1"/>
    <col min="11" max="11" width="14.42578125" style="85" customWidth="1"/>
    <col min="12" max="12" width="19.140625" style="85" customWidth="1"/>
    <col min="13" max="13" width="14.85546875" style="85" customWidth="1"/>
    <col min="14" max="14" width="19" style="85" customWidth="1"/>
    <col min="15" max="15" width="16.5703125" style="85" customWidth="1"/>
    <col min="16" max="16" width="3.7109375" style="85" customWidth="1"/>
    <col min="17" max="17" width="10.42578125" style="85" customWidth="1"/>
    <col min="18" max="18" width="8.7109375" style="85" customWidth="1"/>
    <col min="19" max="19" width="7.140625" style="85" customWidth="1"/>
    <col min="20" max="20" width="5.42578125" style="85" customWidth="1"/>
    <col min="21" max="21" width="3.85546875" style="85" customWidth="1"/>
    <col min="22" max="26" width="11.42578125" style="85"/>
    <col min="27" max="27" width="2.42578125" style="85" customWidth="1"/>
    <col min="28" max="31" width="11.42578125" style="85"/>
    <col min="32" max="32" width="30.140625" style="85" customWidth="1"/>
    <col min="33" max="34" width="11.42578125" style="85"/>
    <col min="35" max="39" width="0" style="85" hidden="1" customWidth="1"/>
    <col min="40" max="16384" width="11.42578125" style="85"/>
  </cols>
  <sheetData>
    <row r="1" spans="1:39" x14ac:dyDescent="0.25">
      <c r="Q1" s="860" t="s">
        <v>66</v>
      </c>
      <c r="R1" s="861"/>
      <c r="S1" s="860" t="s">
        <v>71</v>
      </c>
      <c r="T1" s="861"/>
      <c r="V1" s="866" t="s">
        <v>70</v>
      </c>
      <c r="W1" s="867"/>
      <c r="X1" s="867"/>
      <c r="Y1" s="867"/>
      <c r="Z1" s="868"/>
      <c r="AB1" s="856" t="s">
        <v>137</v>
      </c>
      <c r="AC1" s="857"/>
      <c r="AD1" s="857"/>
      <c r="AE1" s="857"/>
      <c r="AF1" s="857"/>
    </row>
    <row r="2" spans="1:39" ht="15.75" thickBot="1" x14ac:dyDescent="0.3">
      <c r="A2" s="853" t="s">
        <v>194</v>
      </c>
      <c r="B2" s="853"/>
      <c r="C2" s="853"/>
      <c r="D2" s="853"/>
      <c r="E2" s="853"/>
      <c r="F2" s="853"/>
      <c r="G2" s="853"/>
      <c r="H2" s="853"/>
      <c r="I2" s="853"/>
      <c r="J2" s="853"/>
      <c r="K2" s="853"/>
      <c r="L2" s="853"/>
      <c r="M2" s="853"/>
      <c r="N2" s="853"/>
      <c r="Q2" s="862"/>
      <c r="R2" s="863"/>
      <c r="S2" s="862"/>
      <c r="T2" s="863"/>
      <c r="V2" s="869"/>
      <c r="W2" s="870"/>
      <c r="X2" s="870"/>
      <c r="Y2" s="870"/>
      <c r="Z2" s="871"/>
      <c r="AB2" s="857"/>
      <c r="AC2" s="857"/>
      <c r="AD2" s="857"/>
      <c r="AE2" s="857"/>
      <c r="AF2" s="857"/>
    </row>
    <row r="3" spans="1:39" x14ac:dyDescent="0.25">
      <c r="A3" s="853" t="s">
        <v>195</v>
      </c>
      <c r="B3" s="853"/>
      <c r="C3" s="853"/>
      <c r="D3" s="853"/>
      <c r="E3" s="853"/>
      <c r="F3" s="853"/>
      <c r="G3" s="853"/>
      <c r="H3" s="853"/>
      <c r="I3" s="853"/>
      <c r="J3" s="853"/>
      <c r="K3" s="853"/>
      <c r="L3" s="853"/>
      <c r="M3" s="853"/>
      <c r="N3" s="853"/>
      <c r="Q3" s="864" t="s">
        <v>67</v>
      </c>
      <c r="R3" s="865"/>
      <c r="S3" s="864">
        <v>0</v>
      </c>
      <c r="T3" s="865"/>
      <c r="V3" s="869"/>
      <c r="W3" s="870"/>
      <c r="X3" s="870"/>
      <c r="Y3" s="870"/>
      <c r="Z3" s="871"/>
      <c r="AB3" s="857"/>
      <c r="AC3" s="857"/>
      <c r="AD3" s="857"/>
      <c r="AE3" s="857"/>
      <c r="AF3" s="857"/>
    </row>
    <row r="4" spans="1:39" x14ac:dyDescent="0.25">
      <c r="A4" s="858" t="s">
        <v>192</v>
      </c>
      <c r="B4" s="859"/>
      <c r="C4" s="859"/>
      <c r="D4" s="859"/>
      <c r="E4" s="859"/>
      <c r="F4" s="859"/>
      <c r="G4" s="859"/>
      <c r="H4" s="859"/>
      <c r="I4" s="859"/>
      <c r="J4" s="859"/>
      <c r="K4" s="859"/>
      <c r="L4" s="859"/>
      <c r="M4" s="859"/>
      <c r="N4" s="859"/>
      <c r="Q4" s="854" t="s">
        <v>68</v>
      </c>
      <c r="R4" s="855"/>
      <c r="S4" s="854">
        <v>1</v>
      </c>
      <c r="T4" s="855"/>
      <c r="V4" s="869"/>
      <c r="W4" s="870"/>
      <c r="X4" s="870"/>
      <c r="Y4" s="870"/>
      <c r="Z4" s="871"/>
      <c r="AB4" s="857"/>
      <c r="AC4" s="857"/>
      <c r="AD4" s="857"/>
      <c r="AE4" s="857"/>
      <c r="AF4" s="857"/>
    </row>
    <row r="5" spans="1:39" s="136" customFormat="1" ht="39" customHeight="1" thickBot="1" x14ac:dyDescent="0.3">
      <c r="A5" s="858" t="s">
        <v>193</v>
      </c>
      <c r="B5" s="859"/>
      <c r="C5" s="859"/>
      <c r="D5" s="859"/>
      <c r="E5" s="859"/>
      <c r="F5" s="859"/>
      <c r="G5" s="859"/>
      <c r="H5" s="859"/>
      <c r="I5" s="859"/>
      <c r="J5" s="859"/>
      <c r="K5" s="859"/>
      <c r="L5" s="859"/>
      <c r="M5" s="859"/>
      <c r="N5" s="859"/>
      <c r="Q5" s="875" t="s">
        <v>69</v>
      </c>
      <c r="R5" s="876"/>
      <c r="S5" s="875">
        <v>2</v>
      </c>
      <c r="T5" s="876"/>
      <c r="V5" s="869"/>
      <c r="W5" s="870"/>
      <c r="X5" s="870"/>
      <c r="Y5" s="870"/>
      <c r="Z5" s="871"/>
    </row>
    <row r="6" spans="1:39" ht="15.75" thickBot="1" x14ac:dyDescent="0.3">
      <c r="A6" s="833" t="s">
        <v>138</v>
      </c>
      <c r="B6" s="831"/>
      <c r="C6" s="831"/>
      <c r="D6" s="831"/>
      <c r="E6" s="831"/>
      <c r="F6" s="831"/>
      <c r="G6" s="831"/>
      <c r="H6" s="831"/>
      <c r="I6" s="831"/>
      <c r="J6" s="831"/>
      <c r="K6" s="831"/>
      <c r="L6" s="831"/>
      <c r="M6" s="831"/>
      <c r="N6" s="831"/>
      <c r="O6" s="832"/>
      <c r="V6" s="872"/>
      <c r="W6" s="873"/>
      <c r="X6" s="873"/>
      <c r="Y6" s="873"/>
      <c r="Z6" s="874"/>
    </row>
    <row r="7" spans="1:39" ht="21" customHeight="1" thickBot="1" x14ac:dyDescent="0.3">
      <c r="A7" s="835" t="s">
        <v>320</v>
      </c>
      <c r="B7" s="848" t="s">
        <v>302</v>
      </c>
      <c r="C7" s="835" t="s">
        <v>319</v>
      </c>
      <c r="D7" s="851" t="s">
        <v>63</v>
      </c>
      <c r="E7" s="851"/>
      <c r="F7" s="851"/>
      <c r="G7" s="851"/>
      <c r="H7" s="851"/>
      <c r="I7" s="851"/>
      <c r="J7" s="851"/>
      <c r="K7" s="852"/>
      <c r="L7" s="833" t="s">
        <v>139</v>
      </c>
      <c r="M7" s="831"/>
      <c r="N7" s="831"/>
      <c r="O7" s="832"/>
    </row>
    <row r="8" spans="1:39" ht="21" customHeight="1" thickBot="1" x14ac:dyDescent="0.3">
      <c r="A8" s="836"/>
      <c r="B8" s="849"/>
      <c r="C8" s="849"/>
      <c r="D8" s="840" t="s">
        <v>80</v>
      </c>
      <c r="E8" s="846" t="s">
        <v>81</v>
      </c>
      <c r="F8" s="838" t="s">
        <v>82</v>
      </c>
      <c r="G8" s="844" t="s">
        <v>297</v>
      </c>
      <c r="H8" s="838" t="s">
        <v>298</v>
      </c>
      <c r="I8" s="838" t="s">
        <v>83</v>
      </c>
      <c r="J8" s="838" t="s">
        <v>84</v>
      </c>
      <c r="K8" s="842" t="s">
        <v>85</v>
      </c>
      <c r="L8" s="831" t="s">
        <v>142</v>
      </c>
      <c r="M8" s="832"/>
      <c r="N8" s="833" t="s">
        <v>148</v>
      </c>
      <c r="O8" s="832"/>
    </row>
    <row r="9" spans="1:39" ht="138.75" customHeight="1" thickBot="1" x14ac:dyDescent="0.3">
      <c r="A9" s="837"/>
      <c r="B9" s="850"/>
      <c r="C9" s="850"/>
      <c r="D9" s="841"/>
      <c r="E9" s="847"/>
      <c r="F9" s="839"/>
      <c r="G9" s="845"/>
      <c r="H9" s="839"/>
      <c r="I9" s="839"/>
      <c r="J9" s="839"/>
      <c r="K9" s="843"/>
      <c r="L9" s="242" t="s">
        <v>140</v>
      </c>
      <c r="M9" s="243" t="s">
        <v>141</v>
      </c>
      <c r="N9" s="243" t="s">
        <v>140</v>
      </c>
      <c r="O9" s="243" t="s">
        <v>170</v>
      </c>
    </row>
    <row r="10" spans="1:39" ht="42" customHeight="1" x14ac:dyDescent="0.25">
      <c r="A10" s="244"/>
      <c r="B10" s="245" t="s">
        <v>324</v>
      </c>
      <c r="C10" s="67"/>
      <c r="D10" s="238"/>
      <c r="E10" s="238"/>
      <c r="F10" s="238"/>
      <c r="G10" s="239"/>
      <c r="H10" s="238"/>
      <c r="I10" s="239"/>
      <c r="J10" s="239">
        <v>0</v>
      </c>
      <c r="K10" s="240">
        <f>SUM(D10:J10)</f>
        <v>0</v>
      </c>
      <c r="L10" s="241" t="str">
        <f>IF(C10="Preventivo",IF(K10&lt;=50,0,IF(K10&lt;76,1,2)),"")</f>
        <v/>
      </c>
      <c r="M10" s="834" t="e">
        <f>ROUNDUP(AVERAGE(L10:L12),0)</f>
        <v>#DIV/0!</v>
      </c>
      <c r="N10" s="241" t="str">
        <f>IF(C10="DETECTIVO",IF(K10&lt;=50,0,IF(K10&lt;76,1,2)),"")</f>
        <v/>
      </c>
      <c r="O10" s="834" t="e">
        <f>ROUNDUP(AVERAGE(N10:N12),)</f>
        <v>#DIV/0!</v>
      </c>
      <c r="AI10" s="85" t="s">
        <v>65</v>
      </c>
      <c r="AJ10" s="139">
        <v>15</v>
      </c>
      <c r="AK10" s="140">
        <v>5</v>
      </c>
      <c r="AL10" s="141">
        <v>10</v>
      </c>
      <c r="AM10" s="141">
        <v>30</v>
      </c>
    </row>
    <row r="11" spans="1:39" ht="24" customHeight="1" x14ac:dyDescent="0.25">
      <c r="A11" s="246"/>
      <c r="B11" s="245" t="s">
        <v>325</v>
      </c>
      <c r="C11" s="67"/>
      <c r="D11" s="142"/>
      <c r="E11" s="142"/>
      <c r="F11" s="142"/>
      <c r="G11" s="143"/>
      <c r="H11" s="142"/>
      <c r="I11" s="143"/>
      <c r="J11" s="143"/>
      <c r="K11" s="137">
        <f>SUM(D11:J11)</f>
        <v>0</v>
      </c>
      <c r="L11" s="138" t="str">
        <f>IF(C11="Preventivo",IF(K11&lt;=50,0,IF(K11&lt;76,1,2)),"")</f>
        <v/>
      </c>
      <c r="M11" s="830"/>
      <c r="N11" s="138" t="str">
        <f>IF(C11="DETECTIVO",IF(K11&lt;=50,0,IF(K11&lt;76,1,2)),"")</f>
        <v/>
      </c>
      <c r="O11" s="830"/>
      <c r="AI11" s="85" t="s">
        <v>64</v>
      </c>
      <c r="AJ11" s="139">
        <v>0</v>
      </c>
      <c r="AK11" s="139">
        <v>0</v>
      </c>
      <c r="AL11" s="139">
        <v>0</v>
      </c>
      <c r="AM11" s="139">
        <v>0</v>
      </c>
    </row>
    <row r="12" spans="1:39" ht="20.25" customHeight="1" x14ac:dyDescent="0.25">
      <c r="A12" s="246"/>
      <c r="B12" s="245" t="s">
        <v>326</v>
      </c>
      <c r="C12" s="67"/>
      <c r="D12" s="142"/>
      <c r="E12" s="142"/>
      <c r="F12" s="142"/>
      <c r="G12" s="143"/>
      <c r="H12" s="142"/>
      <c r="I12" s="143"/>
      <c r="J12" s="143"/>
      <c r="K12" s="137">
        <f>SUM(D12:J12)</f>
        <v>0</v>
      </c>
      <c r="L12" s="138" t="str">
        <f>IF(C12="Preventivo",IF(K12&lt;=50,0,IF(K12&lt;76,1,2)),"")</f>
        <v/>
      </c>
      <c r="M12" s="830"/>
      <c r="N12" s="138" t="str">
        <f>IF(C12="DETECTIVO",IF(K12&lt;=50,0,IF(K12&lt;76,1,2)),"")</f>
        <v/>
      </c>
      <c r="O12" s="830"/>
      <c r="AB12" s="85" t="s">
        <v>64</v>
      </c>
    </row>
    <row r="13" spans="1:39" ht="42" customHeight="1" x14ac:dyDescent="0.25">
      <c r="A13" s="246"/>
      <c r="B13" s="245"/>
      <c r="C13" s="67"/>
      <c r="D13" s="142"/>
      <c r="E13" s="142"/>
      <c r="F13" s="142"/>
      <c r="G13" s="143"/>
      <c r="H13" s="142"/>
      <c r="I13" s="143"/>
      <c r="J13" s="143"/>
      <c r="K13" s="137">
        <f>SUM(D13:J13)</f>
        <v>0</v>
      </c>
      <c r="L13" s="138" t="str">
        <f>IF(C13="Preventivo",IF(K13&lt;=50,0,IF(K13&lt;76,1,2)),"")</f>
        <v/>
      </c>
      <c r="M13" s="830" t="e">
        <f>ROUNDUP(AVERAGE(L13:L15),0)</f>
        <v>#DIV/0!</v>
      </c>
      <c r="N13" s="138" t="str">
        <f>IF(C13="DETECTIVO",IF(K13&lt;=50,0,IF(K13&lt;76,1,2)),"")</f>
        <v/>
      </c>
      <c r="O13" s="830" t="e">
        <f>ROUNDUP(AVERAGE(N13:N15),)</f>
        <v>#DIV/0!</v>
      </c>
      <c r="AB13" s="85" t="s">
        <v>303</v>
      </c>
      <c r="AI13" s="85" t="s">
        <v>65</v>
      </c>
      <c r="AJ13" s="139">
        <v>15</v>
      </c>
      <c r="AK13" s="140">
        <v>5</v>
      </c>
      <c r="AL13" s="141">
        <v>10</v>
      </c>
      <c r="AM13" s="141">
        <v>30</v>
      </c>
    </row>
    <row r="14" spans="1:39" ht="24" customHeight="1" x14ac:dyDescent="0.25">
      <c r="A14" s="246"/>
      <c r="B14" s="245"/>
      <c r="C14" s="67"/>
      <c r="D14" s="142"/>
      <c r="E14" s="142"/>
      <c r="F14" s="142"/>
      <c r="G14" s="143"/>
      <c r="H14" s="142"/>
      <c r="I14" s="143"/>
      <c r="J14" s="143"/>
      <c r="K14" s="137">
        <f t="shared" ref="K14:K33" si="0">SUM(D14:J14)</f>
        <v>0</v>
      </c>
      <c r="L14" s="138" t="str">
        <f t="shared" ref="L14:L33" si="1">IF(C14="Preventivo",IF(K14&lt;=50,0,IF(K14&lt;76,1,2)),"")</f>
        <v/>
      </c>
      <c r="M14" s="830"/>
      <c r="N14" s="138" t="str">
        <f t="shared" ref="N14:N33" si="2">IF(C14="DETECTIVO",IF(K14&lt;=50,0,IF(K14&lt;76,1,2)),"")</f>
        <v/>
      </c>
      <c r="O14" s="830"/>
      <c r="AI14" s="85" t="s">
        <v>64</v>
      </c>
      <c r="AJ14" s="139">
        <v>0</v>
      </c>
      <c r="AK14" s="139">
        <v>0</v>
      </c>
      <c r="AL14" s="139">
        <v>0</v>
      </c>
      <c r="AM14" s="139">
        <v>0</v>
      </c>
    </row>
    <row r="15" spans="1:39" ht="20.25" customHeight="1" x14ac:dyDescent="0.25">
      <c r="A15" s="246"/>
      <c r="B15" s="245"/>
      <c r="C15" s="67"/>
      <c r="D15" s="142"/>
      <c r="E15" s="142"/>
      <c r="F15" s="142"/>
      <c r="G15" s="143"/>
      <c r="H15" s="142"/>
      <c r="I15" s="143"/>
      <c r="J15" s="143"/>
      <c r="K15" s="137">
        <f t="shared" si="0"/>
        <v>0</v>
      </c>
      <c r="L15" s="138" t="str">
        <f t="shared" si="1"/>
        <v/>
      </c>
      <c r="M15" s="830"/>
      <c r="N15" s="138" t="str">
        <f t="shared" si="2"/>
        <v/>
      </c>
      <c r="O15" s="830"/>
    </row>
    <row r="16" spans="1:39" ht="42" customHeight="1" x14ac:dyDescent="0.25">
      <c r="A16" s="246"/>
      <c r="B16" s="245"/>
      <c r="C16" s="67"/>
      <c r="D16" s="142"/>
      <c r="E16" s="142"/>
      <c r="F16" s="142"/>
      <c r="G16" s="143"/>
      <c r="H16" s="142"/>
      <c r="I16" s="143"/>
      <c r="J16" s="143"/>
      <c r="K16" s="137">
        <f t="shared" si="0"/>
        <v>0</v>
      </c>
      <c r="L16" s="138" t="str">
        <f t="shared" si="1"/>
        <v/>
      </c>
      <c r="M16" s="830" t="e">
        <f>ROUNDUP(AVERAGE(L16:L18),0)</f>
        <v>#DIV/0!</v>
      </c>
      <c r="N16" s="138" t="str">
        <f t="shared" si="2"/>
        <v/>
      </c>
      <c r="O16" s="830" t="e">
        <f>ROUNDUP(AVERAGE(N16:N18),)</f>
        <v>#DIV/0!</v>
      </c>
      <c r="AI16" s="85" t="s">
        <v>65</v>
      </c>
      <c r="AJ16" s="139">
        <v>15</v>
      </c>
      <c r="AK16" s="140">
        <v>5</v>
      </c>
      <c r="AL16" s="141">
        <v>10</v>
      </c>
      <c r="AM16" s="141">
        <v>30</v>
      </c>
    </row>
    <row r="17" spans="1:39" ht="24" customHeight="1" x14ac:dyDescent="0.25">
      <c r="A17" s="246"/>
      <c r="B17" s="245"/>
      <c r="C17" s="67"/>
      <c r="D17" s="142"/>
      <c r="E17" s="142"/>
      <c r="F17" s="142"/>
      <c r="G17" s="143"/>
      <c r="H17" s="142"/>
      <c r="I17" s="143"/>
      <c r="J17" s="143"/>
      <c r="K17" s="137">
        <f t="shared" si="0"/>
        <v>0</v>
      </c>
      <c r="L17" s="138" t="str">
        <f t="shared" si="1"/>
        <v/>
      </c>
      <c r="M17" s="830"/>
      <c r="N17" s="138" t="str">
        <f t="shared" si="2"/>
        <v/>
      </c>
      <c r="O17" s="830"/>
      <c r="AI17" s="85" t="s">
        <v>64</v>
      </c>
      <c r="AJ17" s="139">
        <v>0</v>
      </c>
      <c r="AK17" s="139">
        <v>0</v>
      </c>
      <c r="AL17" s="139">
        <v>0</v>
      </c>
      <c r="AM17" s="139">
        <v>0</v>
      </c>
    </row>
    <row r="18" spans="1:39" ht="20.25" customHeight="1" x14ac:dyDescent="0.25">
      <c r="A18" s="246"/>
      <c r="B18" s="245"/>
      <c r="C18" s="67"/>
      <c r="D18" s="142"/>
      <c r="E18" s="142"/>
      <c r="F18" s="142"/>
      <c r="G18" s="143"/>
      <c r="H18" s="142"/>
      <c r="I18" s="143"/>
      <c r="J18" s="143"/>
      <c r="K18" s="137">
        <f t="shared" si="0"/>
        <v>0</v>
      </c>
      <c r="L18" s="138" t="str">
        <f t="shared" si="1"/>
        <v/>
      </c>
      <c r="M18" s="830"/>
      <c r="N18" s="138" t="str">
        <f t="shared" si="2"/>
        <v/>
      </c>
      <c r="O18" s="830"/>
    </row>
    <row r="19" spans="1:39" ht="42" customHeight="1" x14ac:dyDescent="0.25">
      <c r="A19" s="246"/>
      <c r="B19" s="245"/>
      <c r="C19" s="67"/>
      <c r="D19" s="142"/>
      <c r="E19" s="142"/>
      <c r="F19" s="142"/>
      <c r="G19" s="143"/>
      <c r="H19" s="142"/>
      <c r="I19" s="143"/>
      <c r="J19" s="143"/>
      <c r="K19" s="137">
        <f t="shared" si="0"/>
        <v>0</v>
      </c>
      <c r="L19" s="138" t="str">
        <f t="shared" si="1"/>
        <v/>
      </c>
      <c r="M19" s="830" t="e">
        <f>ROUNDUP(AVERAGE(L19:L21),0)</f>
        <v>#DIV/0!</v>
      </c>
      <c r="N19" s="138" t="str">
        <f t="shared" si="2"/>
        <v/>
      </c>
      <c r="O19" s="830" t="e">
        <f>ROUNDUP(AVERAGE(N19:N21),)</f>
        <v>#DIV/0!</v>
      </c>
      <c r="AI19" s="85" t="s">
        <v>65</v>
      </c>
      <c r="AJ19" s="139">
        <v>15</v>
      </c>
      <c r="AK19" s="140">
        <v>5</v>
      </c>
      <c r="AL19" s="141">
        <v>10</v>
      </c>
      <c r="AM19" s="141">
        <v>30</v>
      </c>
    </row>
    <row r="20" spans="1:39" ht="24" customHeight="1" x14ac:dyDescent="0.25">
      <c r="A20" s="246"/>
      <c r="B20" s="245"/>
      <c r="C20" s="67"/>
      <c r="D20" s="142"/>
      <c r="E20" s="142"/>
      <c r="F20" s="142"/>
      <c r="G20" s="143"/>
      <c r="H20" s="142"/>
      <c r="I20" s="143"/>
      <c r="J20" s="143"/>
      <c r="K20" s="137">
        <f t="shared" si="0"/>
        <v>0</v>
      </c>
      <c r="L20" s="138" t="str">
        <f t="shared" si="1"/>
        <v/>
      </c>
      <c r="M20" s="830"/>
      <c r="N20" s="138" t="str">
        <f t="shared" si="2"/>
        <v/>
      </c>
      <c r="O20" s="830"/>
      <c r="AI20" s="85" t="s">
        <v>64</v>
      </c>
      <c r="AJ20" s="139">
        <v>0</v>
      </c>
      <c r="AK20" s="139">
        <v>0</v>
      </c>
      <c r="AL20" s="139">
        <v>0</v>
      </c>
      <c r="AM20" s="139">
        <v>0</v>
      </c>
    </row>
    <row r="21" spans="1:39" ht="20.25" customHeight="1" x14ac:dyDescent="0.25">
      <c r="A21" s="246"/>
      <c r="B21" s="245"/>
      <c r="C21" s="67"/>
      <c r="D21" s="142"/>
      <c r="E21" s="142"/>
      <c r="F21" s="142"/>
      <c r="G21" s="143"/>
      <c r="H21" s="142"/>
      <c r="I21" s="143"/>
      <c r="J21" s="143"/>
      <c r="K21" s="137">
        <f t="shared" si="0"/>
        <v>0</v>
      </c>
      <c r="L21" s="138" t="str">
        <f t="shared" si="1"/>
        <v/>
      </c>
      <c r="M21" s="830"/>
      <c r="N21" s="138" t="str">
        <f t="shared" si="2"/>
        <v/>
      </c>
      <c r="O21" s="830"/>
    </row>
    <row r="22" spans="1:39" ht="42" customHeight="1" x14ac:dyDescent="0.25">
      <c r="A22" s="246"/>
      <c r="B22" s="245"/>
      <c r="C22" s="67"/>
      <c r="D22" s="142"/>
      <c r="E22" s="142"/>
      <c r="F22" s="142"/>
      <c r="G22" s="143"/>
      <c r="H22" s="142"/>
      <c r="I22" s="143"/>
      <c r="J22" s="143"/>
      <c r="K22" s="137">
        <f t="shared" si="0"/>
        <v>0</v>
      </c>
      <c r="L22" s="138" t="str">
        <f t="shared" si="1"/>
        <v/>
      </c>
      <c r="M22" s="830" t="e">
        <f>ROUNDUP(AVERAGE(L22:L24),0)</f>
        <v>#DIV/0!</v>
      </c>
      <c r="N22" s="138" t="str">
        <f t="shared" si="2"/>
        <v/>
      </c>
      <c r="O22" s="830" t="e">
        <f>ROUNDUP(AVERAGE(N22:N24),)</f>
        <v>#DIV/0!</v>
      </c>
      <c r="AI22" s="85" t="s">
        <v>65</v>
      </c>
      <c r="AJ22" s="139">
        <v>15</v>
      </c>
      <c r="AK22" s="140">
        <v>5</v>
      </c>
      <c r="AL22" s="141">
        <v>10</v>
      </c>
      <c r="AM22" s="141">
        <v>30</v>
      </c>
    </row>
    <row r="23" spans="1:39" ht="24" customHeight="1" x14ac:dyDescent="0.25">
      <c r="A23" s="246"/>
      <c r="B23" s="245"/>
      <c r="C23" s="67"/>
      <c r="D23" s="142"/>
      <c r="E23" s="142"/>
      <c r="F23" s="142"/>
      <c r="G23" s="143"/>
      <c r="H23" s="142"/>
      <c r="I23" s="143"/>
      <c r="J23" s="143"/>
      <c r="K23" s="137">
        <f t="shared" si="0"/>
        <v>0</v>
      </c>
      <c r="L23" s="138" t="str">
        <f t="shared" si="1"/>
        <v/>
      </c>
      <c r="M23" s="830"/>
      <c r="N23" s="138" t="str">
        <f t="shared" si="2"/>
        <v/>
      </c>
      <c r="O23" s="830"/>
      <c r="AI23" s="85" t="s">
        <v>64</v>
      </c>
      <c r="AJ23" s="139">
        <v>0</v>
      </c>
      <c r="AK23" s="139">
        <v>0</v>
      </c>
      <c r="AL23" s="139">
        <v>0</v>
      </c>
      <c r="AM23" s="139">
        <v>0</v>
      </c>
    </row>
    <row r="24" spans="1:39" ht="20.25" customHeight="1" x14ac:dyDescent="0.25">
      <c r="A24" s="246"/>
      <c r="B24" s="245"/>
      <c r="C24" s="67"/>
      <c r="D24" s="142"/>
      <c r="E24" s="142"/>
      <c r="F24" s="142"/>
      <c r="G24" s="143"/>
      <c r="H24" s="142"/>
      <c r="I24" s="143"/>
      <c r="J24" s="143"/>
      <c r="K24" s="137">
        <f t="shared" si="0"/>
        <v>0</v>
      </c>
      <c r="L24" s="138" t="str">
        <f t="shared" si="1"/>
        <v/>
      </c>
      <c r="M24" s="830"/>
      <c r="N24" s="138" t="str">
        <f t="shared" si="2"/>
        <v/>
      </c>
      <c r="O24" s="830"/>
    </row>
    <row r="25" spans="1:39" ht="42" customHeight="1" x14ac:dyDescent="0.25">
      <c r="A25" s="246"/>
      <c r="B25" s="245"/>
      <c r="C25" s="67"/>
      <c r="D25" s="142"/>
      <c r="E25" s="142"/>
      <c r="F25" s="142"/>
      <c r="G25" s="143"/>
      <c r="H25" s="142"/>
      <c r="I25" s="143"/>
      <c r="J25" s="143"/>
      <c r="K25" s="137">
        <f t="shared" si="0"/>
        <v>0</v>
      </c>
      <c r="L25" s="138" t="str">
        <f t="shared" si="1"/>
        <v/>
      </c>
      <c r="M25" s="830" t="e">
        <f>ROUNDUP(AVERAGE(L25:L27),0)</f>
        <v>#DIV/0!</v>
      </c>
      <c r="N25" s="138" t="str">
        <f t="shared" si="2"/>
        <v/>
      </c>
      <c r="O25" s="830" t="e">
        <f>ROUNDUP(AVERAGE(N25:N27),)</f>
        <v>#DIV/0!</v>
      </c>
      <c r="AI25" s="85" t="s">
        <v>65</v>
      </c>
      <c r="AJ25" s="139">
        <v>15</v>
      </c>
      <c r="AK25" s="140">
        <v>5</v>
      </c>
      <c r="AL25" s="141">
        <v>10</v>
      </c>
      <c r="AM25" s="141">
        <v>30</v>
      </c>
    </row>
    <row r="26" spans="1:39" ht="24" customHeight="1" x14ac:dyDescent="0.25">
      <c r="A26" s="246"/>
      <c r="B26" s="245"/>
      <c r="C26" s="67"/>
      <c r="D26" s="142"/>
      <c r="E26" s="142"/>
      <c r="F26" s="142"/>
      <c r="G26" s="143"/>
      <c r="H26" s="142"/>
      <c r="I26" s="143"/>
      <c r="J26" s="143"/>
      <c r="K26" s="137">
        <f t="shared" si="0"/>
        <v>0</v>
      </c>
      <c r="L26" s="138" t="str">
        <f t="shared" si="1"/>
        <v/>
      </c>
      <c r="M26" s="830"/>
      <c r="N26" s="138" t="str">
        <f t="shared" si="2"/>
        <v/>
      </c>
      <c r="O26" s="830"/>
      <c r="AI26" s="85" t="s">
        <v>64</v>
      </c>
      <c r="AJ26" s="139">
        <v>0</v>
      </c>
      <c r="AK26" s="139">
        <v>0</v>
      </c>
      <c r="AL26" s="139">
        <v>0</v>
      </c>
      <c r="AM26" s="139">
        <v>0</v>
      </c>
    </row>
    <row r="27" spans="1:39" ht="20.25" customHeight="1" x14ac:dyDescent="0.25">
      <c r="A27" s="246"/>
      <c r="B27" s="245"/>
      <c r="C27" s="67"/>
      <c r="D27" s="142"/>
      <c r="E27" s="142"/>
      <c r="F27" s="142"/>
      <c r="G27" s="143"/>
      <c r="H27" s="142"/>
      <c r="I27" s="143"/>
      <c r="J27" s="143"/>
      <c r="K27" s="137">
        <f t="shared" si="0"/>
        <v>0</v>
      </c>
      <c r="L27" s="138" t="str">
        <f t="shared" si="1"/>
        <v/>
      </c>
      <c r="M27" s="830"/>
      <c r="N27" s="138" t="str">
        <f t="shared" si="2"/>
        <v/>
      </c>
      <c r="O27" s="830"/>
    </row>
    <row r="28" spans="1:39" ht="42" customHeight="1" x14ac:dyDescent="0.25">
      <c r="A28" s="246"/>
      <c r="B28" s="245"/>
      <c r="C28" s="67"/>
      <c r="D28" s="142"/>
      <c r="E28" s="142"/>
      <c r="F28" s="142"/>
      <c r="G28" s="143"/>
      <c r="H28" s="142"/>
      <c r="I28" s="143"/>
      <c r="J28" s="143"/>
      <c r="K28" s="137">
        <f t="shared" si="0"/>
        <v>0</v>
      </c>
      <c r="L28" s="138" t="str">
        <f t="shared" si="1"/>
        <v/>
      </c>
      <c r="M28" s="830" t="e">
        <f>ROUNDUP(AVERAGE(L28:L30),0)</f>
        <v>#DIV/0!</v>
      </c>
      <c r="N28" s="138" t="str">
        <f t="shared" si="2"/>
        <v/>
      </c>
      <c r="O28" s="830" t="e">
        <f>ROUNDUP(AVERAGE(N28:N30),)</f>
        <v>#DIV/0!</v>
      </c>
      <c r="AI28" s="85" t="s">
        <v>65</v>
      </c>
      <c r="AJ28" s="139">
        <v>15</v>
      </c>
      <c r="AK28" s="140">
        <v>5</v>
      </c>
      <c r="AL28" s="141">
        <v>10</v>
      </c>
      <c r="AM28" s="141">
        <v>30</v>
      </c>
    </row>
    <row r="29" spans="1:39" ht="24" customHeight="1" x14ac:dyDescent="0.25">
      <c r="A29" s="246"/>
      <c r="B29" s="245"/>
      <c r="C29" s="67"/>
      <c r="D29" s="142"/>
      <c r="E29" s="142"/>
      <c r="F29" s="142"/>
      <c r="G29" s="143"/>
      <c r="H29" s="142"/>
      <c r="I29" s="143"/>
      <c r="J29" s="143"/>
      <c r="K29" s="137">
        <f t="shared" si="0"/>
        <v>0</v>
      </c>
      <c r="L29" s="138" t="str">
        <f t="shared" si="1"/>
        <v/>
      </c>
      <c r="M29" s="830"/>
      <c r="N29" s="138" t="str">
        <f t="shared" si="2"/>
        <v/>
      </c>
      <c r="O29" s="830"/>
      <c r="AI29" s="85" t="s">
        <v>64</v>
      </c>
      <c r="AJ29" s="139">
        <v>0</v>
      </c>
      <c r="AK29" s="139">
        <v>0</v>
      </c>
      <c r="AL29" s="139">
        <v>0</v>
      </c>
      <c r="AM29" s="139">
        <v>0</v>
      </c>
    </row>
    <row r="30" spans="1:39" ht="20.25" customHeight="1" x14ac:dyDescent="0.25">
      <c r="A30" s="246"/>
      <c r="B30" s="245"/>
      <c r="C30" s="67"/>
      <c r="D30" s="142"/>
      <c r="E30" s="142"/>
      <c r="F30" s="142"/>
      <c r="G30" s="143"/>
      <c r="H30" s="142"/>
      <c r="I30" s="143"/>
      <c r="J30" s="143"/>
      <c r="K30" s="137">
        <f t="shared" si="0"/>
        <v>0</v>
      </c>
      <c r="L30" s="138" t="str">
        <f t="shared" si="1"/>
        <v/>
      </c>
      <c r="M30" s="830"/>
      <c r="N30" s="138" t="str">
        <f t="shared" si="2"/>
        <v/>
      </c>
      <c r="O30" s="830"/>
    </row>
    <row r="31" spans="1:39" ht="42" customHeight="1" x14ac:dyDescent="0.25">
      <c r="A31" s="246"/>
      <c r="B31" s="245"/>
      <c r="C31" s="67"/>
      <c r="D31" s="142"/>
      <c r="E31" s="142"/>
      <c r="F31" s="142"/>
      <c r="G31" s="143"/>
      <c r="H31" s="142"/>
      <c r="I31" s="143"/>
      <c r="J31" s="143"/>
      <c r="K31" s="137">
        <f t="shared" si="0"/>
        <v>0</v>
      </c>
      <c r="L31" s="138" t="str">
        <f t="shared" si="1"/>
        <v/>
      </c>
      <c r="M31" s="830" t="e">
        <f>ROUNDUP(AVERAGE(L31:L33),0)</f>
        <v>#DIV/0!</v>
      </c>
      <c r="N31" s="138" t="str">
        <f t="shared" si="2"/>
        <v/>
      </c>
      <c r="O31" s="830" t="e">
        <f>ROUNDUP(AVERAGE(N31:N33),)</f>
        <v>#DIV/0!</v>
      </c>
      <c r="AI31" s="85" t="s">
        <v>65</v>
      </c>
      <c r="AJ31" s="139">
        <v>15</v>
      </c>
      <c r="AK31" s="140">
        <v>5</v>
      </c>
      <c r="AL31" s="141">
        <v>10</v>
      </c>
      <c r="AM31" s="141">
        <v>30</v>
      </c>
    </row>
    <row r="32" spans="1:39" ht="24" customHeight="1" x14ac:dyDescent="0.25">
      <c r="A32" s="246"/>
      <c r="B32" s="245"/>
      <c r="C32" s="67"/>
      <c r="D32" s="142"/>
      <c r="E32" s="142"/>
      <c r="F32" s="142"/>
      <c r="G32" s="143"/>
      <c r="H32" s="142"/>
      <c r="I32" s="143"/>
      <c r="J32" s="143"/>
      <c r="K32" s="137">
        <f t="shared" si="0"/>
        <v>0</v>
      </c>
      <c r="L32" s="138" t="str">
        <f t="shared" si="1"/>
        <v/>
      </c>
      <c r="M32" s="830"/>
      <c r="N32" s="138" t="str">
        <f t="shared" si="2"/>
        <v/>
      </c>
      <c r="O32" s="830"/>
      <c r="AI32" s="85" t="s">
        <v>64</v>
      </c>
      <c r="AJ32" s="139">
        <v>0</v>
      </c>
      <c r="AK32" s="139">
        <v>0</v>
      </c>
      <c r="AL32" s="139">
        <v>0</v>
      </c>
      <c r="AM32" s="139">
        <v>0</v>
      </c>
    </row>
    <row r="33" spans="1:39" ht="20.25" customHeight="1" x14ac:dyDescent="0.25">
      <c r="A33" s="246"/>
      <c r="B33" s="245"/>
      <c r="C33" s="67"/>
      <c r="D33" s="142"/>
      <c r="E33" s="142"/>
      <c r="F33" s="142"/>
      <c r="G33" s="143"/>
      <c r="H33" s="142"/>
      <c r="I33" s="143"/>
      <c r="J33" s="143"/>
      <c r="K33" s="137">
        <f t="shared" si="0"/>
        <v>0</v>
      </c>
      <c r="L33" s="138" t="str">
        <f t="shared" si="1"/>
        <v/>
      </c>
      <c r="M33" s="830"/>
      <c r="N33" s="138" t="str">
        <f t="shared" si="2"/>
        <v/>
      </c>
      <c r="O33" s="830"/>
    </row>
    <row r="34" spans="1:39" ht="42" customHeight="1" x14ac:dyDescent="0.25">
      <c r="A34" s="246"/>
      <c r="B34" s="245"/>
      <c r="C34" s="67"/>
      <c r="D34" s="142"/>
      <c r="E34" s="142"/>
      <c r="F34" s="142"/>
      <c r="G34" s="143"/>
      <c r="H34" s="142"/>
      <c r="I34" s="143"/>
      <c r="J34" s="143"/>
      <c r="K34" s="137">
        <f t="shared" ref="K34:K51" si="3">SUM(D34:J34)</f>
        <v>0</v>
      </c>
      <c r="L34" s="138" t="str">
        <f t="shared" ref="L34:L51" si="4">IF(C34="Preventivo",IF(K34&lt;=50,0,IF(K34&lt;76,1,2)),"")</f>
        <v/>
      </c>
      <c r="M34" s="830" t="e">
        <f>ROUNDUP(AVERAGE(L34:L36),0)</f>
        <v>#DIV/0!</v>
      </c>
      <c r="N34" s="138" t="str">
        <f t="shared" ref="N34:N51" si="5">IF(C34="DETECTIVO",IF(K34&lt;=50,0,IF(K34&lt;76,1,2)),"")</f>
        <v/>
      </c>
      <c r="O34" s="830" t="e">
        <f>ROUNDUP(AVERAGE(N34:N36),)</f>
        <v>#DIV/0!</v>
      </c>
      <c r="AI34" s="85" t="s">
        <v>65</v>
      </c>
      <c r="AJ34" s="139">
        <v>15</v>
      </c>
      <c r="AK34" s="140">
        <v>5</v>
      </c>
      <c r="AL34" s="141">
        <v>10</v>
      </c>
      <c r="AM34" s="141">
        <v>30</v>
      </c>
    </row>
    <row r="35" spans="1:39" ht="24" customHeight="1" x14ac:dyDescent="0.25">
      <c r="A35" s="246"/>
      <c r="B35" s="245"/>
      <c r="C35" s="67"/>
      <c r="D35" s="142"/>
      <c r="E35" s="142"/>
      <c r="F35" s="142"/>
      <c r="G35" s="143"/>
      <c r="H35" s="142"/>
      <c r="I35" s="143"/>
      <c r="J35" s="143"/>
      <c r="K35" s="137">
        <f t="shared" si="3"/>
        <v>0</v>
      </c>
      <c r="L35" s="138" t="str">
        <f t="shared" si="4"/>
        <v/>
      </c>
      <c r="M35" s="830"/>
      <c r="N35" s="138" t="str">
        <f t="shared" si="5"/>
        <v/>
      </c>
      <c r="O35" s="830"/>
      <c r="AI35" s="85" t="s">
        <v>64</v>
      </c>
      <c r="AJ35" s="139">
        <v>0</v>
      </c>
      <c r="AK35" s="139">
        <v>0</v>
      </c>
      <c r="AL35" s="139">
        <v>0</v>
      </c>
      <c r="AM35" s="139">
        <v>0</v>
      </c>
    </row>
    <row r="36" spans="1:39" ht="20.25" customHeight="1" x14ac:dyDescent="0.25">
      <c r="A36" s="246"/>
      <c r="B36" s="245"/>
      <c r="C36" s="67"/>
      <c r="D36" s="142"/>
      <c r="E36" s="142"/>
      <c r="F36" s="142"/>
      <c r="G36" s="143"/>
      <c r="H36" s="142"/>
      <c r="I36" s="143"/>
      <c r="J36" s="143"/>
      <c r="K36" s="137">
        <f t="shared" si="3"/>
        <v>0</v>
      </c>
      <c r="L36" s="138" t="str">
        <f t="shared" si="4"/>
        <v/>
      </c>
      <c r="M36" s="830"/>
      <c r="N36" s="138" t="str">
        <f t="shared" si="5"/>
        <v/>
      </c>
      <c r="O36" s="830"/>
    </row>
    <row r="37" spans="1:39" ht="42" customHeight="1" x14ac:dyDescent="0.25">
      <c r="A37" s="246"/>
      <c r="B37" s="245"/>
      <c r="C37" s="67"/>
      <c r="D37" s="142"/>
      <c r="E37" s="142"/>
      <c r="F37" s="142"/>
      <c r="G37" s="143"/>
      <c r="H37" s="142"/>
      <c r="I37" s="143"/>
      <c r="J37" s="143"/>
      <c r="K37" s="137">
        <f t="shared" si="3"/>
        <v>0</v>
      </c>
      <c r="L37" s="138" t="str">
        <f t="shared" si="4"/>
        <v/>
      </c>
      <c r="M37" s="830" t="e">
        <f>ROUNDUP(AVERAGE(L37:L39),0)</f>
        <v>#DIV/0!</v>
      </c>
      <c r="N37" s="138" t="str">
        <f t="shared" si="5"/>
        <v/>
      </c>
      <c r="O37" s="830" t="e">
        <f>ROUNDUP(AVERAGE(N37:N39),)</f>
        <v>#DIV/0!</v>
      </c>
      <c r="AI37" s="85" t="s">
        <v>65</v>
      </c>
      <c r="AJ37" s="139">
        <v>15</v>
      </c>
      <c r="AK37" s="140">
        <v>5</v>
      </c>
      <c r="AL37" s="141">
        <v>10</v>
      </c>
      <c r="AM37" s="141">
        <v>30</v>
      </c>
    </row>
    <row r="38" spans="1:39" ht="24" customHeight="1" x14ac:dyDescent="0.25">
      <c r="A38" s="246"/>
      <c r="B38" s="245"/>
      <c r="C38" s="67"/>
      <c r="D38" s="142"/>
      <c r="E38" s="142"/>
      <c r="F38" s="142"/>
      <c r="G38" s="143"/>
      <c r="H38" s="142"/>
      <c r="I38" s="143"/>
      <c r="J38" s="143"/>
      <c r="K38" s="137">
        <f t="shared" si="3"/>
        <v>0</v>
      </c>
      <c r="L38" s="138" t="str">
        <f t="shared" si="4"/>
        <v/>
      </c>
      <c r="M38" s="830"/>
      <c r="N38" s="138" t="str">
        <f t="shared" si="5"/>
        <v/>
      </c>
      <c r="O38" s="830"/>
      <c r="AI38" s="85" t="s">
        <v>64</v>
      </c>
      <c r="AJ38" s="139">
        <v>0</v>
      </c>
      <c r="AK38" s="139">
        <v>0</v>
      </c>
      <c r="AL38" s="139">
        <v>0</v>
      </c>
      <c r="AM38" s="139">
        <v>0</v>
      </c>
    </row>
    <row r="39" spans="1:39" ht="20.25" customHeight="1" x14ac:dyDescent="0.25">
      <c r="A39" s="246"/>
      <c r="B39" s="245"/>
      <c r="C39" s="67"/>
      <c r="D39" s="142"/>
      <c r="E39" s="142"/>
      <c r="F39" s="142"/>
      <c r="G39" s="143"/>
      <c r="H39" s="142"/>
      <c r="I39" s="143"/>
      <c r="J39" s="143"/>
      <c r="K39" s="137">
        <f t="shared" si="3"/>
        <v>0</v>
      </c>
      <c r="L39" s="138" t="str">
        <f t="shared" si="4"/>
        <v/>
      </c>
      <c r="M39" s="830"/>
      <c r="N39" s="138" t="str">
        <f t="shared" si="5"/>
        <v/>
      </c>
      <c r="O39" s="830"/>
    </row>
    <row r="40" spans="1:39" ht="42" customHeight="1" x14ac:dyDescent="0.25">
      <c r="A40" s="246"/>
      <c r="B40" s="245"/>
      <c r="C40" s="67"/>
      <c r="D40" s="142"/>
      <c r="E40" s="142"/>
      <c r="F40" s="142"/>
      <c r="G40" s="143"/>
      <c r="H40" s="142"/>
      <c r="I40" s="143"/>
      <c r="J40" s="143"/>
      <c r="K40" s="137">
        <f t="shared" si="3"/>
        <v>0</v>
      </c>
      <c r="L40" s="138" t="str">
        <f t="shared" si="4"/>
        <v/>
      </c>
      <c r="M40" s="830" t="e">
        <f>ROUNDUP(AVERAGE(L40:L42),0)</f>
        <v>#DIV/0!</v>
      </c>
      <c r="N40" s="138" t="str">
        <f t="shared" si="5"/>
        <v/>
      </c>
      <c r="O40" s="830" t="e">
        <f>ROUNDUP(AVERAGE(N40:N42),)</f>
        <v>#DIV/0!</v>
      </c>
      <c r="AI40" s="85" t="s">
        <v>65</v>
      </c>
      <c r="AJ40" s="139">
        <v>15</v>
      </c>
      <c r="AK40" s="140">
        <v>5</v>
      </c>
      <c r="AL40" s="141">
        <v>10</v>
      </c>
      <c r="AM40" s="141">
        <v>30</v>
      </c>
    </row>
    <row r="41" spans="1:39" ht="24" customHeight="1" x14ac:dyDescent="0.25">
      <c r="A41" s="246"/>
      <c r="B41" s="245"/>
      <c r="C41" s="67"/>
      <c r="D41" s="142"/>
      <c r="E41" s="142"/>
      <c r="F41" s="142"/>
      <c r="G41" s="143"/>
      <c r="H41" s="142"/>
      <c r="I41" s="143"/>
      <c r="J41" s="143"/>
      <c r="K41" s="137">
        <f t="shared" si="3"/>
        <v>0</v>
      </c>
      <c r="L41" s="138" t="str">
        <f t="shared" si="4"/>
        <v/>
      </c>
      <c r="M41" s="830"/>
      <c r="N41" s="138" t="str">
        <f t="shared" si="5"/>
        <v/>
      </c>
      <c r="O41" s="830"/>
      <c r="AI41" s="85" t="s">
        <v>64</v>
      </c>
      <c r="AJ41" s="139">
        <v>0</v>
      </c>
      <c r="AK41" s="139">
        <v>0</v>
      </c>
      <c r="AL41" s="139">
        <v>0</v>
      </c>
      <c r="AM41" s="139">
        <v>0</v>
      </c>
    </row>
    <row r="42" spans="1:39" ht="20.25" customHeight="1" x14ac:dyDescent="0.25">
      <c r="A42" s="246"/>
      <c r="B42" s="245"/>
      <c r="C42" s="67"/>
      <c r="D42" s="142"/>
      <c r="E42" s="142"/>
      <c r="F42" s="142"/>
      <c r="G42" s="143"/>
      <c r="H42" s="142"/>
      <c r="I42" s="143"/>
      <c r="J42" s="143"/>
      <c r="K42" s="137">
        <f t="shared" si="3"/>
        <v>0</v>
      </c>
      <c r="L42" s="138" t="str">
        <f t="shared" si="4"/>
        <v/>
      </c>
      <c r="M42" s="830"/>
      <c r="N42" s="138" t="str">
        <f t="shared" si="5"/>
        <v/>
      </c>
      <c r="O42" s="830"/>
    </row>
    <row r="43" spans="1:39" ht="42" customHeight="1" x14ac:dyDescent="0.25">
      <c r="A43" s="246"/>
      <c r="B43" s="245"/>
      <c r="C43" s="67"/>
      <c r="D43" s="142"/>
      <c r="E43" s="142"/>
      <c r="F43" s="142"/>
      <c r="G43" s="143"/>
      <c r="H43" s="142"/>
      <c r="I43" s="143"/>
      <c r="J43" s="143"/>
      <c r="K43" s="137">
        <f t="shared" si="3"/>
        <v>0</v>
      </c>
      <c r="L43" s="138" t="str">
        <f t="shared" si="4"/>
        <v/>
      </c>
      <c r="M43" s="830" t="e">
        <f>ROUNDUP(AVERAGE(L43:L45),0)</f>
        <v>#DIV/0!</v>
      </c>
      <c r="N43" s="138" t="str">
        <f t="shared" si="5"/>
        <v/>
      </c>
      <c r="O43" s="830" t="e">
        <f>ROUNDUP(AVERAGE(N43:N45),)</f>
        <v>#DIV/0!</v>
      </c>
      <c r="AI43" s="85" t="s">
        <v>65</v>
      </c>
      <c r="AJ43" s="139">
        <v>15</v>
      </c>
      <c r="AK43" s="140">
        <v>5</v>
      </c>
      <c r="AL43" s="141">
        <v>10</v>
      </c>
      <c r="AM43" s="141">
        <v>30</v>
      </c>
    </row>
    <row r="44" spans="1:39" ht="24" customHeight="1" x14ac:dyDescent="0.25">
      <c r="A44" s="246"/>
      <c r="B44" s="245"/>
      <c r="C44" s="67"/>
      <c r="D44" s="142"/>
      <c r="E44" s="142"/>
      <c r="F44" s="142"/>
      <c r="G44" s="143"/>
      <c r="H44" s="142"/>
      <c r="I44" s="143"/>
      <c r="J44" s="143"/>
      <c r="K44" s="137">
        <f t="shared" si="3"/>
        <v>0</v>
      </c>
      <c r="L44" s="138" t="str">
        <f t="shared" si="4"/>
        <v/>
      </c>
      <c r="M44" s="830"/>
      <c r="N44" s="138" t="str">
        <f t="shared" si="5"/>
        <v/>
      </c>
      <c r="O44" s="830"/>
      <c r="AI44" s="85" t="s">
        <v>64</v>
      </c>
      <c r="AJ44" s="139">
        <v>0</v>
      </c>
      <c r="AK44" s="139">
        <v>0</v>
      </c>
      <c r="AL44" s="139">
        <v>0</v>
      </c>
      <c r="AM44" s="139">
        <v>0</v>
      </c>
    </row>
    <row r="45" spans="1:39" ht="20.25" customHeight="1" x14ac:dyDescent="0.25">
      <c r="A45" s="246"/>
      <c r="B45" s="245"/>
      <c r="C45" s="67"/>
      <c r="D45" s="142"/>
      <c r="E45" s="142"/>
      <c r="F45" s="142"/>
      <c r="G45" s="143"/>
      <c r="H45" s="142"/>
      <c r="I45" s="143"/>
      <c r="J45" s="143"/>
      <c r="K45" s="137">
        <f t="shared" si="3"/>
        <v>0</v>
      </c>
      <c r="L45" s="138" t="str">
        <f t="shared" si="4"/>
        <v/>
      </c>
      <c r="M45" s="830"/>
      <c r="N45" s="138" t="str">
        <f t="shared" si="5"/>
        <v/>
      </c>
      <c r="O45" s="830"/>
    </row>
    <row r="46" spans="1:39" ht="42" customHeight="1" x14ac:dyDescent="0.25">
      <c r="A46" s="246"/>
      <c r="B46" s="245"/>
      <c r="C46" s="67"/>
      <c r="D46" s="142"/>
      <c r="E46" s="142"/>
      <c r="F46" s="142"/>
      <c r="G46" s="143"/>
      <c r="H46" s="142"/>
      <c r="I46" s="143"/>
      <c r="J46" s="143"/>
      <c r="K46" s="137">
        <f t="shared" si="3"/>
        <v>0</v>
      </c>
      <c r="L46" s="138" t="str">
        <f t="shared" si="4"/>
        <v/>
      </c>
      <c r="M46" s="830" t="e">
        <f>ROUNDUP(AVERAGE(L46:L48),0)</f>
        <v>#DIV/0!</v>
      </c>
      <c r="N46" s="138" t="str">
        <f t="shared" si="5"/>
        <v/>
      </c>
      <c r="O46" s="830" t="e">
        <f>ROUNDUP(AVERAGE(N46:N48),)</f>
        <v>#DIV/0!</v>
      </c>
      <c r="AI46" s="85" t="s">
        <v>65</v>
      </c>
      <c r="AJ46" s="139">
        <v>15</v>
      </c>
      <c r="AK46" s="140">
        <v>5</v>
      </c>
      <c r="AL46" s="141">
        <v>10</v>
      </c>
      <c r="AM46" s="141">
        <v>30</v>
      </c>
    </row>
    <row r="47" spans="1:39" ht="24" customHeight="1" x14ac:dyDescent="0.25">
      <c r="A47" s="246"/>
      <c r="B47" s="245"/>
      <c r="C47" s="67"/>
      <c r="D47" s="142"/>
      <c r="E47" s="142"/>
      <c r="F47" s="142"/>
      <c r="G47" s="143"/>
      <c r="H47" s="142"/>
      <c r="I47" s="143"/>
      <c r="J47" s="143"/>
      <c r="K47" s="137">
        <f t="shared" si="3"/>
        <v>0</v>
      </c>
      <c r="L47" s="138" t="str">
        <f t="shared" si="4"/>
        <v/>
      </c>
      <c r="M47" s="830"/>
      <c r="N47" s="138" t="str">
        <f t="shared" si="5"/>
        <v/>
      </c>
      <c r="O47" s="830"/>
      <c r="AI47" s="85" t="s">
        <v>64</v>
      </c>
      <c r="AJ47" s="139">
        <v>0</v>
      </c>
      <c r="AK47" s="139">
        <v>0</v>
      </c>
      <c r="AL47" s="139">
        <v>0</v>
      </c>
      <c r="AM47" s="139">
        <v>0</v>
      </c>
    </row>
    <row r="48" spans="1:39" ht="20.25" customHeight="1" x14ac:dyDescent="0.25">
      <c r="A48" s="246"/>
      <c r="B48" s="245"/>
      <c r="C48" s="67"/>
      <c r="D48" s="142"/>
      <c r="E48" s="142"/>
      <c r="F48" s="142"/>
      <c r="G48" s="143"/>
      <c r="H48" s="142"/>
      <c r="I48" s="143"/>
      <c r="J48" s="143"/>
      <c r="K48" s="137">
        <f t="shared" si="3"/>
        <v>0</v>
      </c>
      <c r="L48" s="138" t="str">
        <f t="shared" si="4"/>
        <v/>
      </c>
      <c r="M48" s="830"/>
      <c r="N48" s="138" t="str">
        <f t="shared" si="5"/>
        <v/>
      </c>
      <c r="O48" s="830"/>
    </row>
    <row r="49" spans="1:39" ht="42" customHeight="1" x14ac:dyDescent="0.25">
      <c r="A49" s="246"/>
      <c r="B49" s="245"/>
      <c r="C49" s="67"/>
      <c r="D49" s="142"/>
      <c r="E49" s="142"/>
      <c r="F49" s="142"/>
      <c r="G49" s="143"/>
      <c r="H49" s="142"/>
      <c r="I49" s="143"/>
      <c r="J49" s="143"/>
      <c r="K49" s="137">
        <f t="shared" si="3"/>
        <v>0</v>
      </c>
      <c r="L49" s="138" t="str">
        <f t="shared" si="4"/>
        <v/>
      </c>
      <c r="M49" s="830" t="e">
        <f>ROUNDUP(AVERAGE(L49:L51),0)</f>
        <v>#DIV/0!</v>
      </c>
      <c r="N49" s="138" t="str">
        <f t="shared" si="5"/>
        <v/>
      </c>
      <c r="O49" s="830" t="e">
        <f>ROUNDUP(AVERAGE(N49:N51),)</f>
        <v>#DIV/0!</v>
      </c>
      <c r="AI49" s="85" t="s">
        <v>65</v>
      </c>
      <c r="AJ49" s="139">
        <v>15</v>
      </c>
      <c r="AK49" s="140">
        <v>5</v>
      </c>
      <c r="AL49" s="141">
        <v>10</v>
      </c>
      <c r="AM49" s="141">
        <v>30</v>
      </c>
    </row>
    <row r="50" spans="1:39" ht="24" customHeight="1" x14ac:dyDescent="0.25">
      <c r="A50" s="246"/>
      <c r="B50" s="245"/>
      <c r="C50" s="67"/>
      <c r="D50" s="142"/>
      <c r="E50" s="142"/>
      <c r="F50" s="142"/>
      <c r="G50" s="143"/>
      <c r="H50" s="142"/>
      <c r="I50" s="143"/>
      <c r="J50" s="143"/>
      <c r="K50" s="137">
        <f t="shared" si="3"/>
        <v>0</v>
      </c>
      <c r="L50" s="138" t="str">
        <f t="shared" si="4"/>
        <v/>
      </c>
      <c r="M50" s="830"/>
      <c r="N50" s="138" t="str">
        <f t="shared" si="5"/>
        <v/>
      </c>
      <c r="O50" s="830"/>
      <c r="AI50" s="85" t="s">
        <v>64</v>
      </c>
      <c r="AJ50" s="139">
        <v>0</v>
      </c>
      <c r="AK50" s="139">
        <v>0</v>
      </c>
      <c r="AL50" s="139">
        <v>0</v>
      </c>
      <c r="AM50" s="139">
        <v>0</v>
      </c>
    </row>
    <row r="51" spans="1:39" ht="20.25" customHeight="1" x14ac:dyDescent="0.25">
      <c r="A51" s="246"/>
      <c r="B51" s="245"/>
      <c r="C51" s="67"/>
      <c r="D51" s="142"/>
      <c r="E51" s="142"/>
      <c r="F51" s="142"/>
      <c r="G51" s="143"/>
      <c r="H51" s="142"/>
      <c r="I51" s="143"/>
      <c r="J51" s="143"/>
      <c r="K51" s="137">
        <f t="shared" si="3"/>
        <v>0</v>
      </c>
      <c r="L51" s="138" t="str">
        <f t="shared" si="4"/>
        <v/>
      </c>
      <c r="M51" s="830"/>
      <c r="N51" s="138" t="str">
        <f t="shared" si="5"/>
        <v/>
      </c>
      <c r="O51" s="830"/>
    </row>
    <row r="52" spans="1:39" ht="42" customHeight="1" x14ac:dyDescent="0.25">
      <c r="A52" s="246"/>
      <c r="B52" s="245"/>
      <c r="C52" s="67"/>
      <c r="D52" s="142"/>
      <c r="E52" s="142"/>
      <c r="F52" s="142"/>
      <c r="G52" s="143"/>
      <c r="H52" s="142"/>
      <c r="I52" s="143"/>
      <c r="J52" s="143"/>
      <c r="K52" s="137">
        <f>SUM(D52:J52)</f>
        <v>0</v>
      </c>
      <c r="L52" s="138" t="str">
        <f>IF(C52="Preventivo",IF(K52&lt;=50,0,IF(K52&lt;76,1,2)),"")</f>
        <v/>
      </c>
      <c r="M52" s="830" t="e">
        <f>ROUNDUP(AVERAGE(L52:L54),0)</f>
        <v>#DIV/0!</v>
      </c>
      <c r="N52" s="138" t="str">
        <f>IF(C52="DETECTIVO",IF(K52&lt;=50,0,IF(K52&lt;76,1,2)),"")</f>
        <v/>
      </c>
      <c r="O52" s="830" t="e">
        <f>ROUNDUP(AVERAGE(N52:N54),)</f>
        <v>#DIV/0!</v>
      </c>
      <c r="AI52" s="85" t="s">
        <v>65</v>
      </c>
      <c r="AJ52" s="139">
        <v>15</v>
      </c>
      <c r="AK52" s="140">
        <v>5</v>
      </c>
      <c r="AL52" s="141">
        <v>10</v>
      </c>
      <c r="AM52" s="141">
        <v>30</v>
      </c>
    </row>
    <row r="53" spans="1:39" ht="24" customHeight="1" x14ac:dyDescent="0.25">
      <c r="A53" s="246"/>
      <c r="B53" s="245"/>
      <c r="C53" s="67"/>
      <c r="D53" s="142"/>
      <c r="E53" s="142"/>
      <c r="F53" s="142"/>
      <c r="G53" s="143"/>
      <c r="H53" s="142"/>
      <c r="I53" s="143"/>
      <c r="J53" s="143"/>
      <c r="K53" s="137">
        <f>SUM(D53:J53)</f>
        <v>0</v>
      </c>
      <c r="L53" s="138" t="str">
        <f>IF(C53="Preventivo",IF(K53&lt;=50,0,IF(K53&lt;76,1,2)),"")</f>
        <v/>
      </c>
      <c r="M53" s="830"/>
      <c r="N53" s="138" t="str">
        <f>IF(C53="DETECTIVO",IF(K53&lt;=50,0,IF(K53&lt;76,1,2)),"")</f>
        <v/>
      </c>
      <c r="O53" s="830"/>
      <c r="AI53" s="85" t="s">
        <v>64</v>
      </c>
      <c r="AJ53" s="139">
        <v>0</v>
      </c>
      <c r="AK53" s="139">
        <v>0</v>
      </c>
      <c r="AL53" s="139">
        <v>0</v>
      </c>
      <c r="AM53" s="139">
        <v>0</v>
      </c>
    </row>
    <row r="54" spans="1:39" ht="20.25" customHeight="1" x14ac:dyDescent="0.25">
      <c r="A54" s="246"/>
      <c r="B54" s="245"/>
      <c r="C54" s="67"/>
      <c r="D54" s="142"/>
      <c r="E54" s="142"/>
      <c r="F54" s="142"/>
      <c r="G54" s="143"/>
      <c r="H54" s="142"/>
      <c r="I54" s="143"/>
      <c r="J54" s="143"/>
      <c r="K54" s="137">
        <f>SUM(D54:J54)</f>
        <v>0</v>
      </c>
      <c r="L54" s="138" t="str">
        <f>IF(C54="Preventivo",IF(K54&lt;=50,0,IF(K54&lt;76,1,2)),"")</f>
        <v/>
      </c>
      <c r="M54" s="830"/>
      <c r="N54" s="138" t="str">
        <f>IF(C54="DETECTIVO",IF(K54&lt;=50,0,IF(K54&lt;76,1,2)),"")</f>
        <v/>
      </c>
      <c r="O54" s="830"/>
    </row>
    <row r="55" spans="1:39" x14ac:dyDescent="0.25">
      <c r="A55" s="247"/>
      <c r="B55" s="247"/>
    </row>
    <row r="56" spans="1:39" x14ac:dyDescent="0.25">
      <c r="A56" s="247"/>
      <c r="B56" s="247"/>
    </row>
    <row r="57" spans="1:39" x14ac:dyDescent="0.25">
      <c r="A57" s="247"/>
      <c r="B57" s="247"/>
    </row>
    <row r="58" spans="1:39" x14ac:dyDescent="0.25">
      <c r="A58" s="247"/>
      <c r="B58" s="247"/>
    </row>
    <row r="59" spans="1:39" x14ac:dyDescent="0.25">
      <c r="A59" s="247"/>
      <c r="B59" s="247"/>
    </row>
    <row r="60" spans="1:39" x14ac:dyDescent="0.25">
      <c r="A60" s="247"/>
      <c r="B60" s="247"/>
    </row>
    <row r="61" spans="1:39" x14ac:dyDescent="0.25">
      <c r="A61" s="247"/>
      <c r="B61" s="247"/>
    </row>
    <row r="62" spans="1:39" x14ac:dyDescent="0.25">
      <c r="A62" s="247"/>
      <c r="B62" s="247"/>
    </row>
    <row r="63" spans="1:39" x14ac:dyDescent="0.25">
      <c r="A63" s="247"/>
      <c r="B63" s="247"/>
    </row>
    <row r="64" spans="1:39" x14ac:dyDescent="0.25">
      <c r="A64" s="247"/>
      <c r="B64" s="247"/>
    </row>
    <row r="65" spans="1:2" x14ac:dyDescent="0.25">
      <c r="A65" s="247"/>
      <c r="B65" s="247"/>
    </row>
    <row r="66" spans="1:2" x14ac:dyDescent="0.25">
      <c r="A66" s="247"/>
      <c r="B66" s="247"/>
    </row>
    <row r="67" spans="1:2" x14ac:dyDescent="0.25">
      <c r="A67" s="247"/>
      <c r="B67" s="247"/>
    </row>
    <row r="68" spans="1:2" x14ac:dyDescent="0.25">
      <c r="A68" s="247"/>
      <c r="B68" s="247"/>
    </row>
    <row r="69" spans="1:2" x14ac:dyDescent="0.25">
      <c r="A69" s="247"/>
      <c r="B69" s="247"/>
    </row>
    <row r="70" spans="1:2" x14ac:dyDescent="0.25">
      <c r="A70" s="247"/>
      <c r="B70" s="247"/>
    </row>
    <row r="71" spans="1:2" x14ac:dyDescent="0.25">
      <c r="A71" s="247"/>
      <c r="B71" s="247"/>
    </row>
    <row r="72" spans="1:2" x14ac:dyDescent="0.25">
      <c r="A72" s="247"/>
      <c r="B72" s="247"/>
    </row>
    <row r="73" spans="1:2" x14ac:dyDescent="0.25">
      <c r="A73" s="247"/>
      <c r="B73" s="247"/>
    </row>
    <row r="74" spans="1:2" x14ac:dyDescent="0.25">
      <c r="A74" s="247"/>
      <c r="B74" s="247"/>
    </row>
    <row r="75" spans="1:2" x14ac:dyDescent="0.25">
      <c r="A75" s="247"/>
      <c r="B75" s="247"/>
    </row>
    <row r="76" spans="1:2" x14ac:dyDescent="0.25">
      <c r="A76" s="247"/>
      <c r="B76" s="247"/>
    </row>
    <row r="77" spans="1:2" x14ac:dyDescent="0.25">
      <c r="A77" s="247"/>
      <c r="B77" s="247"/>
    </row>
    <row r="78" spans="1:2" x14ac:dyDescent="0.25">
      <c r="A78" s="247"/>
      <c r="B78" s="247"/>
    </row>
    <row r="79" spans="1:2" x14ac:dyDescent="0.25">
      <c r="A79" s="247"/>
      <c r="B79" s="247"/>
    </row>
    <row r="80" spans="1:2" x14ac:dyDescent="0.25">
      <c r="A80" s="247"/>
      <c r="B80" s="247"/>
    </row>
    <row r="81" spans="1:2" x14ac:dyDescent="0.25">
      <c r="A81" s="247"/>
      <c r="B81" s="247"/>
    </row>
    <row r="82" spans="1:2" x14ac:dyDescent="0.25">
      <c r="A82" s="247"/>
      <c r="B82" s="247"/>
    </row>
    <row r="83" spans="1:2" x14ac:dyDescent="0.25">
      <c r="A83" s="247"/>
      <c r="B83" s="247"/>
    </row>
    <row r="84" spans="1:2" x14ac:dyDescent="0.25">
      <c r="A84" s="247"/>
      <c r="B84" s="247"/>
    </row>
    <row r="85" spans="1:2" x14ac:dyDescent="0.25">
      <c r="A85" s="247"/>
      <c r="B85" s="247"/>
    </row>
    <row r="86" spans="1:2" x14ac:dyDescent="0.25">
      <c r="A86" s="247"/>
      <c r="B86" s="247"/>
    </row>
    <row r="87" spans="1:2" x14ac:dyDescent="0.25">
      <c r="A87" s="247"/>
      <c r="B87" s="247"/>
    </row>
    <row r="88" spans="1:2" x14ac:dyDescent="0.25">
      <c r="A88" s="247"/>
      <c r="B88" s="247"/>
    </row>
    <row r="89" spans="1:2" x14ac:dyDescent="0.25">
      <c r="A89" s="247"/>
      <c r="B89" s="247"/>
    </row>
    <row r="90" spans="1:2" x14ac:dyDescent="0.25">
      <c r="A90" s="247"/>
      <c r="B90" s="247"/>
    </row>
    <row r="91" spans="1:2" x14ac:dyDescent="0.25">
      <c r="A91" s="247"/>
      <c r="B91" s="247"/>
    </row>
    <row r="92" spans="1:2" x14ac:dyDescent="0.25">
      <c r="A92" s="247"/>
      <c r="B92" s="247"/>
    </row>
    <row r="93" spans="1:2" x14ac:dyDescent="0.25">
      <c r="A93" s="247"/>
      <c r="B93" s="247"/>
    </row>
    <row r="94" spans="1:2" x14ac:dyDescent="0.25">
      <c r="A94" s="247"/>
      <c r="B94" s="247"/>
    </row>
    <row r="102" spans="32:32" x14ac:dyDescent="0.25">
      <c r="AF102" s="85" t="s">
        <v>64</v>
      </c>
    </row>
    <row r="103" spans="32:32" x14ac:dyDescent="0.25">
      <c r="AF103" s="85" t="s">
        <v>154</v>
      </c>
    </row>
  </sheetData>
  <sheetProtection autoFilter="0"/>
  <mergeCells count="60">
    <mergeCell ref="A2:N2"/>
    <mergeCell ref="A3:N3"/>
    <mergeCell ref="Q4:R4"/>
    <mergeCell ref="S4:T4"/>
    <mergeCell ref="AB1:AF4"/>
    <mergeCell ref="A4:N4"/>
    <mergeCell ref="S1:T2"/>
    <mergeCell ref="S3:T3"/>
    <mergeCell ref="Q1:R2"/>
    <mergeCell ref="Q3:R3"/>
    <mergeCell ref="V1:Z6"/>
    <mergeCell ref="A6:O6"/>
    <mergeCell ref="S5:T5"/>
    <mergeCell ref="Q5:R5"/>
    <mergeCell ref="A5:N5"/>
    <mergeCell ref="L7:O7"/>
    <mergeCell ref="M19:M21"/>
    <mergeCell ref="O19:O21"/>
    <mergeCell ref="B7:B9"/>
    <mergeCell ref="C7:C9"/>
    <mergeCell ref="D7:K7"/>
    <mergeCell ref="A7:A9"/>
    <mergeCell ref="I8:I9"/>
    <mergeCell ref="J8:J9"/>
    <mergeCell ref="D8:D9"/>
    <mergeCell ref="K8:K9"/>
    <mergeCell ref="G8:G9"/>
    <mergeCell ref="E8:E9"/>
    <mergeCell ref="F8:F9"/>
    <mergeCell ref="H8:H9"/>
    <mergeCell ref="M22:M24"/>
    <mergeCell ref="O22:O24"/>
    <mergeCell ref="L8:M8"/>
    <mergeCell ref="N8:O8"/>
    <mergeCell ref="M16:M18"/>
    <mergeCell ref="O16:O18"/>
    <mergeCell ref="M13:M15"/>
    <mergeCell ref="O13:O15"/>
    <mergeCell ref="M10:M12"/>
    <mergeCell ref="O10:O12"/>
    <mergeCell ref="M34:M36"/>
    <mergeCell ref="O34:O36"/>
    <mergeCell ref="M25:M27"/>
    <mergeCell ref="O25:O27"/>
    <mergeCell ref="M28:M30"/>
    <mergeCell ref="O28:O30"/>
    <mergeCell ref="M31:M33"/>
    <mergeCell ref="O31:O33"/>
    <mergeCell ref="M37:M39"/>
    <mergeCell ref="O37:O39"/>
    <mergeCell ref="M40:M42"/>
    <mergeCell ref="O40:O42"/>
    <mergeCell ref="M52:M54"/>
    <mergeCell ref="O52:O54"/>
    <mergeCell ref="M43:M45"/>
    <mergeCell ref="O43:O45"/>
    <mergeCell ref="M46:M48"/>
    <mergeCell ref="O46:O48"/>
    <mergeCell ref="M49:M51"/>
    <mergeCell ref="O49:O51"/>
  </mergeCells>
  <conditionalFormatting sqref="B10:B54">
    <cfRule type="containsText" dxfId="155" priority="33" stopIfTrue="1" operator="containsText" text="BAJA">
      <formula>NOT(ISERROR(SEARCH("BAJA",B10)))</formula>
    </cfRule>
    <cfRule type="containsText" dxfId="154" priority="34" stopIfTrue="1" operator="containsText" text="MODERADA">
      <formula>NOT(ISERROR(SEARCH("MODERADA",B10)))</formula>
    </cfRule>
    <cfRule type="containsText" dxfId="153" priority="35" stopIfTrue="1" operator="containsText" text="ALTA">
      <formula>NOT(ISERROR(SEARCH("ALTA",B10)))</formula>
    </cfRule>
    <cfRule type="containsText" dxfId="152" priority="36" stopIfTrue="1" operator="containsText" text="EXTREMA">
      <formula>NOT(ISERROR(SEARCH("EXTREMA",B10)))</formula>
    </cfRule>
  </conditionalFormatting>
  <dataValidations count="6">
    <dataValidation type="list" allowBlank="1" showInputMessage="1" showErrorMessage="1" sqref="AH10:AH11 AH13:AH14 AH16:AH17 AH19:AH20 AH22:AH23 AH25:AH26 AH28:AH29 AH31:AH32 AH34:AH35 AH37:AH38 AH40:AH41 AH43:AH44 AH46:AH47 AH49:AH50 AH52:AH53">
      <formula1>$AH$10:$AH$11</formula1>
    </dataValidation>
    <dataValidation type="list" allowBlank="1" showInputMessage="1" showErrorMessage="1" sqref="D10:D54 F10:F54 H10:H54">
      <formula1>$AJ$10:$AJ$11</formula1>
    </dataValidation>
    <dataValidation type="list" allowBlank="1" showInputMessage="1" showErrorMessage="1" sqref="E10:E54">
      <formula1>$AK$10:$AK$11</formula1>
    </dataValidation>
    <dataValidation type="list" allowBlank="1" showInputMessage="1" showErrorMessage="1" sqref="J10:J54">
      <formula1>$AM$10:$AM$11</formula1>
    </dataValidation>
    <dataValidation type="list" allowBlank="1" showInputMessage="1" showErrorMessage="1" sqref="G10:G54 I10:I54">
      <formula1>$AL$10:$AL$11</formula1>
    </dataValidation>
    <dataValidation type="list" allowBlank="1" showInputMessage="1" showErrorMessage="1" sqref="C10:C54">
      <formula1>$AB$12:$AB$13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93"/>
  <sheetViews>
    <sheetView showGridLines="0" zoomScale="70" zoomScaleNormal="70" zoomScaleSheetLayoutView="80" workbookViewId="0">
      <pane xSplit="3" ySplit="4" topLeftCell="D5" activePane="bottomRight" state="frozen"/>
      <selection pane="topRight" activeCell="D1" sqref="D1"/>
      <selection pane="bottomLeft" activeCell="A5" sqref="A5"/>
      <selection pane="bottomRight" activeCell="F15" sqref="F15"/>
    </sheetView>
  </sheetViews>
  <sheetFormatPr baseColWidth="10" defaultRowHeight="14.25" x14ac:dyDescent="0.2"/>
  <cols>
    <col min="1" max="1" width="54.85546875" style="298" customWidth="1"/>
    <col min="2" max="2" width="44.7109375" style="298" customWidth="1"/>
    <col min="3" max="3" width="14.7109375" style="298" customWidth="1"/>
    <col min="4" max="4" width="20.5703125" style="298" customWidth="1"/>
    <col min="5" max="5" width="20.42578125" style="298" customWidth="1"/>
    <col min="6" max="6" width="30.28515625" style="298" customWidth="1"/>
    <col min="7" max="7" width="32.7109375" style="298" customWidth="1"/>
    <col min="8" max="8" width="27.85546875" style="298" customWidth="1"/>
    <col min="9" max="9" width="28.42578125" style="298" customWidth="1"/>
    <col min="10" max="10" width="27.85546875" style="298" customWidth="1"/>
    <col min="11" max="11" width="15" style="298" bestFit="1" customWidth="1"/>
    <col min="12" max="12" width="14" style="298" bestFit="1" customWidth="1"/>
    <col min="13" max="13" width="16.42578125" style="298" customWidth="1"/>
    <col min="14" max="14" width="15.28515625" style="298" bestFit="1" customWidth="1"/>
    <col min="15" max="15" width="54.7109375" style="298" customWidth="1"/>
    <col min="16" max="16" width="38.140625" style="298" customWidth="1"/>
    <col min="17" max="18" width="34.140625" style="338" customWidth="1"/>
    <col min="19" max="19" width="36.5703125" style="338" customWidth="1"/>
    <col min="20" max="20" width="49" style="298" customWidth="1"/>
    <col min="21" max="21" width="27.42578125" style="298" bestFit="1" customWidth="1"/>
    <col min="22" max="22" width="27.42578125" style="338" customWidth="1"/>
    <col min="23" max="23" width="54.5703125" style="298" customWidth="1"/>
    <col min="24" max="24" width="25.28515625" style="298" customWidth="1"/>
    <col min="25" max="25" width="25.28515625" style="338" customWidth="1"/>
    <col min="26" max="26" width="53.140625" style="298" customWidth="1"/>
    <col min="27" max="27" width="11.42578125" style="298"/>
    <col min="28" max="28" width="10.140625" style="298" customWidth="1"/>
    <col min="29" max="29" width="4.5703125" style="298" bestFit="1" customWidth="1"/>
    <col min="30" max="30" width="6.28515625" style="298" customWidth="1"/>
    <col min="31" max="31" width="12.7109375" style="298" customWidth="1"/>
    <col min="32" max="32" width="10.7109375" style="298" customWidth="1"/>
    <col min="33" max="33" width="26.42578125" style="298" bestFit="1" customWidth="1"/>
    <col min="34" max="34" width="15.28515625" style="338" customWidth="1"/>
    <col min="35" max="35" width="13.42578125" style="338" customWidth="1"/>
    <col min="36" max="36" width="9.5703125" style="298" bestFit="1" customWidth="1"/>
    <col min="37" max="37" width="16.28515625" style="298" customWidth="1"/>
    <col min="38" max="38" width="6" style="298" customWidth="1"/>
    <col min="39" max="39" width="10.7109375" style="298" customWidth="1"/>
    <col min="40" max="40" width="24.85546875" style="298" bestFit="1" customWidth="1"/>
    <col min="41" max="41" width="38.28515625" style="338" customWidth="1"/>
    <col min="42" max="16384" width="11.42578125" style="298"/>
  </cols>
  <sheetData>
    <row r="1" spans="1:49" ht="15" thickBot="1" x14ac:dyDescent="0.25">
      <c r="AG1" s="299"/>
      <c r="AH1" s="299"/>
      <c r="AI1" s="299"/>
      <c r="AJ1" s="299"/>
      <c r="AK1" s="299"/>
      <c r="AL1" s="299"/>
      <c r="AM1" s="299"/>
      <c r="AN1" s="299"/>
      <c r="AO1" s="299"/>
      <c r="AR1" s="298" t="s">
        <v>64</v>
      </c>
      <c r="AS1" s="298">
        <v>15</v>
      </c>
      <c r="AT1" s="298">
        <v>15</v>
      </c>
      <c r="AU1" s="298">
        <v>10</v>
      </c>
      <c r="AW1" s="298" t="s">
        <v>339</v>
      </c>
    </row>
    <row r="2" spans="1:49" ht="15.75" thickBot="1" x14ac:dyDescent="0.3">
      <c r="U2" s="833" t="s">
        <v>139</v>
      </c>
      <c r="V2" s="831"/>
      <c r="W2" s="831"/>
      <c r="X2" s="878"/>
      <c r="Y2" s="288"/>
      <c r="Z2" s="288"/>
      <c r="AG2" s="300"/>
      <c r="AH2" s="300"/>
      <c r="AI2" s="300"/>
      <c r="AJ2" s="301"/>
      <c r="AK2" s="301"/>
      <c r="AL2" s="302"/>
      <c r="AM2" s="301"/>
      <c r="AN2" s="301"/>
      <c r="AO2" s="302"/>
      <c r="AR2" s="298" t="s">
        <v>154</v>
      </c>
      <c r="AS2" s="298">
        <v>0</v>
      </c>
      <c r="AT2" s="298">
        <v>10</v>
      </c>
      <c r="AU2" s="298">
        <v>5</v>
      </c>
      <c r="AW2" s="298" t="s">
        <v>499</v>
      </c>
    </row>
    <row r="3" spans="1:49" ht="119.25" customHeight="1" thickBot="1" x14ac:dyDescent="0.4">
      <c r="D3" s="879" t="s">
        <v>332</v>
      </c>
      <c r="E3" s="879"/>
      <c r="F3" s="303" t="s">
        <v>333</v>
      </c>
      <c r="G3" s="303" t="s">
        <v>334</v>
      </c>
      <c r="H3" s="304" t="s">
        <v>335</v>
      </c>
      <c r="I3" s="304" t="s">
        <v>336</v>
      </c>
      <c r="J3" s="304" t="s">
        <v>337</v>
      </c>
      <c r="K3" s="348"/>
      <c r="L3" s="349"/>
      <c r="M3" s="349"/>
      <c r="N3" s="350" t="s">
        <v>443</v>
      </c>
      <c r="O3" s="351"/>
      <c r="P3" s="352" t="s">
        <v>440</v>
      </c>
      <c r="Q3" s="361"/>
      <c r="R3" s="362" t="s">
        <v>495</v>
      </c>
      <c r="S3" s="363"/>
      <c r="T3" s="364"/>
      <c r="U3" s="880" t="s">
        <v>142</v>
      </c>
      <c r="V3" s="881"/>
      <c r="W3" s="882"/>
      <c r="X3" s="880" t="s">
        <v>148</v>
      </c>
      <c r="Y3" s="881"/>
      <c r="Z3" s="882"/>
      <c r="AB3" s="877" t="s">
        <v>696</v>
      </c>
      <c r="AC3" s="877"/>
      <c r="AD3" s="877"/>
      <c r="AE3" s="877"/>
      <c r="AF3" s="877"/>
      <c r="AG3" s="877"/>
      <c r="AH3" s="877"/>
      <c r="AI3" s="877"/>
      <c r="AJ3" s="877"/>
      <c r="AK3" s="877"/>
      <c r="AL3" s="877"/>
      <c r="AM3" s="877"/>
      <c r="AN3" s="877"/>
      <c r="AO3" s="505"/>
      <c r="AT3" s="298">
        <v>0</v>
      </c>
      <c r="AU3" s="298">
        <v>0</v>
      </c>
      <c r="AW3" s="298" t="s">
        <v>341</v>
      </c>
    </row>
    <row r="4" spans="1:49" ht="168.75" customHeight="1" thickBot="1" x14ac:dyDescent="0.25">
      <c r="A4" s="297" t="s">
        <v>320</v>
      </c>
      <c r="B4" s="297" t="s">
        <v>362</v>
      </c>
      <c r="C4" s="297" t="s">
        <v>319</v>
      </c>
      <c r="D4" s="305" t="s">
        <v>454</v>
      </c>
      <c r="E4" s="305" t="s">
        <v>455</v>
      </c>
      <c r="F4" s="305" t="s">
        <v>456</v>
      </c>
      <c r="G4" s="305" t="s">
        <v>457</v>
      </c>
      <c r="H4" s="305" t="s">
        <v>458</v>
      </c>
      <c r="I4" s="305" t="s">
        <v>459</v>
      </c>
      <c r="J4" s="305" t="s">
        <v>460</v>
      </c>
      <c r="K4" s="304" t="s">
        <v>357</v>
      </c>
      <c r="L4" s="304" t="s">
        <v>338</v>
      </c>
      <c r="M4" s="330" t="s">
        <v>441</v>
      </c>
      <c r="N4" s="330" t="s">
        <v>442</v>
      </c>
      <c r="O4" s="329" t="s">
        <v>340</v>
      </c>
      <c r="P4" s="306" t="s">
        <v>502</v>
      </c>
      <c r="Q4" s="370" t="s">
        <v>496</v>
      </c>
      <c r="R4" s="371" t="s">
        <v>500</v>
      </c>
      <c r="S4" s="372" t="s">
        <v>501</v>
      </c>
      <c r="T4" s="365" t="s">
        <v>358</v>
      </c>
      <c r="U4" s="296" t="s">
        <v>365</v>
      </c>
      <c r="V4" s="342" t="s">
        <v>493</v>
      </c>
      <c r="W4" s="243" t="s">
        <v>497</v>
      </c>
      <c r="X4" s="243" t="s">
        <v>366</v>
      </c>
      <c r="Y4" s="243" t="s">
        <v>494</v>
      </c>
      <c r="Z4" s="243" t="s">
        <v>498</v>
      </c>
      <c r="AB4" s="324" t="s">
        <v>469</v>
      </c>
      <c r="AC4" s="318" t="s">
        <v>271</v>
      </c>
      <c r="AD4" s="319" t="s">
        <v>272</v>
      </c>
      <c r="AE4" s="319" t="s">
        <v>482</v>
      </c>
      <c r="AF4" s="320" t="s">
        <v>693</v>
      </c>
      <c r="AG4" s="321" t="s">
        <v>461</v>
      </c>
      <c r="AH4" s="503" t="s">
        <v>694</v>
      </c>
      <c r="AI4" s="503" t="s">
        <v>695</v>
      </c>
      <c r="AJ4" s="322" t="s">
        <v>271</v>
      </c>
      <c r="AK4" s="322" t="s">
        <v>482</v>
      </c>
      <c r="AL4" s="322" t="s">
        <v>272</v>
      </c>
      <c r="AM4" s="322" t="s">
        <v>693</v>
      </c>
      <c r="AN4" s="323" t="s">
        <v>462</v>
      </c>
      <c r="AO4" s="508" t="s">
        <v>717</v>
      </c>
    </row>
    <row r="5" spans="1:49" s="314" customFormat="1" ht="72.75" customHeight="1" x14ac:dyDescent="0.2">
      <c r="A5" s="341" t="str">
        <f>'[2]2. MAPA DE RIESGOS '!C13</f>
        <v>1: Implementación de un plan, programa o proyecto que impacte negativamente el índice de víctimas fatales y lesionadas en siniestros de tránsito</v>
      </c>
      <c r="B5" s="313" t="s">
        <v>387</v>
      </c>
      <c r="C5" s="405" t="s">
        <v>64</v>
      </c>
      <c r="D5" s="382">
        <v>15</v>
      </c>
      <c r="E5" s="382">
        <v>15</v>
      </c>
      <c r="F5" s="382">
        <v>15</v>
      </c>
      <c r="G5" s="382">
        <v>15</v>
      </c>
      <c r="H5" s="382">
        <v>15</v>
      </c>
      <c r="I5" s="382">
        <v>15</v>
      </c>
      <c r="J5" s="382">
        <v>10</v>
      </c>
      <c r="K5" s="383">
        <f t="shared" ref="K5:K9" si="0">SUM(D5:J5)</f>
        <v>100</v>
      </c>
      <c r="L5" s="391" t="str">
        <f t="shared" ref="L5:L100" si="1">IF(K5&gt;=96,"Fuerte",(IF(K5&lt;=85,"Débil","Moderado")))</f>
        <v>Fuerte</v>
      </c>
      <c r="M5" s="334">
        <f>ROUNDUP(AVERAGEIF(K5:K9,"&gt;0"),1)</f>
        <v>100</v>
      </c>
      <c r="N5" s="335" t="str">
        <f>IF(M5=100,"Fuerte",IF(M5&lt;50,"Débil","Moderada"))</f>
        <v>Fuerte</v>
      </c>
      <c r="O5" s="333"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393" t="s">
        <v>339</v>
      </c>
      <c r="Q5" s="366" t="str">
        <f>IF(AND(N5="Fuerte",P5="Fuerte"),"Fuerte","")</f>
        <v>Fuerte</v>
      </c>
      <c r="R5" s="366" t="str">
        <f>IF(Q5="Fuerte","",IF(OR(N5="Débil",P5="Débil"),"","Moderada"))</f>
        <v/>
      </c>
      <c r="S5" s="366" t="str">
        <f>IF(OR(Q5="Fuerte",R5="Moderada"),"","Débil")</f>
        <v/>
      </c>
      <c r="T5" s="367"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400">
        <f>IF(C5="Preventivo",IF(L5="Fuerte",2,IF(L5="Moderado",1,"")),"")</f>
        <v>2</v>
      </c>
      <c r="V5" s="358">
        <f>IFERROR(ROUND(AVERAGE(U5:U9),0),0)</f>
        <v>2</v>
      </c>
      <c r="W5" s="335">
        <f>IF(OR(S5="Débil",V5=0),0,IF(V5=1,1,IF(AND(Q5="Fuerte",V5=2),2,1)))</f>
        <v>2</v>
      </c>
      <c r="X5" s="353" t="str">
        <f>IF(C5="Detectivo",IF(L5="Fuerte",2,IF(L5="Moderado",1,"")),"")</f>
        <v/>
      </c>
      <c r="Y5" s="358">
        <f>IFERROR(ROUND(AVERAGE(X5:X9),0),0)</f>
        <v>2</v>
      </c>
      <c r="Z5" s="335">
        <f>IF(OR(S5="Débil",Y5=0),0,IF(Y5=1,1,IF(AND(Q5="Fuerte",Y5=2),2,1)))</f>
        <v>2</v>
      </c>
      <c r="AA5" s="384"/>
      <c r="AB5" s="336">
        <v>1</v>
      </c>
      <c r="AC5" s="286">
        <f>'2. MAPA DE RIESGOS '!H12</f>
        <v>2</v>
      </c>
      <c r="AD5" s="286">
        <f>'2. MAPA DE RIESGOS '!I12</f>
        <v>5</v>
      </c>
      <c r="AE5" s="286">
        <f>IF(AD5=1,1,IF(AD5=3,2,IF(AD5=5,3,IF(AD5=10,4,5))))</f>
        <v>3</v>
      </c>
      <c r="AF5" s="287">
        <f>AC5*AD5</f>
        <v>10</v>
      </c>
      <c r="AG5" s="337" t="str">
        <f>IF(OR(AC5="",AD5=""),"",IF(AF5&lt;=12,"BAJA",IF(AF5&lt;=25,"MODERADA",IF(AF5&lt;=50,"ALTA","EXTREMA"))))</f>
        <v>BAJA</v>
      </c>
      <c r="AH5" s="337">
        <f>W5</f>
        <v>2</v>
      </c>
      <c r="AI5" s="337">
        <f>Z5</f>
        <v>2</v>
      </c>
      <c r="AJ5" s="286">
        <f>IF(AC5=1,1,IF((AC5-AH5)=0,1,AC5-AH5))</f>
        <v>1</v>
      </c>
      <c r="AK5" s="286">
        <f>IF(AE5=1,1,IF((AE5-AI5)=0,1,AE5-AI5))</f>
        <v>1</v>
      </c>
      <c r="AL5" s="286">
        <f>IF(AK5=1,1,IF(AK5=2,3,IF(AK5=3,5,IF(AK5=4,10,20))))</f>
        <v>1</v>
      </c>
      <c r="AM5" s="287">
        <f>AJ5*AL5</f>
        <v>1</v>
      </c>
      <c r="AN5" s="337" t="str">
        <f>IF(OR(AF5="",AG5=""),"",IF(AM5&lt;=12,"BAJA",IF(AM5&lt;=25,"MODERADA",IF(AM5&lt;=50,"ALTA","EXTREMA"))))</f>
        <v>BAJA</v>
      </c>
      <c r="AO5" s="337"/>
    </row>
    <row r="6" spans="1:49" ht="38.25" x14ac:dyDescent="0.2">
      <c r="A6" s="308"/>
      <c r="B6" s="310" t="s">
        <v>384</v>
      </c>
      <c r="C6" s="405" t="s">
        <v>64</v>
      </c>
      <c r="D6" s="326">
        <v>15</v>
      </c>
      <c r="E6" s="326">
        <v>15</v>
      </c>
      <c r="F6" s="326">
        <v>15</v>
      </c>
      <c r="G6" s="326">
        <v>15</v>
      </c>
      <c r="H6" s="326">
        <v>15</v>
      </c>
      <c r="I6" s="326">
        <v>15</v>
      </c>
      <c r="J6" s="326">
        <v>10</v>
      </c>
      <c r="K6" s="309">
        <f t="shared" si="0"/>
        <v>100</v>
      </c>
      <c r="L6" s="327" t="str">
        <f t="shared" si="1"/>
        <v>Fuerte</v>
      </c>
      <c r="M6" s="317"/>
      <c r="N6" s="316"/>
      <c r="O6" s="315"/>
      <c r="P6" s="328" t="s">
        <v>339</v>
      </c>
      <c r="Q6" s="366" t="str">
        <f t="shared" ref="Q6:Q101" si="2">IF(AND(N6="Fuerte",P6="Fuerte"),"Fuerte","")</f>
        <v/>
      </c>
      <c r="R6" s="366" t="str">
        <f t="shared" ref="R6:R101" si="3">IF(Q6="Fuerte","",IF(OR(N6="Débil",P6="Débil"),"","Moderada"))</f>
        <v>Moderada</v>
      </c>
      <c r="S6" s="366" t="str">
        <f t="shared" ref="S6:S101" si="4">IF(OR(Q6="Fuerte",R6="Moderada"),"","Débil")</f>
        <v/>
      </c>
      <c r="T6" s="367" t="str">
        <f t="shared" ref="T6:T102"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400">
        <f t="shared" ref="U6:U102" si="6">IF(C6="Preventivo",IF(L6="Fuerte",2,IF(L6="Moderado",1,"")),"")</f>
        <v>2</v>
      </c>
      <c r="V6" s="346"/>
      <c r="W6" s="397"/>
      <c r="X6" s="353" t="str">
        <f t="shared" ref="X6:X102" si="7">IF(C6="Detectivo",IF(L6="Fuerte",2,IF(L6="Moderado",1,"")),"")</f>
        <v/>
      </c>
      <c r="Y6" s="374"/>
      <c r="Z6" s="398"/>
      <c r="AA6" s="338"/>
      <c r="AB6" s="307">
        <v>2</v>
      </c>
      <c r="AC6" s="286">
        <f>'2. MAPA DE RIESGOS '!H13</f>
        <v>3</v>
      </c>
      <c r="AD6" s="286">
        <f>'2. MAPA DE RIESGOS '!I13</f>
        <v>10</v>
      </c>
      <c r="AE6" s="286">
        <f t="shared" ref="AE6:AE8" si="8">IF(AD6=1,1,IF(AD6=3,2,IF(AD6=5,3,IF(AD6=10,4,5))))</f>
        <v>4</v>
      </c>
      <c r="AF6" s="287">
        <f t="shared" ref="AF6:AF8" si="9">AC6*AD6</f>
        <v>30</v>
      </c>
      <c r="AG6" s="337" t="str">
        <f t="shared" ref="AG6:AG8" si="10">IF(OR(AC6="",AD6=""),"",IF(AF6&lt;=12,"BAJA",IF(AF6&lt;=25,"MODERADA",IF(AF6&lt;=50,"ALTA","EXTREMA"))))</f>
        <v>ALTA</v>
      </c>
      <c r="AH6" s="337">
        <f>W14</f>
        <v>2</v>
      </c>
      <c r="AI6" s="337">
        <f>Z14</f>
        <v>0</v>
      </c>
      <c r="AJ6" s="286">
        <f t="shared" ref="AJ6:AJ8" si="11">IF(AC6=1,1,IF((AC6-AH6)=0,1,AC6-AH6))</f>
        <v>1</v>
      </c>
      <c r="AK6" s="286">
        <f t="shared" ref="AK6:AK8" si="12">IF(AE6=1,1,IF((AE6-AI6)=0,1,AE6-AI6))</f>
        <v>4</v>
      </c>
      <c r="AL6" s="286">
        <f t="shared" ref="AL6:AL8" si="13">IF(AK6=1,1,IF(AK6=2,3,IF(AK6=3,5,IF(AK6=4,10,20))))</f>
        <v>10</v>
      </c>
      <c r="AM6" s="287">
        <f t="shared" ref="AM6:AM8" si="14">AJ6*AL6</f>
        <v>10</v>
      </c>
      <c r="AN6" s="337" t="str">
        <f t="shared" ref="AN6:AN8" si="15">IF(OR(AF6="",AG6=""),"",IF(AM6&lt;=12,"BAJA",IF(AM6&lt;=25,"MODERADA",IF(AM6&lt;=50,"ALTA","EXTREMA"))))</f>
        <v>BAJA</v>
      </c>
      <c r="AO6" s="337"/>
    </row>
    <row r="7" spans="1:49" ht="38.25" x14ac:dyDescent="0.2">
      <c r="A7" s="308"/>
      <c r="B7" s="310" t="s">
        <v>385</v>
      </c>
      <c r="C7" s="405" t="s">
        <v>64</v>
      </c>
      <c r="D7" s="326">
        <v>15</v>
      </c>
      <c r="E7" s="326">
        <v>15</v>
      </c>
      <c r="F7" s="326">
        <v>15</v>
      </c>
      <c r="G7" s="326">
        <v>15</v>
      </c>
      <c r="H7" s="326">
        <v>15</v>
      </c>
      <c r="I7" s="326">
        <v>15</v>
      </c>
      <c r="J7" s="326">
        <v>10</v>
      </c>
      <c r="K7" s="309">
        <f t="shared" si="0"/>
        <v>100</v>
      </c>
      <c r="L7" s="327" t="str">
        <f t="shared" si="1"/>
        <v>Fuerte</v>
      </c>
      <c r="M7" s="317"/>
      <c r="N7" s="316"/>
      <c r="O7" s="315"/>
      <c r="P7" s="328" t="s">
        <v>339</v>
      </c>
      <c r="Q7" s="366" t="str">
        <f t="shared" si="2"/>
        <v/>
      </c>
      <c r="R7" s="366" t="str">
        <f t="shared" si="3"/>
        <v>Moderada</v>
      </c>
      <c r="S7" s="366" t="str">
        <f t="shared" si="4"/>
        <v/>
      </c>
      <c r="T7" s="367" t="str">
        <f t="shared" si="5"/>
        <v>Control fuerte pero si el riesgo residual lo requiere, en cada proceso involucrado se deben emprender acciones adicionales</v>
      </c>
      <c r="U7" s="400">
        <f t="shared" si="6"/>
        <v>2</v>
      </c>
      <c r="V7" s="346"/>
      <c r="W7" s="397"/>
      <c r="X7" s="353" t="str">
        <f t="shared" si="7"/>
        <v/>
      </c>
      <c r="Y7" s="374"/>
      <c r="Z7" s="398"/>
      <c r="AA7" s="338"/>
      <c r="AB7" s="307">
        <v>3</v>
      </c>
      <c r="AC7" s="286">
        <f>'2. MAPA DE RIESGOS '!H14</f>
        <v>2</v>
      </c>
      <c r="AD7" s="286">
        <f>'2. MAPA DE RIESGOS '!I14</f>
        <v>10</v>
      </c>
      <c r="AE7" s="286">
        <f t="shared" si="8"/>
        <v>4</v>
      </c>
      <c r="AF7" s="287">
        <f t="shared" si="9"/>
        <v>20</v>
      </c>
      <c r="AG7" s="337" t="str">
        <f t="shared" si="10"/>
        <v>MODERADA</v>
      </c>
      <c r="AH7" s="337">
        <f>W22</f>
        <v>2</v>
      </c>
      <c r="AI7" s="337">
        <f>Z22</f>
        <v>2</v>
      </c>
      <c r="AJ7" s="286">
        <f t="shared" si="11"/>
        <v>1</v>
      </c>
      <c r="AK7" s="286">
        <f t="shared" si="12"/>
        <v>2</v>
      </c>
      <c r="AL7" s="286">
        <f t="shared" si="13"/>
        <v>3</v>
      </c>
      <c r="AM7" s="287">
        <f t="shared" si="14"/>
        <v>3</v>
      </c>
      <c r="AN7" s="337" t="str">
        <f t="shared" si="15"/>
        <v>BAJA</v>
      </c>
      <c r="AO7" s="337"/>
    </row>
    <row r="8" spans="1:49" ht="38.25" x14ac:dyDescent="0.2">
      <c r="A8" s="308"/>
      <c r="B8" s="310" t="s">
        <v>386</v>
      </c>
      <c r="C8" s="405" t="s">
        <v>64</v>
      </c>
      <c r="D8" s="326">
        <v>15</v>
      </c>
      <c r="E8" s="326">
        <v>15</v>
      </c>
      <c r="F8" s="326">
        <v>15</v>
      </c>
      <c r="G8" s="326">
        <v>15</v>
      </c>
      <c r="H8" s="326">
        <v>15</v>
      </c>
      <c r="I8" s="326">
        <v>15</v>
      </c>
      <c r="J8" s="326">
        <v>10</v>
      </c>
      <c r="K8" s="309">
        <f t="shared" si="0"/>
        <v>100</v>
      </c>
      <c r="L8" s="327" t="str">
        <f t="shared" si="1"/>
        <v>Fuerte</v>
      </c>
      <c r="M8" s="317"/>
      <c r="N8" s="316"/>
      <c r="O8" s="315"/>
      <c r="P8" s="328" t="s">
        <v>339</v>
      </c>
      <c r="Q8" s="366" t="str">
        <f t="shared" si="2"/>
        <v/>
      </c>
      <c r="R8" s="366" t="str">
        <f t="shared" si="3"/>
        <v>Moderada</v>
      </c>
      <c r="S8" s="366" t="str">
        <f t="shared" si="4"/>
        <v/>
      </c>
      <c r="T8" s="367" t="str">
        <f t="shared" si="5"/>
        <v>Control fuerte pero si el riesgo residual lo requiere, en cada proceso involucrado se deben emprender acciones adicionales</v>
      </c>
      <c r="U8" s="400">
        <f t="shared" si="6"/>
        <v>2</v>
      </c>
      <c r="V8" s="346"/>
      <c r="W8" s="397"/>
      <c r="X8" s="353" t="str">
        <f t="shared" si="7"/>
        <v/>
      </c>
      <c r="Y8" s="374"/>
      <c r="Z8" s="398"/>
      <c r="AA8" s="338"/>
      <c r="AB8" s="307">
        <v>4</v>
      </c>
      <c r="AC8" s="286">
        <f>'2. MAPA DE RIESGOS '!H15</f>
        <v>3</v>
      </c>
      <c r="AD8" s="286">
        <f>'2. MAPA DE RIESGOS '!I15</f>
        <v>10</v>
      </c>
      <c r="AE8" s="286">
        <f t="shared" si="8"/>
        <v>4</v>
      </c>
      <c r="AF8" s="287">
        <f t="shared" si="9"/>
        <v>30</v>
      </c>
      <c r="AG8" s="337" t="str">
        <f t="shared" si="10"/>
        <v>ALTA</v>
      </c>
      <c r="AH8" s="337">
        <f>W28</f>
        <v>2</v>
      </c>
      <c r="AI8" s="337">
        <f>Z28</f>
        <v>2</v>
      </c>
      <c r="AJ8" s="286">
        <f t="shared" si="11"/>
        <v>1</v>
      </c>
      <c r="AK8" s="286">
        <f t="shared" si="12"/>
        <v>2</v>
      </c>
      <c r="AL8" s="286">
        <f t="shared" si="13"/>
        <v>3</v>
      </c>
      <c r="AM8" s="287">
        <f t="shared" si="14"/>
        <v>3</v>
      </c>
      <c r="AN8" s="337" t="str">
        <f t="shared" si="15"/>
        <v>BAJA</v>
      </c>
      <c r="AO8" s="337"/>
    </row>
    <row r="9" spans="1:49" ht="38.25" x14ac:dyDescent="0.2">
      <c r="A9" s="308"/>
      <c r="B9" s="310" t="s">
        <v>388</v>
      </c>
      <c r="C9" s="405" t="s">
        <v>154</v>
      </c>
      <c r="D9" s="339">
        <v>15</v>
      </c>
      <c r="E9" s="339">
        <v>15</v>
      </c>
      <c r="F9" s="339">
        <v>15</v>
      </c>
      <c r="G9" s="339">
        <v>15</v>
      </c>
      <c r="H9" s="339">
        <v>15</v>
      </c>
      <c r="I9" s="339">
        <v>15</v>
      </c>
      <c r="J9" s="339">
        <v>10</v>
      </c>
      <c r="K9" s="309">
        <f t="shared" si="0"/>
        <v>100</v>
      </c>
      <c r="L9" s="327" t="str">
        <f t="shared" si="1"/>
        <v>Fuerte</v>
      </c>
      <c r="M9" s="317"/>
      <c r="N9" s="316"/>
      <c r="O9" s="332"/>
      <c r="P9" s="328" t="s">
        <v>339</v>
      </c>
      <c r="Q9" s="366" t="str">
        <f t="shared" si="2"/>
        <v/>
      </c>
      <c r="R9" s="366" t="str">
        <f t="shared" si="3"/>
        <v>Moderada</v>
      </c>
      <c r="S9" s="366" t="str">
        <f t="shared" si="4"/>
        <v/>
      </c>
      <c r="T9" s="367" t="str">
        <f t="shared" si="5"/>
        <v>Control fuerte pero si el riesgo residual lo requiere, en cada proceso involucrado se deben emprender acciones adicionales</v>
      </c>
      <c r="U9" s="400" t="str">
        <f t="shared" si="6"/>
        <v/>
      </c>
      <c r="V9" s="346"/>
      <c r="W9" s="397"/>
      <c r="X9" s="353">
        <f t="shared" si="7"/>
        <v>2</v>
      </c>
      <c r="Y9" s="374"/>
      <c r="Z9" s="398"/>
      <c r="AA9" s="338"/>
      <c r="AB9" s="307">
        <v>5</v>
      </c>
      <c r="AC9" s="286">
        <f>'2. MAPA DE RIESGOS '!H16</f>
        <v>5</v>
      </c>
      <c r="AD9" s="286">
        <f>'2. MAPA DE RIESGOS '!I16</f>
        <v>10</v>
      </c>
      <c r="AE9" s="286">
        <f t="shared" ref="AE9:AE25" si="16">IF(AD9=1,1,IF(AD9=3,2,IF(AD9=5,3,IF(AD9=10,4,5))))</f>
        <v>4</v>
      </c>
      <c r="AF9" s="287">
        <f t="shared" ref="AF9:AF25" si="17">AC9*AD9</f>
        <v>50</v>
      </c>
      <c r="AG9" s="337" t="str">
        <f t="shared" ref="AG9:AG25" si="18">IF(OR(AC9="",AD9=""),"",IF(AF9&lt;=12,"BAJA",IF(AF9&lt;=25,"MODERADA",IF(AF9&lt;=50,"ALTA","EXTREMA"))))</f>
        <v>ALTA</v>
      </c>
      <c r="AH9" s="337">
        <f>W39</f>
        <v>1</v>
      </c>
      <c r="AI9" s="337">
        <f>Z39</f>
        <v>0</v>
      </c>
      <c r="AJ9" s="286">
        <f t="shared" ref="AJ9:AJ25" si="19">IF(AC9=1,1,IF((AC9-AH9)=0,1,AC9-AH9))</f>
        <v>4</v>
      </c>
      <c r="AK9" s="286">
        <f t="shared" ref="AK9:AK14" si="20">IF(AE9=1,1,IF((AE9-AI9)=0,1,AE9-AI9))</f>
        <v>4</v>
      </c>
      <c r="AL9" s="286">
        <f t="shared" ref="AL9:AL25" si="21">IF(AK9=1,1,IF(AK9=2,3,IF(AK9=3,5,IF(AK9=4,10,20))))</f>
        <v>10</v>
      </c>
      <c r="AM9" s="287">
        <f t="shared" ref="AM9:AM25" si="22">AJ9*AL9</f>
        <v>40</v>
      </c>
      <c r="AN9" s="337" t="str">
        <f t="shared" ref="AN9:AN25" si="23">IF(OR(AF9="",AG9=""),"",IF(AM9&lt;=12,"BAJA",IF(AM9&lt;=25,"MODERADA",IF(AM9&lt;=50,"ALTA","EXTREMA"))))</f>
        <v>ALTA</v>
      </c>
      <c r="AO9" s="337"/>
    </row>
    <row r="10" spans="1:49" s="338" customFormat="1" ht="15.75" x14ac:dyDescent="0.25">
      <c r="A10" s="504" t="s">
        <v>697</v>
      </c>
      <c r="B10" s="483" t="s">
        <v>701</v>
      </c>
      <c r="C10" s="405"/>
      <c r="D10" s="339"/>
      <c r="E10" s="339"/>
      <c r="F10" s="339"/>
      <c r="G10" s="339"/>
      <c r="H10" s="339"/>
      <c r="I10" s="339"/>
      <c r="J10" s="339"/>
      <c r="K10" s="309">
        <f t="shared" ref="K10:K11" si="24">SUM(D10:J10)</f>
        <v>0</v>
      </c>
      <c r="L10" s="327" t="str">
        <f t="shared" ref="L10:L11" si="25">IF(K10&gt;=96,"Fuerte",(IF(K10&lt;=85,"Débil","Moderado")))</f>
        <v>Débil</v>
      </c>
      <c r="M10" s="334" t="e">
        <f>ROUNDUP(AVERAGEIF(K10:K13,"&gt;0"),1)</f>
        <v>#DIV/0!</v>
      </c>
      <c r="N10" s="316"/>
      <c r="O10" s="315"/>
      <c r="P10" s="328"/>
      <c r="Q10" s="366"/>
      <c r="R10" s="366"/>
      <c r="S10" s="366"/>
      <c r="T10" s="367"/>
      <c r="U10" s="400" t="str">
        <f t="shared" si="6"/>
        <v/>
      </c>
      <c r="V10" s="358">
        <f>IFERROR(ROUND(AVERAGE(U10:U13),0),0)</f>
        <v>0</v>
      </c>
      <c r="W10" s="335">
        <f>IF(OR(S10="Débil",V10=0),0,IF(V10=1,1,IF(AND(Q10="Fuerte",V10=2),2,1)))</f>
        <v>0</v>
      </c>
      <c r="X10" s="353" t="str">
        <f t="shared" si="7"/>
        <v/>
      </c>
      <c r="Y10" s="358">
        <f>IFERROR(ROUND(AVERAGE(X10:X13),0),0)</f>
        <v>0</v>
      </c>
      <c r="Z10" s="335">
        <f>IF(OR(S10="Débil",Y10=0),0,IF(Y10=1,1,IF(AND(Q10="Fuerte",Y10=2),2,1)))</f>
        <v>0</v>
      </c>
      <c r="AB10" s="307">
        <v>6</v>
      </c>
      <c r="AC10" s="286">
        <f>'2. MAPA DE RIESGOS '!H17</f>
        <v>1</v>
      </c>
      <c r="AD10" s="286">
        <f>'2. MAPA DE RIESGOS '!I17</f>
        <v>5</v>
      </c>
      <c r="AE10" s="286">
        <f t="shared" si="16"/>
        <v>3</v>
      </c>
      <c r="AF10" s="287">
        <f t="shared" si="17"/>
        <v>5</v>
      </c>
      <c r="AG10" s="337" t="str">
        <f t="shared" si="18"/>
        <v>BAJA</v>
      </c>
      <c r="AH10" s="337">
        <f>W43</f>
        <v>2</v>
      </c>
      <c r="AI10" s="337">
        <f>Z43</f>
        <v>2</v>
      </c>
      <c r="AJ10" s="286">
        <f t="shared" si="19"/>
        <v>1</v>
      </c>
      <c r="AK10" s="286">
        <f t="shared" si="20"/>
        <v>1</v>
      </c>
      <c r="AL10" s="286">
        <f t="shared" si="21"/>
        <v>1</v>
      </c>
      <c r="AM10" s="287">
        <f t="shared" si="22"/>
        <v>1</v>
      </c>
      <c r="AN10" s="337" t="str">
        <f t="shared" si="23"/>
        <v>BAJA</v>
      </c>
      <c r="AO10" s="337"/>
    </row>
    <row r="11" spans="1:49" s="338" customFormat="1" ht="15.75" x14ac:dyDescent="0.2">
      <c r="A11" s="308"/>
      <c r="B11" s="483" t="s">
        <v>698</v>
      </c>
      <c r="C11" s="405"/>
      <c r="D11" s="339"/>
      <c r="E11" s="339"/>
      <c r="F11" s="339"/>
      <c r="G11" s="339"/>
      <c r="H11" s="339"/>
      <c r="I11" s="339"/>
      <c r="J11" s="339"/>
      <c r="K11" s="309">
        <f t="shared" si="24"/>
        <v>0</v>
      </c>
      <c r="L11" s="327" t="str">
        <f t="shared" si="25"/>
        <v>Débil</v>
      </c>
      <c r="M11" s="317"/>
      <c r="N11" s="316"/>
      <c r="O11" s="315"/>
      <c r="P11" s="328"/>
      <c r="Q11" s="366"/>
      <c r="R11" s="366"/>
      <c r="S11" s="366"/>
      <c r="T11" s="367"/>
      <c r="U11" s="400" t="str">
        <f t="shared" si="6"/>
        <v/>
      </c>
      <c r="V11" s="346"/>
      <c r="W11" s="397"/>
      <c r="X11" s="353" t="str">
        <f t="shared" si="7"/>
        <v/>
      </c>
      <c r="Y11" s="374"/>
      <c r="Z11" s="398"/>
      <c r="AB11" s="307">
        <v>7</v>
      </c>
      <c r="AC11" s="286">
        <f>'2. MAPA DE RIESGOS '!H18</f>
        <v>1</v>
      </c>
      <c r="AD11" s="286">
        <f>'2. MAPA DE RIESGOS '!I18</f>
        <v>10</v>
      </c>
      <c r="AE11" s="286">
        <f t="shared" si="16"/>
        <v>4</v>
      </c>
      <c r="AF11" s="287">
        <f t="shared" si="17"/>
        <v>10</v>
      </c>
      <c r="AG11" s="337" t="str">
        <f t="shared" si="18"/>
        <v>BAJA</v>
      </c>
      <c r="AH11" s="337">
        <f>W51</f>
        <v>1</v>
      </c>
      <c r="AI11" s="337">
        <f>Z51</f>
        <v>1</v>
      </c>
      <c r="AJ11" s="286">
        <f t="shared" si="19"/>
        <v>1</v>
      </c>
      <c r="AK11" s="286">
        <f t="shared" si="20"/>
        <v>3</v>
      </c>
      <c r="AL11" s="286">
        <f t="shared" si="21"/>
        <v>5</v>
      </c>
      <c r="AM11" s="287">
        <f t="shared" si="22"/>
        <v>5</v>
      </c>
      <c r="AN11" s="337" t="str">
        <f t="shared" si="23"/>
        <v>BAJA</v>
      </c>
      <c r="AO11" s="337"/>
    </row>
    <row r="12" spans="1:49" s="338" customFormat="1" ht="15.75" x14ac:dyDescent="0.2">
      <c r="A12" s="308"/>
      <c r="B12" s="483" t="s">
        <v>699</v>
      </c>
      <c r="C12" s="405"/>
      <c r="D12" s="339"/>
      <c r="E12" s="339"/>
      <c r="F12" s="339"/>
      <c r="G12" s="339"/>
      <c r="H12" s="339"/>
      <c r="I12" s="339"/>
      <c r="J12" s="339"/>
      <c r="K12" s="309">
        <f t="shared" ref="K12:K13" si="26">SUM(D12:J12)</f>
        <v>0</v>
      </c>
      <c r="L12" s="327" t="str">
        <f t="shared" ref="L12:L13" si="27">IF(K12&gt;=96,"Fuerte",(IF(K12&lt;=85,"Débil","Moderado")))</f>
        <v>Débil</v>
      </c>
      <c r="M12" s="317"/>
      <c r="N12" s="316"/>
      <c r="O12" s="315"/>
      <c r="P12" s="328"/>
      <c r="Q12" s="366"/>
      <c r="R12" s="366"/>
      <c r="S12" s="366"/>
      <c r="T12" s="367"/>
      <c r="U12" s="400" t="str">
        <f t="shared" si="6"/>
        <v/>
      </c>
      <c r="V12" s="346"/>
      <c r="W12" s="397"/>
      <c r="X12" s="353" t="str">
        <f t="shared" si="7"/>
        <v/>
      </c>
      <c r="Y12" s="374"/>
      <c r="Z12" s="398"/>
      <c r="AB12" s="336">
        <v>8</v>
      </c>
      <c r="AC12" s="286">
        <f>'2. MAPA DE RIESGOS '!H19</f>
        <v>1</v>
      </c>
      <c r="AD12" s="286">
        <f>'2. MAPA DE RIESGOS '!I19</f>
        <v>20</v>
      </c>
      <c r="AE12" s="286">
        <f t="shared" si="16"/>
        <v>5</v>
      </c>
      <c r="AF12" s="287">
        <f t="shared" si="17"/>
        <v>20</v>
      </c>
      <c r="AG12" s="337" t="str">
        <f t="shared" si="18"/>
        <v>MODERADA</v>
      </c>
      <c r="AH12" s="337">
        <f>W62</f>
        <v>1</v>
      </c>
      <c r="AI12" s="337">
        <f>Z62</f>
        <v>1</v>
      </c>
      <c r="AJ12" s="286">
        <f t="shared" si="19"/>
        <v>1</v>
      </c>
      <c r="AK12" s="286">
        <f t="shared" si="20"/>
        <v>4</v>
      </c>
      <c r="AL12" s="286">
        <f t="shared" si="21"/>
        <v>10</v>
      </c>
      <c r="AM12" s="287">
        <f t="shared" si="22"/>
        <v>10</v>
      </c>
      <c r="AN12" s="337" t="str">
        <f t="shared" si="23"/>
        <v>BAJA</v>
      </c>
      <c r="AO12" s="337"/>
    </row>
    <row r="13" spans="1:49" s="338" customFormat="1" ht="15.75" x14ac:dyDescent="0.2">
      <c r="A13" s="308"/>
      <c r="B13" s="483" t="s">
        <v>700</v>
      </c>
      <c r="C13" s="405"/>
      <c r="D13" s="339"/>
      <c r="E13" s="339"/>
      <c r="F13" s="339"/>
      <c r="G13" s="339"/>
      <c r="H13" s="339"/>
      <c r="I13" s="339"/>
      <c r="J13" s="339"/>
      <c r="K13" s="309">
        <f t="shared" si="26"/>
        <v>0</v>
      </c>
      <c r="L13" s="327" t="str">
        <f t="shared" si="27"/>
        <v>Débil</v>
      </c>
      <c r="M13" s="317"/>
      <c r="N13" s="316"/>
      <c r="O13" s="315"/>
      <c r="P13" s="328"/>
      <c r="Q13" s="366"/>
      <c r="R13" s="366"/>
      <c r="S13" s="366"/>
      <c r="T13" s="367"/>
      <c r="U13" s="400" t="str">
        <f t="shared" si="6"/>
        <v/>
      </c>
      <c r="V13" s="346"/>
      <c r="W13" s="397"/>
      <c r="X13" s="353" t="str">
        <f t="shared" si="7"/>
        <v/>
      </c>
      <c r="Y13" s="374"/>
      <c r="Z13" s="398"/>
      <c r="AB13" s="336">
        <v>9</v>
      </c>
      <c r="AC13" s="286">
        <f>'2. MAPA DE RIESGOS '!H20</f>
        <v>2</v>
      </c>
      <c r="AD13" s="286">
        <f>'2. MAPA DE RIESGOS '!I20</f>
        <v>20</v>
      </c>
      <c r="AE13" s="286">
        <f t="shared" si="16"/>
        <v>5</v>
      </c>
      <c r="AF13" s="287">
        <f t="shared" si="17"/>
        <v>40</v>
      </c>
      <c r="AG13" s="337" t="str">
        <f t="shared" si="18"/>
        <v>ALTA</v>
      </c>
      <c r="AH13" s="337">
        <f>W76</f>
        <v>1</v>
      </c>
      <c r="AI13" s="337">
        <f>Z76</f>
        <v>1</v>
      </c>
      <c r="AJ13" s="286">
        <f t="shared" si="19"/>
        <v>1</v>
      </c>
      <c r="AK13" s="286">
        <f t="shared" si="20"/>
        <v>4</v>
      </c>
      <c r="AL13" s="286">
        <f t="shared" si="21"/>
        <v>10</v>
      </c>
      <c r="AM13" s="287">
        <f t="shared" si="22"/>
        <v>10</v>
      </c>
      <c r="AN13" s="337" t="str">
        <f t="shared" si="23"/>
        <v>BAJA</v>
      </c>
      <c r="AO13" s="337"/>
    </row>
    <row r="14" spans="1:49" s="338" customFormat="1" ht="63.75" x14ac:dyDescent="0.2">
      <c r="A14" s="376" t="str">
        <f>'[2]2. MAPA DE RIESGOS '!C14</f>
        <v>2. Formulación e implementación de acciones que no fomenten la cultura ciudadana y el respeto entre todos los usuarios de todas las formas de transporte.</v>
      </c>
      <c r="B14" s="375" t="s">
        <v>392</v>
      </c>
      <c r="C14" s="407" t="s">
        <v>64</v>
      </c>
      <c r="D14" s="408">
        <v>15</v>
      </c>
      <c r="E14" s="408">
        <v>15</v>
      </c>
      <c r="F14" s="408">
        <v>15</v>
      </c>
      <c r="G14" s="408">
        <v>15</v>
      </c>
      <c r="H14" s="408">
        <v>15</v>
      </c>
      <c r="I14" s="408">
        <v>15</v>
      </c>
      <c r="J14" s="408">
        <v>10</v>
      </c>
      <c r="K14" s="409">
        <f t="shared" ref="K14:K88" si="28">SUM(D14:J14)</f>
        <v>100</v>
      </c>
      <c r="L14" s="390" t="str">
        <f t="shared" si="1"/>
        <v>Fuerte</v>
      </c>
      <c r="M14" s="379">
        <f>ROUNDUP(AVERAGEIF(K14:K21,"&gt;0"),1)</f>
        <v>100</v>
      </c>
      <c r="N14" s="378" t="str">
        <f>IF(M14=100,"Fuerte",IF(M14&lt;50,"Débil","Moderada"))</f>
        <v>Fuerte</v>
      </c>
      <c r="O14" s="380" t="str">
        <f>IF(M14&lt;96,"Se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 s="392" t="s">
        <v>339</v>
      </c>
      <c r="Q14" s="368" t="str">
        <f t="shared" si="2"/>
        <v>Fuerte</v>
      </c>
      <c r="R14" s="368" t="str">
        <f t="shared" si="3"/>
        <v/>
      </c>
      <c r="S14" s="368" t="str">
        <f t="shared" si="4"/>
        <v/>
      </c>
      <c r="T14" s="369" t="str">
        <f t="shared" si="5"/>
        <v>Control fuerte pero si el riesgo residual lo requiere, en cada proceso involucrado se deben emprender acciones adicionales</v>
      </c>
      <c r="U14" s="386">
        <f t="shared" si="6"/>
        <v>2</v>
      </c>
      <c r="V14" s="355">
        <f>IFERROR(ROUND(AVERAGE(U14:U18),0),0)</f>
        <v>2</v>
      </c>
      <c r="W14" s="378">
        <f>IF(OR(S14="Débil",V14=0),0,IF(V14=1,1,IF(AND(Q14="Fuerte",V14=2),2,1)))</f>
        <v>2</v>
      </c>
      <c r="X14" s="385" t="str">
        <f t="shared" si="7"/>
        <v/>
      </c>
      <c r="Y14" s="355">
        <f>IFERROR(ROUND(AVERAGE(X14:X18),0),0)</f>
        <v>0</v>
      </c>
      <c r="Z14" s="378">
        <f>IF(OR(S14="Débil",Y14=0),0,IF(Y14=1,1,IF(AND(Q14="Fuerte",Y14=2),2,1)))</f>
        <v>0</v>
      </c>
      <c r="AB14" s="307">
        <v>10</v>
      </c>
      <c r="AC14" s="286">
        <f>'2. MAPA DE RIESGOS '!H21</f>
        <v>2</v>
      </c>
      <c r="AD14" s="286">
        <f>'2. MAPA DE RIESGOS '!I21</f>
        <v>20</v>
      </c>
      <c r="AE14" s="286">
        <f t="shared" si="16"/>
        <v>5</v>
      </c>
      <c r="AF14" s="287">
        <f t="shared" si="17"/>
        <v>40</v>
      </c>
      <c r="AG14" s="337" t="str">
        <f t="shared" si="18"/>
        <v>ALTA</v>
      </c>
      <c r="AH14" s="337">
        <f>W87</f>
        <v>1</v>
      </c>
      <c r="AI14" s="337">
        <f>Z87</f>
        <v>1</v>
      </c>
      <c r="AJ14" s="286">
        <f t="shared" si="19"/>
        <v>1</v>
      </c>
      <c r="AK14" s="286">
        <f t="shared" si="20"/>
        <v>4</v>
      </c>
      <c r="AL14" s="286">
        <f t="shared" si="21"/>
        <v>10</v>
      </c>
      <c r="AM14" s="287">
        <f t="shared" si="22"/>
        <v>10</v>
      </c>
      <c r="AN14" s="337" t="str">
        <f t="shared" si="23"/>
        <v>BAJA</v>
      </c>
      <c r="AO14" s="337"/>
    </row>
    <row r="15" spans="1:49" s="338" customFormat="1" ht="60" x14ac:dyDescent="0.2">
      <c r="A15" s="406"/>
      <c r="B15" s="410" t="s">
        <v>389</v>
      </c>
      <c r="C15" s="407" t="s">
        <v>64</v>
      </c>
      <c r="D15" s="408">
        <v>15</v>
      </c>
      <c r="E15" s="408">
        <v>15</v>
      </c>
      <c r="F15" s="408">
        <v>15</v>
      </c>
      <c r="G15" s="408">
        <v>15</v>
      </c>
      <c r="H15" s="408">
        <v>15</v>
      </c>
      <c r="I15" s="408">
        <v>15</v>
      </c>
      <c r="J15" s="408">
        <v>10</v>
      </c>
      <c r="K15" s="409">
        <f t="shared" si="28"/>
        <v>100</v>
      </c>
      <c r="L15" s="390" t="str">
        <f t="shared" si="1"/>
        <v>Fuerte</v>
      </c>
      <c r="M15" s="394"/>
      <c r="N15" s="389"/>
      <c r="O15" s="395"/>
      <c r="P15" s="392" t="s">
        <v>339</v>
      </c>
      <c r="Q15" s="368" t="str">
        <f t="shared" si="2"/>
        <v/>
      </c>
      <c r="R15" s="368" t="str">
        <f t="shared" si="3"/>
        <v>Moderada</v>
      </c>
      <c r="S15" s="368" t="str">
        <f t="shared" si="4"/>
        <v/>
      </c>
      <c r="T15" s="369" t="str">
        <f t="shared" si="5"/>
        <v>Control fuerte pero si el riesgo residual lo requiere, en cada proceso involucrado se deben emprender acciones adicionales</v>
      </c>
      <c r="U15" s="386">
        <f t="shared" si="6"/>
        <v>2</v>
      </c>
      <c r="V15" s="347"/>
      <c r="W15" s="394"/>
      <c r="X15" s="385" t="str">
        <f t="shared" si="7"/>
        <v/>
      </c>
      <c r="Y15" s="387"/>
      <c r="Z15" s="389"/>
      <c r="AA15" s="384"/>
      <c r="AB15" s="307">
        <v>11</v>
      </c>
      <c r="AC15" s="286">
        <f>'2. MAPA DE RIESGOS '!H22</f>
        <v>3</v>
      </c>
      <c r="AD15" s="286">
        <f>'2. MAPA DE RIESGOS '!I22</f>
        <v>20</v>
      </c>
      <c r="AE15" s="286">
        <f t="shared" si="16"/>
        <v>5</v>
      </c>
      <c r="AF15" s="287">
        <f t="shared" si="17"/>
        <v>60</v>
      </c>
      <c r="AG15" s="337" t="str">
        <f t="shared" si="18"/>
        <v>EXTREMA</v>
      </c>
      <c r="AH15" s="337">
        <f>W96</f>
        <v>1</v>
      </c>
      <c r="AI15" s="337">
        <f>Z96</f>
        <v>1</v>
      </c>
      <c r="AJ15" s="286">
        <f t="shared" si="19"/>
        <v>2</v>
      </c>
      <c r="AK15" s="286">
        <v>3</v>
      </c>
      <c r="AL15" s="286">
        <f t="shared" si="21"/>
        <v>5</v>
      </c>
      <c r="AM15" s="287">
        <f t="shared" si="22"/>
        <v>10</v>
      </c>
      <c r="AN15" s="337" t="str">
        <f t="shared" si="23"/>
        <v>BAJA</v>
      </c>
      <c r="AO15" s="286" t="s">
        <v>718</v>
      </c>
    </row>
    <row r="16" spans="1:49" s="338" customFormat="1" ht="38.25" x14ac:dyDescent="0.2">
      <c r="A16" s="406"/>
      <c r="B16" s="403" t="s">
        <v>390</v>
      </c>
      <c r="C16" s="407" t="s">
        <v>64</v>
      </c>
      <c r="D16" s="408">
        <v>15</v>
      </c>
      <c r="E16" s="408">
        <v>15</v>
      </c>
      <c r="F16" s="408">
        <v>15</v>
      </c>
      <c r="G16" s="408">
        <v>15</v>
      </c>
      <c r="H16" s="408">
        <v>15</v>
      </c>
      <c r="I16" s="408">
        <v>15</v>
      </c>
      <c r="J16" s="408">
        <v>10</v>
      </c>
      <c r="K16" s="409">
        <f t="shared" si="28"/>
        <v>100</v>
      </c>
      <c r="L16" s="390" t="str">
        <f t="shared" si="1"/>
        <v>Fuerte</v>
      </c>
      <c r="M16" s="394"/>
      <c r="N16" s="389"/>
      <c r="O16" s="395"/>
      <c r="P16" s="392" t="s">
        <v>499</v>
      </c>
      <c r="Q16" s="368" t="str">
        <f t="shared" si="2"/>
        <v/>
      </c>
      <c r="R16" s="368" t="str">
        <f t="shared" si="3"/>
        <v>Moderada</v>
      </c>
      <c r="S16" s="368" t="str">
        <f t="shared" si="4"/>
        <v/>
      </c>
      <c r="T16" s="369" t="str">
        <f t="shared" si="5"/>
        <v>Requiere plan de acción para fortalecer los controles</v>
      </c>
      <c r="U16" s="386">
        <f t="shared" si="6"/>
        <v>2</v>
      </c>
      <c r="V16" s="347"/>
      <c r="W16" s="394"/>
      <c r="X16" s="385" t="str">
        <f t="shared" si="7"/>
        <v/>
      </c>
      <c r="Y16" s="387"/>
      <c r="Z16" s="389"/>
      <c r="AA16" s="384"/>
      <c r="AB16" s="307">
        <v>12</v>
      </c>
      <c r="AC16" s="286">
        <f>'2. MAPA DE RIESGOS '!H23</f>
        <v>5</v>
      </c>
      <c r="AD16" s="286">
        <f>'2. MAPA DE RIESGOS '!I23</f>
        <v>5</v>
      </c>
      <c r="AE16" s="286">
        <f t="shared" si="16"/>
        <v>3</v>
      </c>
      <c r="AF16" s="287">
        <f t="shared" si="17"/>
        <v>25</v>
      </c>
      <c r="AG16" s="337" t="str">
        <f t="shared" si="18"/>
        <v>MODERADA</v>
      </c>
      <c r="AH16" s="337">
        <f>W105</f>
        <v>1</v>
      </c>
      <c r="AI16" s="337">
        <f>Z105</f>
        <v>1</v>
      </c>
      <c r="AJ16" s="286">
        <f t="shared" si="19"/>
        <v>4</v>
      </c>
      <c r="AK16" s="286">
        <f t="shared" ref="AK16:AK25" si="29">IF(AE16=1,1,IF((AE16-AI16)=0,1,AE16-AI16))</f>
        <v>2</v>
      </c>
      <c r="AL16" s="286">
        <f t="shared" si="21"/>
        <v>3</v>
      </c>
      <c r="AM16" s="287">
        <f t="shared" si="22"/>
        <v>12</v>
      </c>
      <c r="AN16" s="337" t="str">
        <f t="shared" si="23"/>
        <v>BAJA</v>
      </c>
      <c r="AO16" s="337"/>
    </row>
    <row r="17" spans="1:41" s="338" customFormat="1" ht="38.25" x14ac:dyDescent="0.2">
      <c r="A17" s="406"/>
      <c r="B17" s="410" t="s">
        <v>391</v>
      </c>
      <c r="C17" s="407" t="s">
        <v>64</v>
      </c>
      <c r="D17" s="408">
        <v>15</v>
      </c>
      <c r="E17" s="408">
        <v>15</v>
      </c>
      <c r="F17" s="408">
        <v>15</v>
      </c>
      <c r="G17" s="408">
        <v>15</v>
      </c>
      <c r="H17" s="408">
        <v>15</v>
      </c>
      <c r="I17" s="408">
        <v>15</v>
      </c>
      <c r="J17" s="408">
        <v>10</v>
      </c>
      <c r="K17" s="409">
        <f t="shared" si="28"/>
        <v>100</v>
      </c>
      <c r="L17" s="390" t="str">
        <f t="shared" si="1"/>
        <v>Fuerte</v>
      </c>
      <c r="M17" s="394"/>
      <c r="N17" s="389"/>
      <c r="O17" s="395"/>
      <c r="P17" s="392" t="s">
        <v>339</v>
      </c>
      <c r="Q17" s="368" t="str">
        <f t="shared" si="2"/>
        <v/>
      </c>
      <c r="R17" s="368" t="str">
        <f t="shared" si="3"/>
        <v>Moderada</v>
      </c>
      <c r="S17" s="368" t="str">
        <f t="shared" si="4"/>
        <v/>
      </c>
      <c r="T17" s="369" t="str">
        <f t="shared" si="5"/>
        <v>Control fuerte pero si el riesgo residual lo requiere, en cada proceso involucrado se deben emprender acciones adicionales</v>
      </c>
      <c r="U17" s="386">
        <f t="shared" si="6"/>
        <v>2</v>
      </c>
      <c r="V17" s="347"/>
      <c r="W17" s="394"/>
      <c r="X17" s="385" t="str">
        <f t="shared" si="7"/>
        <v/>
      </c>
      <c r="Y17" s="387"/>
      <c r="Z17" s="389"/>
      <c r="AB17" s="307">
        <v>13</v>
      </c>
      <c r="AC17" s="286">
        <f>'2. MAPA DE RIESGOS '!H24</f>
        <v>1</v>
      </c>
      <c r="AD17" s="286">
        <f>'2. MAPA DE RIESGOS '!I24</f>
        <v>5</v>
      </c>
      <c r="AE17" s="286">
        <f t="shared" si="16"/>
        <v>3</v>
      </c>
      <c r="AF17" s="287">
        <f t="shared" si="17"/>
        <v>5</v>
      </c>
      <c r="AG17" s="337" t="str">
        <f t="shared" si="18"/>
        <v>BAJA</v>
      </c>
      <c r="AH17" s="337">
        <f>W114</f>
        <v>1</v>
      </c>
      <c r="AI17" s="337">
        <f>Z114</f>
        <v>1</v>
      </c>
      <c r="AJ17" s="286">
        <f t="shared" si="19"/>
        <v>1</v>
      </c>
      <c r="AK17" s="286">
        <f t="shared" si="29"/>
        <v>2</v>
      </c>
      <c r="AL17" s="286">
        <f t="shared" si="21"/>
        <v>3</v>
      </c>
      <c r="AM17" s="287">
        <f t="shared" si="22"/>
        <v>3</v>
      </c>
      <c r="AN17" s="337" t="str">
        <f t="shared" si="23"/>
        <v>BAJA</v>
      </c>
      <c r="AO17" s="337"/>
    </row>
    <row r="18" spans="1:41" ht="66.75" customHeight="1" x14ac:dyDescent="0.2">
      <c r="A18" s="406"/>
      <c r="B18" s="403" t="s">
        <v>393</v>
      </c>
      <c r="C18" s="407" t="s">
        <v>64</v>
      </c>
      <c r="D18" s="408">
        <v>15</v>
      </c>
      <c r="E18" s="408">
        <v>15</v>
      </c>
      <c r="F18" s="408">
        <v>15</v>
      </c>
      <c r="G18" s="408">
        <v>15</v>
      </c>
      <c r="H18" s="408">
        <v>15</v>
      </c>
      <c r="I18" s="408">
        <v>15</v>
      </c>
      <c r="J18" s="408">
        <v>10</v>
      </c>
      <c r="K18" s="409">
        <f t="shared" si="28"/>
        <v>100</v>
      </c>
      <c r="L18" s="390" t="str">
        <f t="shared" si="1"/>
        <v>Fuerte</v>
      </c>
      <c r="M18" s="394"/>
      <c r="N18" s="389"/>
      <c r="O18" s="395"/>
      <c r="P18" s="392" t="s">
        <v>339</v>
      </c>
      <c r="Q18" s="368" t="str">
        <f t="shared" si="2"/>
        <v/>
      </c>
      <c r="R18" s="368" t="str">
        <f t="shared" si="3"/>
        <v>Moderada</v>
      </c>
      <c r="S18" s="368" t="str">
        <f t="shared" si="4"/>
        <v/>
      </c>
      <c r="T18" s="369" t="str">
        <f t="shared" si="5"/>
        <v>Control fuerte pero si el riesgo residual lo requiere, en cada proceso involucrado se deben emprender acciones adicionales</v>
      </c>
      <c r="U18" s="386">
        <f t="shared" si="6"/>
        <v>2</v>
      </c>
      <c r="V18" s="388"/>
      <c r="W18" s="356"/>
      <c r="X18" s="385" t="str">
        <f t="shared" si="7"/>
        <v/>
      </c>
      <c r="Y18" s="385"/>
      <c r="Z18" s="357"/>
      <c r="AA18" s="338"/>
      <c r="AB18" s="336">
        <v>14</v>
      </c>
      <c r="AC18" s="286">
        <f>'2. MAPA DE RIESGOS '!H25</f>
        <v>3</v>
      </c>
      <c r="AD18" s="286">
        <f>'2. MAPA DE RIESGOS '!I25</f>
        <v>10</v>
      </c>
      <c r="AE18" s="286">
        <f t="shared" si="16"/>
        <v>4</v>
      </c>
      <c r="AF18" s="287">
        <f t="shared" si="17"/>
        <v>30</v>
      </c>
      <c r="AG18" s="337" t="str">
        <f t="shared" si="18"/>
        <v>ALTA</v>
      </c>
      <c r="AH18" s="337">
        <f>W121</f>
        <v>1</v>
      </c>
      <c r="AI18" s="337">
        <f>Z121</f>
        <v>1</v>
      </c>
      <c r="AJ18" s="286">
        <f t="shared" si="19"/>
        <v>2</v>
      </c>
      <c r="AK18" s="286">
        <f t="shared" si="29"/>
        <v>3</v>
      </c>
      <c r="AL18" s="286">
        <f t="shared" si="21"/>
        <v>5</v>
      </c>
      <c r="AM18" s="287">
        <f t="shared" si="22"/>
        <v>10</v>
      </c>
      <c r="AN18" s="337" t="str">
        <f t="shared" si="23"/>
        <v>BAJA</v>
      </c>
      <c r="AO18" s="337"/>
    </row>
    <row r="19" spans="1:41" s="489" customFormat="1" ht="15.75" x14ac:dyDescent="0.25">
      <c r="A19" s="504" t="s">
        <v>697</v>
      </c>
      <c r="B19" s="488"/>
      <c r="C19" s="407"/>
      <c r="D19" s="408"/>
      <c r="E19" s="408"/>
      <c r="F19" s="408"/>
      <c r="G19" s="408"/>
      <c r="H19" s="408"/>
      <c r="I19" s="408"/>
      <c r="J19" s="408"/>
      <c r="K19" s="409">
        <f t="shared" ref="K19:K21" si="30">SUM(D19:J19)</f>
        <v>0</v>
      </c>
      <c r="L19" s="390" t="str">
        <f t="shared" ref="L19:L21" si="31">IF(K19&gt;=96,"Fuerte",(IF(K19&lt;=85,"Débil","Moderado")))</f>
        <v>Débil</v>
      </c>
      <c r="M19" s="394"/>
      <c r="N19" s="389"/>
      <c r="O19" s="395"/>
      <c r="P19" s="392"/>
      <c r="Q19" s="368"/>
      <c r="R19" s="368"/>
      <c r="S19" s="368"/>
      <c r="T19" s="369"/>
      <c r="U19" s="386" t="str">
        <f t="shared" si="6"/>
        <v/>
      </c>
      <c r="V19" s="358">
        <f>IFERROR(ROUND(AVERAGE(U19:U22),0),0)</f>
        <v>2</v>
      </c>
      <c r="W19" s="335">
        <f>IF(OR(S19="Débil",V19=0),0,IF(V19=1,1,IF(AND(Q19="Fuerte",V19=2),2,1)))</f>
        <v>1</v>
      </c>
      <c r="X19" s="385" t="str">
        <f t="shared" si="7"/>
        <v/>
      </c>
      <c r="Y19" s="358">
        <f>IFERROR(ROUND(AVERAGE(X19:X22),0),0)</f>
        <v>0</v>
      </c>
      <c r="Z19" s="335">
        <f>IF(OR(S19="Débil",Y19=0),0,IF(Y19=1,1,IF(AND(Q19="Fuerte",Y19=2),2,1)))</f>
        <v>0</v>
      </c>
      <c r="AB19" s="336">
        <v>15</v>
      </c>
      <c r="AC19" s="286">
        <f>'2. MAPA DE RIESGOS '!H26</f>
        <v>2</v>
      </c>
      <c r="AD19" s="286">
        <f>'2. MAPA DE RIESGOS '!I26</f>
        <v>20</v>
      </c>
      <c r="AE19" s="286">
        <f t="shared" si="16"/>
        <v>5</v>
      </c>
      <c r="AF19" s="287">
        <f t="shared" si="17"/>
        <v>40</v>
      </c>
      <c r="AG19" s="337" t="str">
        <f t="shared" si="18"/>
        <v>ALTA</v>
      </c>
      <c r="AH19" s="337">
        <f>W129</f>
        <v>1</v>
      </c>
      <c r="AI19" s="337">
        <f>Z129</f>
        <v>1</v>
      </c>
      <c r="AJ19" s="286">
        <f t="shared" si="19"/>
        <v>1</v>
      </c>
      <c r="AK19" s="286">
        <f t="shared" si="29"/>
        <v>4</v>
      </c>
      <c r="AL19" s="286">
        <f t="shared" si="21"/>
        <v>10</v>
      </c>
      <c r="AM19" s="287">
        <f t="shared" si="22"/>
        <v>10</v>
      </c>
      <c r="AN19" s="337" t="str">
        <f t="shared" si="23"/>
        <v>BAJA</v>
      </c>
      <c r="AO19" s="337"/>
    </row>
    <row r="20" spans="1:41" s="489" customFormat="1" ht="15.75" x14ac:dyDescent="0.2">
      <c r="A20" s="406"/>
      <c r="B20" s="488"/>
      <c r="C20" s="407"/>
      <c r="D20" s="408"/>
      <c r="E20" s="408"/>
      <c r="F20" s="408"/>
      <c r="G20" s="408"/>
      <c r="H20" s="408"/>
      <c r="I20" s="408"/>
      <c r="J20" s="408"/>
      <c r="K20" s="409">
        <f t="shared" si="30"/>
        <v>0</v>
      </c>
      <c r="L20" s="390" t="str">
        <f t="shared" si="31"/>
        <v>Débil</v>
      </c>
      <c r="M20" s="394"/>
      <c r="N20" s="389"/>
      <c r="O20" s="395"/>
      <c r="P20" s="392"/>
      <c r="Q20" s="368"/>
      <c r="R20" s="368"/>
      <c r="S20" s="368"/>
      <c r="T20" s="369"/>
      <c r="U20" s="386" t="str">
        <f t="shared" si="6"/>
        <v/>
      </c>
      <c r="V20" s="347"/>
      <c r="W20" s="394"/>
      <c r="X20" s="385" t="str">
        <f t="shared" si="7"/>
        <v/>
      </c>
      <c r="Y20" s="387"/>
      <c r="Z20" s="389"/>
      <c r="AB20" s="307">
        <v>16</v>
      </c>
      <c r="AC20" s="286">
        <f>'2. MAPA DE RIESGOS '!H27</f>
        <v>2</v>
      </c>
      <c r="AD20" s="286">
        <f>'2. MAPA DE RIESGOS '!I27</f>
        <v>10</v>
      </c>
      <c r="AE20" s="286">
        <f t="shared" si="16"/>
        <v>4</v>
      </c>
      <c r="AF20" s="287">
        <f t="shared" si="17"/>
        <v>20</v>
      </c>
      <c r="AG20" s="337" t="str">
        <f t="shared" si="18"/>
        <v>MODERADA</v>
      </c>
      <c r="AH20" s="337">
        <f>W136</f>
        <v>1</v>
      </c>
      <c r="AI20" s="337">
        <f>Z136</f>
        <v>1</v>
      </c>
      <c r="AJ20" s="286">
        <f t="shared" si="19"/>
        <v>1</v>
      </c>
      <c r="AK20" s="286">
        <f t="shared" si="29"/>
        <v>3</v>
      </c>
      <c r="AL20" s="286">
        <f t="shared" si="21"/>
        <v>5</v>
      </c>
      <c r="AM20" s="287">
        <f t="shared" si="22"/>
        <v>5</v>
      </c>
      <c r="AN20" s="337" t="str">
        <f t="shared" si="23"/>
        <v>BAJA</v>
      </c>
      <c r="AO20" s="337"/>
    </row>
    <row r="21" spans="1:41" s="489" customFormat="1" ht="15.75" x14ac:dyDescent="0.2">
      <c r="A21" s="406"/>
      <c r="B21" s="488"/>
      <c r="C21" s="407"/>
      <c r="D21" s="408"/>
      <c r="E21" s="408"/>
      <c r="F21" s="408"/>
      <c r="G21" s="408"/>
      <c r="H21" s="408"/>
      <c r="I21" s="408"/>
      <c r="J21" s="408"/>
      <c r="K21" s="409">
        <f t="shared" si="30"/>
        <v>0</v>
      </c>
      <c r="L21" s="390" t="str">
        <f t="shared" si="31"/>
        <v>Débil</v>
      </c>
      <c r="M21" s="394"/>
      <c r="N21" s="389"/>
      <c r="O21" s="395"/>
      <c r="P21" s="392"/>
      <c r="Q21" s="368"/>
      <c r="R21" s="368"/>
      <c r="S21" s="368"/>
      <c r="T21" s="369"/>
      <c r="U21" s="386" t="str">
        <f t="shared" si="6"/>
        <v/>
      </c>
      <c r="V21" s="347"/>
      <c r="W21" s="394"/>
      <c r="X21" s="385" t="str">
        <f t="shared" si="7"/>
        <v/>
      </c>
      <c r="Y21" s="387"/>
      <c r="Z21" s="389"/>
      <c r="AB21" s="307">
        <v>17</v>
      </c>
      <c r="AC21" s="286">
        <f>'2. MAPA DE RIESGOS '!H28</f>
        <v>5</v>
      </c>
      <c r="AD21" s="286">
        <f>'2. MAPA DE RIESGOS '!I28</f>
        <v>10</v>
      </c>
      <c r="AE21" s="286">
        <f t="shared" si="16"/>
        <v>4</v>
      </c>
      <c r="AF21" s="287">
        <f t="shared" si="17"/>
        <v>50</v>
      </c>
      <c r="AG21" s="337" t="str">
        <f t="shared" si="18"/>
        <v>ALTA</v>
      </c>
      <c r="AH21" s="337">
        <f>W151</f>
        <v>2</v>
      </c>
      <c r="AI21" s="337">
        <f>Z151</f>
        <v>0</v>
      </c>
      <c r="AJ21" s="286">
        <f t="shared" si="19"/>
        <v>3</v>
      </c>
      <c r="AK21" s="286">
        <f t="shared" si="29"/>
        <v>4</v>
      </c>
      <c r="AL21" s="286">
        <f t="shared" si="21"/>
        <v>10</v>
      </c>
      <c r="AM21" s="287">
        <f t="shared" si="22"/>
        <v>30</v>
      </c>
      <c r="AN21" s="337" t="str">
        <f t="shared" si="23"/>
        <v>ALTA</v>
      </c>
      <c r="AO21" s="337"/>
    </row>
    <row r="22" spans="1:41" s="314" customFormat="1" ht="51" x14ac:dyDescent="0.2">
      <c r="A22" s="341" t="str">
        <f>'[2]2. MAPA DE RIESGOS '!C15</f>
        <v>3. Formulación e implementación de acciones que no conduzcan a la protección de los actores vulnerables y los modos activos del transporte.</v>
      </c>
      <c r="B22" s="284" t="s">
        <v>395</v>
      </c>
      <c r="C22" s="405" t="s">
        <v>64</v>
      </c>
      <c r="D22" s="326">
        <v>15</v>
      </c>
      <c r="E22" s="326">
        <v>15</v>
      </c>
      <c r="F22" s="326">
        <v>15</v>
      </c>
      <c r="G22" s="326">
        <v>15</v>
      </c>
      <c r="H22" s="326">
        <v>15</v>
      </c>
      <c r="I22" s="326">
        <v>15</v>
      </c>
      <c r="J22" s="326">
        <v>10</v>
      </c>
      <c r="K22" s="309">
        <f t="shared" si="28"/>
        <v>100</v>
      </c>
      <c r="L22" s="327" t="str">
        <f t="shared" si="1"/>
        <v>Fuerte</v>
      </c>
      <c r="M22" s="331">
        <f>ROUNDUP(AVERAGEIF(K22:K27,"&gt;0"),1)</f>
        <v>100</v>
      </c>
      <c r="N22" s="335" t="str">
        <f>IF(M22=100,"Fuerte",IF(M22&lt;50,"Débil","Moderada"))</f>
        <v>Fuerte</v>
      </c>
      <c r="O22" s="333" t="str">
        <f>IF(M22&lt;96,"Se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2" s="328" t="s">
        <v>339</v>
      </c>
      <c r="Q22" s="366" t="str">
        <f t="shared" si="2"/>
        <v>Fuerte</v>
      </c>
      <c r="R22" s="366" t="str">
        <f t="shared" si="3"/>
        <v/>
      </c>
      <c r="S22" s="366" t="str">
        <f t="shared" si="4"/>
        <v/>
      </c>
      <c r="T22" s="367" t="str">
        <f t="shared" si="5"/>
        <v>Control fuerte pero si el riesgo residual lo requiere, en cada proceso involucrado se deben emprender acciones adicionales</v>
      </c>
      <c r="U22" s="400">
        <f t="shared" si="6"/>
        <v>2</v>
      </c>
      <c r="V22" s="358">
        <f>IFERROR(ROUND(AVERAGE(U22:U24),0),0)</f>
        <v>2</v>
      </c>
      <c r="W22" s="335">
        <f>IF(OR(S22="Débil",V22=0),0,IF(V22=1,1,IF(AND(Q22="Fuerte",V22=2),2,1)))</f>
        <v>2</v>
      </c>
      <c r="X22" s="353" t="str">
        <f t="shared" si="7"/>
        <v/>
      </c>
      <c r="Y22" s="358">
        <f>IFERROR(ROUND(AVERAGE(X22:X24),0),0)</f>
        <v>2</v>
      </c>
      <c r="Z22" s="335">
        <f>IF(OR(S22="Débil",Y22=0),0,IF(Y22=1,1,IF(AND(Q22="Fuerte",Y22=2),2,1)))</f>
        <v>2</v>
      </c>
      <c r="AA22" s="338"/>
      <c r="AB22" s="307">
        <v>18</v>
      </c>
      <c r="AC22" s="286">
        <f>'2. MAPA DE RIESGOS '!H29</f>
        <v>4</v>
      </c>
      <c r="AD22" s="286">
        <f>'2. MAPA DE RIESGOS '!I29</f>
        <v>10</v>
      </c>
      <c r="AE22" s="286">
        <f t="shared" si="16"/>
        <v>4</v>
      </c>
      <c r="AF22" s="287">
        <f t="shared" si="17"/>
        <v>40</v>
      </c>
      <c r="AG22" s="337" t="str">
        <f t="shared" si="18"/>
        <v>ALTA</v>
      </c>
      <c r="AH22" s="337">
        <f>W155</f>
        <v>1</v>
      </c>
      <c r="AI22" s="337">
        <f>Z155</f>
        <v>1</v>
      </c>
      <c r="AJ22" s="286">
        <f t="shared" si="19"/>
        <v>3</v>
      </c>
      <c r="AK22" s="286">
        <f t="shared" si="29"/>
        <v>3</v>
      </c>
      <c r="AL22" s="286">
        <f t="shared" si="21"/>
        <v>5</v>
      </c>
      <c r="AM22" s="287">
        <f t="shared" si="22"/>
        <v>15</v>
      </c>
      <c r="AN22" s="337" t="str">
        <f t="shared" si="23"/>
        <v>MODERADA</v>
      </c>
      <c r="AO22" s="337"/>
    </row>
    <row r="23" spans="1:41" s="314" customFormat="1" ht="38.25" x14ac:dyDescent="0.2">
      <c r="A23" s="404"/>
      <c r="B23" s="310" t="s">
        <v>394</v>
      </c>
      <c r="C23" s="405" t="s">
        <v>64</v>
      </c>
      <c r="D23" s="339">
        <v>15</v>
      </c>
      <c r="E23" s="339">
        <v>15</v>
      </c>
      <c r="F23" s="339">
        <v>15</v>
      </c>
      <c r="G23" s="339">
        <v>15</v>
      </c>
      <c r="H23" s="339">
        <v>15</v>
      </c>
      <c r="I23" s="339">
        <v>15</v>
      </c>
      <c r="J23" s="339">
        <v>10</v>
      </c>
      <c r="K23" s="309">
        <f t="shared" si="28"/>
        <v>100</v>
      </c>
      <c r="L23" s="327" t="str">
        <f t="shared" si="1"/>
        <v>Fuerte</v>
      </c>
      <c r="M23" s="317"/>
      <c r="N23" s="316"/>
      <c r="O23" s="315"/>
      <c r="P23" s="328" t="s">
        <v>339</v>
      </c>
      <c r="Q23" s="366" t="str">
        <f t="shared" si="2"/>
        <v/>
      </c>
      <c r="R23" s="366" t="str">
        <f t="shared" si="3"/>
        <v>Moderada</v>
      </c>
      <c r="S23" s="366" t="str">
        <f t="shared" si="4"/>
        <v/>
      </c>
      <c r="T23" s="367" t="str">
        <f t="shared" si="5"/>
        <v>Control fuerte pero si el riesgo residual lo requiere, en cada proceso involucrado se deben emprender acciones adicionales</v>
      </c>
      <c r="U23" s="400">
        <f t="shared" si="6"/>
        <v>2</v>
      </c>
      <c r="V23" s="346"/>
      <c r="W23" s="397"/>
      <c r="X23" s="353" t="str">
        <f t="shared" si="7"/>
        <v/>
      </c>
      <c r="Y23" s="374"/>
      <c r="Z23" s="398"/>
      <c r="AA23" s="338"/>
      <c r="AB23" s="307">
        <v>19</v>
      </c>
      <c r="AC23" s="286">
        <f>'2. MAPA DE RIESGOS '!H30</f>
        <v>5</v>
      </c>
      <c r="AD23" s="286">
        <f>'2. MAPA DE RIESGOS '!I30</f>
        <v>10</v>
      </c>
      <c r="AE23" s="286">
        <f t="shared" si="16"/>
        <v>4</v>
      </c>
      <c r="AF23" s="287">
        <f t="shared" si="17"/>
        <v>50</v>
      </c>
      <c r="AG23" s="337" t="str">
        <f t="shared" si="18"/>
        <v>ALTA</v>
      </c>
      <c r="AH23" s="337">
        <f>W162</f>
        <v>2</v>
      </c>
      <c r="AI23" s="337">
        <f>Z162</f>
        <v>0</v>
      </c>
      <c r="AJ23" s="286">
        <f t="shared" si="19"/>
        <v>3</v>
      </c>
      <c r="AK23" s="286">
        <f t="shared" si="29"/>
        <v>4</v>
      </c>
      <c r="AL23" s="286">
        <f t="shared" si="21"/>
        <v>10</v>
      </c>
      <c r="AM23" s="287">
        <f t="shared" si="22"/>
        <v>30</v>
      </c>
      <c r="AN23" s="337" t="str">
        <f t="shared" si="23"/>
        <v>ALTA</v>
      </c>
      <c r="AO23" s="337"/>
    </row>
    <row r="24" spans="1:41" ht="38.25" x14ac:dyDescent="0.2">
      <c r="A24" s="404"/>
      <c r="B24" s="310" t="s">
        <v>396</v>
      </c>
      <c r="C24" s="405" t="s">
        <v>154</v>
      </c>
      <c r="D24" s="339">
        <v>15</v>
      </c>
      <c r="E24" s="339">
        <v>15</v>
      </c>
      <c r="F24" s="339">
        <v>15</v>
      </c>
      <c r="G24" s="339">
        <v>15</v>
      </c>
      <c r="H24" s="339">
        <v>15</v>
      </c>
      <c r="I24" s="339">
        <v>15</v>
      </c>
      <c r="J24" s="339">
        <v>10</v>
      </c>
      <c r="K24" s="309">
        <f t="shared" si="28"/>
        <v>100</v>
      </c>
      <c r="L24" s="327" t="str">
        <f t="shared" si="1"/>
        <v>Fuerte</v>
      </c>
      <c r="M24" s="317"/>
      <c r="N24" s="316"/>
      <c r="O24" s="315"/>
      <c r="P24" s="328" t="s">
        <v>339</v>
      </c>
      <c r="Q24" s="366" t="str">
        <f t="shared" si="2"/>
        <v/>
      </c>
      <c r="R24" s="366" t="str">
        <f t="shared" si="3"/>
        <v>Moderada</v>
      </c>
      <c r="S24" s="366" t="str">
        <f t="shared" si="4"/>
        <v/>
      </c>
      <c r="T24" s="367" t="str">
        <f t="shared" si="5"/>
        <v>Control fuerte pero si el riesgo residual lo requiere, en cada proceso involucrado se deben emprender acciones adicionales</v>
      </c>
      <c r="U24" s="400" t="str">
        <f t="shared" si="6"/>
        <v/>
      </c>
      <c r="V24" s="359"/>
      <c r="W24" s="360"/>
      <c r="X24" s="353">
        <f t="shared" si="7"/>
        <v>2</v>
      </c>
      <c r="Y24" s="353"/>
      <c r="Z24" s="354"/>
      <c r="AA24" s="338"/>
      <c r="AB24" s="336">
        <v>20</v>
      </c>
      <c r="AC24" s="286">
        <f>'2. MAPA DE RIESGOS '!H31</f>
        <v>4</v>
      </c>
      <c r="AD24" s="286">
        <f>'2. MAPA DE RIESGOS '!I31</f>
        <v>10</v>
      </c>
      <c r="AE24" s="286">
        <f t="shared" si="16"/>
        <v>4</v>
      </c>
      <c r="AF24" s="287">
        <f t="shared" si="17"/>
        <v>40</v>
      </c>
      <c r="AG24" s="337" t="str">
        <f t="shared" si="18"/>
        <v>ALTA</v>
      </c>
      <c r="AH24" s="337">
        <f>W171</f>
        <v>2</v>
      </c>
      <c r="AI24" s="337">
        <f>Z171</f>
        <v>2</v>
      </c>
      <c r="AJ24" s="286">
        <f t="shared" si="19"/>
        <v>2</v>
      </c>
      <c r="AK24" s="286">
        <f t="shared" si="29"/>
        <v>2</v>
      </c>
      <c r="AL24" s="286">
        <f t="shared" si="21"/>
        <v>3</v>
      </c>
      <c r="AM24" s="287">
        <f t="shared" si="22"/>
        <v>6</v>
      </c>
      <c r="AN24" s="337" t="str">
        <f t="shared" si="23"/>
        <v>BAJA</v>
      </c>
      <c r="AO24" s="337"/>
    </row>
    <row r="25" spans="1:41" s="338" customFormat="1" ht="15.75" x14ac:dyDescent="0.25">
      <c r="A25" s="504" t="s">
        <v>697</v>
      </c>
      <c r="B25" s="483"/>
      <c r="C25" s="405"/>
      <c r="D25" s="339"/>
      <c r="E25" s="339"/>
      <c r="F25" s="339"/>
      <c r="G25" s="339"/>
      <c r="H25" s="339"/>
      <c r="I25" s="339"/>
      <c r="J25" s="339"/>
      <c r="K25" s="309">
        <f t="shared" ref="K25:K27" si="32">SUM(D25:J25)</f>
        <v>0</v>
      </c>
      <c r="L25" s="327" t="str">
        <f t="shared" ref="L25:L27" si="33">IF(K25&gt;=96,"Fuerte",(IF(K25&lt;=85,"Débil","Moderado")))</f>
        <v>Débil</v>
      </c>
      <c r="M25" s="317"/>
      <c r="N25" s="316"/>
      <c r="O25" s="315"/>
      <c r="P25" s="328"/>
      <c r="Q25" s="366"/>
      <c r="R25" s="366"/>
      <c r="S25" s="366"/>
      <c r="T25" s="367"/>
      <c r="U25" s="400" t="str">
        <f t="shared" si="6"/>
        <v/>
      </c>
      <c r="V25" s="358">
        <f>IFERROR(ROUND(AVERAGE(U25:U28),0),0)</f>
        <v>2</v>
      </c>
      <c r="W25" s="335">
        <f>IF(OR(S25="Débil",V25=0),0,IF(V25=1,1,IF(AND(Q25="Fuerte",V25=2),2,1)))</f>
        <v>1</v>
      </c>
      <c r="X25" s="353" t="str">
        <f t="shared" si="7"/>
        <v/>
      </c>
      <c r="Y25" s="358">
        <f>IFERROR(ROUND(AVERAGE(X25:X28),0),0)</f>
        <v>0</v>
      </c>
      <c r="Z25" s="335">
        <f>IF(OR(S25="Débil",Y25=0),0,IF(Y25=1,1,IF(AND(Q25="Fuerte",Y25=2),2,1)))</f>
        <v>0</v>
      </c>
      <c r="AB25" s="336">
        <v>21</v>
      </c>
      <c r="AC25" s="286">
        <f>'2. MAPA DE RIESGOS '!H32</f>
        <v>2</v>
      </c>
      <c r="AD25" s="286">
        <f>'2. MAPA DE RIESGOS '!I32</f>
        <v>10</v>
      </c>
      <c r="AE25" s="286">
        <f t="shared" si="16"/>
        <v>4</v>
      </c>
      <c r="AF25" s="287">
        <f t="shared" si="17"/>
        <v>20</v>
      </c>
      <c r="AG25" s="337" t="str">
        <f t="shared" si="18"/>
        <v>MODERADA</v>
      </c>
      <c r="AH25" s="337">
        <f>W179</f>
        <v>2</v>
      </c>
      <c r="AI25" s="337">
        <f>Z179</f>
        <v>2</v>
      </c>
      <c r="AJ25" s="286">
        <f t="shared" si="19"/>
        <v>1</v>
      </c>
      <c r="AK25" s="286">
        <f t="shared" si="29"/>
        <v>2</v>
      </c>
      <c r="AL25" s="286">
        <f t="shared" si="21"/>
        <v>3</v>
      </c>
      <c r="AM25" s="287">
        <f t="shared" si="22"/>
        <v>3</v>
      </c>
      <c r="AN25" s="337" t="str">
        <f t="shared" si="23"/>
        <v>BAJA</v>
      </c>
      <c r="AO25" s="337"/>
    </row>
    <row r="26" spans="1:41" s="338" customFormat="1" x14ac:dyDescent="0.2">
      <c r="A26" s="308"/>
      <c r="B26" s="483"/>
      <c r="C26" s="405"/>
      <c r="D26" s="339"/>
      <c r="E26" s="339"/>
      <c r="F26" s="339"/>
      <c r="G26" s="339"/>
      <c r="H26" s="339"/>
      <c r="I26" s="339"/>
      <c r="J26" s="339"/>
      <c r="K26" s="309">
        <f t="shared" si="32"/>
        <v>0</v>
      </c>
      <c r="L26" s="327" t="str">
        <f t="shared" si="33"/>
        <v>Débil</v>
      </c>
      <c r="M26" s="317"/>
      <c r="N26" s="316"/>
      <c r="O26" s="315"/>
      <c r="P26" s="328"/>
      <c r="Q26" s="366"/>
      <c r="R26" s="366"/>
      <c r="S26" s="366"/>
      <c r="T26" s="367"/>
      <c r="U26" s="400" t="str">
        <f t="shared" si="6"/>
        <v/>
      </c>
      <c r="V26" s="346"/>
      <c r="W26" s="397"/>
      <c r="X26" s="353" t="str">
        <f t="shared" si="7"/>
        <v/>
      </c>
      <c r="Y26" s="374"/>
      <c r="Z26" s="398"/>
    </row>
    <row r="27" spans="1:41" s="338" customFormat="1" ht="15.75" x14ac:dyDescent="0.2">
      <c r="A27" s="308"/>
      <c r="B27" s="483"/>
      <c r="C27" s="405"/>
      <c r="D27" s="339"/>
      <c r="E27" s="339"/>
      <c r="F27" s="339"/>
      <c r="G27" s="339"/>
      <c r="H27" s="339"/>
      <c r="I27" s="339"/>
      <c r="J27" s="339"/>
      <c r="K27" s="309">
        <f t="shared" si="32"/>
        <v>0</v>
      </c>
      <c r="L27" s="327" t="str">
        <f t="shared" si="33"/>
        <v>Débil</v>
      </c>
      <c r="M27" s="317"/>
      <c r="N27" s="316"/>
      <c r="O27" s="315"/>
      <c r="P27" s="328"/>
      <c r="Q27" s="366"/>
      <c r="R27" s="366"/>
      <c r="S27" s="366"/>
      <c r="T27" s="367"/>
      <c r="U27" s="400" t="str">
        <f t="shared" si="6"/>
        <v/>
      </c>
      <c r="V27" s="346"/>
      <c r="W27" s="397"/>
      <c r="X27" s="353" t="str">
        <f t="shared" si="7"/>
        <v/>
      </c>
      <c r="Y27" s="374"/>
      <c r="Z27" s="398"/>
      <c r="AB27" s="307"/>
      <c r="AC27" s="286"/>
      <c r="AD27" s="286"/>
      <c r="AE27" s="286"/>
      <c r="AF27" s="287"/>
      <c r="AG27" s="337"/>
      <c r="AH27" s="337"/>
      <c r="AI27" s="337"/>
      <c r="AJ27" s="286"/>
      <c r="AK27" s="286"/>
      <c r="AL27" s="286"/>
      <c r="AM27" s="287"/>
      <c r="AN27" s="337"/>
      <c r="AO27" s="506"/>
    </row>
    <row r="28" spans="1:41" ht="102" x14ac:dyDescent="0.2">
      <c r="A28" s="376" t="str">
        <f>'[2]2. MAPA DE RIESGOS '!C16</f>
        <v>4. Formulación de planes, programas o proyectos que no estén encaminados a la sostenibilidad ambiental, económica y social de la movilidad de la ciudad.</v>
      </c>
      <c r="B28" s="375" t="s">
        <v>399</v>
      </c>
      <c r="C28" s="407" t="s">
        <v>64</v>
      </c>
      <c r="D28" s="408">
        <v>15</v>
      </c>
      <c r="E28" s="408">
        <v>15</v>
      </c>
      <c r="F28" s="408">
        <v>15</v>
      </c>
      <c r="G28" s="408">
        <v>15</v>
      </c>
      <c r="H28" s="408">
        <v>15</v>
      </c>
      <c r="I28" s="408">
        <v>15</v>
      </c>
      <c r="J28" s="408">
        <v>10</v>
      </c>
      <c r="K28" s="409">
        <f t="shared" si="28"/>
        <v>100</v>
      </c>
      <c r="L28" s="390" t="str">
        <f t="shared" si="1"/>
        <v>Fuerte</v>
      </c>
      <c r="M28" s="379">
        <f>ROUNDUP(AVERAGEIF(K28:K38,"&gt;0"),1)</f>
        <v>100</v>
      </c>
      <c r="N28" s="378" t="str">
        <f>IF(M28=100,"Fuerte",IF(M28&lt;50,"Débil","Moderada"))</f>
        <v>Fuerte</v>
      </c>
      <c r="O28" s="380" t="str">
        <f>IF(M28&lt;96,"Se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8" s="392" t="s">
        <v>339</v>
      </c>
      <c r="Q28" s="368" t="str">
        <f t="shared" si="2"/>
        <v>Fuerte</v>
      </c>
      <c r="R28" s="368" t="str">
        <f t="shared" si="3"/>
        <v/>
      </c>
      <c r="S28" s="368" t="str">
        <f t="shared" si="4"/>
        <v/>
      </c>
      <c r="T28" s="369" t="str">
        <f t="shared" si="5"/>
        <v>Control fuerte pero si el riesgo residual lo requiere, en cada proceso involucrado se deben emprender acciones adicionales</v>
      </c>
      <c r="U28" s="386">
        <f t="shared" si="6"/>
        <v>2</v>
      </c>
      <c r="V28" s="355">
        <f>IFERROR(ROUND(AVERAGE(U28:U35),0),0)</f>
        <v>2</v>
      </c>
      <c r="W28" s="378">
        <f>IF(OR(S28="Débil",V28=0),0,IF(V28=1,1,IF(AND(Q28="Fuerte",V28=2),2,1)))</f>
        <v>2</v>
      </c>
      <c r="X28" s="353" t="str">
        <f t="shared" si="7"/>
        <v/>
      </c>
      <c r="Y28" s="355">
        <f>IFERROR(ROUND(AVERAGE(X28:X35),0),0)</f>
        <v>2</v>
      </c>
      <c r="Z28" s="378">
        <f>IF(OR(S28="Débil",Y28=0),0,IF(Y28=1,1,IF(AND(Q28="Fuerte",Y28=2),2,1)))</f>
        <v>2</v>
      </c>
      <c r="AA28" s="338"/>
    </row>
    <row r="29" spans="1:41" s="338" customFormat="1" ht="38.25" x14ac:dyDescent="0.2">
      <c r="A29" s="406"/>
      <c r="B29" s="410" t="s">
        <v>397</v>
      </c>
      <c r="C29" s="407" t="s">
        <v>64</v>
      </c>
      <c r="D29" s="408">
        <v>15</v>
      </c>
      <c r="E29" s="408">
        <v>15</v>
      </c>
      <c r="F29" s="408">
        <v>15</v>
      </c>
      <c r="G29" s="408">
        <v>15</v>
      </c>
      <c r="H29" s="408">
        <v>15</v>
      </c>
      <c r="I29" s="408">
        <v>15</v>
      </c>
      <c r="J29" s="408">
        <v>10</v>
      </c>
      <c r="K29" s="409">
        <f t="shared" si="28"/>
        <v>100</v>
      </c>
      <c r="L29" s="390" t="str">
        <f t="shared" si="1"/>
        <v>Fuerte</v>
      </c>
      <c r="M29" s="394"/>
      <c r="N29" s="389"/>
      <c r="O29" s="395"/>
      <c r="P29" s="392" t="s">
        <v>339</v>
      </c>
      <c r="Q29" s="368" t="str">
        <f t="shared" si="2"/>
        <v/>
      </c>
      <c r="R29" s="368" t="str">
        <f t="shared" si="3"/>
        <v>Moderada</v>
      </c>
      <c r="S29" s="368" t="str">
        <f t="shared" si="4"/>
        <v/>
      </c>
      <c r="T29" s="369" t="str">
        <f t="shared" si="5"/>
        <v>Control fuerte pero si el riesgo residual lo requiere, en cada proceso involucrado se deben emprender acciones adicionales</v>
      </c>
      <c r="U29" s="386">
        <f t="shared" si="6"/>
        <v>2</v>
      </c>
      <c r="V29" s="347"/>
      <c r="W29" s="394"/>
      <c r="X29" s="353" t="str">
        <f t="shared" si="7"/>
        <v/>
      </c>
      <c r="Y29" s="387"/>
      <c r="Z29" s="389"/>
    </row>
    <row r="30" spans="1:41" s="338" customFormat="1" ht="51" x14ac:dyDescent="0.2">
      <c r="A30" s="406"/>
      <c r="B30" s="410" t="s">
        <v>398</v>
      </c>
      <c r="C30" s="407" t="s">
        <v>64</v>
      </c>
      <c r="D30" s="408">
        <v>15</v>
      </c>
      <c r="E30" s="408">
        <v>15</v>
      </c>
      <c r="F30" s="408">
        <v>15</v>
      </c>
      <c r="G30" s="408">
        <v>15</v>
      </c>
      <c r="H30" s="408">
        <v>15</v>
      </c>
      <c r="I30" s="408">
        <v>15</v>
      </c>
      <c r="J30" s="408">
        <v>10</v>
      </c>
      <c r="K30" s="409">
        <f t="shared" si="28"/>
        <v>100</v>
      </c>
      <c r="L30" s="390" t="str">
        <f t="shared" si="1"/>
        <v>Fuerte</v>
      </c>
      <c r="M30" s="394"/>
      <c r="N30" s="389"/>
      <c r="O30" s="395"/>
      <c r="P30" s="392" t="s">
        <v>499</v>
      </c>
      <c r="Q30" s="368" t="str">
        <f t="shared" si="2"/>
        <v/>
      </c>
      <c r="R30" s="368" t="str">
        <f t="shared" si="3"/>
        <v>Moderada</v>
      </c>
      <c r="S30" s="368" t="str">
        <f t="shared" si="4"/>
        <v/>
      </c>
      <c r="T30" s="369" t="str">
        <f t="shared" si="5"/>
        <v>Requiere plan de acción para fortalecer los controles</v>
      </c>
      <c r="U30" s="386">
        <f t="shared" si="6"/>
        <v>2</v>
      </c>
      <c r="V30" s="347"/>
      <c r="W30" s="394"/>
      <c r="X30" s="353" t="str">
        <f t="shared" si="7"/>
        <v/>
      </c>
      <c r="Y30" s="387"/>
      <c r="Z30" s="389"/>
      <c r="AA30" s="384"/>
    </row>
    <row r="31" spans="1:41" s="338" customFormat="1" ht="38.25" x14ac:dyDescent="0.2">
      <c r="A31" s="406"/>
      <c r="B31" s="410" t="s">
        <v>509</v>
      </c>
      <c r="C31" s="407" t="s">
        <v>154</v>
      </c>
      <c r="D31" s="411">
        <v>15</v>
      </c>
      <c r="E31" s="411">
        <v>15</v>
      </c>
      <c r="F31" s="411">
        <v>15</v>
      </c>
      <c r="G31" s="411">
        <v>15</v>
      </c>
      <c r="H31" s="411">
        <v>15</v>
      </c>
      <c r="I31" s="411">
        <v>15</v>
      </c>
      <c r="J31" s="411">
        <v>10</v>
      </c>
      <c r="K31" s="409">
        <f t="shared" si="28"/>
        <v>100</v>
      </c>
      <c r="L31" s="390" t="str">
        <f t="shared" si="1"/>
        <v>Fuerte</v>
      </c>
      <c r="M31" s="394"/>
      <c r="N31" s="389"/>
      <c r="O31" s="395"/>
      <c r="P31" s="392" t="s">
        <v>339</v>
      </c>
      <c r="Q31" s="368" t="str">
        <f t="shared" si="2"/>
        <v/>
      </c>
      <c r="R31" s="368" t="str">
        <f t="shared" si="3"/>
        <v>Moderada</v>
      </c>
      <c r="S31" s="368" t="str">
        <f t="shared" si="4"/>
        <v/>
      </c>
      <c r="T31" s="369" t="str">
        <f t="shared" si="5"/>
        <v>Control fuerte pero si el riesgo residual lo requiere, en cada proceso involucrado se deben emprender acciones adicionales</v>
      </c>
      <c r="U31" s="386" t="str">
        <f t="shared" si="6"/>
        <v/>
      </c>
      <c r="V31" s="347"/>
      <c r="W31" s="394"/>
      <c r="X31" s="353">
        <f t="shared" si="7"/>
        <v>2</v>
      </c>
      <c r="Y31" s="387"/>
      <c r="Z31" s="389"/>
      <c r="AA31" s="384"/>
    </row>
    <row r="32" spans="1:41" s="338" customFormat="1" ht="38.25" x14ac:dyDescent="0.2">
      <c r="A32" s="406"/>
      <c r="B32" s="410" t="s">
        <v>388</v>
      </c>
      <c r="C32" s="407" t="s">
        <v>154</v>
      </c>
      <c r="D32" s="408">
        <v>15</v>
      </c>
      <c r="E32" s="408">
        <v>15</v>
      </c>
      <c r="F32" s="408">
        <v>15</v>
      </c>
      <c r="G32" s="408">
        <v>15</v>
      </c>
      <c r="H32" s="408">
        <v>15</v>
      </c>
      <c r="I32" s="408">
        <v>15</v>
      </c>
      <c r="J32" s="408">
        <v>10</v>
      </c>
      <c r="K32" s="409">
        <f t="shared" si="28"/>
        <v>100</v>
      </c>
      <c r="L32" s="390" t="str">
        <f t="shared" si="1"/>
        <v>Fuerte</v>
      </c>
      <c r="M32" s="394"/>
      <c r="N32" s="389"/>
      <c r="O32" s="395"/>
      <c r="P32" s="392" t="s">
        <v>339</v>
      </c>
      <c r="Q32" s="368" t="str">
        <f t="shared" si="2"/>
        <v/>
      </c>
      <c r="R32" s="368" t="str">
        <f t="shared" si="3"/>
        <v>Moderada</v>
      </c>
      <c r="S32" s="368" t="str">
        <f t="shared" si="4"/>
        <v/>
      </c>
      <c r="T32" s="369" t="str">
        <f t="shared" si="5"/>
        <v>Control fuerte pero si el riesgo residual lo requiere, en cada proceso involucrado se deben emprender acciones adicionales</v>
      </c>
      <c r="U32" s="386" t="str">
        <f t="shared" si="6"/>
        <v/>
      </c>
      <c r="V32" s="347"/>
      <c r="W32" s="394"/>
      <c r="X32" s="353">
        <f t="shared" si="7"/>
        <v>2</v>
      </c>
      <c r="Y32" s="387"/>
      <c r="Z32" s="389"/>
    </row>
    <row r="33" spans="1:41" ht="51" x14ac:dyDescent="0.2">
      <c r="A33" s="406"/>
      <c r="B33" s="403" t="s">
        <v>400</v>
      </c>
      <c r="C33" s="407" t="s">
        <v>154</v>
      </c>
      <c r="D33" s="408">
        <v>15</v>
      </c>
      <c r="E33" s="408">
        <v>15</v>
      </c>
      <c r="F33" s="408">
        <v>15</v>
      </c>
      <c r="G33" s="408">
        <v>15</v>
      </c>
      <c r="H33" s="408">
        <v>15</v>
      </c>
      <c r="I33" s="408">
        <v>15</v>
      </c>
      <c r="J33" s="408">
        <v>10</v>
      </c>
      <c r="K33" s="409">
        <f t="shared" si="28"/>
        <v>100</v>
      </c>
      <c r="L33" s="390" t="str">
        <f t="shared" si="1"/>
        <v>Fuerte</v>
      </c>
      <c r="M33" s="394"/>
      <c r="N33" s="389"/>
      <c r="O33" s="395"/>
      <c r="P33" s="392" t="s">
        <v>339</v>
      </c>
      <c r="Q33" s="368" t="str">
        <f t="shared" si="2"/>
        <v/>
      </c>
      <c r="R33" s="368" t="str">
        <f t="shared" si="3"/>
        <v>Moderada</v>
      </c>
      <c r="S33" s="368" t="str">
        <f t="shared" si="4"/>
        <v/>
      </c>
      <c r="T33" s="369" t="str">
        <f t="shared" si="5"/>
        <v>Control fuerte pero si el riesgo residual lo requiere, en cada proceso involucrado se deben emprender acciones adicionales</v>
      </c>
      <c r="U33" s="386" t="str">
        <f t="shared" si="6"/>
        <v/>
      </c>
      <c r="V33" s="347"/>
      <c r="W33" s="394"/>
      <c r="X33" s="353">
        <f t="shared" si="7"/>
        <v>2</v>
      </c>
      <c r="Y33" s="387"/>
      <c r="Z33" s="389"/>
      <c r="AA33" s="338"/>
    </row>
    <row r="34" spans="1:41" ht="38.25" x14ac:dyDescent="0.2">
      <c r="A34" s="406"/>
      <c r="B34" s="403" t="s">
        <v>401</v>
      </c>
      <c r="C34" s="407" t="s">
        <v>154</v>
      </c>
      <c r="D34" s="408">
        <v>15</v>
      </c>
      <c r="E34" s="408">
        <v>15</v>
      </c>
      <c r="F34" s="408">
        <v>15</v>
      </c>
      <c r="G34" s="408">
        <v>15</v>
      </c>
      <c r="H34" s="408">
        <v>15</v>
      </c>
      <c r="I34" s="408">
        <v>15</v>
      </c>
      <c r="J34" s="408">
        <v>10</v>
      </c>
      <c r="K34" s="409">
        <f t="shared" si="28"/>
        <v>100</v>
      </c>
      <c r="L34" s="390" t="str">
        <f t="shared" si="1"/>
        <v>Fuerte</v>
      </c>
      <c r="M34" s="394"/>
      <c r="N34" s="389"/>
      <c r="O34" s="395"/>
      <c r="P34" s="392" t="s">
        <v>339</v>
      </c>
      <c r="Q34" s="368" t="str">
        <f t="shared" si="2"/>
        <v/>
      </c>
      <c r="R34" s="368" t="str">
        <f t="shared" si="3"/>
        <v>Moderada</v>
      </c>
      <c r="S34" s="368" t="str">
        <f t="shared" si="4"/>
        <v/>
      </c>
      <c r="T34" s="369" t="str">
        <f t="shared" si="5"/>
        <v>Control fuerte pero si el riesgo residual lo requiere, en cada proceso involucrado se deben emprender acciones adicionales</v>
      </c>
      <c r="U34" s="386" t="str">
        <f t="shared" si="6"/>
        <v/>
      </c>
      <c r="V34" s="347"/>
      <c r="W34" s="394"/>
      <c r="X34" s="353">
        <f t="shared" si="7"/>
        <v>2</v>
      </c>
      <c r="Y34" s="387"/>
      <c r="Z34" s="389"/>
      <c r="AA34" s="338"/>
    </row>
    <row r="35" spans="1:41" ht="38.25" x14ac:dyDescent="0.2">
      <c r="A35" s="406"/>
      <c r="B35" s="403" t="s">
        <v>471</v>
      </c>
      <c r="C35" s="407" t="s">
        <v>64</v>
      </c>
      <c r="D35" s="408">
        <v>15</v>
      </c>
      <c r="E35" s="408">
        <v>15</v>
      </c>
      <c r="F35" s="408">
        <v>15</v>
      </c>
      <c r="G35" s="408">
        <v>15</v>
      </c>
      <c r="H35" s="408">
        <v>15</v>
      </c>
      <c r="I35" s="408">
        <v>15</v>
      </c>
      <c r="J35" s="408">
        <v>10</v>
      </c>
      <c r="K35" s="409">
        <f t="shared" si="28"/>
        <v>100</v>
      </c>
      <c r="L35" s="390" t="str">
        <f t="shared" si="1"/>
        <v>Fuerte</v>
      </c>
      <c r="M35" s="394"/>
      <c r="N35" s="389"/>
      <c r="O35" s="396"/>
      <c r="P35" s="392" t="s">
        <v>339</v>
      </c>
      <c r="Q35" s="368" t="str">
        <f t="shared" si="2"/>
        <v/>
      </c>
      <c r="R35" s="368" t="str">
        <f t="shared" si="3"/>
        <v>Moderada</v>
      </c>
      <c r="S35" s="368" t="str">
        <f t="shared" si="4"/>
        <v/>
      </c>
      <c r="T35" s="369" t="str">
        <f t="shared" si="5"/>
        <v>Control fuerte pero si el riesgo residual lo requiere, en cada proceso involucrado se deben emprender acciones adicionales</v>
      </c>
      <c r="U35" s="386">
        <f t="shared" si="6"/>
        <v>2</v>
      </c>
      <c r="V35" s="388"/>
      <c r="W35" s="356"/>
      <c r="X35" s="353" t="str">
        <f t="shared" si="7"/>
        <v/>
      </c>
      <c r="Y35" s="385"/>
      <c r="Z35" s="357"/>
      <c r="AA35" s="338"/>
    </row>
    <row r="36" spans="1:41" s="489" customFormat="1" ht="15.75" x14ac:dyDescent="0.25">
      <c r="A36" s="504" t="s">
        <v>697</v>
      </c>
      <c r="B36" s="488"/>
      <c r="C36" s="407"/>
      <c r="D36" s="408"/>
      <c r="E36" s="408"/>
      <c r="F36" s="408"/>
      <c r="G36" s="408"/>
      <c r="H36" s="408"/>
      <c r="I36" s="408"/>
      <c r="J36" s="408"/>
      <c r="K36" s="409">
        <f t="shared" ref="K36:K38" si="34">SUM(D36:J36)</f>
        <v>0</v>
      </c>
      <c r="L36" s="390" t="str">
        <f t="shared" ref="L36:L38" si="35">IF(K36&gt;=96,"Fuerte",(IF(K36&lt;=85,"Débil","Moderado")))</f>
        <v>Débil</v>
      </c>
      <c r="M36" s="394"/>
      <c r="N36" s="389"/>
      <c r="O36" s="395"/>
      <c r="P36" s="392"/>
      <c r="Q36" s="368"/>
      <c r="R36" s="368"/>
      <c r="S36" s="368"/>
      <c r="T36" s="369"/>
      <c r="U36" s="386" t="str">
        <f t="shared" si="6"/>
        <v/>
      </c>
      <c r="V36" s="358">
        <f>IFERROR(ROUND(AVERAGE(U36:U43),0),0)</f>
        <v>2</v>
      </c>
      <c r="W36" s="335">
        <f>IF(OR(S36="Débil",V36=0),0,IF(V36=1,1,IF(AND(Q36="Fuerte",V36=2),2,1)))</f>
        <v>1</v>
      </c>
      <c r="X36" s="353" t="str">
        <f t="shared" si="7"/>
        <v/>
      </c>
      <c r="Y36" s="358">
        <f>IFERROR(ROUND(AVERAGE(X36:X43),0),0)</f>
        <v>0</v>
      </c>
      <c r="Z36" s="335">
        <f>IF(OR(S36="Débil",Y36=0),0,IF(Y36=1,1,IF(AND(Q36="Fuerte",Y36=2),2,1)))</f>
        <v>0</v>
      </c>
      <c r="AB36" s="490"/>
      <c r="AC36" s="491"/>
      <c r="AD36" s="491"/>
      <c r="AE36" s="491"/>
      <c r="AF36" s="492"/>
      <c r="AG36" s="450"/>
      <c r="AH36" s="450"/>
      <c r="AI36" s="450"/>
      <c r="AJ36" s="491"/>
      <c r="AK36" s="491"/>
      <c r="AL36" s="491"/>
      <c r="AM36" s="492"/>
      <c r="AN36" s="450"/>
      <c r="AO36" s="507"/>
    </row>
    <row r="37" spans="1:41" s="489" customFormat="1" ht="15.75" x14ac:dyDescent="0.2">
      <c r="A37" s="406"/>
      <c r="B37" s="488"/>
      <c r="C37" s="407"/>
      <c r="D37" s="408"/>
      <c r="E37" s="408"/>
      <c r="F37" s="408"/>
      <c r="G37" s="408"/>
      <c r="H37" s="408"/>
      <c r="I37" s="408"/>
      <c r="J37" s="408"/>
      <c r="K37" s="409">
        <f t="shared" si="34"/>
        <v>0</v>
      </c>
      <c r="L37" s="390" t="str">
        <f t="shared" si="35"/>
        <v>Débil</v>
      </c>
      <c r="M37" s="394"/>
      <c r="N37" s="389"/>
      <c r="O37" s="395"/>
      <c r="P37" s="392"/>
      <c r="Q37" s="368"/>
      <c r="R37" s="368"/>
      <c r="S37" s="368"/>
      <c r="T37" s="369"/>
      <c r="U37" s="386" t="str">
        <f t="shared" si="6"/>
        <v/>
      </c>
      <c r="V37" s="347"/>
      <c r="W37" s="394"/>
      <c r="X37" s="353" t="str">
        <f t="shared" si="7"/>
        <v/>
      </c>
      <c r="Y37" s="387"/>
      <c r="Z37" s="389"/>
      <c r="AB37" s="490"/>
      <c r="AC37" s="491"/>
      <c r="AD37" s="491"/>
      <c r="AE37" s="491"/>
      <c r="AF37" s="492"/>
      <c r="AG37" s="450"/>
      <c r="AH37" s="450"/>
      <c r="AI37" s="450"/>
      <c r="AJ37" s="491"/>
      <c r="AK37" s="491"/>
      <c r="AL37" s="491"/>
      <c r="AM37" s="492"/>
      <c r="AN37" s="450"/>
      <c r="AO37" s="507"/>
    </row>
    <row r="38" spans="1:41" s="489" customFormat="1" ht="15.75" x14ac:dyDescent="0.2">
      <c r="A38" s="406"/>
      <c r="B38" s="488"/>
      <c r="C38" s="407"/>
      <c r="D38" s="408"/>
      <c r="E38" s="408"/>
      <c r="F38" s="408"/>
      <c r="G38" s="408"/>
      <c r="H38" s="408"/>
      <c r="I38" s="408"/>
      <c r="J38" s="408"/>
      <c r="K38" s="409">
        <f t="shared" si="34"/>
        <v>0</v>
      </c>
      <c r="L38" s="390" t="str">
        <f t="shared" si="35"/>
        <v>Débil</v>
      </c>
      <c r="M38" s="394"/>
      <c r="N38" s="389"/>
      <c r="O38" s="395"/>
      <c r="P38" s="392"/>
      <c r="Q38" s="368"/>
      <c r="R38" s="368"/>
      <c r="S38" s="368"/>
      <c r="T38" s="369"/>
      <c r="U38" s="386" t="str">
        <f t="shared" si="6"/>
        <v/>
      </c>
      <c r="V38" s="347"/>
      <c r="W38" s="394"/>
      <c r="X38" s="353" t="str">
        <f t="shared" si="7"/>
        <v/>
      </c>
      <c r="Y38" s="387"/>
      <c r="Z38" s="389"/>
      <c r="AB38" s="490"/>
      <c r="AC38" s="491"/>
      <c r="AD38" s="491"/>
      <c r="AE38" s="491"/>
      <c r="AF38" s="492"/>
      <c r="AG38" s="450"/>
      <c r="AH38" s="450"/>
      <c r="AI38" s="450"/>
      <c r="AJ38" s="491"/>
      <c r="AK38" s="491"/>
      <c r="AL38" s="491"/>
      <c r="AM38" s="492"/>
      <c r="AN38" s="450"/>
      <c r="AO38" s="507"/>
    </row>
    <row r="39" spans="1:41" s="338" customFormat="1" ht="76.5" x14ac:dyDescent="0.2">
      <c r="A39" s="341" t="str">
        <f>'2. MAPA DE RIESGOS '!C16</f>
        <v>5. Comportamientos de los colaboradores, proveedores y otras partes interesadas pertinentes que afecten negativamente el desempeño ambiental de la Entidad.</v>
      </c>
      <c r="B39" s="284" t="s">
        <v>666</v>
      </c>
      <c r="C39" s="405" t="s">
        <v>64</v>
      </c>
      <c r="D39" s="339">
        <v>15</v>
      </c>
      <c r="E39" s="339">
        <v>15</v>
      </c>
      <c r="F39" s="339">
        <v>15</v>
      </c>
      <c r="G39" s="339">
        <v>15</v>
      </c>
      <c r="H39" s="339">
        <v>15</v>
      </c>
      <c r="I39" s="339">
        <v>15</v>
      </c>
      <c r="J39" s="339">
        <v>10</v>
      </c>
      <c r="K39" s="309">
        <f>SUM(D39:J39)</f>
        <v>100</v>
      </c>
      <c r="L39" s="327" t="str">
        <f>IF(K39&gt;=96,"Fuerte",(IF(K39&lt;=85,"Débil","Moderado")))</f>
        <v>Fuerte</v>
      </c>
      <c r="M39" s="331">
        <f>ROUNDUP(AVERAGEIF(K39:K192,"&gt;0"),1)</f>
        <v>97.899999999999991</v>
      </c>
      <c r="N39" s="335" t="str">
        <f>IF(M39=100,"Fuerte",IF(M39&lt;50,"Débil","Moderada"))</f>
        <v>Moderada</v>
      </c>
      <c r="O39" s="333"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328" t="s">
        <v>339</v>
      </c>
      <c r="Q39" s="366" t="str">
        <f>IF(AND(N39="Fuerte",P39="Fuerte"),"Fuerte","")</f>
        <v/>
      </c>
      <c r="R39" s="366" t="str">
        <f>IF(Q39="Fuerte","",IF(OR(N39="Débil",P39="Débil"),"","Moderada"))</f>
        <v>Moderada</v>
      </c>
      <c r="S39" s="366" t="str">
        <f>IF(OR(Q39="Fuerte",R39="Moderada"),"","Débil")</f>
        <v/>
      </c>
      <c r="T39" s="367" t="str">
        <f>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400">
        <f>IF(C39="Preventivo",IF(L39="Fuerte",2,IF(L39="Moderado",1,"")),"")</f>
        <v>2</v>
      </c>
      <c r="V39" s="358">
        <f>IFERROR(ROUND(AVERAGE(U39:U42),0),0)</f>
        <v>2</v>
      </c>
      <c r="W39" s="335">
        <f>IF(OR(S39="Débil",V39=0),0,IF(V39=1,1,IF(AND(Q39="Fuerte",V39=2),2,1)))</f>
        <v>1</v>
      </c>
      <c r="X39" s="353" t="str">
        <f>IF(C39="Detectivo",IF(L39="Fuerte",2,IF(L39="Moderado",1,"")),"")</f>
        <v/>
      </c>
      <c r="Y39" s="358">
        <f>IFERROR(ROUND(AVERAGE(X39:X42),0),0)</f>
        <v>0</v>
      </c>
      <c r="Z39" s="335">
        <f>IF(OR(S39="Débil",Y39=0),0,IF(Y39=1,1,IF(AND(Q39="Fuerte",Y39=2),2,1)))</f>
        <v>0</v>
      </c>
    </row>
    <row r="40" spans="1:41" s="384" customFormat="1" ht="38.25" x14ac:dyDescent="0.2">
      <c r="A40" s="404"/>
      <c r="B40" s="310" t="s">
        <v>667</v>
      </c>
      <c r="C40" s="405" t="s">
        <v>64</v>
      </c>
      <c r="D40" s="339">
        <v>15</v>
      </c>
      <c r="E40" s="339">
        <v>15</v>
      </c>
      <c r="F40" s="339">
        <v>15</v>
      </c>
      <c r="G40" s="339">
        <v>15</v>
      </c>
      <c r="H40" s="339">
        <v>15</v>
      </c>
      <c r="I40" s="339">
        <v>15</v>
      </c>
      <c r="J40" s="339">
        <v>10</v>
      </c>
      <c r="K40" s="309">
        <f>SUM(D40:J40)</f>
        <v>100</v>
      </c>
      <c r="L40" s="327" t="str">
        <f>IF(K40&gt;=96,"Fuerte",(IF(K40&lt;=85,"Débil","Moderado")))</f>
        <v>Fuerte</v>
      </c>
      <c r="M40" s="317"/>
      <c r="N40" s="316"/>
      <c r="O40" s="315"/>
      <c r="P40" s="328" t="s">
        <v>339</v>
      </c>
      <c r="Q40" s="366" t="str">
        <f>IF(AND(N40="Fuerte",P40="Fuerte"),"Fuerte","")</f>
        <v/>
      </c>
      <c r="R40" s="366" t="str">
        <f>IF(Q40="Fuerte","",IF(OR(N40="Débil",P40="Débil"),"","Moderada"))</f>
        <v>Moderada</v>
      </c>
      <c r="S40" s="366" t="str">
        <f>IF(OR(Q40="Fuerte",R40="Moderada"),"","Débil")</f>
        <v/>
      </c>
      <c r="T40" s="367" t="str">
        <f>IF(AND(L40="Fuerte",P40="Fuerte"),"Control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0" s="400">
        <f>IF(C40="Preventivo",IF(L40="Fuerte",2,IF(L40="Moderado",1,"")),"")</f>
        <v>2</v>
      </c>
      <c r="V40" s="346"/>
      <c r="W40" s="397"/>
      <c r="X40" s="353" t="str">
        <f>IF(C40="Detectivo",IF(L40="Fuerte",2,IF(L40="Moderado",1,"")),"")</f>
        <v/>
      </c>
      <c r="Y40" s="374"/>
      <c r="Z40" s="398"/>
      <c r="AA40" s="338"/>
      <c r="AB40" s="338"/>
      <c r="AC40" s="338"/>
      <c r="AD40" s="338"/>
      <c r="AE40" s="338"/>
      <c r="AF40" s="338"/>
      <c r="AG40" s="338"/>
      <c r="AH40" s="338"/>
      <c r="AI40" s="338"/>
      <c r="AJ40" s="338"/>
      <c r="AK40" s="338"/>
      <c r="AL40" s="338"/>
      <c r="AM40" s="338"/>
      <c r="AN40" s="338"/>
      <c r="AO40" s="338"/>
    </row>
    <row r="41" spans="1:41" s="384" customFormat="1" ht="38.25" x14ac:dyDescent="0.2">
      <c r="A41" s="404"/>
      <c r="B41" s="310" t="s">
        <v>668</v>
      </c>
      <c r="C41" s="405" t="s">
        <v>64</v>
      </c>
      <c r="D41" s="339">
        <v>15</v>
      </c>
      <c r="E41" s="339">
        <v>15</v>
      </c>
      <c r="F41" s="339">
        <v>15</v>
      </c>
      <c r="G41" s="339">
        <v>15</v>
      </c>
      <c r="H41" s="339">
        <v>15</v>
      </c>
      <c r="I41" s="339">
        <v>15</v>
      </c>
      <c r="J41" s="339">
        <v>10</v>
      </c>
      <c r="K41" s="309">
        <f>SUM(D41:J41)</f>
        <v>100</v>
      </c>
      <c r="L41" s="327" t="str">
        <f>IF(K41&gt;=96,"Fuerte",(IF(K41&lt;=85,"Débil","Moderado")))</f>
        <v>Fuerte</v>
      </c>
      <c r="M41" s="317"/>
      <c r="N41" s="316"/>
      <c r="O41" s="315"/>
      <c r="P41" s="328" t="s">
        <v>339</v>
      </c>
      <c r="Q41" s="366" t="str">
        <f>IF(AND(N41="Fuerte",P41="Fuerte"),"Fuerte","")</f>
        <v/>
      </c>
      <c r="R41" s="366" t="str">
        <f>IF(Q41="Fuerte","",IF(OR(N41="Débil",P41="Débil"),"","Moderada"))</f>
        <v>Moderada</v>
      </c>
      <c r="S41" s="366" t="str">
        <f>IF(OR(Q41="Fuerte",R41="Moderada"),"","Débil")</f>
        <v/>
      </c>
      <c r="T41" s="367" t="str">
        <f>IF(AND(L41="Fuerte",P41="Fuerte"),"Control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1" s="400">
        <f>IF(C41="Preventivo",IF(L41="Fuerte",2,IF(L41="Moderado",1,"")),"")</f>
        <v>2</v>
      </c>
      <c r="V41" s="346"/>
      <c r="W41" s="397"/>
      <c r="X41" s="353" t="str">
        <f>IF(C41="Detectivo",IF(L41="Fuerte",2,IF(L41="Moderado",1,"")),"")</f>
        <v/>
      </c>
      <c r="Y41" s="374"/>
      <c r="Z41" s="398"/>
      <c r="AA41" s="338"/>
      <c r="AB41" s="338"/>
      <c r="AC41" s="338"/>
      <c r="AD41" s="338"/>
      <c r="AE41" s="338"/>
      <c r="AF41" s="338"/>
      <c r="AG41" s="338"/>
      <c r="AH41" s="338"/>
      <c r="AI41" s="338"/>
      <c r="AJ41" s="338"/>
      <c r="AK41" s="338"/>
      <c r="AL41" s="338"/>
      <c r="AM41" s="338"/>
      <c r="AN41" s="338"/>
      <c r="AO41" s="338"/>
    </row>
    <row r="42" spans="1:41" s="384" customFormat="1" ht="38.25" x14ac:dyDescent="0.2">
      <c r="A42" s="404"/>
      <c r="B42" s="310" t="s">
        <v>669</v>
      </c>
      <c r="C42" s="405" t="s">
        <v>64</v>
      </c>
      <c r="D42" s="339">
        <v>15</v>
      </c>
      <c r="E42" s="339">
        <v>15</v>
      </c>
      <c r="F42" s="339">
        <v>15</v>
      </c>
      <c r="G42" s="339">
        <v>15</v>
      </c>
      <c r="H42" s="339">
        <v>15</v>
      </c>
      <c r="I42" s="339">
        <v>15</v>
      </c>
      <c r="J42" s="339">
        <v>10</v>
      </c>
      <c r="K42" s="309">
        <f>SUM(D42:J42)</f>
        <v>100</v>
      </c>
      <c r="L42" s="327" t="str">
        <f>IF(K42&gt;=96,"Fuerte",(IF(K42&lt;=85,"Débil","Moderado")))</f>
        <v>Fuerte</v>
      </c>
      <c r="M42" s="317"/>
      <c r="N42" s="316"/>
      <c r="O42" s="332"/>
      <c r="P42" s="328" t="s">
        <v>339</v>
      </c>
      <c r="Q42" s="366" t="str">
        <f>IF(AND(N42="Fuerte",P42="Fuerte"),"Fuerte","")</f>
        <v/>
      </c>
      <c r="R42" s="366" t="str">
        <f>IF(Q42="Fuerte","",IF(OR(N42="Débil",P42="Débil"),"","Moderada"))</f>
        <v>Moderada</v>
      </c>
      <c r="S42" s="366" t="str">
        <f>IF(OR(Q42="Fuerte",R42="Moderada"),"","Débil")</f>
        <v/>
      </c>
      <c r="T42" s="367" t="str">
        <f>IF(AND(L42="Fuerte",P42="Fuerte"),"Control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2" s="400">
        <f>IF(C42="Preventivo",IF(L42="Fuerte",2,IF(L42="Moderado",1,"")),"")</f>
        <v>2</v>
      </c>
      <c r="V42" s="359"/>
      <c r="W42" s="360"/>
      <c r="X42" s="353" t="str">
        <f>IF(C42="Detectivo",IF(L42="Fuerte",2,IF(L42="Moderado",1,"")),"")</f>
        <v/>
      </c>
      <c r="Y42" s="353"/>
      <c r="Z42" s="354"/>
      <c r="AA42" s="338"/>
      <c r="AB42" s="338"/>
      <c r="AC42" s="338"/>
      <c r="AD42" s="338"/>
      <c r="AE42" s="338"/>
      <c r="AF42" s="338"/>
      <c r="AG42" s="338"/>
      <c r="AH42" s="338"/>
      <c r="AI42" s="338"/>
      <c r="AJ42" s="338"/>
      <c r="AK42" s="338"/>
      <c r="AL42" s="338"/>
      <c r="AM42" s="338"/>
      <c r="AN42" s="338"/>
      <c r="AO42" s="338"/>
    </row>
    <row r="43" spans="1:41" s="338" customFormat="1" ht="63.75" x14ac:dyDescent="0.2">
      <c r="A43" s="341" t="str">
        <f>'2. MAPA DE RIESGOS '!C17</f>
        <v>6. Efectuar la Rendición de cuentas que no involucre a la ciudadanía y todos los grupos de interés.</v>
      </c>
      <c r="B43" s="284" t="s">
        <v>404</v>
      </c>
      <c r="C43" s="405" t="s">
        <v>64</v>
      </c>
      <c r="D43" s="339">
        <v>15</v>
      </c>
      <c r="E43" s="339">
        <v>15</v>
      </c>
      <c r="F43" s="339">
        <v>15</v>
      </c>
      <c r="G43" s="339">
        <v>15</v>
      </c>
      <c r="H43" s="339">
        <v>15</v>
      </c>
      <c r="I43" s="339">
        <v>15</v>
      </c>
      <c r="J43" s="339">
        <v>10</v>
      </c>
      <c r="K43" s="309">
        <f t="shared" si="28"/>
        <v>100</v>
      </c>
      <c r="L43" s="327" t="str">
        <f t="shared" si="1"/>
        <v>Fuerte</v>
      </c>
      <c r="M43" s="331">
        <f>ROUNDUP(AVERAGEIF(K43:K50,"&gt;0"),1)</f>
        <v>100</v>
      </c>
      <c r="N43" s="335" t="str">
        <f>IF(M43=100,"Fuerte",IF(M43&lt;50,"Débil","Moderada"))</f>
        <v>Fuerte</v>
      </c>
      <c r="O43" s="333" t="str">
        <f>IF(M43&lt;96,"Se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43" s="328" t="s">
        <v>339</v>
      </c>
      <c r="Q43" s="366" t="str">
        <f t="shared" si="2"/>
        <v>Fuerte</v>
      </c>
      <c r="R43" s="366" t="str">
        <f t="shared" si="3"/>
        <v/>
      </c>
      <c r="S43" s="366" t="str">
        <f t="shared" si="4"/>
        <v/>
      </c>
      <c r="T43" s="367" t="str">
        <f t="shared" si="5"/>
        <v>Control fuerte pero si el riesgo residual lo requiere, en cada proceso involucrado se deben emprender acciones adicionales</v>
      </c>
      <c r="U43" s="400">
        <f t="shared" si="6"/>
        <v>2</v>
      </c>
      <c r="V43" s="358">
        <f>IFERROR(ROUND(AVERAGE(U43:U47),0),0)</f>
        <v>2</v>
      </c>
      <c r="W43" s="335">
        <f>IF(OR(S43="Débil",V43=0),0,IF(V43=1,1,IF(AND(Q43="Fuerte",V43=2),2,1)))</f>
        <v>2</v>
      </c>
      <c r="X43" s="353" t="str">
        <f t="shared" si="7"/>
        <v/>
      </c>
      <c r="Y43" s="358">
        <f>IFERROR(ROUND(AVERAGE(X43:X47),0),0)</f>
        <v>2</v>
      </c>
      <c r="Z43" s="335">
        <f>IF(OR(S43="Débil",Y43=0),0,IF(Y43=1,1,IF(AND(Q43="Fuerte",Y43=2),2,1)))</f>
        <v>2</v>
      </c>
    </row>
    <row r="44" spans="1:41" s="338" customFormat="1" ht="38.25" x14ac:dyDescent="0.2">
      <c r="A44" s="404"/>
      <c r="B44" s="310" t="s">
        <v>402</v>
      </c>
      <c r="C44" s="405" t="s">
        <v>64</v>
      </c>
      <c r="D44" s="339">
        <v>15</v>
      </c>
      <c r="E44" s="339">
        <v>15</v>
      </c>
      <c r="F44" s="339">
        <v>15</v>
      </c>
      <c r="G44" s="339">
        <v>15</v>
      </c>
      <c r="H44" s="339">
        <v>15</v>
      </c>
      <c r="I44" s="339">
        <v>15</v>
      </c>
      <c r="J44" s="339">
        <v>10</v>
      </c>
      <c r="K44" s="309">
        <f t="shared" si="28"/>
        <v>100</v>
      </c>
      <c r="L44" s="327" t="str">
        <f t="shared" si="1"/>
        <v>Fuerte</v>
      </c>
      <c r="M44" s="317"/>
      <c r="N44" s="316"/>
      <c r="O44" s="315"/>
      <c r="P44" s="328" t="s">
        <v>339</v>
      </c>
      <c r="Q44" s="366" t="str">
        <f t="shared" si="2"/>
        <v/>
      </c>
      <c r="R44" s="366" t="str">
        <f t="shared" si="3"/>
        <v>Moderada</v>
      </c>
      <c r="S44" s="366" t="str">
        <f t="shared" si="4"/>
        <v/>
      </c>
      <c r="T44" s="367" t="str">
        <f t="shared" si="5"/>
        <v>Control fuerte pero si el riesgo residual lo requiere, en cada proceso involucrado se deben emprender acciones adicionales</v>
      </c>
      <c r="U44" s="400">
        <f t="shared" si="6"/>
        <v>2</v>
      </c>
      <c r="V44" s="346"/>
      <c r="W44" s="397"/>
      <c r="X44" s="353" t="str">
        <f t="shared" si="7"/>
        <v/>
      </c>
      <c r="Y44" s="374"/>
      <c r="Z44" s="398"/>
    </row>
    <row r="45" spans="1:41" s="338" customFormat="1" ht="38.25" x14ac:dyDescent="0.2">
      <c r="A45" s="404"/>
      <c r="B45" s="310" t="s">
        <v>403</v>
      </c>
      <c r="C45" s="405" t="s">
        <v>64</v>
      </c>
      <c r="D45" s="339">
        <v>15</v>
      </c>
      <c r="E45" s="339">
        <v>15</v>
      </c>
      <c r="F45" s="339">
        <v>15</v>
      </c>
      <c r="G45" s="339">
        <v>15</v>
      </c>
      <c r="H45" s="339">
        <v>15</v>
      </c>
      <c r="I45" s="339">
        <v>15</v>
      </c>
      <c r="J45" s="339">
        <v>10</v>
      </c>
      <c r="K45" s="309">
        <f t="shared" si="28"/>
        <v>100</v>
      </c>
      <c r="L45" s="327" t="str">
        <f t="shared" si="1"/>
        <v>Fuerte</v>
      </c>
      <c r="M45" s="317"/>
      <c r="N45" s="316"/>
      <c r="O45" s="315"/>
      <c r="P45" s="328" t="s">
        <v>339</v>
      </c>
      <c r="Q45" s="366" t="str">
        <f t="shared" si="2"/>
        <v/>
      </c>
      <c r="R45" s="366" t="str">
        <f t="shared" si="3"/>
        <v>Moderada</v>
      </c>
      <c r="S45" s="366" t="str">
        <f t="shared" si="4"/>
        <v/>
      </c>
      <c r="T45" s="367" t="str">
        <f t="shared" si="5"/>
        <v>Control fuerte pero si el riesgo residual lo requiere, en cada proceso involucrado se deben emprender acciones adicionales</v>
      </c>
      <c r="U45" s="400">
        <f t="shared" si="6"/>
        <v>2</v>
      </c>
      <c r="V45" s="346"/>
      <c r="W45" s="397"/>
      <c r="X45" s="353" t="str">
        <f t="shared" si="7"/>
        <v/>
      </c>
      <c r="Y45" s="374"/>
      <c r="Z45" s="398"/>
    </row>
    <row r="46" spans="1:41" s="338" customFormat="1" ht="38.25" x14ac:dyDescent="0.2">
      <c r="A46" s="404"/>
      <c r="B46" s="311" t="s">
        <v>405</v>
      </c>
      <c r="C46" s="405" t="s">
        <v>154</v>
      </c>
      <c r="D46" s="339">
        <v>15</v>
      </c>
      <c r="E46" s="339">
        <v>15</v>
      </c>
      <c r="F46" s="339">
        <v>15</v>
      </c>
      <c r="G46" s="339">
        <v>15</v>
      </c>
      <c r="H46" s="339">
        <v>15</v>
      </c>
      <c r="I46" s="339">
        <v>15</v>
      </c>
      <c r="J46" s="339">
        <v>10</v>
      </c>
      <c r="K46" s="309">
        <f t="shared" si="28"/>
        <v>100</v>
      </c>
      <c r="L46" s="327" t="str">
        <f t="shared" si="1"/>
        <v>Fuerte</v>
      </c>
      <c r="M46" s="317"/>
      <c r="N46" s="316"/>
      <c r="O46" s="315"/>
      <c r="P46" s="328" t="s">
        <v>339</v>
      </c>
      <c r="Q46" s="366" t="str">
        <f t="shared" si="2"/>
        <v/>
      </c>
      <c r="R46" s="366" t="str">
        <f t="shared" si="3"/>
        <v>Moderada</v>
      </c>
      <c r="S46" s="366" t="str">
        <f t="shared" si="4"/>
        <v/>
      </c>
      <c r="T46" s="367" t="str">
        <f t="shared" si="5"/>
        <v>Control fuerte pero si el riesgo residual lo requiere, en cada proceso involucrado se deben emprender acciones adicionales</v>
      </c>
      <c r="U46" s="400" t="str">
        <f t="shared" si="6"/>
        <v/>
      </c>
      <c r="V46" s="346"/>
      <c r="W46" s="397"/>
      <c r="X46" s="353">
        <f t="shared" si="7"/>
        <v>2</v>
      </c>
      <c r="Y46" s="374"/>
      <c r="Z46" s="398"/>
    </row>
    <row r="47" spans="1:41" ht="38.25" x14ac:dyDescent="0.2">
      <c r="A47" s="404"/>
      <c r="B47" s="310" t="s">
        <v>388</v>
      </c>
      <c r="C47" s="405" t="s">
        <v>154</v>
      </c>
      <c r="D47" s="339">
        <v>15</v>
      </c>
      <c r="E47" s="339">
        <v>15</v>
      </c>
      <c r="F47" s="339">
        <v>15</v>
      </c>
      <c r="G47" s="339">
        <v>15</v>
      </c>
      <c r="H47" s="339">
        <v>15</v>
      </c>
      <c r="I47" s="339">
        <v>15</v>
      </c>
      <c r="J47" s="339">
        <v>10</v>
      </c>
      <c r="K47" s="309">
        <f t="shared" si="28"/>
        <v>100</v>
      </c>
      <c r="L47" s="327" t="str">
        <f t="shared" si="1"/>
        <v>Fuerte</v>
      </c>
      <c r="M47" s="317"/>
      <c r="N47" s="316"/>
      <c r="O47" s="332"/>
      <c r="P47" s="328" t="s">
        <v>339</v>
      </c>
      <c r="Q47" s="366" t="str">
        <f t="shared" si="2"/>
        <v/>
      </c>
      <c r="R47" s="366" t="str">
        <f t="shared" si="3"/>
        <v>Moderada</v>
      </c>
      <c r="S47" s="366" t="str">
        <f t="shared" si="4"/>
        <v/>
      </c>
      <c r="T47" s="367" t="str">
        <f t="shared" si="5"/>
        <v>Control fuerte pero si el riesgo residual lo requiere, en cada proceso involucrado se deben emprender acciones adicionales</v>
      </c>
      <c r="U47" s="400" t="str">
        <f t="shared" si="6"/>
        <v/>
      </c>
      <c r="V47" s="359"/>
      <c r="W47" s="360"/>
      <c r="X47" s="353">
        <f t="shared" si="7"/>
        <v>2</v>
      </c>
      <c r="Y47" s="353"/>
      <c r="Z47" s="354"/>
      <c r="AA47" s="338"/>
      <c r="AB47" s="338"/>
      <c r="AC47" s="338"/>
      <c r="AD47" s="338"/>
      <c r="AE47" s="338"/>
      <c r="AF47" s="338"/>
      <c r="AG47" s="338"/>
      <c r="AJ47" s="338"/>
      <c r="AK47" s="338"/>
      <c r="AL47" s="338"/>
      <c r="AM47" s="338"/>
      <c r="AN47" s="338"/>
    </row>
    <row r="48" spans="1:41" s="338" customFormat="1" ht="15.75" x14ac:dyDescent="0.25">
      <c r="A48" s="504" t="s">
        <v>697</v>
      </c>
      <c r="B48" s="483"/>
      <c r="C48" s="405"/>
      <c r="D48" s="339"/>
      <c r="E48" s="339"/>
      <c r="F48" s="339"/>
      <c r="G48" s="339"/>
      <c r="H48" s="339"/>
      <c r="I48" s="339"/>
      <c r="J48" s="339"/>
      <c r="K48" s="309">
        <f t="shared" ref="K48:K50" si="36">SUM(D48:J48)</f>
        <v>0</v>
      </c>
      <c r="L48" s="327" t="str">
        <f t="shared" ref="L48:L50" si="37">IF(K48&gt;=96,"Fuerte",(IF(K48&lt;=85,"Débil","Moderado")))</f>
        <v>Débil</v>
      </c>
      <c r="M48" s="317"/>
      <c r="N48" s="316"/>
      <c r="O48" s="315"/>
      <c r="P48" s="328"/>
      <c r="Q48" s="366"/>
      <c r="R48" s="366"/>
      <c r="S48" s="366"/>
      <c r="T48" s="367"/>
      <c r="U48" s="400" t="str">
        <f t="shared" si="6"/>
        <v/>
      </c>
      <c r="V48" s="358">
        <f>IFERROR(ROUND(AVERAGE(U48:U51),0),0)</f>
        <v>2</v>
      </c>
      <c r="W48" s="335">
        <f>IF(OR(S48="Débil",V48=0),0,IF(V48=1,1,IF(AND(Q48="Fuerte",V48=2),2,1)))</f>
        <v>1</v>
      </c>
      <c r="X48" s="353" t="str">
        <f t="shared" si="7"/>
        <v/>
      </c>
      <c r="Y48" s="358">
        <f>IFERROR(ROUND(AVERAGE(X48:X51),0),0)</f>
        <v>0</v>
      </c>
      <c r="Z48" s="335">
        <f>IF(OR(S48="Débil",Y48=0),0,IF(Y48=1,1,IF(AND(Q48="Fuerte",Y48=2),2,1)))</f>
        <v>0</v>
      </c>
      <c r="AB48" s="307"/>
      <c r="AC48" s="286"/>
      <c r="AD48" s="286"/>
      <c r="AE48" s="286"/>
      <c r="AF48" s="287"/>
      <c r="AG48" s="337"/>
      <c r="AH48" s="337"/>
      <c r="AI48" s="337"/>
      <c r="AJ48" s="286"/>
      <c r="AK48" s="286"/>
      <c r="AL48" s="286"/>
      <c r="AM48" s="287"/>
      <c r="AN48" s="337"/>
      <c r="AO48" s="506"/>
    </row>
    <row r="49" spans="1:41" s="338" customFormat="1" ht="15.75" x14ac:dyDescent="0.2">
      <c r="A49" s="308"/>
      <c r="B49" s="483"/>
      <c r="C49" s="405"/>
      <c r="D49" s="339"/>
      <c r="E49" s="339"/>
      <c r="F49" s="339"/>
      <c r="G49" s="339"/>
      <c r="H49" s="339"/>
      <c r="I49" s="339"/>
      <c r="J49" s="339"/>
      <c r="K49" s="309">
        <f t="shared" si="36"/>
        <v>0</v>
      </c>
      <c r="L49" s="327" t="str">
        <f t="shared" si="37"/>
        <v>Débil</v>
      </c>
      <c r="M49" s="317"/>
      <c r="N49" s="316"/>
      <c r="O49" s="315"/>
      <c r="P49" s="328"/>
      <c r="Q49" s="366"/>
      <c r="R49" s="366"/>
      <c r="S49" s="366"/>
      <c r="T49" s="367"/>
      <c r="U49" s="400" t="str">
        <f t="shared" si="6"/>
        <v/>
      </c>
      <c r="V49" s="346"/>
      <c r="W49" s="397"/>
      <c r="X49" s="353" t="str">
        <f t="shared" si="7"/>
        <v/>
      </c>
      <c r="Y49" s="374"/>
      <c r="Z49" s="398"/>
      <c r="AB49" s="307"/>
      <c r="AC49" s="286"/>
      <c r="AD49" s="286"/>
      <c r="AE49" s="286"/>
      <c r="AF49" s="287"/>
      <c r="AG49" s="337"/>
      <c r="AH49" s="337"/>
      <c r="AI49" s="337"/>
      <c r="AJ49" s="286"/>
      <c r="AK49" s="286"/>
      <c r="AL49" s="286"/>
      <c r="AM49" s="287"/>
      <c r="AN49" s="337"/>
      <c r="AO49" s="506"/>
    </row>
    <row r="50" spans="1:41" s="338" customFormat="1" ht="15.75" x14ac:dyDescent="0.2">
      <c r="A50" s="308"/>
      <c r="B50" s="483"/>
      <c r="C50" s="405"/>
      <c r="D50" s="339"/>
      <c r="E50" s="339"/>
      <c r="F50" s="339"/>
      <c r="G50" s="339"/>
      <c r="H50" s="339"/>
      <c r="I50" s="339"/>
      <c r="J50" s="339"/>
      <c r="K50" s="309">
        <f t="shared" si="36"/>
        <v>0</v>
      </c>
      <c r="L50" s="327" t="str">
        <f t="shared" si="37"/>
        <v>Débil</v>
      </c>
      <c r="M50" s="317"/>
      <c r="N50" s="316"/>
      <c r="O50" s="315"/>
      <c r="P50" s="328"/>
      <c r="Q50" s="366"/>
      <c r="R50" s="366"/>
      <c r="S50" s="366"/>
      <c r="T50" s="367"/>
      <c r="U50" s="400" t="str">
        <f t="shared" si="6"/>
        <v/>
      </c>
      <c r="V50" s="346"/>
      <c r="W50" s="397"/>
      <c r="X50" s="353" t="str">
        <f t="shared" si="7"/>
        <v/>
      </c>
      <c r="Y50" s="374"/>
      <c r="Z50" s="398"/>
      <c r="AB50" s="307"/>
      <c r="AC50" s="286"/>
      <c r="AD50" s="286"/>
      <c r="AE50" s="286"/>
      <c r="AF50" s="287"/>
      <c r="AG50" s="337"/>
      <c r="AH50" s="337"/>
      <c r="AI50" s="337"/>
      <c r="AJ50" s="286"/>
      <c r="AK50" s="286"/>
      <c r="AL50" s="286"/>
      <c r="AM50" s="287"/>
      <c r="AN50" s="337"/>
      <c r="AO50" s="506"/>
    </row>
    <row r="51" spans="1:41" ht="63.75" x14ac:dyDescent="0.2">
      <c r="A51" s="376" t="str">
        <f>'2. MAPA DE RIESGOS '!C18</f>
        <v>7. Efectuar la rendición de cuentas sin contar con la información pertinente y veraz buscando un beneficio particular.</v>
      </c>
      <c r="B51" s="375" t="s">
        <v>406</v>
      </c>
      <c r="C51" s="407" t="s">
        <v>64</v>
      </c>
      <c r="D51" s="408">
        <v>15</v>
      </c>
      <c r="E51" s="408">
        <v>15</v>
      </c>
      <c r="F51" s="408">
        <v>15</v>
      </c>
      <c r="G51" s="408">
        <v>15</v>
      </c>
      <c r="H51" s="408">
        <v>15</v>
      </c>
      <c r="I51" s="408">
        <v>15</v>
      </c>
      <c r="J51" s="408">
        <v>10</v>
      </c>
      <c r="K51" s="409">
        <f t="shared" si="28"/>
        <v>100</v>
      </c>
      <c r="L51" s="390" t="str">
        <f t="shared" si="1"/>
        <v>Fuerte</v>
      </c>
      <c r="M51" s="379">
        <f>ROUNDUP(AVERAGEIF(K51:K61,"&gt;0"),1)</f>
        <v>97.5</v>
      </c>
      <c r="N51" s="378" t="str">
        <f>IF(M51=100,"Fuerte",IF(M51&lt;50,"Débil","Moderada"))</f>
        <v>Moderada</v>
      </c>
      <c r="O51" s="380" t="str">
        <f>IF(M51&lt;96,"Se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1" s="392" t="s">
        <v>339</v>
      </c>
      <c r="Q51" s="368" t="str">
        <f t="shared" si="2"/>
        <v/>
      </c>
      <c r="R51" s="368" t="str">
        <f t="shared" si="3"/>
        <v>Moderada</v>
      </c>
      <c r="S51" s="368" t="str">
        <f t="shared" si="4"/>
        <v/>
      </c>
      <c r="T51" s="369" t="str">
        <f t="shared" si="5"/>
        <v>Control fuerte pero si el riesgo residual lo requiere, en cada proceso involucrado se deben emprender acciones adicionales</v>
      </c>
      <c r="U51" s="386">
        <f t="shared" si="6"/>
        <v>2</v>
      </c>
      <c r="V51" s="355">
        <f>IFERROR(ROUND(AVERAGE(U51:U58),0),0)</f>
        <v>1</v>
      </c>
      <c r="W51" s="378">
        <f>IF(OR(S51="Débil",V51=0),0,IF(V51=1,1,IF(AND(Q51="Fuerte",V51=2),2,1)))</f>
        <v>1</v>
      </c>
      <c r="X51" s="353" t="str">
        <f t="shared" si="7"/>
        <v/>
      </c>
      <c r="Y51" s="355">
        <f>IFERROR(ROUND(AVERAGE(X51:X58),0),0)</f>
        <v>2</v>
      </c>
      <c r="Z51" s="378">
        <f>IF(OR(S51="Débil",Y51=0),0,IF(Y51=1,1,IF(AND(Q51="Fuerte",Y51=2),2,1)))</f>
        <v>1</v>
      </c>
      <c r="AA51" s="338"/>
      <c r="AB51" s="338"/>
      <c r="AC51" s="338"/>
      <c r="AD51" s="338"/>
      <c r="AE51" s="338"/>
      <c r="AF51" s="338"/>
      <c r="AG51" s="338"/>
      <c r="AJ51" s="338"/>
      <c r="AK51" s="338"/>
      <c r="AL51" s="338"/>
      <c r="AM51" s="338"/>
      <c r="AN51" s="338"/>
    </row>
    <row r="52" spans="1:41" s="314" customFormat="1" ht="51" x14ac:dyDescent="0.2">
      <c r="A52" s="406"/>
      <c r="B52" s="403" t="s">
        <v>472</v>
      </c>
      <c r="C52" s="407" t="s">
        <v>64</v>
      </c>
      <c r="D52" s="408">
        <v>15</v>
      </c>
      <c r="E52" s="408">
        <v>15</v>
      </c>
      <c r="F52" s="408">
        <v>15</v>
      </c>
      <c r="G52" s="408">
        <v>15</v>
      </c>
      <c r="H52" s="408">
        <v>15</v>
      </c>
      <c r="I52" s="408">
        <v>15</v>
      </c>
      <c r="J52" s="408">
        <v>5</v>
      </c>
      <c r="K52" s="409">
        <f t="shared" si="28"/>
        <v>95</v>
      </c>
      <c r="L52" s="390" t="str">
        <f t="shared" si="1"/>
        <v>Moderado</v>
      </c>
      <c r="M52" s="394"/>
      <c r="N52" s="389"/>
      <c r="O52" s="395"/>
      <c r="P52" s="392" t="s">
        <v>339</v>
      </c>
      <c r="Q52" s="368" t="str">
        <f t="shared" si="2"/>
        <v/>
      </c>
      <c r="R52" s="368" t="str">
        <f t="shared" si="3"/>
        <v>Moderada</v>
      </c>
      <c r="S52" s="368" t="str">
        <f t="shared" si="4"/>
        <v/>
      </c>
      <c r="T52" s="369" t="str">
        <f t="shared" si="5"/>
        <v>Requiere plan de acción para fortalecer los controles</v>
      </c>
      <c r="U52" s="386">
        <f t="shared" si="6"/>
        <v>1</v>
      </c>
      <c r="V52" s="347"/>
      <c r="W52" s="394"/>
      <c r="X52" s="353" t="str">
        <f t="shared" si="7"/>
        <v/>
      </c>
      <c r="Y52" s="387"/>
      <c r="Z52" s="389"/>
      <c r="AA52" s="384"/>
      <c r="AB52" s="384"/>
      <c r="AC52" s="384"/>
      <c r="AD52" s="384"/>
      <c r="AE52" s="384"/>
      <c r="AF52" s="384"/>
      <c r="AG52" s="384"/>
      <c r="AH52" s="384"/>
      <c r="AI52" s="384"/>
      <c r="AJ52" s="384"/>
      <c r="AK52" s="384"/>
      <c r="AL52" s="384"/>
      <c r="AM52" s="384"/>
      <c r="AN52" s="384"/>
      <c r="AO52" s="384"/>
    </row>
    <row r="53" spans="1:41" s="384" customFormat="1" ht="63.75" x14ac:dyDescent="0.2">
      <c r="A53" s="406"/>
      <c r="B53" s="403" t="s">
        <v>474</v>
      </c>
      <c r="C53" s="407" t="s">
        <v>64</v>
      </c>
      <c r="D53" s="408">
        <v>15</v>
      </c>
      <c r="E53" s="408">
        <v>15</v>
      </c>
      <c r="F53" s="408">
        <v>15</v>
      </c>
      <c r="G53" s="408">
        <v>15</v>
      </c>
      <c r="H53" s="408">
        <v>15</v>
      </c>
      <c r="I53" s="408">
        <v>15</v>
      </c>
      <c r="J53" s="343">
        <v>5</v>
      </c>
      <c r="K53" s="409">
        <f t="shared" si="28"/>
        <v>95</v>
      </c>
      <c r="L53" s="390" t="str">
        <f t="shared" si="1"/>
        <v>Moderado</v>
      </c>
      <c r="M53" s="394"/>
      <c r="N53" s="389"/>
      <c r="O53" s="395"/>
      <c r="P53" s="392" t="s">
        <v>339</v>
      </c>
      <c r="Q53" s="368" t="str">
        <f t="shared" si="2"/>
        <v/>
      </c>
      <c r="R53" s="368" t="str">
        <f t="shared" si="3"/>
        <v>Moderada</v>
      </c>
      <c r="S53" s="368" t="str">
        <f t="shared" si="4"/>
        <v/>
      </c>
      <c r="T53" s="369" t="str">
        <f t="shared" si="5"/>
        <v>Requiere plan de acción para fortalecer los controles</v>
      </c>
      <c r="U53" s="386">
        <f t="shared" si="6"/>
        <v>1</v>
      </c>
      <c r="V53" s="347"/>
      <c r="W53" s="394"/>
      <c r="X53" s="353" t="str">
        <f t="shared" si="7"/>
        <v/>
      </c>
      <c r="Y53" s="387"/>
      <c r="Z53" s="389"/>
    </row>
    <row r="54" spans="1:41" ht="51" x14ac:dyDescent="0.2">
      <c r="A54" s="406"/>
      <c r="B54" s="403" t="s">
        <v>407</v>
      </c>
      <c r="C54" s="407" t="s">
        <v>64</v>
      </c>
      <c r="D54" s="408">
        <v>15</v>
      </c>
      <c r="E54" s="408">
        <v>15</v>
      </c>
      <c r="F54" s="408">
        <v>15</v>
      </c>
      <c r="G54" s="408">
        <v>15</v>
      </c>
      <c r="H54" s="408">
        <v>15</v>
      </c>
      <c r="I54" s="408">
        <v>15</v>
      </c>
      <c r="J54" s="408">
        <v>5</v>
      </c>
      <c r="K54" s="409">
        <f t="shared" si="28"/>
        <v>95</v>
      </c>
      <c r="L54" s="390" t="str">
        <f t="shared" si="1"/>
        <v>Moderado</v>
      </c>
      <c r="M54" s="394"/>
      <c r="N54" s="389"/>
      <c r="O54" s="395"/>
      <c r="P54" s="392" t="s">
        <v>339</v>
      </c>
      <c r="Q54" s="368" t="str">
        <f t="shared" si="2"/>
        <v/>
      </c>
      <c r="R54" s="368" t="str">
        <f t="shared" si="3"/>
        <v>Moderada</v>
      </c>
      <c r="S54" s="368" t="str">
        <f t="shared" si="4"/>
        <v/>
      </c>
      <c r="T54" s="369" t="str">
        <f t="shared" si="5"/>
        <v>Requiere plan de acción para fortalecer los controles</v>
      </c>
      <c r="U54" s="386">
        <f t="shared" si="6"/>
        <v>1</v>
      </c>
      <c r="V54" s="347"/>
      <c r="W54" s="394"/>
      <c r="X54" s="353" t="str">
        <f t="shared" si="7"/>
        <v/>
      </c>
      <c r="Y54" s="387"/>
      <c r="Z54" s="389"/>
      <c r="AA54" s="384"/>
      <c r="AB54" s="384"/>
      <c r="AC54" s="384"/>
      <c r="AD54" s="384"/>
      <c r="AE54" s="384"/>
      <c r="AF54" s="384"/>
      <c r="AG54" s="384"/>
      <c r="AH54" s="384"/>
      <c r="AI54" s="384"/>
      <c r="AJ54" s="384"/>
      <c r="AK54" s="384"/>
      <c r="AL54" s="384"/>
      <c r="AM54" s="384"/>
      <c r="AN54" s="384"/>
      <c r="AO54" s="384"/>
    </row>
    <row r="55" spans="1:41" ht="38.25" x14ac:dyDescent="0.2">
      <c r="A55" s="406"/>
      <c r="B55" s="403" t="s">
        <v>408</v>
      </c>
      <c r="C55" s="407" t="s">
        <v>64</v>
      </c>
      <c r="D55" s="408">
        <v>15</v>
      </c>
      <c r="E55" s="408">
        <v>15</v>
      </c>
      <c r="F55" s="408">
        <v>15</v>
      </c>
      <c r="G55" s="408">
        <v>15</v>
      </c>
      <c r="H55" s="408">
        <v>15</v>
      </c>
      <c r="I55" s="408">
        <v>15</v>
      </c>
      <c r="J55" s="408">
        <v>10</v>
      </c>
      <c r="K55" s="409">
        <f t="shared" ref="K55:K58" si="38">SUM(D55:J55)</f>
        <v>100</v>
      </c>
      <c r="L55" s="390" t="str">
        <f t="shared" si="1"/>
        <v>Fuerte</v>
      </c>
      <c r="M55" s="394"/>
      <c r="N55" s="389"/>
      <c r="O55" s="395"/>
      <c r="P55" s="392" t="s">
        <v>339</v>
      </c>
      <c r="Q55" s="368" t="str">
        <f t="shared" si="2"/>
        <v/>
      </c>
      <c r="R55" s="368" t="str">
        <f t="shared" si="3"/>
        <v>Moderada</v>
      </c>
      <c r="S55" s="368" t="str">
        <f t="shared" si="4"/>
        <v/>
      </c>
      <c r="T55" s="369" t="str">
        <f t="shared" si="5"/>
        <v>Control fuerte pero si el riesgo residual lo requiere, en cada proceso involucrado se deben emprender acciones adicionales</v>
      </c>
      <c r="U55" s="386">
        <f t="shared" si="6"/>
        <v>2</v>
      </c>
      <c r="V55" s="347"/>
      <c r="W55" s="394"/>
      <c r="X55" s="353" t="str">
        <f t="shared" si="7"/>
        <v/>
      </c>
      <c r="Y55" s="387"/>
      <c r="Z55" s="389"/>
      <c r="AA55" s="384"/>
      <c r="AB55" s="384"/>
      <c r="AC55" s="384"/>
      <c r="AD55" s="384"/>
      <c r="AE55" s="384"/>
      <c r="AF55" s="384"/>
      <c r="AG55" s="384"/>
      <c r="AH55" s="384"/>
      <c r="AI55" s="384"/>
      <c r="AJ55" s="384"/>
      <c r="AK55" s="384"/>
      <c r="AL55" s="384"/>
      <c r="AM55" s="384"/>
      <c r="AN55" s="384"/>
      <c r="AO55" s="384"/>
    </row>
    <row r="56" spans="1:41" s="338" customFormat="1" ht="38.25" x14ac:dyDescent="0.2">
      <c r="A56" s="406"/>
      <c r="B56" s="403" t="s">
        <v>409</v>
      </c>
      <c r="C56" s="407" t="s">
        <v>154</v>
      </c>
      <c r="D56" s="408">
        <v>15</v>
      </c>
      <c r="E56" s="408">
        <v>15</v>
      </c>
      <c r="F56" s="408">
        <v>15</v>
      </c>
      <c r="G56" s="408">
        <v>15</v>
      </c>
      <c r="H56" s="408">
        <v>15</v>
      </c>
      <c r="I56" s="408">
        <v>15</v>
      </c>
      <c r="J56" s="408">
        <v>10</v>
      </c>
      <c r="K56" s="409">
        <f t="shared" si="38"/>
        <v>100</v>
      </c>
      <c r="L56" s="390" t="str">
        <f t="shared" si="1"/>
        <v>Fuerte</v>
      </c>
      <c r="M56" s="394"/>
      <c r="N56" s="389"/>
      <c r="O56" s="395"/>
      <c r="P56" s="392" t="s">
        <v>339</v>
      </c>
      <c r="Q56" s="368" t="str">
        <f t="shared" si="2"/>
        <v/>
      </c>
      <c r="R56" s="368" t="str">
        <f t="shared" si="3"/>
        <v>Moderada</v>
      </c>
      <c r="S56" s="368" t="str">
        <f t="shared" si="4"/>
        <v/>
      </c>
      <c r="T56" s="369" t="str">
        <f t="shared" si="5"/>
        <v>Control fuerte pero si el riesgo residual lo requiere, en cada proceso involucrado se deben emprender acciones adicionales</v>
      </c>
      <c r="U56" s="386" t="str">
        <f t="shared" si="6"/>
        <v/>
      </c>
      <c r="V56" s="347"/>
      <c r="W56" s="394"/>
      <c r="X56" s="353">
        <f t="shared" si="7"/>
        <v>2</v>
      </c>
      <c r="Y56" s="387"/>
      <c r="Z56" s="389"/>
    </row>
    <row r="57" spans="1:41" ht="38.25" x14ac:dyDescent="0.2">
      <c r="A57" s="406"/>
      <c r="B57" s="403" t="s">
        <v>410</v>
      </c>
      <c r="C57" s="407" t="s">
        <v>64</v>
      </c>
      <c r="D57" s="408">
        <v>15</v>
      </c>
      <c r="E57" s="408">
        <v>15</v>
      </c>
      <c r="F57" s="408">
        <v>15</v>
      </c>
      <c r="G57" s="408">
        <v>10</v>
      </c>
      <c r="H57" s="408">
        <v>15</v>
      </c>
      <c r="I57" s="408">
        <v>15</v>
      </c>
      <c r="J57" s="408">
        <v>10</v>
      </c>
      <c r="K57" s="409">
        <f t="shared" si="38"/>
        <v>95</v>
      </c>
      <c r="L57" s="390" t="str">
        <f t="shared" si="1"/>
        <v>Moderado</v>
      </c>
      <c r="M57" s="394"/>
      <c r="N57" s="389"/>
      <c r="O57" s="395"/>
      <c r="P57" s="392" t="s">
        <v>499</v>
      </c>
      <c r="Q57" s="368" t="str">
        <f t="shared" si="2"/>
        <v/>
      </c>
      <c r="R57" s="368" t="str">
        <f t="shared" si="3"/>
        <v>Moderada</v>
      </c>
      <c r="S57" s="368" t="str">
        <f t="shared" si="4"/>
        <v/>
      </c>
      <c r="T57" s="369" t="str">
        <f t="shared" si="5"/>
        <v>Requiere plan de acción para fortalecer los controles</v>
      </c>
      <c r="U57" s="386">
        <f t="shared" si="6"/>
        <v>1</v>
      </c>
      <c r="V57" s="347"/>
      <c r="W57" s="394"/>
      <c r="X57" s="353" t="str">
        <f t="shared" si="7"/>
        <v/>
      </c>
      <c r="Y57" s="387"/>
      <c r="Z57" s="389"/>
      <c r="AA57" s="338"/>
      <c r="AB57" s="338"/>
      <c r="AC57" s="338"/>
      <c r="AD57" s="338"/>
      <c r="AE57" s="338"/>
      <c r="AF57" s="338"/>
      <c r="AG57" s="338"/>
      <c r="AJ57" s="338"/>
      <c r="AK57" s="338"/>
      <c r="AL57" s="338"/>
      <c r="AM57" s="338"/>
      <c r="AN57" s="338"/>
    </row>
    <row r="58" spans="1:41" s="338" customFormat="1" ht="25.5" x14ac:dyDescent="0.2">
      <c r="A58" s="406"/>
      <c r="B58" s="403" t="s">
        <v>411</v>
      </c>
      <c r="C58" s="407" t="s">
        <v>154</v>
      </c>
      <c r="D58" s="408">
        <v>15</v>
      </c>
      <c r="E58" s="408">
        <v>15</v>
      </c>
      <c r="F58" s="408">
        <v>15</v>
      </c>
      <c r="G58" s="408">
        <v>15</v>
      </c>
      <c r="H58" s="408">
        <v>15</v>
      </c>
      <c r="I58" s="408">
        <v>15</v>
      </c>
      <c r="J58" s="408">
        <v>10</v>
      </c>
      <c r="K58" s="409">
        <f t="shared" si="38"/>
        <v>100</v>
      </c>
      <c r="L58" s="390" t="str">
        <f t="shared" si="1"/>
        <v>Fuerte</v>
      </c>
      <c r="M58" s="394"/>
      <c r="N58" s="389"/>
      <c r="O58" s="396"/>
      <c r="P58" s="392"/>
      <c r="Q58" s="368" t="str">
        <f t="shared" si="2"/>
        <v/>
      </c>
      <c r="R58" s="368" t="str">
        <f t="shared" si="3"/>
        <v>Moderada</v>
      </c>
      <c r="S58" s="368" t="str">
        <f t="shared" si="4"/>
        <v/>
      </c>
      <c r="T58" s="369" t="str">
        <f t="shared" si="5"/>
        <v>Requiere plan de acción para fortalecer los controles</v>
      </c>
      <c r="U58" s="386" t="str">
        <f t="shared" si="6"/>
        <v/>
      </c>
      <c r="V58" s="388"/>
      <c r="W58" s="356"/>
      <c r="X58" s="353">
        <f t="shared" si="7"/>
        <v>2</v>
      </c>
      <c r="Y58" s="385"/>
      <c r="Z58" s="357"/>
    </row>
    <row r="59" spans="1:41" s="489" customFormat="1" ht="15.75" x14ac:dyDescent="0.25">
      <c r="A59" s="504" t="s">
        <v>697</v>
      </c>
      <c r="B59" s="488"/>
      <c r="C59" s="407"/>
      <c r="D59" s="408"/>
      <c r="E59" s="408"/>
      <c r="F59" s="408"/>
      <c r="G59" s="408"/>
      <c r="H59" s="408"/>
      <c r="I59" s="408"/>
      <c r="J59" s="408"/>
      <c r="K59" s="409">
        <f t="shared" ref="K59:K61" si="39">SUM(D59:J59)</f>
        <v>0</v>
      </c>
      <c r="L59" s="390" t="str">
        <f t="shared" ref="L59:L61" si="40">IF(K59&gt;=96,"Fuerte",(IF(K59&lt;=85,"Débil","Moderado")))</f>
        <v>Débil</v>
      </c>
      <c r="M59" s="394"/>
      <c r="N59" s="389"/>
      <c r="O59" s="395"/>
      <c r="P59" s="392"/>
      <c r="Q59" s="368"/>
      <c r="R59" s="368"/>
      <c r="S59" s="368"/>
      <c r="T59" s="369"/>
      <c r="U59" s="386" t="str">
        <f t="shared" si="6"/>
        <v/>
      </c>
      <c r="V59" s="358">
        <f>IFERROR(ROUND(AVERAGE(U59:U62),0),0)</f>
        <v>2</v>
      </c>
      <c r="W59" s="335">
        <f>IF(OR(S59="Débil",V59=0),0,IF(V59=1,1,IF(AND(Q59="Fuerte",V59=2),2,1)))</f>
        <v>1</v>
      </c>
      <c r="X59" s="353" t="str">
        <f t="shared" si="7"/>
        <v/>
      </c>
      <c r="Y59" s="358">
        <f>IFERROR(ROUND(AVERAGE(X59:X62),0),0)</f>
        <v>0</v>
      </c>
      <c r="Z59" s="335">
        <f>IF(OR(S59="Débil",Y59=0),0,IF(Y59=1,1,IF(AND(Q59="Fuerte",Y59=2),2,1)))</f>
        <v>0</v>
      </c>
      <c r="AB59" s="490"/>
      <c r="AC59" s="491"/>
      <c r="AD59" s="491"/>
      <c r="AE59" s="491"/>
      <c r="AF59" s="492"/>
      <c r="AG59" s="450"/>
      <c r="AH59" s="450"/>
      <c r="AI59" s="450"/>
      <c r="AJ59" s="491"/>
      <c r="AK59" s="491"/>
      <c r="AL59" s="491"/>
      <c r="AM59" s="492"/>
      <c r="AN59" s="450"/>
      <c r="AO59" s="507"/>
    </row>
    <row r="60" spans="1:41" s="489" customFormat="1" ht="15.75" x14ac:dyDescent="0.2">
      <c r="A60" s="406"/>
      <c r="B60" s="488"/>
      <c r="C60" s="407"/>
      <c r="D60" s="408"/>
      <c r="E60" s="408"/>
      <c r="F60" s="408"/>
      <c r="G60" s="408"/>
      <c r="H60" s="408"/>
      <c r="I60" s="408"/>
      <c r="J60" s="408"/>
      <c r="K60" s="409">
        <f t="shared" si="39"/>
        <v>0</v>
      </c>
      <c r="L60" s="390" t="str">
        <f t="shared" si="40"/>
        <v>Débil</v>
      </c>
      <c r="M60" s="394"/>
      <c r="N60" s="389"/>
      <c r="O60" s="395"/>
      <c r="P60" s="392"/>
      <c r="Q60" s="368"/>
      <c r="R60" s="368"/>
      <c r="S60" s="368"/>
      <c r="T60" s="369"/>
      <c r="U60" s="386" t="str">
        <f t="shared" si="6"/>
        <v/>
      </c>
      <c r="V60" s="347"/>
      <c r="W60" s="394"/>
      <c r="X60" s="353" t="str">
        <f t="shared" si="7"/>
        <v/>
      </c>
      <c r="Y60" s="387"/>
      <c r="Z60" s="389"/>
      <c r="AB60" s="490"/>
      <c r="AC60" s="491"/>
      <c r="AD60" s="491"/>
      <c r="AE60" s="491"/>
      <c r="AF60" s="492"/>
      <c r="AG60" s="450"/>
      <c r="AH60" s="450"/>
      <c r="AI60" s="450"/>
      <c r="AJ60" s="491"/>
      <c r="AK60" s="491"/>
      <c r="AL60" s="491"/>
      <c r="AM60" s="492"/>
      <c r="AN60" s="450"/>
      <c r="AO60" s="507"/>
    </row>
    <row r="61" spans="1:41" s="489" customFormat="1" ht="15.75" x14ac:dyDescent="0.2">
      <c r="A61" s="406"/>
      <c r="B61" s="488"/>
      <c r="C61" s="407"/>
      <c r="D61" s="408"/>
      <c r="E61" s="408"/>
      <c r="F61" s="408"/>
      <c r="G61" s="408"/>
      <c r="H61" s="408"/>
      <c r="I61" s="408"/>
      <c r="J61" s="408"/>
      <c r="K61" s="409">
        <f t="shared" si="39"/>
        <v>0</v>
      </c>
      <c r="L61" s="390" t="str">
        <f t="shared" si="40"/>
        <v>Débil</v>
      </c>
      <c r="M61" s="394"/>
      <c r="N61" s="389"/>
      <c r="O61" s="395"/>
      <c r="P61" s="392"/>
      <c r="Q61" s="368"/>
      <c r="R61" s="368"/>
      <c r="S61" s="368"/>
      <c r="T61" s="369"/>
      <c r="U61" s="386" t="str">
        <f t="shared" si="6"/>
        <v/>
      </c>
      <c r="V61" s="347"/>
      <c r="W61" s="394"/>
      <c r="X61" s="353" t="str">
        <f t="shared" si="7"/>
        <v/>
      </c>
      <c r="Y61" s="387"/>
      <c r="Z61" s="389"/>
      <c r="AB61" s="490"/>
      <c r="AC61" s="491"/>
      <c r="AD61" s="491"/>
      <c r="AE61" s="491"/>
      <c r="AF61" s="492"/>
      <c r="AG61" s="450"/>
      <c r="AH61" s="450"/>
      <c r="AI61" s="450"/>
      <c r="AJ61" s="491"/>
      <c r="AK61" s="491"/>
      <c r="AL61" s="491"/>
      <c r="AM61" s="492"/>
      <c r="AN61" s="450"/>
      <c r="AO61" s="507"/>
    </row>
    <row r="62" spans="1:41" s="338" customFormat="1" ht="51" x14ac:dyDescent="0.2">
      <c r="A62" s="291" t="str">
        <f>'2. MAPA DE RIESGOS '!C19</f>
        <v>8: Desvíación en el uso de los bienes y servicios de la Entidad con la intención de favorecer intereses propios o de terceros.</v>
      </c>
      <c r="B62" s="284" t="s">
        <v>412</v>
      </c>
      <c r="C62" s="405" t="s">
        <v>64</v>
      </c>
      <c r="D62" s="339">
        <v>15</v>
      </c>
      <c r="E62" s="339">
        <v>15</v>
      </c>
      <c r="F62" s="339">
        <v>15</v>
      </c>
      <c r="G62" s="339">
        <v>15</v>
      </c>
      <c r="H62" s="339">
        <v>15</v>
      </c>
      <c r="I62" s="339">
        <v>15</v>
      </c>
      <c r="J62" s="339">
        <v>10</v>
      </c>
      <c r="K62" s="309">
        <f t="shared" si="28"/>
        <v>100</v>
      </c>
      <c r="L62" s="327" t="str">
        <f t="shared" si="1"/>
        <v>Fuerte</v>
      </c>
      <c r="M62" s="331">
        <f>ROUNDUP(AVERAGEIF(K62:K75,"&gt;0"),1)</f>
        <v>98.699999999999989</v>
      </c>
      <c r="N62" s="335" t="str">
        <f>IF(M62=100,"Fuerte",IF(M62&lt;50,"Débil","Moderada"))</f>
        <v>Moderada</v>
      </c>
      <c r="O62" s="333" t="str">
        <f>IF(M62&lt;96,"Se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62" s="328" t="s">
        <v>339</v>
      </c>
      <c r="Q62" s="366" t="str">
        <f t="shared" si="2"/>
        <v/>
      </c>
      <c r="R62" s="366" t="str">
        <f t="shared" si="3"/>
        <v>Moderada</v>
      </c>
      <c r="S62" s="366" t="str">
        <f t="shared" si="4"/>
        <v/>
      </c>
      <c r="T62" s="367" t="str">
        <f t="shared" si="5"/>
        <v>Control fuerte pero si el riesgo residual lo requiere, en cada proceso involucrado se deben emprender acciones adicionales</v>
      </c>
      <c r="U62" s="400">
        <f t="shared" si="6"/>
        <v>2</v>
      </c>
      <c r="V62" s="358">
        <f>IFERROR(ROUND(AVERAGE(U62:U72),0),0)</f>
        <v>2</v>
      </c>
      <c r="W62" s="335">
        <f>IF(OR(S62="Débil",V62=0),0,IF(V62=1,1,IF(AND(Q62="Fuerte",V62=2),2,1)))</f>
        <v>1</v>
      </c>
      <c r="X62" s="353" t="str">
        <f t="shared" si="7"/>
        <v/>
      </c>
      <c r="Y62" s="358">
        <f>IFERROR(ROUND(AVERAGE(X62:X72),0),0)</f>
        <v>2</v>
      </c>
      <c r="Z62" s="335">
        <f>IF(OR(S62="Débil",Y62=0),0,IF(Y62=1,1,IF(AND(Q62="Fuerte",Y62=2),2,1)))</f>
        <v>1</v>
      </c>
    </row>
    <row r="63" spans="1:41" s="338" customFormat="1" ht="38.25" x14ac:dyDescent="0.2">
      <c r="A63" s="295"/>
      <c r="B63" s="313" t="s">
        <v>413</v>
      </c>
      <c r="C63" s="405" t="s">
        <v>64</v>
      </c>
      <c r="D63" s="382">
        <v>15</v>
      </c>
      <c r="E63" s="382">
        <v>15</v>
      </c>
      <c r="F63" s="382">
        <v>15</v>
      </c>
      <c r="G63" s="382">
        <v>15</v>
      </c>
      <c r="H63" s="382">
        <v>15</v>
      </c>
      <c r="I63" s="382">
        <v>15</v>
      </c>
      <c r="J63" s="382">
        <v>10</v>
      </c>
      <c r="K63" s="383">
        <f t="shared" ref="K63:K70" si="41">SUM(D63:J63)</f>
        <v>100</v>
      </c>
      <c r="L63" s="391" t="str">
        <f t="shared" si="1"/>
        <v>Fuerte</v>
      </c>
      <c r="M63" s="397"/>
      <c r="N63" s="398"/>
      <c r="O63" s="399"/>
      <c r="P63" s="393" t="s">
        <v>339</v>
      </c>
      <c r="Q63" s="366" t="str">
        <f t="shared" si="2"/>
        <v/>
      </c>
      <c r="R63" s="366" t="str">
        <f t="shared" si="3"/>
        <v>Moderada</v>
      </c>
      <c r="S63" s="366" t="str">
        <f t="shared" si="4"/>
        <v/>
      </c>
      <c r="T63" s="367" t="str">
        <f t="shared" si="5"/>
        <v>Control fuerte pero si el riesgo residual lo requiere, en cada proceso involucrado se deben emprender acciones adicionales</v>
      </c>
      <c r="U63" s="400">
        <f t="shared" si="6"/>
        <v>2</v>
      </c>
      <c r="V63" s="346"/>
      <c r="W63" s="397"/>
      <c r="X63" s="353" t="str">
        <f t="shared" si="7"/>
        <v/>
      </c>
      <c r="Y63" s="374"/>
      <c r="Z63" s="398"/>
      <c r="AA63" s="384"/>
      <c r="AB63" s="384"/>
      <c r="AC63" s="384"/>
      <c r="AD63" s="384"/>
      <c r="AE63" s="384"/>
      <c r="AF63" s="384"/>
      <c r="AG63" s="384"/>
      <c r="AH63" s="384"/>
      <c r="AI63" s="384"/>
      <c r="AJ63" s="384"/>
      <c r="AK63" s="384"/>
      <c r="AL63" s="384"/>
      <c r="AM63" s="384"/>
      <c r="AN63" s="384"/>
      <c r="AO63" s="384"/>
    </row>
    <row r="64" spans="1:41" s="338" customFormat="1" ht="38.25" x14ac:dyDescent="0.2">
      <c r="A64" s="295"/>
      <c r="B64" s="313" t="s">
        <v>414</v>
      </c>
      <c r="C64" s="405" t="s">
        <v>64</v>
      </c>
      <c r="D64" s="382">
        <v>15</v>
      </c>
      <c r="E64" s="382">
        <v>15</v>
      </c>
      <c r="F64" s="382">
        <v>15</v>
      </c>
      <c r="G64" s="382">
        <v>15</v>
      </c>
      <c r="H64" s="382">
        <v>15</v>
      </c>
      <c r="I64" s="382">
        <v>15</v>
      </c>
      <c r="J64" s="382">
        <v>10</v>
      </c>
      <c r="K64" s="383">
        <f t="shared" si="41"/>
        <v>100</v>
      </c>
      <c r="L64" s="391" t="str">
        <f t="shared" si="1"/>
        <v>Fuerte</v>
      </c>
      <c r="M64" s="397"/>
      <c r="N64" s="398"/>
      <c r="O64" s="399"/>
      <c r="P64" s="393" t="s">
        <v>339</v>
      </c>
      <c r="Q64" s="366" t="str">
        <f t="shared" si="2"/>
        <v/>
      </c>
      <c r="R64" s="366" t="str">
        <f t="shared" si="3"/>
        <v>Moderada</v>
      </c>
      <c r="S64" s="366" t="str">
        <f t="shared" si="4"/>
        <v/>
      </c>
      <c r="T64" s="367" t="str">
        <f t="shared" si="5"/>
        <v>Control fuerte pero si el riesgo residual lo requiere, en cada proceso involucrado se deben emprender acciones adicionales</v>
      </c>
      <c r="U64" s="400">
        <f t="shared" si="6"/>
        <v>2</v>
      </c>
      <c r="V64" s="346"/>
      <c r="W64" s="397"/>
      <c r="X64" s="353" t="str">
        <f t="shared" si="7"/>
        <v/>
      </c>
      <c r="Y64" s="374"/>
      <c r="Z64" s="398"/>
      <c r="AA64" s="384"/>
      <c r="AB64" s="384"/>
      <c r="AC64" s="384"/>
      <c r="AD64" s="384"/>
      <c r="AE64" s="384"/>
      <c r="AF64" s="384"/>
      <c r="AG64" s="384"/>
      <c r="AH64" s="384"/>
      <c r="AI64" s="384"/>
      <c r="AJ64" s="384"/>
      <c r="AK64" s="384"/>
      <c r="AL64" s="384"/>
      <c r="AM64" s="384"/>
      <c r="AN64" s="384"/>
      <c r="AO64" s="384"/>
    </row>
    <row r="65" spans="1:41" ht="48" customHeight="1" x14ac:dyDescent="0.2">
      <c r="A65" s="293"/>
      <c r="B65" s="284" t="s">
        <v>415</v>
      </c>
      <c r="C65" s="405" t="s">
        <v>64</v>
      </c>
      <c r="D65" s="339">
        <v>15</v>
      </c>
      <c r="E65" s="339">
        <v>15</v>
      </c>
      <c r="F65" s="339">
        <v>15</v>
      </c>
      <c r="G65" s="339">
        <v>10</v>
      </c>
      <c r="H65" s="339">
        <v>15</v>
      </c>
      <c r="I65" s="339">
        <v>15</v>
      </c>
      <c r="J65" s="339">
        <v>10</v>
      </c>
      <c r="K65" s="309">
        <f t="shared" si="41"/>
        <v>95</v>
      </c>
      <c r="L65" s="327" t="str">
        <f t="shared" si="1"/>
        <v>Moderado</v>
      </c>
      <c r="M65" s="317"/>
      <c r="N65" s="316"/>
      <c r="O65" s="315"/>
      <c r="P65" s="328" t="s">
        <v>499</v>
      </c>
      <c r="Q65" s="366" t="str">
        <f t="shared" si="2"/>
        <v/>
      </c>
      <c r="R65" s="366" t="str">
        <f t="shared" si="3"/>
        <v>Moderada</v>
      </c>
      <c r="S65" s="366" t="str">
        <f t="shared" si="4"/>
        <v/>
      </c>
      <c r="T65" s="367" t="str">
        <f t="shared" si="5"/>
        <v>Requiere plan de acción para fortalecer los controles</v>
      </c>
      <c r="U65" s="400">
        <f t="shared" si="6"/>
        <v>1</v>
      </c>
      <c r="V65" s="346"/>
      <c r="W65" s="397"/>
      <c r="X65" s="353" t="str">
        <f t="shared" si="7"/>
        <v/>
      </c>
      <c r="Y65" s="374"/>
      <c r="Z65" s="398"/>
      <c r="AA65" s="338"/>
      <c r="AB65" s="338"/>
      <c r="AC65" s="338"/>
      <c r="AD65" s="338"/>
      <c r="AE65" s="338"/>
      <c r="AF65" s="338"/>
      <c r="AG65" s="338"/>
      <c r="AJ65" s="338"/>
      <c r="AK65" s="338"/>
      <c r="AL65" s="338"/>
      <c r="AM65" s="338"/>
      <c r="AN65" s="338"/>
    </row>
    <row r="66" spans="1:41" ht="63.75" x14ac:dyDescent="0.2">
      <c r="A66" s="295"/>
      <c r="B66" s="344" t="s">
        <v>452</v>
      </c>
      <c r="C66" s="405" t="s">
        <v>64</v>
      </c>
      <c r="D66" s="382">
        <v>15</v>
      </c>
      <c r="E66" s="382">
        <v>15</v>
      </c>
      <c r="F66" s="382">
        <v>15</v>
      </c>
      <c r="G66" s="382">
        <v>10</v>
      </c>
      <c r="H66" s="382">
        <v>15</v>
      </c>
      <c r="I66" s="382">
        <v>15</v>
      </c>
      <c r="J66" s="382">
        <v>10</v>
      </c>
      <c r="K66" s="383">
        <f t="shared" si="41"/>
        <v>95</v>
      </c>
      <c r="L66" s="391" t="str">
        <f t="shared" si="1"/>
        <v>Moderado</v>
      </c>
      <c r="M66" s="397"/>
      <c r="N66" s="398"/>
      <c r="O66" s="399"/>
      <c r="P66" s="393" t="s">
        <v>339</v>
      </c>
      <c r="Q66" s="366" t="str">
        <f t="shared" si="2"/>
        <v/>
      </c>
      <c r="R66" s="366" t="str">
        <f t="shared" si="3"/>
        <v>Moderada</v>
      </c>
      <c r="S66" s="366" t="str">
        <f t="shared" si="4"/>
        <v/>
      </c>
      <c r="T66" s="367" t="str">
        <f t="shared" si="5"/>
        <v>Requiere plan de acción para fortalecer los controles</v>
      </c>
      <c r="U66" s="400">
        <f t="shared" si="6"/>
        <v>1</v>
      </c>
      <c r="V66" s="346"/>
      <c r="W66" s="397"/>
      <c r="X66" s="353" t="str">
        <f t="shared" si="7"/>
        <v/>
      </c>
      <c r="Y66" s="374"/>
      <c r="Z66" s="398"/>
      <c r="AA66" s="384"/>
      <c r="AB66" s="384"/>
      <c r="AC66" s="384"/>
      <c r="AD66" s="384"/>
      <c r="AE66" s="384"/>
      <c r="AF66" s="384"/>
      <c r="AG66" s="384"/>
      <c r="AH66" s="384"/>
      <c r="AI66" s="384"/>
      <c r="AJ66" s="384"/>
      <c r="AK66" s="384"/>
      <c r="AL66" s="384"/>
      <c r="AM66" s="384"/>
      <c r="AN66" s="384"/>
      <c r="AO66" s="384"/>
    </row>
    <row r="67" spans="1:41" ht="38.25" x14ac:dyDescent="0.2">
      <c r="A67" s="295"/>
      <c r="B67" s="344" t="s">
        <v>453</v>
      </c>
      <c r="C67" s="405" t="s">
        <v>64</v>
      </c>
      <c r="D67" s="382">
        <v>15</v>
      </c>
      <c r="E67" s="382">
        <v>15</v>
      </c>
      <c r="F67" s="382">
        <v>15</v>
      </c>
      <c r="G67" s="382">
        <v>15</v>
      </c>
      <c r="H67" s="382">
        <v>15</v>
      </c>
      <c r="I67" s="382">
        <v>15</v>
      </c>
      <c r="J67" s="382">
        <v>10</v>
      </c>
      <c r="K67" s="383">
        <f t="shared" ref="K67" si="42">SUM(D67:J67)</f>
        <v>100</v>
      </c>
      <c r="L67" s="391" t="str">
        <f t="shared" ref="L67" si="43">IF(K67&gt;=96,"Fuerte",(IF(K67&lt;=85,"Débil","Moderado")))</f>
        <v>Fuerte</v>
      </c>
      <c r="M67" s="397"/>
      <c r="N67" s="398"/>
      <c r="O67" s="399"/>
      <c r="P67" s="393" t="s">
        <v>339</v>
      </c>
      <c r="Q67" s="366" t="str">
        <f t="shared" si="2"/>
        <v/>
      </c>
      <c r="R67" s="366" t="str">
        <f t="shared" si="3"/>
        <v>Moderada</v>
      </c>
      <c r="S67" s="366" t="str">
        <f t="shared" si="4"/>
        <v/>
      </c>
      <c r="T67" s="367" t="str">
        <f t="shared" si="5"/>
        <v>Control fuerte pero si el riesgo residual lo requiere, en cada proceso involucrado se deben emprender acciones adicionales</v>
      </c>
      <c r="U67" s="400">
        <f t="shared" si="6"/>
        <v>2</v>
      </c>
      <c r="V67" s="346"/>
      <c r="W67" s="397"/>
      <c r="X67" s="353" t="str">
        <f t="shared" si="7"/>
        <v/>
      </c>
      <c r="Y67" s="374"/>
      <c r="Z67" s="398"/>
      <c r="AA67" s="384"/>
      <c r="AB67" s="384"/>
      <c r="AC67" s="384"/>
      <c r="AD67" s="384"/>
      <c r="AE67" s="384"/>
      <c r="AF67" s="384"/>
      <c r="AG67" s="384"/>
      <c r="AH67" s="384"/>
      <c r="AI67" s="384"/>
      <c r="AJ67" s="384"/>
      <c r="AK67" s="384"/>
      <c r="AL67" s="384"/>
      <c r="AM67" s="384"/>
      <c r="AN67" s="384"/>
      <c r="AO67" s="384"/>
    </row>
    <row r="68" spans="1:41" ht="38.25" x14ac:dyDescent="0.2">
      <c r="A68" s="404"/>
      <c r="B68" s="345" t="s">
        <v>451</v>
      </c>
      <c r="C68" s="405" t="s">
        <v>64</v>
      </c>
      <c r="D68" s="382">
        <v>15</v>
      </c>
      <c r="E68" s="382">
        <v>15</v>
      </c>
      <c r="F68" s="382">
        <v>15</v>
      </c>
      <c r="G68" s="382">
        <v>15</v>
      </c>
      <c r="H68" s="382">
        <v>15</v>
      </c>
      <c r="I68" s="382">
        <v>15</v>
      </c>
      <c r="J68" s="382">
        <v>10</v>
      </c>
      <c r="K68" s="383">
        <f t="shared" si="41"/>
        <v>100</v>
      </c>
      <c r="L68" s="391" t="str">
        <f t="shared" si="1"/>
        <v>Fuerte</v>
      </c>
      <c r="M68" s="397"/>
      <c r="N68" s="398"/>
      <c r="O68" s="399"/>
      <c r="P68" s="393" t="s">
        <v>339</v>
      </c>
      <c r="Q68" s="366" t="str">
        <f t="shared" si="2"/>
        <v/>
      </c>
      <c r="R68" s="366" t="str">
        <f t="shared" si="3"/>
        <v>Moderada</v>
      </c>
      <c r="S68" s="366" t="str">
        <f t="shared" si="4"/>
        <v/>
      </c>
      <c r="T68" s="367" t="str">
        <f t="shared" si="5"/>
        <v>Control fuerte pero si el riesgo residual lo requiere, en cada proceso involucrado se deben emprender acciones adicionales</v>
      </c>
      <c r="U68" s="400">
        <f t="shared" si="6"/>
        <v>2</v>
      </c>
      <c r="V68" s="346"/>
      <c r="W68" s="397"/>
      <c r="X68" s="353" t="str">
        <f t="shared" si="7"/>
        <v/>
      </c>
      <c r="Y68" s="374"/>
      <c r="Z68" s="398"/>
      <c r="AA68" s="384"/>
      <c r="AB68" s="384"/>
      <c r="AC68" s="384"/>
      <c r="AD68" s="384"/>
      <c r="AE68" s="384"/>
      <c r="AF68" s="384"/>
      <c r="AG68" s="384"/>
      <c r="AH68" s="384"/>
      <c r="AI68" s="384"/>
      <c r="AJ68" s="384"/>
      <c r="AK68" s="384"/>
      <c r="AL68" s="384"/>
      <c r="AM68" s="384"/>
      <c r="AN68" s="384"/>
      <c r="AO68" s="384"/>
    </row>
    <row r="69" spans="1:41" ht="38.25" x14ac:dyDescent="0.2">
      <c r="A69" s="308"/>
      <c r="B69" s="311" t="s">
        <v>450</v>
      </c>
      <c r="C69" s="405" t="s">
        <v>64</v>
      </c>
      <c r="D69" s="339">
        <v>15</v>
      </c>
      <c r="E69" s="339">
        <v>15</v>
      </c>
      <c r="F69" s="339">
        <v>15</v>
      </c>
      <c r="G69" s="339">
        <v>15</v>
      </c>
      <c r="H69" s="339">
        <v>15</v>
      </c>
      <c r="I69" s="339">
        <v>15</v>
      </c>
      <c r="J69" s="339">
        <v>10</v>
      </c>
      <c r="K69" s="309">
        <f t="shared" si="41"/>
        <v>100</v>
      </c>
      <c r="L69" s="327" t="str">
        <f t="shared" si="1"/>
        <v>Fuerte</v>
      </c>
      <c r="M69" s="317"/>
      <c r="N69" s="316"/>
      <c r="O69" s="315"/>
      <c r="P69" s="328" t="s">
        <v>339</v>
      </c>
      <c r="Q69" s="366" t="str">
        <f t="shared" si="2"/>
        <v/>
      </c>
      <c r="R69" s="366" t="str">
        <f t="shared" si="3"/>
        <v>Moderada</v>
      </c>
      <c r="S69" s="366" t="str">
        <f t="shared" si="4"/>
        <v/>
      </c>
      <c r="T69" s="367" t="str">
        <f t="shared" si="5"/>
        <v>Control fuerte pero si el riesgo residual lo requiere, en cada proceso involucrado se deben emprender acciones adicionales</v>
      </c>
      <c r="U69" s="400">
        <f t="shared" si="6"/>
        <v>2</v>
      </c>
      <c r="V69" s="346"/>
      <c r="W69" s="397"/>
      <c r="X69" s="353" t="str">
        <f t="shared" si="7"/>
        <v/>
      </c>
      <c r="Y69" s="374"/>
      <c r="Z69" s="398"/>
      <c r="AA69" s="338"/>
      <c r="AB69" s="338"/>
      <c r="AC69" s="338"/>
      <c r="AD69" s="338"/>
      <c r="AE69" s="338"/>
      <c r="AF69" s="338"/>
      <c r="AG69" s="338"/>
      <c r="AJ69" s="338"/>
      <c r="AK69" s="338"/>
      <c r="AL69" s="338"/>
      <c r="AM69" s="338"/>
      <c r="AN69" s="338"/>
    </row>
    <row r="70" spans="1:41" s="338" customFormat="1" ht="51" x14ac:dyDescent="0.2">
      <c r="A70" s="308"/>
      <c r="B70" s="311" t="s">
        <v>449</v>
      </c>
      <c r="C70" s="405" t="s">
        <v>154</v>
      </c>
      <c r="D70" s="339">
        <v>15</v>
      </c>
      <c r="E70" s="339">
        <v>15</v>
      </c>
      <c r="F70" s="339">
        <v>15</v>
      </c>
      <c r="G70" s="339">
        <v>15</v>
      </c>
      <c r="H70" s="339">
        <v>15</v>
      </c>
      <c r="I70" s="339">
        <v>15</v>
      </c>
      <c r="J70" s="339">
        <v>10</v>
      </c>
      <c r="K70" s="309">
        <f t="shared" si="41"/>
        <v>100</v>
      </c>
      <c r="L70" s="327" t="str">
        <f t="shared" si="1"/>
        <v>Fuerte</v>
      </c>
      <c r="M70" s="317"/>
      <c r="N70" s="316"/>
      <c r="O70" s="315"/>
      <c r="P70" s="328" t="s">
        <v>339</v>
      </c>
      <c r="Q70" s="366" t="str">
        <f t="shared" si="2"/>
        <v/>
      </c>
      <c r="R70" s="366" t="str">
        <f t="shared" si="3"/>
        <v>Moderada</v>
      </c>
      <c r="S70" s="366" t="str">
        <f t="shared" si="4"/>
        <v/>
      </c>
      <c r="T70" s="367" t="str">
        <f t="shared" si="5"/>
        <v>Control fuerte pero si el riesgo residual lo requiere, en cada proceso involucrado se deben emprender acciones adicionales</v>
      </c>
      <c r="U70" s="400" t="str">
        <f t="shared" si="6"/>
        <v/>
      </c>
      <c r="V70" s="346"/>
      <c r="W70" s="397"/>
      <c r="X70" s="353">
        <f t="shared" si="7"/>
        <v>2</v>
      </c>
      <c r="Y70" s="374"/>
      <c r="Z70" s="398"/>
    </row>
    <row r="71" spans="1:41" s="338" customFormat="1" ht="38.25" x14ac:dyDescent="0.2">
      <c r="A71" s="308"/>
      <c r="B71" s="311" t="s">
        <v>448</v>
      </c>
      <c r="C71" s="405" t="s">
        <v>64</v>
      </c>
      <c r="D71" s="339">
        <v>15</v>
      </c>
      <c r="E71" s="339">
        <v>15</v>
      </c>
      <c r="F71" s="339">
        <v>15</v>
      </c>
      <c r="G71" s="339">
        <v>15</v>
      </c>
      <c r="H71" s="339">
        <v>15</v>
      </c>
      <c r="I71" s="339">
        <v>15</v>
      </c>
      <c r="J71" s="339">
        <v>10</v>
      </c>
      <c r="K71" s="309">
        <f t="shared" ref="K71:K75" si="44">SUM(D71:J71)</f>
        <v>100</v>
      </c>
      <c r="L71" s="327" t="str">
        <f t="shared" ref="L71:L75" si="45">IF(K71&gt;=96,"Fuerte",(IF(K71&lt;=85,"Débil","Moderado")))</f>
        <v>Fuerte</v>
      </c>
      <c r="M71" s="317"/>
      <c r="N71" s="316"/>
      <c r="O71" s="315"/>
      <c r="P71" s="328" t="s">
        <v>339</v>
      </c>
      <c r="Q71" s="366" t="str">
        <f t="shared" si="2"/>
        <v/>
      </c>
      <c r="R71" s="366" t="str">
        <f t="shared" si="3"/>
        <v>Moderada</v>
      </c>
      <c r="S71" s="366" t="str">
        <f t="shared" si="4"/>
        <v/>
      </c>
      <c r="T71" s="367" t="str">
        <f t="shared" si="5"/>
        <v>Control fuerte pero si el riesgo residual lo requiere, en cada proceso involucrado se deben emprender acciones adicionales</v>
      </c>
      <c r="U71" s="400">
        <f t="shared" si="6"/>
        <v>2</v>
      </c>
      <c r="V71" s="346"/>
      <c r="W71" s="397"/>
      <c r="X71" s="353" t="str">
        <f t="shared" si="7"/>
        <v/>
      </c>
      <c r="Y71" s="374"/>
      <c r="Z71" s="398"/>
    </row>
    <row r="72" spans="1:41" s="338" customFormat="1" ht="25.5" x14ac:dyDescent="0.2">
      <c r="A72" s="308"/>
      <c r="B72" s="311" t="s">
        <v>470</v>
      </c>
      <c r="C72" s="405" t="s">
        <v>154</v>
      </c>
      <c r="D72" s="339">
        <v>15</v>
      </c>
      <c r="E72" s="339">
        <v>15</v>
      </c>
      <c r="F72" s="339">
        <v>15</v>
      </c>
      <c r="G72" s="339">
        <v>10</v>
      </c>
      <c r="H72" s="339">
        <v>15</v>
      </c>
      <c r="I72" s="339">
        <v>15</v>
      </c>
      <c r="J72" s="339">
        <v>10</v>
      </c>
      <c r="K72" s="309">
        <f t="shared" si="44"/>
        <v>95</v>
      </c>
      <c r="L72" s="327" t="str">
        <f t="shared" si="45"/>
        <v>Moderado</v>
      </c>
      <c r="M72" s="317"/>
      <c r="N72" s="316"/>
      <c r="O72" s="332"/>
      <c r="P72" s="328" t="s">
        <v>499</v>
      </c>
      <c r="Q72" s="366" t="str">
        <f t="shared" si="2"/>
        <v/>
      </c>
      <c r="R72" s="366" t="str">
        <f t="shared" si="3"/>
        <v>Moderada</v>
      </c>
      <c r="S72" s="366" t="str">
        <f t="shared" si="4"/>
        <v/>
      </c>
      <c r="T72" s="367" t="str">
        <f t="shared" si="5"/>
        <v>Requiere plan de acción para fortalecer los controles</v>
      </c>
      <c r="U72" s="400" t="str">
        <f t="shared" si="6"/>
        <v/>
      </c>
      <c r="V72" s="359"/>
      <c r="W72" s="360"/>
      <c r="X72" s="353">
        <f t="shared" si="7"/>
        <v>1</v>
      </c>
      <c r="Y72" s="353"/>
      <c r="Z72" s="354"/>
    </row>
    <row r="73" spans="1:41" s="338" customFormat="1" ht="15.75" x14ac:dyDescent="0.25">
      <c r="A73" s="504" t="s">
        <v>697</v>
      </c>
      <c r="B73" s="483"/>
      <c r="C73" s="405"/>
      <c r="D73" s="339"/>
      <c r="E73" s="339"/>
      <c r="F73" s="339"/>
      <c r="G73" s="339"/>
      <c r="H73" s="339"/>
      <c r="I73" s="339"/>
      <c r="J73" s="339"/>
      <c r="K73" s="309">
        <f t="shared" si="44"/>
        <v>0</v>
      </c>
      <c r="L73" s="327" t="str">
        <f t="shared" si="45"/>
        <v>Débil</v>
      </c>
      <c r="M73" s="317"/>
      <c r="N73" s="316"/>
      <c r="O73" s="315"/>
      <c r="P73" s="328"/>
      <c r="Q73" s="366"/>
      <c r="R73" s="366"/>
      <c r="S73" s="366"/>
      <c r="T73" s="367"/>
      <c r="U73" s="400" t="str">
        <f t="shared" si="6"/>
        <v/>
      </c>
      <c r="V73" s="358">
        <f>IFERROR(ROUND(AVERAGE(U73:U76),0),0)</f>
        <v>2</v>
      </c>
      <c r="W73" s="335">
        <f>IF(OR(S73="Débil",V73=0),0,IF(V73=1,1,IF(AND(Q73="Fuerte",V73=2),2,1)))</f>
        <v>1</v>
      </c>
      <c r="X73" s="353" t="str">
        <f t="shared" si="7"/>
        <v/>
      </c>
      <c r="Y73" s="358">
        <f>IFERROR(ROUND(AVERAGE(X73:X76),0),0)</f>
        <v>0</v>
      </c>
      <c r="Z73" s="335">
        <f>IF(OR(S73="Débil",Y73=0),0,IF(Y73=1,1,IF(AND(Q73="Fuerte",Y73=2),2,1)))</f>
        <v>0</v>
      </c>
      <c r="AB73" s="307"/>
      <c r="AC73" s="286"/>
      <c r="AD73" s="286"/>
      <c r="AE73" s="286"/>
      <c r="AF73" s="287"/>
      <c r="AG73" s="337"/>
      <c r="AH73" s="337"/>
      <c r="AI73" s="337"/>
      <c r="AJ73" s="286"/>
      <c r="AK73" s="286"/>
      <c r="AL73" s="286"/>
      <c r="AM73" s="287"/>
      <c r="AN73" s="337"/>
      <c r="AO73" s="506"/>
    </row>
    <row r="74" spans="1:41" s="338" customFormat="1" ht="15.75" x14ac:dyDescent="0.2">
      <c r="A74" s="308"/>
      <c r="B74" s="483"/>
      <c r="C74" s="405"/>
      <c r="D74" s="339"/>
      <c r="E74" s="339"/>
      <c r="F74" s="339"/>
      <c r="G74" s="339"/>
      <c r="H74" s="339"/>
      <c r="I74" s="339"/>
      <c r="J74" s="339"/>
      <c r="K74" s="309">
        <f t="shared" si="44"/>
        <v>0</v>
      </c>
      <c r="L74" s="327" t="str">
        <f t="shared" si="45"/>
        <v>Débil</v>
      </c>
      <c r="M74" s="317"/>
      <c r="N74" s="316"/>
      <c r="O74" s="315"/>
      <c r="P74" s="328"/>
      <c r="Q74" s="366"/>
      <c r="R74" s="366"/>
      <c r="S74" s="366"/>
      <c r="T74" s="367"/>
      <c r="U74" s="400" t="str">
        <f t="shared" si="6"/>
        <v/>
      </c>
      <c r="V74" s="346"/>
      <c r="W74" s="397"/>
      <c r="X74" s="353" t="str">
        <f t="shared" si="7"/>
        <v/>
      </c>
      <c r="Y74" s="374"/>
      <c r="Z74" s="398"/>
      <c r="AB74" s="307"/>
      <c r="AC74" s="286"/>
      <c r="AD74" s="286"/>
      <c r="AE74" s="286"/>
      <c r="AF74" s="287"/>
      <c r="AG74" s="337"/>
      <c r="AH74" s="337"/>
      <c r="AI74" s="337"/>
      <c r="AJ74" s="286"/>
      <c r="AK74" s="286"/>
      <c r="AL74" s="286"/>
      <c r="AM74" s="287"/>
      <c r="AN74" s="337"/>
      <c r="AO74" s="506"/>
    </row>
    <row r="75" spans="1:41" s="338" customFormat="1" ht="15.75" x14ac:dyDescent="0.2">
      <c r="A75" s="308"/>
      <c r="B75" s="483"/>
      <c r="C75" s="405"/>
      <c r="D75" s="339"/>
      <c r="E75" s="339"/>
      <c r="F75" s="339"/>
      <c r="G75" s="339"/>
      <c r="H75" s="339"/>
      <c r="I75" s="339"/>
      <c r="J75" s="339"/>
      <c r="K75" s="309">
        <f t="shared" si="44"/>
        <v>0</v>
      </c>
      <c r="L75" s="327" t="str">
        <f t="shared" si="45"/>
        <v>Débil</v>
      </c>
      <c r="M75" s="317"/>
      <c r="N75" s="316"/>
      <c r="O75" s="315"/>
      <c r="P75" s="328"/>
      <c r="Q75" s="366"/>
      <c r="R75" s="366"/>
      <c r="S75" s="366"/>
      <c r="T75" s="367"/>
      <c r="U75" s="400" t="str">
        <f t="shared" si="6"/>
        <v/>
      </c>
      <c r="V75" s="346"/>
      <c r="W75" s="397"/>
      <c r="X75" s="353" t="str">
        <f t="shared" si="7"/>
        <v/>
      </c>
      <c r="Y75" s="374"/>
      <c r="Z75" s="398"/>
      <c r="AB75" s="307"/>
      <c r="AC75" s="286"/>
      <c r="AD75" s="286"/>
      <c r="AE75" s="286"/>
      <c r="AF75" s="287"/>
      <c r="AG75" s="337"/>
      <c r="AH75" s="337"/>
      <c r="AI75" s="337"/>
      <c r="AJ75" s="286"/>
      <c r="AK75" s="286"/>
      <c r="AL75" s="286"/>
      <c r="AM75" s="287"/>
      <c r="AN75" s="337"/>
      <c r="AO75" s="506"/>
    </row>
    <row r="76" spans="1:41" s="338" customFormat="1" ht="89.25" x14ac:dyDescent="0.2">
      <c r="A76" s="376" t="str">
        <f>'2. MAPA DE RIESGOS '!C20</f>
        <v>9: Manipulación de información pública que favorezca intereses particulares  o beneficie a terceros</v>
      </c>
      <c r="B76" s="375" t="s">
        <v>416</v>
      </c>
      <c r="C76" s="407" t="s">
        <v>64</v>
      </c>
      <c r="D76" s="408">
        <v>15</v>
      </c>
      <c r="E76" s="408">
        <v>15</v>
      </c>
      <c r="F76" s="408">
        <v>15</v>
      </c>
      <c r="G76" s="408">
        <v>15</v>
      </c>
      <c r="H76" s="408">
        <v>15</v>
      </c>
      <c r="I76" s="408">
        <v>15</v>
      </c>
      <c r="J76" s="408">
        <v>10</v>
      </c>
      <c r="K76" s="409">
        <f t="shared" si="28"/>
        <v>100</v>
      </c>
      <c r="L76" s="390" t="str">
        <f t="shared" si="1"/>
        <v>Fuerte</v>
      </c>
      <c r="M76" s="379">
        <f>ROUNDUP(AVERAGEIF(K76:K86,"&gt;0"),1)</f>
        <v>97.5</v>
      </c>
      <c r="N76" s="378" t="str">
        <f>IF(M76=100,"Fuerte",IF(M76&lt;50,"Débil","Moderada"))</f>
        <v>Moderada</v>
      </c>
      <c r="O76" s="380"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392" t="s">
        <v>339</v>
      </c>
      <c r="Q76" s="368" t="str">
        <f t="shared" si="2"/>
        <v/>
      </c>
      <c r="R76" s="368" t="str">
        <f t="shared" si="3"/>
        <v>Moderada</v>
      </c>
      <c r="S76" s="368" t="str">
        <f t="shared" si="4"/>
        <v/>
      </c>
      <c r="T76" s="369" t="str">
        <f t="shared" si="5"/>
        <v>Control fuerte pero si el riesgo residual lo requiere, en cada proceso involucrado se deben emprender acciones adicionales</v>
      </c>
      <c r="U76" s="386">
        <f t="shared" si="6"/>
        <v>2</v>
      </c>
      <c r="V76" s="355">
        <f>IFERROR(ROUND(AVERAGE(U76:U83),0),0)</f>
        <v>2</v>
      </c>
      <c r="W76" s="378">
        <f>IF(OR(S76="Débil",V76=0),0,IF(V76=1,1,IF(AND(Q76="Fuerte",V76=2),2,1)))</f>
        <v>1</v>
      </c>
      <c r="X76" s="353" t="str">
        <f t="shared" si="7"/>
        <v/>
      </c>
      <c r="Y76" s="355">
        <f>IFERROR(ROUND(AVERAGE(X76:X83),0),0)</f>
        <v>2</v>
      </c>
      <c r="Z76" s="378">
        <f>IF(OR(S76="Débil",Y76=0),0,IF(Y76=1,1,IF(AND(Q76="Fuerte",Y76=2),2,1)))</f>
        <v>1</v>
      </c>
      <c r="AA76" s="384"/>
      <c r="AB76" s="384"/>
      <c r="AC76" s="384"/>
      <c r="AD76" s="384"/>
      <c r="AE76" s="384"/>
      <c r="AF76" s="384"/>
      <c r="AG76" s="384"/>
      <c r="AH76" s="384"/>
      <c r="AI76" s="384"/>
      <c r="AJ76" s="384"/>
      <c r="AK76" s="384"/>
      <c r="AL76" s="384"/>
      <c r="AM76" s="384"/>
      <c r="AN76" s="384"/>
      <c r="AO76" s="384"/>
    </row>
    <row r="77" spans="1:41" ht="38.25" x14ac:dyDescent="0.2">
      <c r="A77" s="406"/>
      <c r="B77" s="410" t="s">
        <v>484</v>
      </c>
      <c r="C77" s="407" t="s">
        <v>64</v>
      </c>
      <c r="D77" s="408">
        <v>15</v>
      </c>
      <c r="E77" s="408">
        <v>15</v>
      </c>
      <c r="F77" s="408">
        <v>15</v>
      </c>
      <c r="G77" s="408">
        <v>15</v>
      </c>
      <c r="H77" s="408">
        <v>15</v>
      </c>
      <c r="I77" s="408">
        <v>15</v>
      </c>
      <c r="J77" s="408">
        <v>10</v>
      </c>
      <c r="K77" s="409">
        <f t="shared" ref="K77:K86" si="46">SUM(D77:J77)</f>
        <v>100</v>
      </c>
      <c r="L77" s="390" t="str">
        <f t="shared" ref="L77:L86" si="47">IF(K77&gt;=96,"Fuerte",(IF(K77&lt;=85,"Débil","Moderado")))</f>
        <v>Fuerte</v>
      </c>
      <c r="M77" s="394"/>
      <c r="N77" s="389"/>
      <c r="O77" s="395"/>
      <c r="P77" s="392" t="s">
        <v>339</v>
      </c>
      <c r="Q77" s="368" t="str">
        <f t="shared" si="2"/>
        <v/>
      </c>
      <c r="R77" s="368" t="str">
        <f t="shared" si="3"/>
        <v>Moderada</v>
      </c>
      <c r="S77" s="368" t="str">
        <f t="shared" si="4"/>
        <v/>
      </c>
      <c r="T77" s="369" t="str">
        <f t="shared" si="5"/>
        <v>Control fuerte pero si el riesgo residual lo requiere, en cada proceso involucrado se deben emprender acciones adicionales</v>
      </c>
      <c r="U77" s="386">
        <f t="shared" si="6"/>
        <v>2</v>
      </c>
      <c r="V77" s="347"/>
      <c r="W77" s="394"/>
      <c r="X77" s="353" t="str">
        <f t="shared" si="7"/>
        <v/>
      </c>
      <c r="Y77" s="387"/>
      <c r="Z77" s="389"/>
      <c r="AA77" s="384"/>
      <c r="AB77" s="384"/>
      <c r="AC77" s="384"/>
      <c r="AD77" s="384"/>
      <c r="AE77" s="384"/>
      <c r="AF77" s="384"/>
      <c r="AG77" s="384"/>
      <c r="AH77" s="384"/>
      <c r="AI77" s="384"/>
      <c r="AJ77" s="384"/>
      <c r="AK77" s="384"/>
      <c r="AL77" s="384"/>
      <c r="AM77" s="384"/>
      <c r="AN77" s="384"/>
      <c r="AO77" s="384"/>
    </row>
    <row r="78" spans="1:41" s="314" customFormat="1" ht="38.25" x14ac:dyDescent="0.2">
      <c r="A78" s="406"/>
      <c r="B78" s="410" t="s">
        <v>485</v>
      </c>
      <c r="C78" s="407" t="s">
        <v>64</v>
      </c>
      <c r="D78" s="408">
        <v>15</v>
      </c>
      <c r="E78" s="408">
        <v>15</v>
      </c>
      <c r="F78" s="408">
        <v>15</v>
      </c>
      <c r="G78" s="408">
        <v>15</v>
      </c>
      <c r="H78" s="408">
        <v>15</v>
      </c>
      <c r="I78" s="408">
        <v>15</v>
      </c>
      <c r="J78" s="408">
        <v>10</v>
      </c>
      <c r="K78" s="409">
        <f t="shared" si="46"/>
        <v>100</v>
      </c>
      <c r="L78" s="390" t="str">
        <f t="shared" si="47"/>
        <v>Fuerte</v>
      </c>
      <c r="M78" s="394"/>
      <c r="N78" s="389"/>
      <c r="O78" s="395"/>
      <c r="P78" s="392" t="s">
        <v>339</v>
      </c>
      <c r="Q78" s="368" t="str">
        <f t="shared" si="2"/>
        <v/>
      </c>
      <c r="R78" s="368" t="str">
        <f t="shared" si="3"/>
        <v>Moderada</v>
      </c>
      <c r="S78" s="368" t="str">
        <f t="shared" si="4"/>
        <v/>
      </c>
      <c r="T78" s="369" t="str">
        <f t="shared" si="5"/>
        <v>Control fuerte pero si el riesgo residual lo requiere, en cada proceso involucrado se deben emprender acciones adicionales</v>
      </c>
      <c r="U78" s="386">
        <f t="shared" si="6"/>
        <v>2</v>
      </c>
      <c r="V78" s="347"/>
      <c r="W78" s="394"/>
      <c r="X78" s="353" t="str">
        <f t="shared" si="7"/>
        <v/>
      </c>
      <c r="Y78" s="387"/>
      <c r="Z78" s="389"/>
      <c r="AA78" s="338"/>
      <c r="AB78" s="338"/>
      <c r="AC78" s="338"/>
      <c r="AD78" s="338"/>
      <c r="AE78" s="338"/>
      <c r="AF78" s="338"/>
      <c r="AG78" s="338"/>
      <c r="AH78" s="338"/>
      <c r="AI78" s="338"/>
      <c r="AJ78" s="338"/>
      <c r="AK78" s="338"/>
      <c r="AL78" s="338"/>
      <c r="AM78" s="338"/>
      <c r="AN78" s="338"/>
      <c r="AO78" s="338"/>
    </row>
    <row r="79" spans="1:41" s="314" customFormat="1" ht="38.25" x14ac:dyDescent="0.2">
      <c r="A79" s="406"/>
      <c r="B79" s="410" t="s">
        <v>486</v>
      </c>
      <c r="C79" s="407" t="s">
        <v>64</v>
      </c>
      <c r="D79" s="408">
        <v>15</v>
      </c>
      <c r="E79" s="408">
        <v>15</v>
      </c>
      <c r="F79" s="408">
        <v>15</v>
      </c>
      <c r="G79" s="408">
        <v>15</v>
      </c>
      <c r="H79" s="408">
        <v>15</v>
      </c>
      <c r="I79" s="408">
        <v>15</v>
      </c>
      <c r="J79" s="408">
        <v>10</v>
      </c>
      <c r="K79" s="409">
        <f t="shared" si="46"/>
        <v>100</v>
      </c>
      <c r="L79" s="390" t="str">
        <f t="shared" si="47"/>
        <v>Fuerte</v>
      </c>
      <c r="M79" s="394"/>
      <c r="N79" s="389"/>
      <c r="O79" s="395"/>
      <c r="P79" s="392" t="s">
        <v>339</v>
      </c>
      <c r="Q79" s="368" t="str">
        <f t="shared" si="2"/>
        <v/>
      </c>
      <c r="R79" s="368" t="str">
        <f t="shared" si="3"/>
        <v>Moderada</v>
      </c>
      <c r="S79" s="368" t="str">
        <f t="shared" si="4"/>
        <v/>
      </c>
      <c r="T79" s="369" t="str">
        <f t="shared" si="5"/>
        <v>Control fuerte pero si el riesgo residual lo requiere, en cada proceso involucrado se deben emprender acciones adicionales</v>
      </c>
      <c r="U79" s="386">
        <f t="shared" si="6"/>
        <v>2</v>
      </c>
      <c r="V79" s="347"/>
      <c r="W79" s="394"/>
      <c r="X79" s="353" t="str">
        <f t="shared" si="7"/>
        <v/>
      </c>
      <c r="Y79" s="387"/>
      <c r="Z79" s="389"/>
      <c r="AA79" s="384"/>
      <c r="AB79" s="384"/>
      <c r="AC79" s="384"/>
      <c r="AD79" s="384"/>
      <c r="AE79" s="384"/>
      <c r="AF79" s="384"/>
      <c r="AG79" s="384"/>
      <c r="AH79" s="384"/>
      <c r="AI79" s="384"/>
      <c r="AJ79" s="384"/>
      <c r="AK79" s="384"/>
      <c r="AL79" s="384"/>
      <c r="AM79" s="384"/>
      <c r="AN79" s="384"/>
      <c r="AO79" s="384"/>
    </row>
    <row r="80" spans="1:41" s="314" customFormat="1" ht="38.25" x14ac:dyDescent="0.2">
      <c r="A80" s="406"/>
      <c r="B80" s="410" t="s">
        <v>388</v>
      </c>
      <c r="C80" s="407" t="s">
        <v>154</v>
      </c>
      <c r="D80" s="408">
        <v>15</v>
      </c>
      <c r="E80" s="408">
        <v>15</v>
      </c>
      <c r="F80" s="408">
        <v>15</v>
      </c>
      <c r="G80" s="408">
        <v>15</v>
      </c>
      <c r="H80" s="408">
        <v>15</v>
      </c>
      <c r="I80" s="408">
        <v>15</v>
      </c>
      <c r="J80" s="408">
        <v>10</v>
      </c>
      <c r="K80" s="409">
        <f t="shared" si="46"/>
        <v>100</v>
      </c>
      <c r="L80" s="390" t="str">
        <f t="shared" si="47"/>
        <v>Fuerte</v>
      </c>
      <c r="M80" s="394"/>
      <c r="N80" s="389"/>
      <c r="O80" s="395"/>
      <c r="P80" s="392" t="s">
        <v>339</v>
      </c>
      <c r="Q80" s="368" t="str">
        <f t="shared" si="2"/>
        <v/>
      </c>
      <c r="R80" s="368" t="str">
        <f t="shared" si="3"/>
        <v>Moderada</v>
      </c>
      <c r="S80" s="368" t="str">
        <f t="shared" si="4"/>
        <v/>
      </c>
      <c r="T80" s="369" t="str">
        <f t="shared" si="5"/>
        <v>Control fuerte pero si el riesgo residual lo requiere, en cada proceso involucrado se deben emprender acciones adicionales</v>
      </c>
      <c r="U80" s="386" t="str">
        <f t="shared" si="6"/>
        <v/>
      </c>
      <c r="V80" s="347"/>
      <c r="W80" s="394"/>
      <c r="X80" s="353">
        <f t="shared" si="7"/>
        <v>2</v>
      </c>
      <c r="Y80" s="387"/>
      <c r="Z80" s="389"/>
      <c r="AA80" s="338"/>
      <c r="AB80" s="338"/>
      <c r="AC80" s="338"/>
      <c r="AD80" s="338"/>
      <c r="AE80" s="338"/>
      <c r="AF80" s="338"/>
      <c r="AG80" s="338"/>
      <c r="AH80" s="338"/>
      <c r="AI80" s="338"/>
      <c r="AJ80" s="338"/>
      <c r="AK80" s="338"/>
      <c r="AL80" s="338"/>
      <c r="AM80" s="338"/>
      <c r="AN80" s="338"/>
      <c r="AO80" s="338"/>
    </row>
    <row r="81" spans="1:41" s="314" customFormat="1" ht="38.25" x14ac:dyDescent="0.2">
      <c r="A81" s="406"/>
      <c r="B81" s="410" t="s">
        <v>487</v>
      </c>
      <c r="C81" s="407" t="s">
        <v>154</v>
      </c>
      <c r="D81" s="408">
        <v>15</v>
      </c>
      <c r="E81" s="408">
        <v>15</v>
      </c>
      <c r="F81" s="408">
        <v>15</v>
      </c>
      <c r="G81" s="408">
        <v>15</v>
      </c>
      <c r="H81" s="408">
        <v>15</v>
      </c>
      <c r="I81" s="408">
        <v>15</v>
      </c>
      <c r="J81" s="408">
        <v>10</v>
      </c>
      <c r="K81" s="409">
        <f t="shared" si="46"/>
        <v>100</v>
      </c>
      <c r="L81" s="390" t="str">
        <f t="shared" si="47"/>
        <v>Fuerte</v>
      </c>
      <c r="M81" s="394"/>
      <c r="N81" s="389"/>
      <c r="O81" s="395"/>
      <c r="P81" s="392" t="s">
        <v>339</v>
      </c>
      <c r="Q81" s="368" t="str">
        <f t="shared" si="2"/>
        <v/>
      </c>
      <c r="R81" s="368" t="str">
        <f t="shared" si="3"/>
        <v>Moderada</v>
      </c>
      <c r="S81" s="368" t="str">
        <f t="shared" si="4"/>
        <v/>
      </c>
      <c r="T81" s="369" t="str">
        <f t="shared" si="5"/>
        <v>Control fuerte pero si el riesgo residual lo requiere, en cada proceso involucrado se deben emprender acciones adicionales</v>
      </c>
      <c r="U81" s="386" t="str">
        <f t="shared" si="6"/>
        <v/>
      </c>
      <c r="V81" s="347"/>
      <c r="W81" s="394"/>
      <c r="X81" s="353">
        <f t="shared" si="7"/>
        <v>2</v>
      </c>
      <c r="Y81" s="387"/>
      <c r="Z81" s="389"/>
      <c r="AA81" s="384"/>
      <c r="AB81" s="384"/>
      <c r="AC81" s="384"/>
      <c r="AD81" s="384"/>
      <c r="AE81" s="384"/>
      <c r="AF81" s="384"/>
      <c r="AG81" s="384"/>
      <c r="AH81" s="384"/>
      <c r="AI81" s="384"/>
      <c r="AJ81" s="384"/>
      <c r="AK81" s="384"/>
      <c r="AL81" s="384"/>
      <c r="AM81" s="384"/>
      <c r="AN81" s="384"/>
      <c r="AO81" s="384"/>
    </row>
    <row r="82" spans="1:41" ht="51" x14ac:dyDescent="0.2">
      <c r="A82" s="406"/>
      <c r="B82" s="410" t="s">
        <v>488</v>
      </c>
      <c r="C82" s="407" t="s">
        <v>64</v>
      </c>
      <c r="D82" s="408">
        <v>15</v>
      </c>
      <c r="E82" s="408">
        <v>15</v>
      </c>
      <c r="F82" s="408">
        <v>15</v>
      </c>
      <c r="G82" s="408">
        <v>10</v>
      </c>
      <c r="H82" s="408">
        <v>15</v>
      </c>
      <c r="I82" s="408">
        <v>15</v>
      </c>
      <c r="J82" s="408">
        <v>10</v>
      </c>
      <c r="K82" s="409">
        <f t="shared" si="46"/>
        <v>95</v>
      </c>
      <c r="L82" s="390" t="str">
        <f t="shared" si="47"/>
        <v>Moderado</v>
      </c>
      <c r="M82" s="394"/>
      <c r="N82" s="389"/>
      <c r="O82" s="395"/>
      <c r="P82" s="392" t="s">
        <v>499</v>
      </c>
      <c r="Q82" s="368" t="str">
        <f t="shared" si="2"/>
        <v/>
      </c>
      <c r="R82" s="368" t="str">
        <f t="shared" si="3"/>
        <v>Moderada</v>
      </c>
      <c r="S82" s="368" t="str">
        <f t="shared" si="4"/>
        <v/>
      </c>
      <c r="T82" s="369" t="str">
        <f t="shared" si="5"/>
        <v>Requiere plan de acción para fortalecer los controles</v>
      </c>
      <c r="U82" s="386">
        <f t="shared" si="6"/>
        <v>1</v>
      </c>
      <c r="V82" s="347"/>
      <c r="W82" s="394"/>
      <c r="X82" s="353" t="str">
        <f t="shared" si="7"/>
        <v/>
      </c>
      <c r="Y82" s="387"/>
      <c r="Z82" s="389"/>
      <c r="AA82" s="338"/>
      <c r="AB82" s="338"/>
      <c r="AC82" s="338"/>
      <c r="AD82" s="338"/>
      <c r="AE82" s="338"/>
      <c r="AF82" s="338"/>
      <c r="AG82" s="338"/>
      <c r="AJ82" s="338"/>
      <c r="AK82" s="338"/>
      <c r="AL82" s="338"/>
      <c r="AM82" s="338"/>
      <c r="AN82" s="338"/>
    </row>
    <row r="83" spans="1:41" ht="25.5" x14ac:dyDescent="0.2">
      <c r="A83" s="406"/>
      <c r="B83" s="410" t="s">
        <v>489</v>
      </c>
      <c r="C83" s="407" t="s">
        <v>64</v>
      </c>
      <c r="D83" s="408">
        <v>15</v>
      </c>
      <c r="E83" s="408">
        <v>15</v>
      </c>
      <c r="F83" s="408">
        <v>15</v>
      </c>
      <c r="G83" s="408">
        <v>15</v>
      </c>
      <c r="H83" s="408">
        <v>15</v>
      </c>
      <c r="I83" s="408">
        <v>0</v>
      </c>
      <c r="J83" s="408">
        <v>10</v>
      </c>
      <c r="K83" s="409">
        <f t="shared" si="46"/>
        <v>85</v>
      </c>
      <c r="L83" s="390" t="str">
        <f t="shared" si="47"/>
        <v>Débil</v>
      </c>
      <c r="M83" s="394"/>
      <c r="N83" s="389"/>
      <c r="O83" s="396"/>
      <c r="P83" s="392" t="s">
        <v>341</v>
      </c>
      <c r="Q83" s="368" t="str">
        <f t="shared" si="2"/>
        <v/>
      </c>
      <c r="R83" s="368" t="str">
        <f t="shared" si="3"/>
        <v/>
      </c>
      <c r="S83" s="368" t="str">
        <f t="shared" si="4"/>
        <v>Débil</v>
      </c>
      <c r="T83" s="369" t="str">
        <f t="shared" si="5"/>
        <v>Requiere plan de acción para fortalecer los controles</v>
      </c>
      <c r="U83" s="386" t="str">
        <f t="shared" si="6"/>
        <v/>
      </c>
      <c r="V83" s="388"/>
      <c r="W83" s="356"/>
      <c r="X83" s="353" t="str">
        <f t="shared" si="7"/>
        <v/>
      </c>
      <c r="Y83" s="385"/>
      <c r="Z83" s="357"/>
      <c r="AA83" s="338"/>
      <c r="AB83" s="338"/>
      <c r="AC83" s="338"/>
      <c r="AD83" s="338"/>
      <c r="AE83" s="338"/>
      <c r="AF83" s="338"/>
      <c r="AG83" s="338"/>
      <c r="AJ83" s="338"/>
      <c r="AK83" s="338"/>
      <c r="AL83" s="338"/>
      <c r="AM83" s="338"/>
      <c r="AN83" s="338"/>
    </row>
    <row r="84" spans="1:41" s="489" customFormat="1" ht="15.75" x14ac:dyDescent="0.25">
      <c r="A84" s="504" t="s">
        <v>697</v>
      </c>
      <c r="B84" s="488"/>
      <c r="C84" s="407"/>
      <c r="D84" s="408"/>
      <c r="E84" s="408"/>
      <c r="F84" s="408"/>
      <c r="G84" s="408"/>
      <c r="H84" s="408"/>
      <c r="I84" s="408"/>
      <c r="J84" s="408"/>
      <c r="K84" s="409">
        <f t="shared" si="46"/>
        <v>0</v>
      </c>
      <c r="L84" s="390" t="str">
        <f t="shared" si="47"/>
        <v>Débil</v>
      </c>
      <c r="M84" s="394"/>
      <c r="N84" s="389"/>
      <c r="O84" s="395"/>
      <c r="P84" s="392"/>
      <c r="Q84" s="368"/>
      <c r="R84" s="368"/>
      <c r="S84" s="368"/>
      <c r="T84" s="369"/>
      <c r="U84" s="386" t="str">
        <f t="shared" si="6"/>
        <v/>
      </c>
      <c r="V84" s="358">
        <f>IFERROR(ROUND(AVERAGE(U84:U87),0),0)</f>
        <v>2</v>
      </c>
      <c r="W84" s="335">
        <f>IF(OR(S84="Débil",V84=0),0,IF(V84=1,1,IF(AND(Q84="Fuerte",V84=2),2,1)))</f>
        <v>1</v>
      </c>
      <c r="X84" s="353" t="str">
        <f t="shared" si="7"/>
        <v/>
      </c>
      <c r="Y84" s="358">
        <f>IFERROR(ROUND(AVERAGE(X84:X87),0),0)</f>
        <v>0</v>
      </c>
      <c r="Z84" s="335">
        <f>IF(OR(S84="Débil",Y84=0),0,IF(Y84=1,1,IF(AND(Q84="Fuerte",Y84=2),2,1)))</f>
        <v>0</v>
      </c>
      <c r="AB84" s="490"/>
      <c r="AC84" s="491"/>
      <c r="AD84" s="491"/>
      <c r="AE84" s="491"/>
      <c r="AF84" s="492"/>
      <c r="AG84" s="450"/>
      <c r="AH84" s="450"/>
      <c r="AI84" s="450"/>
      <c r="AJ84" s="491"/>
      <c r="AK84" s="491"/>
      <c r="AL84" s="491"/>
      <c r="AM84" s="492"/>
      <c r="AN84" s="450"/>
      <c r="AO84" s="507"/>
    </row>
    <row r="85" spans="1:41" s="489" customFormat="1" ht="15.75" x14ac:dyDescent="0.2">
      <c r="A85" s="406"/>
      <c r="B85" s="488"/>
      <c r="C85" s="407"/>
      <c r="D85" s="408"/>
      <c r="E85" s="408"/>
      <c r="F85" s="408"/>
      <c r="G85" s="408"/>
      <c r="H85" s="408"/>
      <c r="I85" s="408"/>
      <c r="J85" s="408"/>
      <c r="K85" s="409">
        <f t="shared" si="46"/>
        <v>0</v>
      </c>
      <c r="L85" s="390" t="str">
        <f t="shared" si="47"/>
        <v>Débil</v>
      </c>
      <c r="M85" s="394"/>
      <c r="N85" s="389"/>
      <c r="O85" s="395"/>
      <c r="P85" s="392"/>
      <c r="Q85" s="368"/>
      <c r="R85" s="368"/>
      <c r="S85" s="368"/>
      <c r="T85" s="369"/>
      <c r="U85" s="386" t="str">
        <f t="shared" si="6"/>
        <v/>
      </c>
      <c r="V85" s="347"/>
      <c r="W85" s="394"/>
      <c r="X85" s="353" t="str">
        <f t="shared" si="7"/>
        <v/>
      </c>
      <c r="Y85" s="387"/>
      <c r="Z85" s="389"/>
      <c r="AB85" s="490"/>
      <c r="AC85" s="491"/>
      <c r="AD85" s="491"/>
      <c r="AE85" s="491"/>
      <c r="AF85" s="492"/>
      <c r="AG85" s="450"/>
      <c r="AH85" s="450"/>
      <c r="AI85" s="450"/>
      <c r="AJ85" s="491"/>
      <c r="AK85" s="491"/>
      <c r="AL85" s="491"/>
      <c r="AM85" s="492"/>
      <c r="AN85" s="450"/>
      <c r="AO85" s="507"/>
    </row>
    <row r="86" spans="1:41" s="489" customFormat="1" ht="15.75" x14ac:dyDescent="0.2">
      <c r="A86" s="406"/>
      <c r="B86" s="488"/>
      <c r="C86" s="407"/>
      <c r="D86" s="408"/>
      <c r="E86" s="408"/>
      <c r="F86" s="408"/>
      <c r="G86" s="408"/>
      <c r="H86" s="408"/>
      <c r="I86" s="408"/>
      <c r="J86" s="408"/>
      <c r="K86" s="409">
        <f t="shared" si="46"/>
        <v>0</v>
      </c>
      <c r="L86" s="390" t="str">
        <f t="shared" si="47"/>
        <v>Débil</v>
      </c>
      <c r="M86" s="394"/>
      <c r="N86" s="389"/>
      <c r="O86" s="395"/>
      <c r="P86" s="392"/>
      <c r="Q86" s="368"/>
      <c r="R86" s="368"/>
      <c r="S86" s="368"/>
      <c r="T86" s="369"/>
      <c r="U86" s="386" t="str">
        <f t="shared" si="6"/>
        <v/>
      </c>
      <c r="V86" s="347"/>
      <c r="W86" s="394"/>
      <c r="X86" s="353" t="str">
        <f t="shared" si="7"/>
        <v/>
      </c>
      <c r="Y86" s="387"/>
      <c r="Z86" s="389"/>
      <c r="AB86" s="490"/>
      <c r="AC86" s="491"/>
      <c r="AD86" s="491"/>
      <c r="AE86" s="491"/>
      <c r="AF86" s="492"/>
      <c r="AG86" s="450"/>
      <c r="AH86" s="450"/>
      <c r="AI86" s="450"/>
      <c r="AJ86" s="491"/>
      <c r="AK86" s="491"/>
      <c r="AL86" s="491"/>
      <c r="AM86" s="492"/>
      <c r="AN86" s="450"/>
      <c r="AO86" s="507"/>
    </row>
    <row r="87" spans="1:41" ht="51" x14ac:dyDescent="0.2">
      <c r="A87" s="291" t="str">
        <f>'2. MAPA DE RIESGOS '!C21</f>
        <v>10: Celebración indebida de contratos para favorecimiento propio o de terceros</v>
      </c>
      <c r="B87" s="311" t="s">
        <v>646</v>
      </c>
      <c r="C87" s="405" t="s">
        <v>64</v>
      </c>
      <c r="D87" s="339">
        <v>15</v>
      </c>
      <c r="E87" s="339">
        <v>15</v>
      </c>
      <c r="F87" s="339">
        <v>15</v>
      </c>
      <c r="G87" s="339">
        <v>15</v>
      </c>
      <c r="H87" s="339">
        <v>15</v>
      </c>
      <c r="I87" s="339">
        <v>15</v>
      </c>
      <c r="J87" s="339">
        <v>10</v>
      </c>
      <c r="K87" s="309">
        <f t="shared" si="28"/>
        <v>100</v>
      </c>
      <c r="L87" s="327" t="str">
        <f t="shared" si="1"/>
        <v>Fuerte</v>
      </c>
      <c r="M87" s="331">
        <f>ROUNDUP(AVERAGEIF(K87:K95,"&gt;0"),1)</f>
        <v>97.899999999999991</v>
      </c>
      <c r="N87" s="335" t="str">
        <f>IF(M87=100,"Fuerte",IF(M87&lt;50,"Débil","Moderada"))</f>
        <v>Moderada</v>
      </c>
      <c r="O87" s="333" t="str">
        <f>IF(M87&lt;96,"Se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7" s="328" t="s">
        <v>339</v>
      </c>
      <c r="Q87" s="366" t="str">
        <f t="shared" si="2"/>
        <v/>
      </c>
      <c r="R87" s="366" t="str">
        <f t="shared" si="3"/>
        <v>Moderada</v>
      </c>
      <c r="S87" s="366" t="str">
        <f t="shared" si="4"/>
        <v/>
      </c>
      <c r="T87" s="367" t="str">
        <f t="shared" si="5"/>
        <v>Control fuerte pero si el riesgo residual lo requiere, en cada proceso involucrado se deben emprender acciones adicionales</v>
      </c>
      <c r="U87" s="400">
        <f t="shared" si="6"/>
        <v>2</v>
      </c>
      <c r="V87" s="358">
        <f>IFERROR(ROUND(AVERAGE(U87:U92),0),0)</f>
        <v>2</v>
      </c>
      <c r="W87" s="335">
        <f>IF(OR(S87="Débil",V87=0),0,IF(V87=1,1,IF(AND(Q87="Fuerte",V87=2),2,1)))</f>
        <v>1</v>
      </c>
      <c r="X87" s="353" t="str">
        <f t="shared" si="7"/>
        <v/>
      </c>
      <c r="Y87" s="358">
        <f>IFERROR(ROUND(AVERAGE(X87:X92),0),0)</f>
        <v>2</v>
      </c>
      <c r="Z87" s="335">
        <f>IF(OR(S87="Débil",Y87=0),0,IF(Y87=1,1,IF(AND(Q87="Fuerte",Y87=2),2,1)))</f>
        <v>1</v>
      </c>
      <c r="AA87" s="338"/>
      <c r="AB87" s="338"/>
      <c r="AC87" s="338"/>
      <c r="AD87" s="338"/>
      <c r="AE87" s="338"/>
      <c r="AF87" s="338"/>
      <c r="AG87" s="338"/>
      <c r="AJ87" s="338"/>
      <c r="AK87" s="338"/>
      <c r="AL87" s="338"/>
      <c r="AM87" s="338"/>
      <c r="AN87" s="338"/>
    </row>
    <row r="88" spans="1:41" s="338" customFormat="1" ht="38.25" x14ac:dyDescent="0.2">
      <c r="A88" s="404"/>
      <c r="B88" s="402" t="s">
        <v>647</v>
      </c>
      <c r="C88" s="405" t="s">
        <v>64</v>
      </c>
      <c r="D88" s="382">
        <v>15</v>
      </c>
      <c r="E88" s="382">
        <v>15</v>
      </c>
      <c r="F88" s="382">
        <v>15</v>
      </c>
      <c r="G88" s="382">
        <v>15</v>
      </c>
      <c r="H88" s="382">
        <v>15</v>
      </c>
      <c r="I88" s="382">
        <v>15</v>
      </c>
      <c r="J88" s="382">
        <v>10</v>
      </c>
      <c r="K88" s="383">
        <f t="shared" si="28"/>
        <v>100</v>
      </c>
      <c r="L88" s="391" t="str">
        <f t="shared" si="1"/>
        <v>Fuerte</v>
      </c>
      <c r="M88" s="397"/>
      <c r="N88" s="398"/>
      <c r="O88" s="399"/>
      <c r="P88" s="393" t="s">
        <v>339</v>
      </c>
      <c r="Q88" s="366" t="str">
        <f t="shared" si="2"/>
        <v/>
      </c>
      <c r="R88" s="366" t="str">
        <f t="shared" si="3"/>
        <v>Moderada</v>
      </c>
      <c r="S88" s="366" t="str">
        <f t="shared" si="4"/>
        <v/>
      </c>
      <c r="T88" s="367" t="str">
        <f t="shared" si="5"/>
        <v>Control fuerte pero si el riesgo residual lo requiere, en cada proceso involucrado se deben emprender acciones adicionales</v>
      </c>
      <c r="U88" s="400">
        <f t="shared" si="6"/>
        <v>2</v>
      </c>
      <c r="V88" s="346"/>
      <c r="W88" s="397"/>
      <c r="X88" s="353" t="str">
        <f t="shared" si="7"/>
        <v/>
      </c>
      <c r="Y88" s="374"/>
      <c r="Z88" s="398"/>
      <c r="AA88" s="384"/>
      <c r="AB88" s="384"/>
      <c r="AC88" s="384"/>
      <c r="AD88" s="384"/>
      <c r="AE88" s="384"/>
      <c r="AF88" s="384"/>
      <c r="AG88" s="384"/>
      <c r="AH88" s="384"/>
      <c r="AI88" s="384"/>
      <c r="AJ88" s="384"/>
      <c r="AK88" s="384"/>
      <c r="AL88" s="384"/>
      <c r="AM88" s="384"/>
      <c r="AN88" s="384"/>
      <c r="AO88" s="384"/>
    </row>
    <row r="89" spans="1:41" s="338" customFormat="1" ht="38.25" x14ac:dyDescent="0.2">
      <c r="A89" s="308"/>
      <c r="B89" s="311" t="s">
        <v>648</v>
      </c>
      <c r="C89" s="405" t="s">
        <v>64</v>
      </c>
      <c r="D89" s="339">
        <v>15</v>
      </c>
      <c r="E89" s="339">
        <v>15</v>
      </c>
      <c r="F89" s="339">
        <v>15</v>
      </c>
      <c r="G89" s="339">
        <v>15</v>
      </c>
      <c r="H89" s="339">
        <v>15</v>
      </c>
      <c r="I89" s="339">
        <v>15</v>
      </c>
      <c r="J89" s="339">
        <v>10</v>
      </c>
      <c r="K89" s="309">
        <f t="shared" ref="K89:K186" si="48">SUM(D89:J89)</f>
        <v>100</v>
      </c>
      <c r="L89" s="327" t="str">
        <f t="shared" si="1"/>
        <v>Fuerte</v>
      </c>
      <c r="M89" s="317"/>
      <c r="N89" s="316"/>
      <c r="O89" s="315"/>
      <c r="P89" s="328" t="s">
        <v>339</v>
      </c>
      <c r="Q89" s="366" t="str">
        <f t="shared" si="2"/>
        <v/>
      </c>
      <c r="R89" s="366" t="str">
        <f t="shared" si="3"/>
        <v>Moderada</v>
      </c>
      <c r="S89" s="366" t="str">
        <f t="shared" si="4"/>
        <v/>
      </c>
      <c r="T89" s="367" t="str">
        <f t="shared" si="5"/>
        <v>Control fuerte pero si el riesgo residual lo requiere, en cada proceso involucrado se deben emprender acciones adicionales</v>
      </c>
      <c r="U89" s="400">
        <f t="shared" si="6"/>
        <v>2</v>
      </c>
      <c r="V89" s="346"/>
      <c r="W89" s="397"/>
      <c r="X89" s="353" t="str">
        <f t="shared" si="7"/>
        <v/>
      </c>
      <c r="Y89" s="374"/>
      <c r="Z89" s="398"/>
    </row>
    <row r="90" spans="1:41" s="338" customFormat="1" ht="51" x14ac:dyDescent="0.2">
      <c r="A90" s="404"/>
      <c r="B90" s="402" t="s">
        <v>649</v>
      </c>
      <c r="C90" s="405" t="s">
        <v>64</v>
      </c>
      <c r="D90" s="412">
        <v>15</v>
      </c>
      <c r="E90" s="412">
        <v>15</v>
      </c>
      <c r="F90" s="412">
        <v>15</v>
      </c>
      <c r="G90" s="412">
        <v>15</v>
      </c>
      <c r="H90" s="412">
        <v>15</v>
      </c>
      <c r="I90" s="412">
        <v>15</v>
      </c>
      <c r="J90" s="412">
        <v>10</v>
      </c>
      <c r="K90" s="383">
        <f t="shared" si="48"/>
        <v>100</v>
      </c>
      <c r="L90" s="391" t="str">
        <f t="shared" si="1"/>
        <v>Fuerte</v>
      </c>
      <c r="M90" s="397"/>
      <c r="N90" s="398"/>
      <c r="O90" s="399"/>
      <c r="P90" s="393" t="s">
        <v>339</v>
      </c>
      <c r="Q90" s="366" t="str">
        <f t="shared" si="2"/>
        <v/>
      </c>
      <c r="R90" s="366" t="str">
        <f t="shared" si="3"/>
        <v>Moderada</v>
      </c>
      <c r="S90" s="366" t="str">
        <f t="shared" si="4"/>
        <v/>
      </c>
      <c r="T90" s="367" t="str">
        <f t="shared" si="5"/>
        <v>Control fuerte pero si el riesgo residual lo requiere, en cada proceso involucrado se deben emprender acciones adicionales</v>
      </c>
      <c r="U90" s="400">
        <f t="shared" si="6"/>
        <v>2</v>
      </c>
      <c r="V90" s="346"/>
      <c r="W90" s="397"/>
      <c r="X90" s="353" t="str">
        <f t="shared" si="7"/>
        <v/>
      </c>
      <c r="Y90" s="374"/>
      <c r="Z90" s="398"/>
      <c r="AA90" s="384"/>
      <c r="AB90" s="384"/>
      <c r="AC90" s="384"/>
      <c r="AD90" s="384"/>
      <c r="AE90" s="384"/>
      <c r="AF90" s="384"/>
      <c r="AG90" s="384"/>
      <c r="AH90" s="384"/>
      <c r="AI90" s="384"/>
      <c r="AJ90" s="384"/>
      <c r="AK90" s="384"/>
      <c r="AL90" s="384"/>
      <c r="AM90" s="384"/>
      <c r="AN90" s="384"/>
      <c r="AO90" s="384"/>
    </row>
    <row r="91" spans="1:41" s="338" customFormat="1" ht="38.25" x14ac:dyDescent="0.2">
      <c r="A91" s="308"/>
      <c r="B91" s="311" t="s">
        <v>388</v>
      </c>
      <c r="C91" s="405" t="s">
        <v>154</v>
      </c>
      <c r="D91" s="339">
        <v>15</v>
      </c>
      <c r="E91" s="339">
        <v>15</v>
      </c>
      <c r="F91" s="339">
        <v>15</v>
      </c>
      <c r="G91" s="339">
        <v>15</v>
      </c>
      <c r="H91" s="339">
        <v>15</v>
      </c>
      <c r="I91" s="339">
        <v>15</v>
      </c>
      <c r="J91" s="339">
        <v>10</v>
      </c>
      <c r="K91" s="309">
        <f t="shared" si="48"/>
        <v>100</v>
      </c>
      <c r="L91" s="327" t="str">
        <f t="shared" si="1"/>
        <v>Fuerte</v>
      </c>
      <c r="M91" s="317"/>
      <c r="N91" s="316"/>
      <c r="O91" s="315"/>
      <c r="P91" s="328" t="s">
        <v>339</v>
      </c>
      <c r="Q91" s="366" t="str">
        <f t="shared" si="2"/>
        <v/>
      </c>
      <c r="R91" s="366" t="str">
        <f t="shared" si="3"/>
        <v>Moderada</v>
      </c>
      <c r="S91" s="366" t="str">
        <f t="shared" si="4"/>
        <v/>
      </c>
      <c r="T91" s="367" t="str">
        <f t="shared" si="5"/>
        <v>Control fuerte pero si el riesgo residual lo requiere, en cada proceso involucrado se deben emprender acciones adicionales</v>
      </c>
      <c r="U91" s="400" t="str">
        <f t="shared" si="6"/>
        <v/>
      </c>
      <c r="V91" s="346"/>
      <c r="W91" s="397"/>
      <c r="X91" s="353">
        <f t="shared" si="7"/>
        <v>2</v>
      </c>
      <c r="Y91" s="374"/>
      <c r="Z91" s="398"/>
    </row>
    <row r="92" spans="1:41" ht="25.5" x14ac:dyDescent="0.2">
      <c r="A92" s="404"/>
      <c r="B92" s="401" t="s">
        <v>421</v>
      </c>
      <c r="C92" s="405" t="s">
        <v>154</v>
      </c>
      <c r="D92" s="382">
        <v>15</v>
      </c>
      <c r="E92" s="382">
        <v>15</v>
      </c>
      <c r="F92" s="382">
        <v>15</v>
      </c>
      <c r="G92" s="382">
        <v>0</v>
      </c>
      <c r="H92" s="382">
        <v>15</v>
      </c>
      <c r="I92" s="382">
        <v>15</v>
      </c>
      <c r="J92" s="382">
        <v>10</v>
      </c>
      <c r="K92" s="383">
        <f t="shared" ref="K92" si="49">SUM(D92:J92)</f>
        <v>85</v>
      </c>
      <c r="L92" s="391" t="str">
        <f t="shared" si="1"/>
        <v>Débil</v>
      </c>
      <c r="M92" s="397"/>
      <c r="N92" s="398"/>
      <c r="O92" s="399"/>
      <c r="P92" s="393" t="s">
        <v>339</v>
      </c>
      <c r="Q92" s="366" t="str">
        <f t="shared" si="2"/>
        <v/>
      </c>
      <c r="R92" s="366" t="str">
        <f t="shared" si="3"/>
        <v>Moderada</v>
      </c>
      <c r="S92" s="366" t="str">
        <f t="shared" si="4"/>
        <v/>
      </c>
      <c r="T92" s="367" t="str">
        <f t="shared" si="5"/>
        <v>Requiere plan de acción para fortalecer los controles</v>
      </c>
      <c r="U92" s="400" t="str">
        <f t="shared" si="6"/>
        <v/>
      </c>
      <c r="V92" s="359"/>
      <c r="W92" s="360"/>
      <c r="X92" s="353" t="str">
        <f t="shared" si="7"/>
        <v/>
      </c>
      <c r="Y92" s="353"/>
      <c r="Z92" s="354"/>
      <c r="AA92" s="384"/>
      <c r="AB92" s="384"/>
      <c r="AC92" s="384"/>
      <c r="AD92" s="384"/>
      <c r="AE92" s="384"/>
      <c r="AF92" s="384"/>
      <c r="AG92" s="384"/>
      <c r="AH92" s="384"/>
      <c r="AI92" s="384"/>
      <c r="AJ92" s="384"/>
      <c r="AK92" s="384"/>
      <c r="AL92" s="384"/>
      <c r="AM92" s="384"/>
      <c r="AN92" s="384"/>
      <c r="AO92" s="384"/>
    </row>
    <row r="93" spans="1:41" s="338" customFormat="1" ht="38.25" x14ac:dyDescent="0.2">
      <c r="A93" s="308"/>
      <c r="B93" s="502" t="s">
        <v>674</v>
      </c>
      <c r="C93" s="405" t="s">
        <v>64</v>
      </c>
      <c r="D93" s="339">
        <v>15</v>
      </c>
      <c r="E93" s="339">
        <v>15</v>
      </c>
      <c r="F93" s="339">
        <v>15</v>
      </c>
      <c r="G93" s="339">
        <v>15</v>
      </c>
      <c r="H93" s="339">
        <v>15</v>
      </c>
      <c r="I93" s="339">
        <v>15</v>
      </c>
      <c r="J93" s="339">
        <v>10</v>
      </c>
      <c r="K93" s="383">
        <f t="shared" ref="K93:K95" si="50">SUM(D93:J93)</f>
        <v>100</v>
      </c>
      <c r="L93" s="391" t="str">
        <f t="shared" ref="L93:L95" si="51">IF(K93&gt;=96,"Fuerte",(IF(K93&lt;=85,"Débil","Moderado")))</f>
        <v>Fuerte</v>
      </c>
      <c r="M93" s="317"/>
      <c r="N93" s="316"/>
      <c r="O93" s="315"/>
      <c r="P93" s="328" t="s">
        <v>339</v>
      </c>
      <c r="Q93" s="366"/>
      <c r="R93" s="366" t="str">
        <f t="shared" si="3"/>
        <v>Moderada</v>
      </c>
      <c r="S93" s="366"/>
      <c r="T93" s="367" t="str">
        <f t="shared" si="5"/>
        <v>Control fuerte pero si el riesgo residual lo requiere, en cada proceso involucrado se deben emprender acciones adicionales</v>
      </c>
      <c r="U93" s="400">
        <f t="shared" si="6"/>
        <v>2</v>
      </c>
      <c r="V93" s="346"/>
      <c r="W93" s="397"/>
      <c r="X93" s="353" t="str">
        <f t="shared" si="7"/>
        <v/>
      </c>
      <c r="Y93" s="374"/>
      <c r="Z93" s="398"/>
      <c r="AB93" s="307"/>
      <c r="AC93" s="286"/>
      <c r="AD93" s="286"/>
      <c r="AE93" s="286"/>
      <c r="AF93" s="287"/>
      <c r="AG93" s="337"/>
      <c r="AH93" s="337"/>
      <c r="AI93" s="337"/>
      <c r="AJ93" s="286"/>
      <c r="AK93" s="286"/>
      <c r="AL93" s="286"/>
      <c r="AM93" s="287"/>
      <c r="AN93" s="337"/>
      <c r="AO93" s="506"/>
    </row>
    <row r="94" spans="1:41" s="338" customFormat="1" ht="15.75" x14ac:dyDescent="0.25">
      <c r="A94" s="504" t="s">
        <v>697</v>
      </c>
      <c r="B94" s="483"/>
      <c r="C94" s="405"/>
      <c r="D94" s="339"/>
      <c r="E94" s="339"/>
      <c r="F94" s="339"/>
      <c r="G94" s="339"/>
      <c r="H94" s="339"/>
      <c r="I94" s="339"/>
      <c r="J94" s="339"/>
      <c r="K94" s="383">
        <f t="shared" si="50"/>
        <v>0</v>
      </c>
      <c r="L94" s="391" t="str">
        <f t="shared" si="51"/>
        <v>Débil</v>
      </c>
      <c r="M94" s="317"/>
      <c r="N94" s="316"/>
      <c r="O94" s="315"/>
      <c r="P94" s="328"/>
      <c r="Q94" s="366"/>
      <c r="R94" s="366"/>
      <c r="S94" s="366"/>
      <c r="T94" s="367"/>
      <c r="U94" s="400" t="str">
        <f t="shared" si="6"/>
        <v/>
      </c>
      <c r="V94" s="358">
        <f>IFERROR(ROUND(AVERAGE(U94:U97),0),0)</f>
        <v>2</v>
      </c>
      <c r="W94" s="335">
        <f>IF(OR(S94="Débil",V94=0),0,IF(V94=1,1,IF(AND(Q94="Fuerte",V94=2),2,1)))</f>
        <v>1</v>
      </c>
      <c r="X94" s="353" t="str">
        <f t="shared" si="7"/>
        <v/>
      </c>
      <c r="Y94" s="358">
        <f>IFERROR(ROUND(AVERAGE(X94:X97),0),0)</f>
        <v>0</v>
      </c>
      <c r="Z94" s="335">
        <f>IF(OR(S94="Débil",Y94=0),0,IF(Y94=1,1,IF(AND(Q94="Fuerte",Y94=2),2,1)))</f>
        <v>0</v>
      </c>
      <c r="AB94" s="307"/>
      <c r="AC94" s="286"/>
      <c r="AD94" s="286"/>
      <c r="AE94" s="286"/>
      <c r="AF94" s="287"/>
      <c r="AG94" s="337"/>
      <c r="AH94" s="337"/>
      <c r="AI94" s="337"/>
      <c r="AJ94" s="286"/>
      <c r="AK94" s="286"/>
      <c r="AL94" s="286"/>
      <c r="AM94" s="287"/>
      <c r="AN94" s="337"/>
      <c r="AO94" s="506"/>
    </row>
    <row r="95" spans="1:41" s="338" customFormat="1" ht="15.75" x14ac:dyDescent="0.2">
      <c r="A95" s="308"/>
      <c r="B95" s="483"/>
      <c r="C95" s="405"/>
      <c r="D95" s="339"/>
      <c r="E95" s="339"/>
      <c r="F95" s="339"/>
      <c r="G95" s="339"/>
      <c r="H95" s="339"/>
      <c r="I95" s="339"/>
      <c r="J95" s="339"/>
      <c r="K95" s="383">
        <f t="shared" si="50"/>
        <v>0</v>
      </c>
      <c r="L95" s="391" t="str">
        <f t="shared" si="51"/>
        <v>Débil</v>
      </c>
      <c r="M95" s="317"/>
      <c r="N95" s="316"/>
      <c r="O95" s="315"/>
      <c r="P95" s="328"/>
      <c r="Q95" s="366"/>
      <c r="R95" s="366"/>
      <c r="S95" s="366"/>
      <c r="T95" s="367"/>
      <c r="U95" s="400" t="str">
        <f t="shared" si="6"/>
        <v/>
      </c>
      <c r="V95" s="346"/>
      <c r="W95" s="397"/>
      <c r="X95" s="353" t="str">
        <f t="shared" si="7"/>
        <v/>
      </c>
      <c r="Y95" s="374"/>
      <c r="Z95" s="398"/>
      <c r="AB95" s="307"/>
      <c r="AC95" s="286"/>
      <c r="AD95" s="286"/>
      <c r="AE95" s="286"/>
      <c r="AF95" s="287"/>
      <c r="AG95" s="337"/>
      <c r="AH95" s="337"/>
      <c r="AI95" s="337"/>
      <c r="AJ95" s="286"/>
      <c r="AK95" s="286"/>
      <c r="AL95" s="286"/>
      <c r="AM95" s="287"/>
      <c r="AN95" s="337"/>
      <c r="AO95" s="506"/>
    </row>
    <row r="96" spans="1:41" s="314" customFormat="1" ht="45" x14ac:dyDescent="0.2">
      <c r="A96" s="376" t="str">
        <f>'2. MAPA DE RIESGOS '!C22</f>
        <v>11: Presencia de actos de cohecho (dar o recibir dádivas) para favorecimiento propio o de un tercero.</v>
      </c>
      <c r="B96" s="403" t="s">
        <v>650</v>
      </c>
      <c r="C96" s="407" t="s">
        <v>64</v>
      </c>
      <c r="D96" s="408">
        <v>15</v>
      </c>
      <c r="E96" s="408">
        <v>15</v>
      </c>
      <c r="F96" s="408">
        <v>15</v>
      </c>
      <c r="G96" s="408">
        <v>15</v>
      </c>
      <c r="H96" s="408">
        <v>15</v>
      </c>
      <c r="I96" s="408">
        <v>15</v>
      </c>
      <c r="J96" s="408">
        <v>10</v>
      </c>
      <c r="K96" s="409">
        <f t="shared" si="48"/>
        <v>100</v>
      </c>
      <c r="L96" s="390" t="str">
        <f t="shared" si="1"/>
        <v>Fuerte</v>
      </c>
      <c r="M96" s="379">
        <f>ROUNDUP(AVERAGEIF(K96:K104,"&gt;0"),1)</f>
        <v>95</v>
      </c>
      <c r="N96" s="378" t="str">
        <f>IF(M96=100,"Fuerte",IF(M96&lt;50,"Débil","Moderada"))</f>
        <v>Moderada</v>
      </c>
      <c r="O96" s="380" t="str">
        <f>IF(M96&lt;96,"Se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96" s="392" t="s">
        <v>339</v>
      </c>
      <c r="Q96" s="368" t="str">
        <f t="shared" si="2"/>
        <v/>
      </c>
      <c r="R96" s="368" t="str">
        <f t="shared" si="3"/>
        <v>Moderada</v>
      </c>
      <c r="S96" s="368" t="str">
        <f t="shared" si="4"/>
        <v/>
      </c>
      <c r="T96" s="369" t="str">
        <f t="shared" si="5"/>
        <v>Control fuerte pero si el riesgo residual lo requiere, en cada proceso involucrado se deben emprender acciones adicionales</v>
      </c>
      <c r="U96" s="386">
        <f t="shared" si="6"/>
        <v>2</v>
      </c>
      <c r="V96" s="355">
        <f>IFERROR(ROUND(AVERAGE(U96:U101),0),0)</f>
        <v>2</v>
      </c>
      <c r="W96" s="378">
        <f>IF(OR(S96="Débil",V96=0),0,IF(V96=1,1,IF(AND(Q96="Fuerte",V96=2),2,1)))</f>
        <v>1</v>
      </c>
      <c r="X96" s="353" t="str">
        <f t="shared" si="7"/>
        <v/>
      </c>
      <c r="Y96" s="355">
        <f>IFERROR(ROUND(AVERAGE(X96:X101),0),0)</f>
        <v>2</v>
      </c>
      <c r="Z96" s="378">
        <f>IF(OR(S96="Débil",Y96=0),0,IF(Y96=1,1,IF(AND(Q96="Fuerte",Y96=2),2,1)))</f>
        <v>1</v>
      </c>
      <c r="AA96" s="338"/>
      <c r="AB96" s="338"/>
      <c r="AC96" s="338"/>
      <c r="AD96" s="338"/>
      <c r="AE96" s="338"/>
      <c r="AF96" s="338"/>
      <c r="AG96" s="338"/>
      <c r="AH96" s="338"/>
      <c r="AI96" s="338"/>
      <c r="AJ96" s="338"/>
      <c r="AK96" s="338"/>
      <c r="AL96" s="338"/>
      <c r="AM96" s="338"/>
      <c r="AN96" s="338"/>
      <c r="AO96" s="338"/>
    </row>
    <row r="97" spans="1:41" s="314" customFormat="1" ht="38.25" x14ac:dyDescent="0.2">
      <c r="A97" s="294"/>
      <c r="B97" s="375" t="s">
        <v>425</v>
      </c>
      <c r="C97" s="407" t="s">
        <v>64</v>
      </c>
      <c r="D97" s="408">
        <v>15</v>
      </c>
      <c r="E97" s="408">
        <v>15</v>
      </c>
      <c r="F97" s="408">
        <v>15</v>
      </c>
      <c r="G97" s="408">
        <v>15</v>
      </c>
      <c r="H97" s="408">
        <v>15</v>
      </c>
      <c r="I97" s="408">
        <v>15</v>
      </c>
      <c r="J97" s="408">
        <v>10</v>
      </c>
      <c r="K97" s="409">
        <f t="shared" si="48"/>
        <v>100</v>
      </c>
      <c r="L97" s="390" t="str">
        <f t="shared" si="1"/>
        <v>Fuerte</v>
      </c>
      <c r="M97" s="394"/>
      <c r="N97" s="389"/>
      <c r="O97" s="395"/>
      <c r="P97" s="392" t="s">
        <v>339</v>
      </c>
      <c r="Q97" s="368" t="str">
        <f t="shared" si="2"/>
        <v/>
      </c>
      <c r="R97" s="368" t="str">
        <f t="shared" si="3"/>
        <v>Moderada</v>
      </c>
      <c r="S97" s="368" t="str">
        <f t="shared" si="4"/>
        <v/>
      </c>
      <c r="T97" s="369" t="str">
        <f t="shared" si="5"/>
        <v>Control fuerte pero si el riesgo residual lo requiere, en cada proceso involucrado se deben emprender acciones adicionales</v>
      </c>
      <c r="U97" s="386">
        <f t="shared" si="6"/>
        <v>2</v>
      </c>
      <c r="V97" s="347"/>
      <c r="W97" s="394"/>
      <c r="X97" s="353" t="str">
        <f t="shared" si="7"/>
        <v/>
      </c>
      <c r="Y97" s="387"/>
      <c r="Z97" s="389"/>
      <c r="AA97" s="384"/>
      <c r="AB97" s="384"/>
      <c r="AC97" s="384"/>
      <c r="AD97" s="384"/>
      <c r="AE97" s="384"/>
      <c r="AF97" s="384"/>
      <c r="AG97" s="384"/>
      <c r="AH97" s="384"/>
      <c r="AI97" s="384"/>
      <c r="AJ97" s="384"/>
      <c r="AK97" s="384"/>
      <c r="AL97" s="384"/>
      <c r="AM97" s="384"/>
      <c r="AN97" s="384"/>
      <c r="AO97" s="384"/>
    </row>
    <row r="98" spans="1:41" ht="38.25" x14ac:dyDescent="0.2">
      <c r="A98" s="294"/>
      <c r="B98" s="375" t="s">
        <v>651</v>
      </c>
      <c r="C98" s="407" t="s">
        <v>64</v>
      </c>
      <c r="D98" s="408">
        <v>15</v>
      </c>
      <c r="E98" s="408">
        <v>15</v>
      </c>
      <c r="F98" s="408">
        <v>15</v>
      </c>
      <c r="G98" s="408">
        <v>15</v>
      </c>
      <c r="H98" s="408">
        <v>15</v>
      </c>
      <c r="I98" s="408">
        <v>15</v>
      </c>
      <c r="J98" s="408">
        <v>10</v>
      </c>
      <c r="K98" s="409">
        <f t="shared" si="48"/>
        <v>100</v>
      </c>
      <c r="L98" s="390" t="str">
        <f t="shared" si="1"/>
        <v>Fuerte</v>
      </c>
      <c r="M98" s="394"/>
      <c r="N98" s="389"/>
      <c r="O98" s="395"/>
      <c r="P98" s="392" t="s">
        <v>339</v>
      </c>
      <c r="Q98" s="368" t="str">
        <f t="shared" si="2"/>
        <v/>
      </c>
      <c r="R98" s="368" t="str">
        <f t="shared" si="3"/>
        <v>Moderada</v>
      </c>
      <c r="S98" s="368" t="str">
        <f t="shared" si="4"/>
        <v/>
      </c>
      <c r="T98" s="369" t="str">
        <f t="shared" si="5"/>
        <v>Control fuerte pero si el riesgo residual lo requiere, en cada proceso involucrado se deben emprender acciones adicionales</v>
      </c>
      <c r="U98" s="386">
        <f t="shared" si="6"/>
        <v>2</v>
      </c>
      <c r="V98" s="347"/>
      <c r="W98" s="394"/>
      <c r="X98" s="353" t="str">
        <f t="shared" si="7"/>
        <v/>
      </c>
      <c r="Y98" s="387"/>
      <c r="Z98" s="389"/>
      <c r="AA98" s="338"/>
      <c r="AB98" s="338"/>
      <c r="AC98" s="338"/>
      <c r="AD98" s="338"/>
      <c r="AE98" s="338"/>
      <c r="AF98" s="338"/>
      <c r="AG98" s="338"/>
      <c r="AJ98" s="338"/>
      <c r="AK98" s="338"/>
      <c r="AL98" s="338"/>
      <c r="AM98" s="338"/>
      <c r="AN98" s="338"/>
    </row>
    <row r="99" spans="1:41" s="314" customFormat="1" ht="43.5" customHeight="1" x14ac:dyDescent="0.2">
      <c r="A99" s="294"/>
      <c r="B99" s="403" t="s">
        <v>652</v>
      </c>
      <c r="C99" s="407" t="s">
        <v>64</v>
      </c>
      <c r="D99" s="411">
        <v>15</v>
      </c>
      <c r="E99" s="411">
        <v>15</v>
      </c>
      <c r="F99" s="411">
        <v>15</v>
      </c>
      <c r="G99" s="411">
        <v>15</v>
      </c>
      <c r="H99" s="411">
        <v>15</v>
      </c>
      <c r="I99" s="411">
        <v>15</v>
      </c>
      <c r="J99" s="411">
        <v>10</v>
      </c>
      <c r="K99" s="409">
        <f t="shared" si="48"/>
        <v>100</v>
      </c>
      <c r="L99" s="390" t="str">
        <f t="shared" si="1"/>
        <v>Fuerte</v>
      </c>
      <c r="M99" s="394"/>
      <c r="N99" s="389"/>
      <c r="O99" s="395"/>
      <c r="P99" s="392" t="s">
        <v>339</v>
      </c>
      <c r="Q99" s="368" t="str">
        <f t="shared" si="2"/>
        <v/>
      </c>
      <c r="R99" s="368" t="str">
        <f t="shared" si="3"/>
        <v>Moderada</v>
      </c>
      <c r="S99" s="368" t="str">
        <f t="shared" si="4"/>
        <v/>
      </c>
      <c r="T99" s="369" t="str">
        <f t="shared" si="5"/>
        <v>Control fuerte pero si el riesgo residual lo requiere, en cada proceso involucrado se deben emprender acciones adicionales</v>
      </c>
      <c r="U99" s="386">
        <f t="shared" si="6"/>
        <v>2</v>
      </c>
      <c r="V99" s="347"/>
      <c r="W99" s="394"/>
      <c r="X99" s="353" t="str">
        <f t="shared" si="7"/>
        <v/>
      </c>
      <c r="Y99" s="387"/>
      <c r="Z99" s="389"/>
      <c r="AA99" s="384"/>
      <c r="AB99" s="384"/>
      <c r="AC99" s="384"/>
      <c r="AD99" s="384"/>
      <c r="AE99" s="384"/>
      <c r="AF99" s="384"/>
      <c r="AG99" s="384"/>
      <c r="AH99" s="384"/>
      <c r="AI99" s="384"/>
      <c r="AJ99" s="384"/>
      <c r="AK99" s="384"/>
      <c r="AL99" s="384"/>
      <c r="AM99" s="384"/>
      <c r="AN99" s="384"/>
      <c r="AO99" s="384"/>
    </row>
    <row r="100" spans="1:41" s="314" customFormat="1" ht="51" x14ac:dyDescent="0.2">
      <c r="A100" s="406"/>
      <c r="B100" s="403" t="s">
        <v>653</v>
      </c>
      <c r="C100" s="407" t="s">
        <v>154</v>
      </c>
      <c r="D100" s="408">
        <v>15</v>
      </c>
      <c r="E100" s="408">
        <v>15</v>
      </c>
      <c r="F100" s="408">
        <v>15</v>
      </c>
      <c r="G100" s="408">
        <v>15</v>
      </c>
      <c r="H100" s="408">
        <v>15</v>
      </c>
      <c r="I100" s="408">
        <v>15</v>
      </c>
      <c r="J100" s="408">
        <v>10</v>
      </c>
      <c r="K100" s="409">
        <f t="shared" si="48"/>
        <v>100</v>
      </c>
      <c r="L100" s="390" t="str">
        <f t="shared" si="1"/>
        <v>Fuerte</v>
      </c>
      <c r="M100" s="394"/>
      <c r="N100" s="389"/>
      <c r="O100" s="395"/>
      <c r="P100" s="392" t="s">
        <v>339</v>
      </c>
      <c r="Q100" s="368" t="str">
        <f t="shared" si="2"/>
        <v/>
      </c>
      <c r="R100" s="368" t="str">
        <f t="shared" si="3"/>
        <v>Moderada</v>
      </c>
      <c r="S100" s="368" t="str">
        <f t="shared" si="4"/>
        <v/>
      </c>
      <c r="T100" s="369" t="str">
        <f t="shared" si="5"/>
        <v>Control fuerte pero si el riesgo residual lo requiere, en cada proceso involucrado se deben emprender acciones adicionales</v>
      </c>
      <c r="U100" s="386" t="str">
        <f t="shared" si="6"/>
        <v/>
      </c>
      <c r="V100" s="347"/>
      <c r="W100" s="394"/>
      <c r="X100" s="353">
        <f t="shared" si="7"/>
        <v>2</v>
      </c>
      <c r="Y100" s="387"/>
      <c r="Z100" s="389"/>
      <c r="AA100" s="338"/>
      <c r="AB100" s="338"/>
      <c r="AC100" s="338"/>
      <c r="AD100" s="338"/>
      <c r="AE100" s="338"/>
      <c r="AF100" s="338"/>
      <c r="AG100" s="338"/>
      <c r="AH100" s="338"/>
      <c r="AI100" s="338"/>
      <c r="AJ100" s="338"/>
      <c r="AK100" s="338"/>
      <c r="AL100" s="338"/>
      <c r="AM100" s="338"/>
      <c r="AN100" s="338"/>
      <c r="AO100" s="338"/>
    </row>
    <row r="101" spans="1:41" s="314" customFormat="1" ht="25.5" x14ac:dyDescent="0.2">
      <c r="A101" s="406"/>
      <c r="B101" s="403" t="s">
        <v>421</v>
      </c>
      <c r="C101" s="407" t="s">
        <v>154</v>
      </c>
      <c r="D101" s="408">
        <v>15</v>
      </c>
      <c r="E101" s="408">
        <v>15</v>
      </c>
      <c r="F101" s="408">
        <v>0</v>
      </c>
      <c r="G101" s="408">
        <v>0</v>
      </c>
      <c r="H101" s="408">
        <v>15</v>
      </c>
      <c r="I101" s="408">
        <v>15</v>
      </c>
      <c r="J101" s="408">
        <v>10</v>
      </c>
      <c r="K101" s="409">
        <f t="shared" si="48"/>
        <v>70</v>
      </c>
      <c r="L101" s="390" t="str">
        <f t="shared" ref="L101:L186" si="52">IF(K101&gt;=96,"Fuerte",(IF(K101&lt;=85,"Débil","Moderado")))</f>
        <v>Débil</v>
      </c>
      <c r="M101" s="394"/>
      <c r="N101" s="389"/>
      <c r="O101" s="395"/>
      <c r="P101" s="392" t="s">
        <v>341</v>
      </c>
      <c r="Q101" s="368" t="str">
        <f t="shared" si="2"/>
        <v/>
      </c>
      <c r="R101" s="368" t="str">
        <f t="shared" si="3"/>
        <v/>
      </c>
      <c r="S101" s="368" t="str">
        <f t="shared" si="4"/>
        <v>Débil</v>
      </c>
      <c r="T101" s="369" t="str">
        <f t="shared" si="5"/>
        <v>Requiere plan de acción para fortalecer los controles</v>
      </c>
      <c r="U101" s="386" t="str">
        <f t="shared" si="6"/>
        <v/>
      </c>
      <c r="V101" s="388"/>
      <c r="W101" s="356"/>
      <c r="X101" s="353" t="str">
        <f t="shared" si="7"/>
        <v/>
      </c>
      <c r="Y101" s="385"/>
      <c r="Z101" s="357"/>
      <c r="AA101" s="384"/>
      <c r="AB101" s="384"/>
      <c r="AC101" s="384"/>
      <c r="AD101" s="384"/>
      <c r="AE101" s="384"/>
      <c r="AF101" s="384"/>
      <c r="AG101" s="384"/>
      <c r="AH101" s="384"/>
      <c r="AI101" s="384"/>
      <c r="AJ101" s="384"/>
      <c r="AK101" s="384"/>
      <c r="AL101" s="384"/>
      <c r="AM101" s="384"/>
      <c r="AN101" s="384"/>
      <c r="AO101" s="384"/>
    </row>
    <row r="102" spans="1:41" s="489" customFormat="1" ht="25.5" x14ac:dyDescent="0.25">
      <c r="A102" s="504" t="s">
        <v>697</v>
      </c>
      <c r="B102" s="509" t="s">
        <v>716</v>
      </c>
      <c r="C102" s="407" t="s">
        <v>154</v>
      </c>
      <c r="D102" s="408">
        <v>15</v>
      </c>
      <c r="E102" s="408">
        <v>15</v>
      </c>
      <c r="F102" s="408">
        <v>15</v>
      </c>
      <c r="G102" s="408">
        <v>10</v>
      </c>
      <c r="H102" s="408">
        <v>15</v>
      </c>
      <c r="I102" s="408">
        <v>15</v>
      </c>
      <c r="J102" s="408">
        <v>10</v>
      </c>
      <c r="K102" s="409">
        <f t="shared" ref="K102" si="53">SUM(D102:J102)</f>
        <v>95</v>
      </c>
      <c r="L102" s="390" t="str">
        <f t="shared" si="52"/>
        <v>Moderado</v>
      </c>
      <c r="M102" s="394"/>
      <c r="N102" s="389"/>
      <c r="O102" s="395"/>
      <c r="P102" s="392" t="s">
        <v>339</v>
      </c>
      <c r="Q102" s="368" t="str">
        <f t="shared" ref="Q102:Q103" si="54">IF(AND(N102="Fuerte",P102="Fuerte"),"Fuerte","")</f>
        <v/>
      </c>
      <c r="R102" s="368" t="str">
        <f t="shared" ref="R102" si="55">IF(Q102="Fuerte","",IF(OR(N102="Débil",P102="Débil"),"","Moderada"))</f>
        <v>Moderada</v>
      </c>
      <c r="S102" s="368" t="str">
        <f t="shared" ref="S102" si="56">IF(OR(Q102="Fuerte",R102="Moderada"),"","Débil")</f>
        <v/>
      </c>
      <c r="T102" s="369" t="str">
        <f t="shared" si="5"/>
        <v>Requiere plan de acción para fortalecer los controles</v>
      </c>
      <c r="U102" s="386" t="str">
        <f t="shared" si="6"/>
        <v/>
      </c>
      <c r="V102" s="388"/>
      <c r="W102" s="356"/>
      <c r="X102" s="353">
        <f t="shared" si="7"/>
        <v>1</v>
      </c>
      <c r="Y102" s="355">
        <f>IFERROR(ROUND(AVERAGE(X102:X107),0),0)</f>
        <v>1</v>
      </c>
      <c r="Z102" s="378">
        <f>IF(OR(S102="Débil",Y102=0),0,IF(Y102=1,1,IF(AND(Q102="Fuerte",Y102=2),2,1)))</f>
        <v>1</v>
      </c>
      <c r="AB102" s="490"/>
      <c r="AC102" s="491"/>
      <c r="AD102" s="491"/>
      <c r="AE102" s="491"/>
      <c r="AF102" s="492"/>
      <c r="AG102" s="450"/>
      <c r="AH102" s="450"/>
      <c r="AI102" s="450"/>
      <c r="AJ102" s="491"/>
      <c r="AK102" s="491"/>
      <c r="AL102" s="491"/>
      <c r="AM102" s="492"/>
      <c r="AN102" s="450"/>
      <c r="AO102" s="507"/>
    </row>
    <row r="103" spans="1:41" s="489" customFormat="1" ht="15.75" x14ac:dyDescent="0.2">
      <c r="A103" s="406"/>
      <c r="B103" s="488"/>
      <c r="C103" s="407"/>
      <c r="D103" s="408"/>
      <c r="E103" s="408"/>
      <c r="F103" s="408"/>
      <c r="G103" s="408"/>
      <c r="H103" s="408"/>
      <c r="I103" s="408"/>
      <c r="J103" s="408"/>
      <c r="K103" s="409">
        <f t="shared" ref="K103:K104" si="57">SUM(D103:J103)</f>
        <v>0</v>
      </c>
      <c r="L103" s="390" t="str">
        <f t="shared" ref="L103:L104" si="58">IF(K103&gt;=96,"Fuerte",(IF(K103&lt;=85,"Débil","Moderado")))</f>
        <v>Débil</v>
      </c>
      <c r="M103" s="394"/>
      <c r="N103" s="389"/>
      <c r="O103" s="395"/>
      <c r="P103" s="392"/>
      <c r="Q103" s="368" t="str">
        <f t="shared" si="54"/>
        <v/>
      </c>
      <c r="R103" s="368"/>
      <c r="S103" s="368"/>
      <c r="T103" s="369"/>
      <c r="U103" s="386" t="str">
        <f t="shared" ref="U103:U104" si="59">IF(C103="Preventivo",IF(L103="Fuerte",2,IF(L103="Moderado",1,"")),"")</f>
        <v/>
      </c>
      <c r="V103" s="347"/>
      <c r="W103" s="394"/>
      <c r="X103" s="353" t="str">
        <f t="shared" ref="X103:X183" si="60">IF(C103="Detectivo",IF(L103="Fuerte",2,IF(L103="Moderado",1,"")),"")</f>
        <v/>
      </c>
      <c r="Y103" s="387"/>
      <c r="Z103" s="389"/>
      <c r="AB103" s="490"/>
      <c r="AC103" s="491"/>
      <c r="AD103" s="491"/>
      <c r="AE103" s="491"/>
      <c r="AF103" s="492"/>
      <c r="AG103" s="450"/>
      <c r="AH103" s="450"/>
      <c r="AI103" s="450"/>
      <c r="AJ103" s="491"/>
      <c r="AK103" s="491"/>
      <c r="AL103" s="491"/>
      <c r="AM103" s="492"/>
      <c r="AN103" s="450"/>
      <c r="AO103" s="507"/>
    </row>
    <row r="104" spans="1:41" s="489" customFormat="1" ht="15.75" x14ac:dyDescent="0.2">
      <c r="A104" s="406"/>
      <c r="B104" s="488"/>
      <c r="C104" s="407"/>
      <c r="D104" s="408"/>
      <c r="E104" s="408"/>
      <c r="F104" s="408"/>
      <c r="G104" s="408"/>
      <c r="H104" s="408"/>
      <c r="I104" s="408"/>
      <c r="J104" s="408"/>
      <c r="K104" s="409">
        <f t="shared" si="57"/>
        <v>0</v>
      </c>
      <c r="L104" s="390" t="str">
        <f t="shared" si="58"/>
        <v>Débil</v>
      </c>
      <c r="M104" s="394"/>
      <c r="N104" s="389"/>
      <c r="O104" s="395"/>
      <c r="P104" s="392"/>
      <c r="Q104" s="368"/>
      <c r="R104" s="368"/>
      <c r="S104" s="368"/>
      <c r="T104" s="369"/>
      <c r="U104" s="386" t="str">
        <f t="shared" si="59"/>
        <v/>
      </c>
      <c r="V104" s="347"/>
      <c r="W104" s="394"/>
      <c r="X104" s="353" t="str">
        <f t="shared" si="60"/>
        <v/>
      </c>
      <c r="Y104" s="387"/>
      <c r="Z104" s="389"/>
      <c r="AB104" s="490"/>
      <c r="AC104" s="491"/>
      <c r="AD104" s="491"/>
      <c r="AE104" s="491"/>
      <c r="AF104" s="492"/>
      <c r="AG104" s="450"/>
      <c r="AH104" s="450"/>
      <c r="AI104" s="450"/>
      <c r="AJ104" s="491"/>
      <c r="AK104" s="491"/>
      <c r="AL104" s="491"/>
      <c r="AM104" s="492"/>
      <c r="AN104" s="450"/>
      <c r="AO104" s="507"/>
    </row>
    <row r="105" spans="1:41" ht="51" x14ac:dyDescent="0.2">
      <c r="A105" s="291" t="str">
        <f>'2. MAPA DE RIESGOS '!C23</f>
        <v>12. Discriminación hacia los ciudadanos que requieren atención y respuesta por parte de la SDM.</v>
      </c>
      <c r="B105" s="284" t="s">
        <v>417</v>
      </c>
      <c r="C105" s="405" t="s">
        <v>64</v>
      </c>
      <c r="D105" s="339">
        <v>15</v>
      </c>
      <c r="E105" s="339">
        <v>15</v>
      </c>
      <c r="F105" s="339">
        <v>15</v>
      </c>
      <c r="G105" s="339">
        <v>15</v>
      </c>
      <c r="H105" s="339">
        <v>15</v>
      </c>
      <c r="I105" s="339">
        <v>15</v>
      </c>
      <c r="J105" s="339">
        <v>10</v>
      </c>
      <c r="K105" s="309">
        <f t="shared" si="48"/>
        <v>100</v>
      </c>
      <c r="L105" s="327" t="str">
        <f t="shared" si="52"/>
        <v>Fuerte</v>
      </c>
      <c r="M105" s="331">
        <f>ROUNDUP(AVERAGEIF(K105:K113,"&gt;0"),1)</f>
        <v>98.399999999999991</v>
      </c>
      <c r="N105" s="335" t="str">
        <f>IF(M105=100,"Fuerte",IF(M105&lt;50,"Débil","Moderada"))</f>
        <v>Moderada</v>
      </c>
      <c r="O105" s="333" t="str">
        <f>IF(M105&lt;96,"Se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5" s="328" t="s">
        <v>339</v>
      </c>
      <c r="Q105" s="366" t="str">
        <f t="shared" ref="Q105:Q186" si="61">IF(AND(N105="Fuerte",P105="Fuerte"),"Fuerte","")</f>
        <v/>
      </c>
      <c r="R105" s="366" t="str">
        <f t="shared" ref="R105:R186" si="62">IF(Q105="Fuerte","",IF(OR(N105="Débil",P105="Débil"),"","Moderada"))</f>
        <v>Moderada</v>
      </c>
      <c r="S105" s="366" t="str">
        <f t="shared" ref="S105:S186" si="63">IF(OR(Q105="Fuerte",R105="Moderada"),"","Débil")</f>
        <v/>
      </c>
      <c r="T105" s="367" t="str">
        <f t="shared" ref="T105:T145" si="64">IF(AND(L105="Fuerte",P105="Fuerte"),"Control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5" s="400">
        <f t="shared" ref="U105:U193" si="65">IF(C105="Preventivo",IF(L105="Fuerte",2,IF(L105="Moderado",1,"")),"")</f>
        <v>2</v>
      </c>
      <c r="V105" s="358">
        <f>IFERROR(ROUND(AVERAGE(U105:U109),0),0)</f>
        <v>2</v>
      </c>
      <c r="W105" s="335">
        <f>IF(OR(S105="Débil",V105=0),0,IF(V105=1,1,IF(AND(Q105="Fuerte",V105=2),2,1)))</f>
        <v>1</v>
      </c>
      <c r="X105" s="353" t="str">
        <f t="shared" si="60"/>
        <v/>
      </c>
      <c r="Y105" s="358">
        <f>IFERROR(ROUND(AVERAGE(X105:X110),0),0)</f>
        <v>2</v>
      </c>
      <c r="Z105" s="335">
        <f>IF(OR(S105="Débil",Y105=0),0,IF(Y105=1,1,IF(AND(Q105="Fuerte",Y105=2),2,1)))</f>
        <v>1</v>
      </c>
      <c r="AA105" s="338"/>
      <c r="AB105" s="338"/>
      <c r="AC105" s="338"/>
      <c r="AD105" s="338"/>
      <c r="AE105" s="338"/>
      <c r="AF105" s="338"/>
      <c r="AG105" s="338"/>
      <c r="AJ105" s="338"/>
      <c r="AK105" s="338"/>
      <c r="AL105" s="338"/>
      <c r="AM105" s="338"/>
      <c r="AN105" s="338"/>
    </row>
    <row r="106" spans="1:41" ht="38.25" x14ac:dyDescent="0.2">
      <c r="A106" s="404"/>
      <c r="B106" s="402" t="s">
        <v>491</v>
      </c>
      <c r="C106" s="405" t="s">
        <v>64</v>
      </c>
      <c r="D106" s="382">
        <v>15</v>
      </c>
      <c r="E106" s="382">
        <v>15</v>
      </c>
      <c r="F106" s="382">
        <v>15</v>
      </c>
      <c r="G106" s="382">
        <v>15</v>
      </c>
      <c r="H106" s="382">
        <v>15</v>
      </c>
      <c r="I106" s="382">
        <v>15</v>
      </c>
      <c r="J106" s="382">
        <v>10</v>
      </c>
      <c r="K106" s="383">
        <f t="shared" si="48"/>
        <v>100</v>
      </c>
      <c r="L106" s="391" t="str">
        <f t="shared" si="52"/>
        <v>Fuerte</v>
      </c>
      <c r="M106" s="397"/>
      <c r="N106" s="398"/>
      <c r="O106" s="399"/>
      <c r="P106" s="393" t="s">
        <v>339</v>
      </c>
      <c r="Q106" s="366" t="str">
        <f t="shared" si="61"/>
        <v/>
      </c>
      <c r="R106" s="366" t="str">
        <f t="shared" si="62"/>
        <v>Moderada</v>
      </c>
      <c r="S106" s="366" t="str">
        <f t="shared" si="63"/>
        <v/>
      </c>
      <c r="T106" s="367" t="str">
        <f t="shared" si="64"/>
        <v>Control fuerte pero si el riesgo residual lo requiere, en cada proceso involucrado se deben emprender acciones adicionales</v>
      </c>
      <c r="U106" s="400">
        <f t="shared" si="65"/>
        <v>2</v>
      </c>
      <c r="V106" s="346"/>
      <c r="W106" s="397"/>
      <c r="X106" s="353" t="str">
        <f t="shared" si="60"/>
        <v/>
      </c>
      <c r="Y106" s="374"/>
      <c r="Z106" s="398"/>
      <c r="AA106" s="384"/>
      <c r="AB106" s="384"/>
      <c r="AC106" s="384"/>
      <c r="AD106" s="384"/>
      <c r="AE106" s="384"/>
      <c r="AF106" s="384"/>
      <c r="AG106" s="384"/>
      <c r="AH106" s="384"/>
      <c r="AI106" s="384"/>
      <c r="AJ106" s="384"/>
      <c r="AK106" s="384"/>
      <c r="AL106" s="384"/>
      <c r="AM106" s="384"/>
      <c r="AN106" s="384"/>
      <c r="AO106" s="384"/>
    </row>
    <row r="107" spans="1:41" ht="38.25" x14ac:dyDescent="0.2">
      <c r="A107" s="404"/>
      <c r="B107" s="402" t="s">
        <v>418</v>
      </c>
      <c r="C107" s="405" t="s">
        <v>64</v>
      </c>
      <c r="D107" s="382">
        <v>15</v>
      </c>
      <c r="E107" s="382">
        <v>15</v>
      </c>
      <c r="F107" s="382">
        <v>15</v>
      </c>
      <c r="G107" s="382">
        <v>15</v>
      </c>
      <c r="H107" s="382">
        <v>15</v>
      </c>
      <c r="I107" s="382">
        <v>15</v>
      </c>
      <c r="J107" s="382">
        <v>10</v>
      </c>
      <c r="K107" s="383">
        <f t="shared" si="48"/>
        <v>100</v>
      </c>
      <c r="L107" s="391" t="str">
        <f t="shared" si="52"/>
        <v>Fuerte</v>
      </c>
      <c r="M107" s="397"/>
      <c r="N107" s="398"/>
      <c r="O107" s="399"/>
      <c r="P107" s="393" t="s">
        <v>339</v>
      </c>
      <c r="Q107" s="366" t="str">
        <f t="shared" si="61"/>
        <v/>
      </c>
      <c r="R107" s="366" t="str">
        <f t="shared" si="62"/>
        <v>Moderada</v>
      </c>
      <c r="S107" s="366" t="str">
        <f t="shared" si="63"/>
        <v/>
      </c>
      <c r="T107" s="367" t="str">
        <f t="shared" si="64"/>
        <v>Control fuerte pero si el riesgo residual lo requiere, en cada proceso involucrado se deben emprender acciones adicionales</v>
      </c>
      <c r="U107" s="400">
        <f t="shared" si="65"/>
        <v>2</v>
      </c>
      <c r="V107" s="346"/>
      <c r="W107" s="397"/>
      <c r="X107" s="353" t="str">
        <f t="shared" si="60"/>
        <v/>
      </c>
      <c r="Y107" s="374"/>
      <c r="Z107" s="398"/>
      <c r="AA107" s="384"/>
      <c r="AB107" s="384"/>
      <c r="AC107" s="384"/>
      <c r="AD107" s="384"/>
      <c r="AE107" s="384"/>
      <c r="AF107" s="384"/>
      <c r="AG107" s="384"/>
      <c r="AH107" s="384"/>
      <c r="AI107" s="384"/>
      <c r="AJ107" s="384"/>
      <c r="AK107" s="384"/>
      <c r="AL107" s="384"/>
      <c r="AM107" s="384"/>
      <c r="AN107" s="384"/>
      <c r="AO107" s="384"/>
    </row>
    <row r="108" spans="1:41" x14ac:dyDescent="0.2">
      <c r="A108" s="308"/>
      <c r="B108" s="311" t="s">
        <v>419</v>
      </c>
      <c r="C108" s="405" t="s">
        <v>64</v>
      </c>
      <c r="D108" s="339">
        <v>15</v>
      </c>
      <c r="E108" s="339">
        <v>15</v>
      </c>
      <c r="F108" s="339">
        <v>15</v>
      </c>
      <c r="G108" s="339">
        <v>10</v>
      </c>
      <c r="H108" s="339">
        <v>15</v>
      </c>
      <c r="I108" s="339">
        <v>15</v>
      </c>
      <c r="J108" s="339">
        <v>10</v>
      </c>
      <c r="K108" s="309">
        <f t="shared" si="48"/>
        <v>95</v>
      </c>
      <c r="L108" s="327" t="str">
        <f t="shared" si="52"/>
        <v>Moderado</v>
      </c>
      <c r="M108" s="317"/>
      <c r="N108" s="316"/>
      <c r="O108" s="315"/>
      <c r="P108" s="328" t="s">
        <v>499</v>
      </c>
      <c r="Q108" s="366" t="str">
        <f t="shared" si="61"/>
        <v/>
      </c>
      <c r="R108" s="366" t="str">
        <f t="shared" si="62"/>
        <v>Moderada</v>
      </c>
      <c r="S108" s="366" t="str">
        <f t="shared" si="63"/>
        <v/>
      </c>
      <c r="T108" s="367" t="str">
        <f t="shared" si="64"/>
        <v>Requiere plan de acción para fortalecer los controles</v>
      </c>
      <c r="U108" s="400">
        <f t="shared" si="65"/>
        <v>1</v>
      </c>
      <c r="V108" s="346"/>
      <c r="W108" s="397"/>
      <c r="X108" s="353" t="str">
        <f t="shared" si="60"/>
        <v/>
      </c>
      <c r="Y108" s="374"/>
      <c r="Z108" s="398"/>
      <c r="AA108" s="338"/>
      <c r="AB108" s="338"/>
      <c r="AC108" s="338"/>
      <c r="AD108" s="338"/>
      <c r="AE108" s="338"/>
      <c r="AF108" s="338"/>
      <c r="AG108" s="338"/>
      <c r="AJ108" s="338"/>
      <c r="AK108" s="338"/>
      <c r="AL108" s="338"/>
      <c r="AM108" s="338"/>
      <c r="AN108" s="338"/>
    </row>
    <row r="109" spans="1:41" s="338" customFormat="1" x14ac:dyDescent="0.2">
      <c r="A109" s="308"/>
      <c r="B109" s="311" t="s">
        <v>420</v>
      </c>
      <c r="C109" s="405" t="s">
        <v>154</v>
      </c>
      <c r="D109" s="339">
        <v>15</v>
      </c>
      <c r="E109" s="339">
        <v>15</v>
      </c>
      <c r="F109" s="339">
        <v>15</v>
      </c>
      <c r="G109" s="339">
        <v>10</v>
      </c>
      <c r="H109" s="339">
        <v>15</v>
      </c>
      <c r="I109" s="339">
        <v>15</v>
      </c>
      <c r="J109" s="339">
        <v>10</v>
      </c>
      <c r="K109" s="309">
        <f t="shared" si="48"/>
        <v>95</v>
      </c>
      <c r="L109" s="327" t="str">
        <f t="shared" si="52"/>
        <v>Moderado</v>
      </c>
      <c r="M109" s="317"/>
      <c r="N109" s="316"/>
      <c r="O109" s="315"/>
      <c r="P109" s="328" t="s">
        <v>499</v>
      </c>
      <c r="Q109" s="366" t="str">
        <f t="shared" si="61"/>
        <v/>
      </c>
      <c r="R109" s="366" t="str">
        <f t="shared" si="62"/>
        <v>Moderada</v>
      </c>
      <c r="S109" s="366" t="str">
        <f t="shared" si="63"/>
        <v/>
      </c>
      <c r="T109" s="367" t="str">
        <f t="shared" si="64"/>
        <v>Requiere plan de acción para fortalecer los controles</v>
      </c>
      <c r="U109" s="400" t="str">
        <f t="shared" si="65"/>
        <v/>
      </c>
      <c r="V109" s="346"/>
      <c r="W109" s="397"/>
      <c r="X109" s="353">
        <f t="shared" si="60"/>
        <v>1</v>
      </c>
      <c r="Y109" s="374"/>
      <c r="Z109" s="398"/>
    </row>
    <row r="110" spans="1:41" s="338" customFormat="1" ht="38.25" x14ac:dyDescent="0.2">
      <c r="A110" s="404"/>
      <c r="B110" s="402" t="s">
        <v>421</v>
      </c>
      <c r="C110" s="405" t="s">
        <v>154</v>
      </c>
      <c r="D110" s="382">
        <v>15</v>
      </c>
      <c r="E110" s="382">
        <v>15</v>
      </c>
      <c r="F110" s="382">
        <v>15</v>
      </c>
      <c r="G110" s="382">
        <v>15</v>
      </c>
      <c r="H110" s="382">
        <v>15</v>
      </c>
      <c r="I110" s="382">
        <v>15</v>
      </c>
      <c r="J110" s="382">
        <v>10</v>
      </c>
      <c r="K110" s="383">
        <f t="shared" si="48"/>
        <v>100</v>
      </c>
      <c r="L110" s="391" t="str">
        <f t="shared" si="52"/>
        <v>Fuerte</v>
      </c>
      <c r="M110" s="397"/>
      <c r="N110" s="398"/>
      <c r="O110" s="381"/>
      <c r="P110" s="393" t="s">
        <v>339</v>
      </c>
      <c r="Q110" s="366" t="str">
        <f t="shared" si="61"/>
        <v/>
      </c>
      <c r="R110" s="366" t="str">
        <f t="shared" si="62"/>
        <v>Moderada</v>
      </c>
      <c r="S110" s="366" t="str">
        <f t="shared" si="63"/>
        <v/>
      </c>
      <c r="T110" s="367" t="str">
        <f t="shared" si="64"/>
        <v>Control fuerte pero si el riesgo residual lo requiere, en cada proceso involucrado se deben emprender acciones adicionales</v>
      </c>
      <c r="U110" s="400" t="str">
        <f t="shared" si="65"/>
        <v/>
      </c>
      <c r="V110" s="359"/>
      <c r="W110" s="360"/>
      <c r="X110" s="353">
        <f t="shared" si="60"/>
        <v>2</v>
      </c>
      <c r="Y110" s="353"/>
      <c r="Z110" s="354"/>
      <c r="AA110" s="384"/>
      <c r="AB110" s="384"/>
      <c r="AC110" s="384"/>
      <c r="AD110" s="384"/>
      <c r="AE110" s="384"/>
      <c r="AF110" s="384"/>
      <c r="AG110" s="384"/>
      <c r="AH110" s="384"/>
      <c r="AI110" s="384"/>
      <c r="AJ110" s="384"/>
      <c r="AK110" s="384"/>
      <c r="AL110" s="384"/>
      <c r="AM110" s="384"/>
      <c r="AN110" s="384"/>
      <c r="AO110" s="384"/>
    </row>
    <row r="111" spans="1:41" s="338" customFormat="1" ht="15.75" x14ac:dyDescent="0.25">
      <c r="A111" s="504" t="s">
        <v>697</v>
      </c>
      <c r="B111" s="483"/>
      <c r="C111" s="405"/>
      <c r="D111" s="339"/>
      <c r="E111" s="339"/>
      <c r="F111" s="339"/>
      <c r="G111" s="339"/>
      <c r="H111" s="339"/>
      <c r="I111" s="339"/>
      <c r="J111" s="339"/>
      <c r="K111" s="383">
        <f t="shared" ref="K111:K113" si="66">SUM(D111:J111)</f>
        <v>0</v>
      </c>
      <c r="L111" s="391" t="str">
        <f t="shared" ref="L111:L113" si="67">IF(K111&gt;=96,"Fuerte",(IF(K111&lt;=85,"Débil","Moderado")))</f>
        <v>Débil</v>
      </c>
      <c r="M111" s="317"/>
      <c r="N111" s="316"/>
      <c r="O111" s="315"/>
      <c r="P111" s="328"/>
      <c r="Q111" s="366"/>
      <c r="R111" s="366"/>
      <c r="S111" s="366"/>
      <c r="T111" s="367"/>
      <c r="U111" s="400" t="str">
        <f t="shared" si="65"/>
        <v/>
      </c>
      <c r="V111" s="358">
        <f>IFERROR(ROUND(AVERAGE(U111:U114),0),0)</f>
        <v>2</v>
      </c>
      <c r="W111" s="335">
        <f>IF(OR(S111="Débil",V111=0),0,IF(V111=1,1,IF(AND(Q111="Fuerte",V111=2),2,1)))</f>
        <v>1</v>
      </c>
      <c r="X111" s="353" t="str">
        <f t="shared" si="60"/>
        <v/>
      </c>
      <c r="Y111" s="358">
        <f>IFERROR(ROUND(AVERAGE(X111:X114),0),0)</f>
        <v>0</v>
      </c>
      <c r="Z111" s="335">
        <f>IF(OR(S111="Débil",Y111=0),0,IF(Y111=1,1,IF(AND(Q111="Fuerte",Y111=2),2,1)))</f>
        <v>0</v>
      </c>
      <c r="AB111" s="307"/>
      <c r="AC111" s="286"/>
      <c r="AD111" s="286"/>
      <c r="AE111" s="286"/>
      <c r="AF111" s="287"/>
      <c r="AG111" s="337"/>
      <c r="AH111" s="337"/>
      <c r="AI111" s="337"/>
      <c r="AJ111" s="286"/>
      <c r="AK111" s="286"/>
      <c r="AL111" s="286"/>
      <c r="AM111" s="287"/>
      <c r="AN111" s="337"/>
      <c r="AO111" s="506"/>
    </row>
    <row r="112" spans="1:41" s="338" customFormat="1" ht="15.75" x14ac:dyDescent="0.2">
      <c r="A112" s="308"/>
      <c r="B112" s="483"/>
      <c r="C112" s="405"/>
      <c r="D112" s="339"/>
      <c r="E112" s="339"/>
      <c r="F112" s="339"/>
      <c r="G112" s="339"/>
      <c r="H112" s="339"/>
      <c r="I112" s="339"/>
      <c r="J112" s="339"/>
      <c r="K112" s="383">
        <f t="shared" si="66"/>
        <v>0</v>
      </c>
      <c r="L112" s="391" t="str">
        <f t="shared" si="67"/>
        <v>Débil</v>
      </c>
      <c r="M112" s="317"/>
      <c r="N112" s="316"/>
      <c r="O112" s="315"/>
      <c r="P112" s="328"/>
      <c r="Q112" s="366"/>
      <c r="R112" s="366"/>
      <c r="S112" s="366"/>
      <c r="T112" s="367"/>
      <c r="U112" s="400" t="str">
        <f t="shared" si="65"/>
        <v/>
      </c>
      <c r="V112" s="346"/>
      <c r="W112" s="397"/>
      <c r="X112" s="353" t="str">
        <f t="shared" si="60"/>
        <v/>
      </c>
      <c r="Y112" s="374"/>
      <c r="Z112" s="398"/>
      <c r="AB112" s="307"/>
      <c r="AC112" s="286"/>
      <c r="AD112" s="286"/>
      <c r="AE112" s="286"/>
      <c r="AF112" s="287"/>
      <c r="AG112" s="337"/>
      <c r="AH112" s="337"/>
      <c r="AI112" s="337"/>
      <c r="AJ112" s="286"/>
      <c r="AK112" s="286"/>
      <c r="AL112" s="286"/>
      <c r="AM112" s="287"/>
      <c r="AN112" s="337"/>
      <c r="AO112" s="506"/>
    </row>
    <row r="113" spans="1:41" s="338" customFormat="1" ht="15.75" x14ac:dyDescent="0.2">
      <c r="A113" s="308"/>
      <c r="B113" s="483"/>
      <c r="C113" s="405"/>
      <c r="D113" s="339"/>
      <c r="E113" s="339"/>
      <c r="F113" s="339"/>
      <c r="G113" s="339"/>
      <c r="H113" s="339"/>
      <c r="I113" s="339"/>
      <c r="J113" s="339"/>
      <c r="K113" s="383">
        <f t="shared" si="66"/>
        <v>0</v>
      </c>
      <c r="L113" s="391" t="str">
        <f t="shared" si="67"/>
        <v>Débil</v>
      </c>
      <c r="M113" s="317"/>
      <c r="N113" s="316"/>
      <c r="O113" s="315"/>
      <c r="P113" s="328"/>
      <c r="Q113" s="366"/>
      <c r="R113" s="366"/>
      <c r="S113" s="366"/>
      <c r="T113" s="367"/>
      <c r="U113" s="400" t="str">
        <f t="shared" si="65"/>
        <v/>
      </c>
      <c r="V113" s="346"/>
      <c r="W113" s="397"/>
      <c r="X113" s="353" t="str">
        <f t="shared" si="60"/>
        <v/>
      </c>
      <c r="Y113" s="374"/>
      <c r="Z113" s="398"/>
      <c r="AB113" s="307"/>
      <c r="AC113" s="286"/>
      <c r="AD113" s="286"/>
      <c r="AE113" s="286"/>
      <c r="AF113" s="287"/>
      <c r="AG113" s="337"/>
      <c r="AH113" s="337"/>
      <c r="AI113" s="337"/>
      <c r="AJ113" s="286"/>
      <c r="AK113" s="286"/>
      <c r="AL113" s="286"/>
      <c r="AM113" s="287"/>
      <c r="AN113" s="337"/>
      <c r="AO113" s="506"/>
    </row>
    <row r="114" spans="1:41" s="338" customFormat="1" ht="51" x14ac:dyDescent="0.2">
      <c r="A114" s="376" t="str">
        <f>'2. MAPA DE RIESGOS '!C24</f>
        <v>13. Actuación de la SDM que impida la participación ciudadana</v>
      </c>
      <c r="B114" s="375" t="s">
        <v>492</v>
      </c>
      <c r="C114" s="407" t="s">
        <v>64</v>
      </c>
      <c r="D114" s="408">
        <v>15</v>
      </c>
      <c r="E114" s="408">
        <v>15</v>
      </c>
      <c r="F114" s="408">
        <v>15</v>
      </c>
      <c r="G114" s="408">
        <v>15</v>
      </c>
      <c r="H114" s="408">
        <v>15</v>
      </c>
      <c r="I114" s="408">
        <v>15</v>
      </c>
      <c r="J114" s="408">
        <v>10</v>
      </c>
      <c r="K114" s="409">
        <f t="shared" si="48"/>
        <v>100</v>
      </c>
      <c r="L114" s="390" t="str">
        <f t="shared" si="52"/>
        <v>Fuerte</v>
      </c>
      <c r="M114" s="379">
        <f>ROUNDUP(AVERAGEIF(K114:K120,"&gt;0"),1)</f>
        <v>98</v>
      </c>
      <c r="N114" s="378" t="str">
        <f>IF(M114=100,"Fuerte",IF(M114&lt;50,"Débil","Moderada"))</f>
        <v>Moderada</v>
      </c>
      <c r="O114" s="380" t="str">
        <f>IF(M114&lt;96,"Se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4" s="392" t="s">
        <v>499</v>
      </c>
      <c r="Q114" s="368" t="str">
        <f t="shared" si="61"/>
        <v/>
      </c>
      <c r="R114" s="368" t="str">
        <f t="shared" si="62"/>
        <v>Moderada</v>
      </c>
      <c r="S114" s="368" t="str">
        <f t="shared" si="63"/>
        <v/>
      </c>
      <c r="T114" s="369" t="str">
        <f t="shared" si="64"/>
        <v>Requiere plan de acción para fortalecer los controles</v>
      </c>
      <c r="U114" s="386">
        <f t="shared" si="65"/>
        <v>2</v>
      </c>
      <c r="V114" s="355">
        <f>IFERROR(ROUND(AVERAGE(U114:U117),0),0)</f>
        <v>2</v>
      </c>
      <c r="W114" s="378">
        <f>IF(OR(S114="Débil",V114=0),0,IF(V114=1,1,IF(AND(Q114="Fuerte",V114=2),2,1)))</f>
        <v>1</v>
      </c>
      <c r="X114" s="353" t="str">
        <f t="shared" si="60"/>
        <v/>
      </c>
      <c r="Y114" s="355">
        <f>IFERROR(ROUND(AVERAGE(X114:X117),0),0)</f>
        <v>1</v>
      </c>
      <c r="Z114" s="378">
        <f>IF(OR(S114="Débil",Y114=0),0,IF(Y114=1,1,IF(AND(Q114="Fuerte",Y114=2),2,1)))</f>
        <v>1</v>
      </c>
      <c r="AA114" s="384"/>
      <c r="AB114" s="384"/>
      <c r="AC114" s="384"/>
      <c r="AD114" s="384"/>
      <c r="AE114" s="384"/>
      <c r="AF114" s="384"/>
      <c r="AG114" s="384"/>
      <c r="AH114" s="384"/>
      <c r="AI114" s="384"/>
      <c r="AJ114" s="384"/>
      <c r="AK114" s="384"/>
      <c r="AL114" s="384"/>
      <c r="AM114" s="384"/>
      <c r="AN114" s="384"/>
      <c r="AO114" s="384"/>
    </row>
    <row r="115" spans="1:41" s="338" customFormat="1" ht="38.25" x14ac:dyDescent="0.2">
      <c r="A115" s="406"/>
      <c r="B115" s="403" t="s">
        <v>422</v>
      </c>
      <c r="C115" s="407" t="s">
        <v>64</v>
      </c>
      <c r="D115" s="408">
        <v>15</v>
      </c>
      <c r="E115" s="408">
        <v>15</v>
      </c>
      <c r="F115" s="408">
        <v>15</v>
      </c>
      <c r="G115" s="408">
        <v>15</v>
      </c>
      <c r="H115" s="408">
        <v>15</v>
      </c>
      <c r="I115" s="408">
        <v>15</v>
      </c>
      <c r="J115" s="408">
        <v>10</v>
      </c>
      <c r="K115" s="409">
        <f t="shared" si="48"/>
        <v>100</v>
      </c>
      <c r="L115" s="390" t="str">
        <f t="shared" si="52"/>
        <v>Fuerte</v>
      </c>
      <c r="M115" s="394"/>
      <c r="N115" s="389"/>
      <c r="O115" s="395"/>
      <c r="P115" s="392" t="s">
        <v>339</v>
      </c>
      <c r="Q115" s="368" t="str">
        <f t="shared" si="61"/>
        <v/>
      </c>
      <c r="R115" s="368" t="str">
        <f t="shared" si="62"/>
        <v>Moderada</v>
      </c>
      <c r="S115" s="368" t="str">
        <f t="shared" si="63"/>
        <v/>
      </c>
      <c r="T115" s="369" t="str">
        <f t="shared" si="64"/>
        <v>Control fuerte pero si el riesgo residual lo requiere, en cada proceso involucrado se deben emprender acciones adicionales</v>
      </c>
      <c r="U115" s="386">
        <f t="shared" si="65"/>
        <v>2</v>
      </c>
      <c r="V115" s="347"/>
      <c r="W115" s="394"/>
      <c r="X115" s="353" t="str">
        <f t="shared" si="60"/>
        <v/>
      </c>
      <c r="Y115" s="387"/>
      <c r="Z115" s="389"/>
      <c r="AA115" s="384"/>
      <c r="AB115" s="384"/>
      <c r="AC115" s="384"/>
      <c r="AD115" s="384"/>
      <c r="AE115" s="384"/>
      <c r="AF115" s="384"/>
      <c r="AG115" s="384"/>
      <c r="AH115" s="384"/>
      <c r="AI115" s="384"/>
      <c r="AJ115" s="384"/>
      <c r="AK115" s="384"/>
      <c r="AL115" s="384"/>
      <c r="AM115" s="384"/>
      <c r="AN115" s="384"/>
      <c r="AO115" s="384"/>
    </row>
    <row r="116" spans="1:41" s="314" customFormat="1" ht="63" customHeight="1" x14ac:dyDescent="0.2">
      <c r="A116" s="406"/>
      <c r="B116" s="403" t="s">
        <v>424</v>
      </c>
      <c r="C116" s="407" t="s">
        <v>64</v>
      </c>
      <c r="D116" s="408">
        <v>15</v>
      </c>
      <c r="E116" s="408">
        <v>15</v>
      </c>
      <c r="F116" s="408">
        <v>15</v>
      </c>
      <c r="G116" s="408">
        <v>10</v>
      </c>
      <c r="H116" s="408">
        <v>15</v>
      </c>
      <c r="I116" s="408">
        <v>15</v>
      </c>
      <c r="J116" s="408">
        <v>10</v>
      </c>
      <c r="K116" s="409">
        <f t="shared" si="48"/>
        <v>95</v>
      </c>
      <c r="L116" s="390" t="str">
        <f t="shared" si="52"/>
        <v>Moderado</v>
      </c>
      <c r="M116" s="394"/>
      <c r="N116" s="389"/>
      <c r="O116" s="395"/>
      <c r="P116" s="392" t="s">
        <v>499</v>
      </c>
      <c r="Q116" s="368" t="str">
        <f t="shared" si="61"/>
        <v/>
      </c>
      <c r="R116" s="368" t="str">
        <f t="shared" si="62"/>
        <v>Moderada</v>
      </c>
      <c r="S116" s="368" t="str">
        <f t="shared" si="63"/>
        <v/>
      </c>
      <c r="T116" s="369" t="str">
        <f t="shared" si="64"/>
        <v>Requiere plan de acción para fortalecer los controles</v>
      </c>
      <c r="U116" s="386">
        <f t="shared" si="65"/>
        <v>1</v>
      </c>
      <c r="V116" s="347"/>
      <c r="W116" s="394"/>
      <c r="X116" s="353" t="str">
        <f t="shared" si="60"/>
        <v/>
      </c>
      <c r="Y116" s="387"/>
      <c r="Z116" s="389"/>
      <c r="AA116" s="338"/>
      <c r="AB116" s="338"/>
      <c r="AC116" s="338"/>
      <c r="AD116" s="338"/>
      <c r="AE116" s="338"/>
      <c r="AF116" s="338"/>
      <c r="AG116" s="338"/>
      <c r="AH116" s="338"/>
      <c r="AI116" s="338"/>
      <c r="AJ116" s="338"/>
      <c r="AK116" s="338"/>
      <c r="AL116" s="338"/>
      <c r="AM116" s="338"/>
      <c r="AN116" s="338"/>
      <c r="AO116" s="338"/>
    </row>
    <row r="117" spans="1:41" s="384" customFormat="1" x14ac:dyDescent="0.2">
      <c r="A117" s="406"/>
      <c r="B117" s="410" t="s">
        <v>423</v>
      </c>
      <c r="C117" s="407" t="s">
        <v>154</v>
      </c>
      <c r="D117" s="408">
        <v>15</v>
      </c>
      <c r="E117" s="408">
        <v>15</v>
      </c>
      <c r="F117" s="408">
        <v>15</v>
      </c>
      <c r="G117" s="408">
        <v>10</v>
      </c>
      <c r="H117" s="408">
        <v>15</v>
      </c>
      <c r="I117" s="408">
        <v>15</v>
      </c>
      <c r="J117" s="408">
        <v>10</v>
      </c>
      <c r="K117" s="409">
        <f t="shared" si="48"/>
        <v>95</v>
      </c>
      <c r="L117" s="390" t="str">
        <f t="shared" si="52"/>
        <v>Moderado</v>
      </c>
      <c r="M117" s="394"/>
      <c r="N117" s="389"/>
      <c r="O117" s="395"/>
      <c r="P117" s="392" t="s">
        <v>499</v>
      </c>
      <c r="Q117" s="368" t="str">
        <f t="shared" si="61"/>
        <v/>
      </c>
      <c r="R117" s="368" t="str">
        <f t="shared" si="62"/>
        <v>Moderada</v>
      </c>
      <c r="S117" s="368" t="str">
        <f t="shared" si="63"/>
        <v/>
      </c>
      <c r="T117" s="369" t="str">
        <f t="shared" si="64"/>
        <v>Requiere plan de acción para fortalecer los controles</v>
      </c>
      <c r="U117" s="386" t="str">
        <f t="shared" si="65"/>
        <v/>
      </c>
      <c r="V117" s="388"/>
      <c r="W117" s="356"/>
      <c r="X117" s="353">
        <f t="shared" si="60"/>
        <v>1</v>
      </c>
      <c r="Y117" s="385"/>
      <c r="Z117" s="357"/>
      <c r="AA117" s="338"/>
      <c r="AB117" s="338"/>
      <c r="AC117" s="338"/>
      <c r="AD117" s="338"/>
      <c r="AE117" s="338"/>
      <c r="AF117" s="338"/>
      <c r="AG117" s="338"/>
      <c r="AH117" s="338"/>
      <c r="AI117" s="338"/>
      <c r="AJ117" s="338"/>
      <c r="AK117" s="338"/>
      <c r="AL117" s="338"/>
      <c r="AM117" s="338"/>
      <c r="AN117" s="338"/>
      <c r="AO117" s="338"/>
    </row>
    <row r="118" spans="1:41" s="489" customFormat="1" ht="51" x14ac:dyDescent="0.2">
      <c r="A118" s="406"/>
      <c r="B118" s="488" t="s">
        <v>692</v>
      </c>
      <c r="C118" s="407" t="s">
        <v>64</v>
      </c>
      <c r="D118" s="408">
        <v>15</v>
      </c>
      <c r="E118" s="408">
        <v>15</v>
      </c>
      <c r="F118" s="408">
        <v>15</v>
      </c>
      <c r="G118" s="408">
        <v>15</v>
      </c>
      <c r="H118" s="408">
        <v>15</v>
      </c>
      <c r="I118" s="408">
        <v>15</v>
      </c>
      <c r="J118" s="408">
        <v>10</v>
      </c>
      <c r="K118" s="409">
        <f t="shared" ref="K118:K120" si="68">SUM(D118:J118)</f>
        <v>100</v>
      </c>
      <c r="L118" s="390" t="str">
        <f t="shared" ref="L118:L120" si="69">IF(K118&gt;=96,"Fuerte",(IF(K118&lt;=85,"Débil","Moderado")))</f>
        <v>Fuerte</v>
      </c>
      <c r="M118" s="394"/>
      <c r="N118" s="389"/>
      <c r="O118" s="395"/>
      <c r="P118" s="392" t="s">
        <v>339</v>
      </c>
      <c r="Q118" s="368"/>
      <c r="R118" s="368" t="str">
        <f t="shared" si="62"/>
        <v>Moderada</v>
      </c>
      <c r="S118" s="368"/>
      <c r="T118" s="369" t="str">
        <f t="shared" si="64"/>
        <v>Control fuerte pero si el riesgo residual lo requiere, en cada proceso involucrado se deben emprender acciones adicionales</v>
      </c>
      <c r="U118" s="386">
        <f t="shared" si="65"/>
        <v>2</v>
      </c>
      <c r="V118" s="347"/>
      <c r="W118" s="394"/>
      <c r="X118" s="353" t="str">
        <f t="shared" si="60"/>
        <v/>
      </c>
      <c r="Y118" s="387"/>
      <c r="Z118" s="389"/>
      <c r="AB118" s="490"/>
      <c r="AC118" s="491"/>
      <c r="AD118" s="491"/>
      <c r="AE118" s="491"/>
      <c r="AF118" s="492"/>
      <c r="AG118" s="450"/>
      <c r="AH118" s="450"/>
      <c r="AI118" s="450"/>
      <c r="AJ118" s="491"/>
      <c r="AK118" s="491"/>
      <c r="AL118" s="491"/>
      <c r="AM118" s="492"/>
      <c r="AN118" s="450"/>
      <c r="AO118" s="507"/>
    </row>
    <row r="119" spans="1:41" s="489" customFormat="1" ht="15.75" x14ac:dyDescent="0.25">
      <c r="A119" s="504" t="s">
        <v>697</v>
      </c>
      <c r="B119" s="488"/>
      <c r="C119" s="407"/>
      <c r="D119" s="408"/>
      <c r="E119" s="408"/>
      <c r="F119" s="408"/>
      <c r="G119" s="408"/>
      <c r="H119" s="408"/>
      <c r="I119" s="408"/>
      <c r="J119" s="408"/>
      <c r="K119" s="409">
        <f t="shared" si="68"/>
        <v>0</v>
      </c>
      <c r="L119" s="390" t="str">
        <f t="shared" si="69"/>
        <v>Débil</v>
      </c>
      <c r="M119" s="394"/>
      <c r="N119" s="389"/>
      <c r="O119" s="395"/>
      <c r="P119" s="392"/>
      <c r="Q119" s="368"/>
      <c r="R119" s="368"/>
      <c r="S119" s="368"/>
      <c r="T119" s="369"/>
      <c r="U119" s="386" t="str">
        <f t="shared" si="65"/>
        <v/>
      </c>
      <c r="V119" s="358">
        <f>IFERROR(ROUND(AVERAGE(U119:U122),0),0)</f>
        <v>2</v>
      </c>
      <c r="W119" s="335">
        <f>IF(OR(S119="Débil",V119=0),0,IF(V119=1,1,IF(AND(Q119="Fuerte",V119=2),2,1)))</f>
        <v>1</v>
      </c>
      <c r="X119" s="353" t="str">
        <f t="shared" si="60"/>
        <v/>
      </c>
      <c r="Y119" s="358">
        <f>IFERROR(ROUND(AVERAGE(X119:X122),0),0)</f>
        <v>0</v>
      </c>
      <c r="Z119" s="335">
        <f>IF(OR(S119="Débil",Y119=0),0,IF(Y119=1,1,IF(AND(Q119="Fuerte",Y119=2),2,1)))</f>
        <v>0</v>
      </c>
      <c r="AB119" s="490"/>
      <c r="AC119" s="491"/>
      <c r="AD119" s="491"/>
      <c r="AE119" s="491"/>
      <c r="AF119" s="492"/>
      <c r="AG119" s="450"/>
      <c r="AH119" s="450"/>
      <c r="AI119" s="450"/>
      <c r="AJ119" s="491"/>
      <c r="AK119" s="491"/>
      <c r="AL119" s="491"/>
      <c r="AM119" s="492"/>
      <c r="AN119" s="450"/>
      <c r="AO119" s="507"/>
    </row>
    <row r="120" spans="1:41" s="489" customFormat="1" ht="15.75" x14ac:dyDescent="0.2">
      <c r="A120" s="406"/>
      <c r="B120" s="488"/>
      <c r="C120" s="407"/>
      <c r="D120" s="408"/>
      <c r="E120" s="408"/>
      <c r="F120" s="408"/>
      <c r="G120" s="408"/>
      <c r="H120" s="408"/>
      <c r="I120" s="408"/>
      <c r="J120" s="408"/>
      <c r="K120" s="409">
        <f t="shared" si="68"/>
        <v>0</v>
      </c>
      <c r="L120" s="390" t="str">
        <f t="shared" si="69"/>
        <v>Débil</v>
      </c>
      <c r="M120" s="394"/>
      <c r="N120" s="389"/>
      <c r="O120" s="395"/>
      <c r="P120" s="392"/>
      <c r="Q120" s="368"/>
      <c r="R120" s="368"/>
      <c r="S120" s="368"/>
      <c r="T120" s="369"/>
      <c r="U120" s="386" t="str">
        <f t="shared" si="65"/>
        <v/>
      </c>
      <c r="V120" s="347"/>
      <c r="W120" s="394"/>
      <c r="X120" s="353" t="str">
        <f t="shared" si="60"/>
        <v/>
      </c>
      <c r="Y120" s="387"/>
      <c r="Z120" s="389"/>
      <c r="AB120" s="490"/>
      <c r="AC120" s="491"/>
      <c r="AD120" s="491"/>
      <c r="AE120" s="491"/>
      <c r="AF120" s="492"/>
      <c r="AG120" s="450"/>
      <c r="AH120" s="450"/>
      <c r="AI120" s="450"/>
      <c r="AJ120" s="491"/>
      <c r="AK120" s="491"/>
      <c r="AL120" s="491"/>
      <c r="AM120" s="492"/>
      <c r="AN120" s="450"/>
      <c r="AO120" s="507"/>
    </row>
    <row r="121" spans="1:41" ht="63.75" x14ac:dyDescent="0.2">
      <c r="A121" s="341" t="str">
        <f>'2. MAPA DE RIESGOS '!C25</f>
        <v>14. Adopción de tecnologías obsoletas, inadecuadas o incompatibles para las necesidades de la movilidad de la ciudad.</v>
      </c>
      <c r="B121" s="313" t="s">
        <v>654</v>
      </c>
      <c r="C121" s="405" t="s">
        <v>64</v>
      </c>
      <c r="D121" s="382">
        <v>15</v>
      </c>
      <c r="E121" s="382">
        <v>15</v>
      </c>
      <c r="F121" s="382">
        <v>15</v>
      </c>
      <c r="G121" s="382">
        <v>15</v>
      </c>
      <c r="H121" s="382">
        <v>15</v>
      </c>
      <c r="I121" s="382">
        <v>15</v>
      </c>
      <c r="J121" s="382">
        <v>10</v>
      </c>
      <c r="K121" s="383">
        <f t="shared" si="48"/>
        <v>100</v>
      </c>
      <c r="L121" s="391" t="str">
        <f t="shared" si="52"/>
        <v>Fuerte</v>
      </c>
      <c r="M121" s="334">
        <f>ROUNDUP(AVERAGEIF(K121:K128,"&gt;0"),1)</f>
        <v>90</v>
      </c>
      <c r="N121" s="335" t="str">
        <f>IF(M121=100,"Fuerte",IF(M121&lt;50,"Débil","Moderada"))</f>
        <v>Moderada</v>
      </c>
      <c r="O121" s="333"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121" s="393" t="s">
        <v>339</v>
      </c>
      <c r="Q121" s="366" t="str">
        <f t="shared" si="61"/>
        <v/>
      </c>
      <c r="R121" s="366" t="str">
        <f t="shared" si="62"/>
        <v>Moderada</v>
      </c>
      <c r="S121" s="366" t="str">
        <f t="shared" si="63"/>
        <v/>
      </c>
      <c r="T121" s="367" t="str">
        <f t="shared" si="64"/>
        <v>Control fuerte pero si el riesgo residual lo requiere, en cada proceso involucrado se deben emprender acciones adicionales</v>
      </c>
      <c r="U121" s="400">
        <f t="shared" si="65"/>
        <v>2</v>
      </c>
      <c r="V121" s="358">
        <f>IFERROR(ROUND(AVERAGE(U121:U125),0),0)</f>
        <v>2</v>
      </c>
      <c r="W121" s="335">
        <f>IF(OR(S121="Débil",V121=0),0,IF(V121=1,1,IF(AND(Q121="Fuerte",V121=2),2,1)))</f>
        <v>1</v>
      </c>
      <c r="X121" s="353" t="str">
        <f t="shared" si="60"/>
        <v/>
      </c>
      <c r="Y121" s="358">
        <f>IFERROR(ROUND(AVERAGE(X121:X125),0),0)</f>
        <v>2</v>
      </c>
      <c r="Z121" s="335">
        <f>IF(OR(S121="Débil",Y121=0),0,IF(Y121=1,1,IF(AND(Q121="Fuerte",Y121=2),2,1)))</f>
        <v>1</v>
      </c>
      <c r="AA121" s="384"/>
      <c r="AB121" s="384"/>
      <c r="AC121" s="384"/>
      <c r="AD121" s="384"/>
      <c r="AE121" s="384"/>
      <c r="AF121" s="384"/>
      <c r="AG121" s="384"/>
      <c r="AH121" s="384"/>
      <c r="AI121" s="384"/>
      <c r="AJ121" s="384"/>
      <c r="AK121" s="384"/>
      <c r="AL121" s="384"/>
      <c r="AM121" s="384"/>
      <c r="AN121" s="384"/>
      <c r="AO121" s="384"/>
    </row>
    <row r="122" spans="1:41" s="384" customFormat="1" x14ac:dyDescent="0.2">
      <c r="A122" s="404"/>
      <c r="B122" s="310" t="s">
        <v>655</v>
      </c>
      <c r="C122" s="405" t="s">
        <v>64</v>
      </c>
      <c r="D122" s="339">
        <v>15</v>
      </c>
      <c r="E122" s="339">
        <v>15</v>
      </c>
      <c r="F122" s="339">
        <v>15</v>
      </c>
      <c r="G122" s="339">
        <v>15</v>
      </c>
      <c r="H122" s="339">
        <v>15</v>
      </c>
      <c r="I122" s="339">
        <v>0</v>
      </c>
      <c r="J122" s="339">
        <v>5</v>
      </c>
      <c r="K122" s="309">
        <f t="shared" si="48"/>
        <v>80</v>
      </c>
      <c r="L122" s="327" t="str">
        <f t="shared" si="52"/>
        <v>Débil</v>
      </c>
      <c r="M122" s="317"/>
      <c r="N122" s="316"/>
      <c r="O122" s="315"/>
      <c r="P122" s="328" t="s">
        <v>499</v>
      </c>
      <c r="Q122" s="366" t="str">
        <f t="shared" si="61"/>
        <v/>
      </c>
      <c r="R122" s="366" t="str">
        <f t="shared" si="62"/>
        <v>Moderada</v>
      </c>
      <c r="S122" s="366" t="str">
        <f t="shared" si="63"/>
        <v/>
      </c>
      <c r="T122" s="367" t="str">
        <f t="shared" si="64"/>
        <v>Requiere plan de acción para fortalecer los controles</v>
      </c>
      <c r="U122" s="400" t="str">
        <f t="shared" si="65"/>
        <v/>
      </c>
      <c r="V122" s="346"/>
      <c r="W122" s="397"/>
      <c r="X122" s="353" t="str">
        <f t="shared" si="60"/>
        <v/>
      </c>
      <c r="Y122" s="374"/>
      <c r="Z122" s="398"/>
      <c r="AA122" s="338"/>
      <c r="AB122" s="338"/>
      <c r="AC122" s="338"/>
      <c r="AD122" s="338"/>
      <c r="AE122" s="338"/>
      <c r="AF122" s="338"/>
      <c r="AG122" s="338"/>
      <c r="AH122" s="338"/>
      <c r="AI122" s="338"/>
      <c r="AJ122" s="338"/>
      <c r="AK122" s="338"/>
      <c r="AL122" s="338"/>
      <c r="AM122" s="338"/>
      <c r="AN122" s="338"/>
      <c r="AO122" s="338"/>
    </row>
    <row r="123" spans="1:41" ht="42.75" customHeight="1" x14ac:dyDescent="0.2">
      <c r="A123" s="404"/>
      <c r="B123" s="401" t="s">
        <v>656</v>
      </c>
      <c r="C123" s="405" t="s">
        <v>64</v>
      </c>
      <c r="D123" s="382">
        <v>15</v>
      </c>
      <c r="E123" s="382">
        <v>15</v>
      </c>
      <c r="F123" s="382">
        <v>15</v>
      </c>
      <c r="G123" s="382">
        <v>10</v>
      </c>
      <c r="H123" s="382">
        <v>15</v>
      </c>
      <c r="I123" s="382">
        <v>0</v>
      </c>
      <c r="J123" s="382">
        <v>5</v>
      </c>
      <c r="K123" s="383">
        <f t="shared" si="48"/>
        <v>75</v>
      </c>
      <c r="L123" s="391" t="str">
        <f t="shared" si="52"/>
        <v>Débil</v>
      </c>
      <c r="M123" s="397"/>
      <c r="N123" s="398"/>
      <c r="O123" s="399"/>
      <c r="P123" s="393" t="s">
        <v>499</v>
      </c>
      <c r="Q123" s="366" t="str">
        <f t="shared" si="61"/>
        <v/>
      </c>
      <c r="R123" s="366" t="str">
        <f t="shared" si="62"/>
        <v>Moderada</v>
      </c>
      <c r="S123" s="366" t="str">
        <f t="shared" si="63"/>
        <v/>
      </c>
      <c r="T123" s="367" t="str">
        <f t="shared" si="64"/>
        <v>Requiere plan de acción para fortalecer los controles</v>
      </c>
      <c r="U123" s="400" t="str">
        <f t="shared" si="65"/>
        <v/>
      </c>
      <c r="V123" s="346"/>
      <c r="W123" s="397"/>
      <c r="X123" s="353" t="str">
        <f t="shared" si="60"/>
        <v/>
      </c>
      <c r="Y123" s="374"/>
      <c r="Z123" s="398"/>
      <c r="AA123" s="384"/>
      <c r="AB123" s="384"/>
      <c r="AC123" s="384"/>
      <c r="AD123" s="384"/>
      <c r="AE123" s="384"/>
      <c r="AF123" s="384"/>
      <c r="AG123" s="384"/>
      <c r="AH123" s="384"/>
      <c r="AI123" s="384"/>
      <c r="AJ123" s="384"/>
      <c r="AK123" s="384"/>
      <c r="AL123" s="384"/>
      <c r="AM123" s="384"/>
      <c r="AN123" s="384"/>
      <c r="AO123" s="384"/>
    </row>
    <row r="124" spans="1:41" s="384" customFormat="1" ht="37.5" customHeight="1" x14ac:dyDescent="0.2">
      <c r="A124" s="404"/>
      <c r="B124" s="310" t="s">
        <v>657</v>
      </c>
      <c r="C124" s="405" t="s">
        <v>64</v>
      </c>
      <c r="D124" s="339">
        <v>15</v>
      </c>
      <c r="E124" s="339">
        <v>15</v>
      </c>
      <c r="F124" s="339">
        <v>15</v>
      </c>
      <c r="G124" s="339">
        <v>10</v>
      </c>
      <c r="H124" s="339">
        <v>15</v>
      </c>
      <c r="I124" s="339">
        <v>15</v>
      </c>
      <c r="J124" s="339">
        <v>10</v>
      </c>
      <c r="K124" s="309">
        <f t="shared" si="48"/>
        <v>95</v>
      </c>
      <c r="L124" s="327" t="str">
        <f t="shared" si="52"/>
        <v>Moderado</v>
      </c>
      <c r="M124" s="317"/>
      <c r="N124" s="316"/>
      <c r="O124" s="315"/>
      <c r="P124" s="393" t="s">
        <v>499</v>
      </c>
      <c r="Q124" s="366" t="str">
        <f t="shared" si="61"/>
        <v/>
      </c>
      <c r="R124" s="366" t="str">
        <f t="shared" si="62"/>
        <v>Moderada</v>
      </c>
      <c r="S124" s="366" t="str">
        <f t="shared" si="63"/>
        <v/>
      </c>
      <c r="T124" s="367" t="str">
        <f t="shared" si="64"/>
        <v>Requiere plan de acción para fortalecer los controles</v>
      </c>
      <c r="U124" s="400">
        <f t="shared" si="65"/>
        <v>1</v>
      </c>
      <c r="V124" s="346"/>
      <c r="W124" s="397"/>
      <c r="X124" s="353" t="str">
        <f t="shared" si="60"/>
        <v/>
      </c>
      <c r="Y124" s="374"/>
      <c r="Z124" s="398"/>
      <c r="AA124" s="338"/>
      <c r="AB124" s="338"/>
      <c r="AC124" s="338"/>
      <c r="AD124" s="338"/>
      <c r="AE124" s="338"/>
      <c r="AF124" s="338"/>
      <c r="AG124" s="338"/>
      <c r="AH124" s="338"/>
      <c r="AI124" s="338"/>
      <c r="AJ124" s="338"/>
      <c r="AK124" s="338"/>
      <c r="AL124" s="338"/>
      <c r="AM124" s="338"/>
      <c r="AN124" s="338"/>
      <c r="AO124" s="338"/>
    </row>
    <row r="125" spans="1:41" ht="59.25" customHeight="1" x14ac:dyDescent="0.2">
      <c r="A125" s="404"/>
      <c r="B125" s="311" t="s">
        <v>388</v>
      </c>
      <c r="C125" s="405" t="s">
        <v>154</v>
      </c>
      <c r="D125" s="339">
        <v>15</v>
      </c>
      <c r="E125" s="339">
        <v>15</v>
      </c>
      <c r="F125" s="339">
        <v>15</v>
      </c>
      <c r="G125" s="339">
        <v>15</v>
      </c>
      <c r="H125" s="339">
        <v>15</v>
      </c>
      <c r="I125" s="339">
        <v>15</v>
      </c>
      <c r="J125" s="339">
        <v>10</v>
      </c>
      <c r="K125" s="309">
        <f t="shared" si="48"/>
        <v>100</v>
      </c>
      <c r="L125" s="327" t="str">
        <f t="shared" si="52"/>
        <v>Fuerte</v>
      </c>
      <c r="M125" s="317"/>
      <c r="N125" s="316"/>
      <c r="O125" s="332"/>
      <c r="P125" s="328" t="s">
        <v>339</v>
      </c>
      <c r="Q125" s="366" t="str">
        <f t="shared" si="61"/>
        <v/>
      </c>
      <c r="R125" s="366" t="str">
        <f t="shared" si="62"/>
        <v>Moderada</v>
      </c>
      <c r="S125" s="366" t="str">
        <f t="shared" si="63"/>
        <v/>
      </c>
      <c r="T125" s="367" t="str">
        <f t="shared" si="64"/>
        <v>Control fuerte pero si el riesgo residual lo requiere, en cada proceso involucrado se deben emprender acciones adicionales</v>
      </c>
      <c r="U125" s="400" t="str">
        <f t="shared" si="65"/>
        <v/>
      </c>
      <c r="V125" s="359"/>
      <c r="W125" s="360"/>
      <c r="X125" s="353">
        <f t="shared" si="60"/>
        <v>2</v>
      </c>
      <c r="Y125" s="353"/>
      <c r="Z125" s="354"/>
      <c r="AA125" s="338"/>
      <c r="AB125" s="338"/>
      <c r="AC125" s="338"/>
      <c r="AD125" s="338"/>
      <c r="AE125" s="338"/>
      <c r="AF125" s="338"/>
      <c r="AG125" s="338"/>
      <c r="AJ125" s="338"/>
      <c r="AK125" s="338"/>
      <c r="AL125" s="338"/>
      <c r="AM125" s="338"/>
      <c r="AN125" s="338"/>
    </row>
    <row r="126" spans="1:41" s="338" customFormat="1" ht="15.75" x14ac:dyDescent="0.25">
      <c r="A126" s="504" t="s">
        <v>697</v>
      </c>
      <c r="B126" s="483"/>
      <c r="C126" s="405"/>
      <c r="D126" s="339"/>
      <c r="E126" s="339"/>
      <c r="F126" s="339"/>
      <c r="G126" s="339"/>
      <c r="H126" s="339"/>
      <c r="I126" s="339"/>
      <c r="J126" s="339"/>
      <c r="K126" s="309">
        <f t="shared" ref="K126:K128" si="70">SUM(D126:J126)</f>
        <v>0</v>
      </c>
      <c r="L126" s="327" t="str">
        <f t="shared" ref="L126:L128" si="71">IF(K126&gt;=96,"Fuerte",(IF(K126&lt;=85,"Débil","Moderado")))</f>
        <v>Débil</v>
      </c>
      <c r="M126" s="317"/>
      <c r="N126" s="316"/>
      <c r="O126" s="315"/>
      <c r="P126" s="328"/>
      <c r="Q126" s="366"/>
      <c r="R126" s="366"/>
      <c r="S126" s="366"/>
      <c r="T126" s="367"/>
      <c r="U126" s="400" t="str">
        <f t="shared" si="65"/>
        <v/>
      </c>
      <c r="V126" s="358">
        <f>IFERROR(ROUND(AVERAGE(U126:U136),0),0)</f>
        <v>2</v>
      </c>
      <c r="W126" s="335">
        <f>IF(OR(S126="Débil",V126=0),0,IF(V126=1,1,IF(AND(Q126="Fuerte",V126=2),2,1)))</f>
        <v>1</v>
      </c>
      <c r="X126" s="353" t="str">
        <f t="shared" si="60"/>
        <v/>
      </c>
      <c r="Y126" s="358">
        <f>IFERROR(ROUND(AVERAGE(X126:X136),0),0)</f>
        <v>2</v>
      </c>
      <c r="Z126" s="335">
        <f>IF(OR(S126="Débil",Y126=0),0,IF(Y126=1,1,IF(AND(Q126="Fuerte",Y126=2),2,1)))</f>
        <v>1</v>
      </c>
      <c r="AB126" s="307"/>
      <c r="AC126" s="286"/>
      <c r="AD126" s="286"/>
      <c r="AE126" s="286"/>
      <c r="AF126" s="287"/>
      <c r="AG126" s="337"/>
      <c r="AH126" s="337"/>
      <c r="AI126" s="337"/>
      <c r="AJ126" s="286"/>
      <c r="AK126" s="286"/>
      <c r="AL126" s="286"/>
      <c r="AM126" s="287"/>
      <c r="AN126" s="337"/>
      <c r="AO126" s="506"/>
    </row>
    <row r="127" spans="1:41" s="338" customFormat="1" ht="15.75" x14ac:dyDescent="0.2">
      <c r="A127" s="308"/>
      <c r="B127" s="483"/>
      <c r="C127" s="405"/>
      <c r="D127" s="339"/>
      <c r="E127" s="339"/>
      <c r="F127" s="339"/>
      <c r="G127" s="339"/>
      <c r="H127" s="339"/>
      <c r="I127" s="339"/>
      <c r="J127" s="339"/>
      <c r="K127" s="309">
        <f t="shared" si="70"/>
        <v>0</v>
      </c>
      <c r="L127" s="327" t="str">
        <f t="shared" si="71"/>
        <v>Débil</v>
      </c>
      <c r="M127" s="317"/>
      <c r="N127" s="316"/>
      <c r="O127" s="315"/>
      <c r="P127" s="328"/>
      <c r="Q127" s="366"/>
      <c r="R127" s="366"/>
      <c r="S127" s="366"/>
      <c r="T127" s="367"/>
      <c r="U127" s="400" t="str">
        <f t="shared" si="65"/>
        <v/>
      </c>
      <c r="V127" s="346"/>
      <c r="W127" s="397"/>
      <c r="X127" s="353" t="str">
        <f t="shared" si="60"/>
        <v/>
      </c>
      <c r="Y127" s="374"/>
      <c r="Z127" s="398"/>
      <c r="AB127" s="307"/>
      <c r="AC127" s="286"/>
      <c r="AD127" s="286"/>
      <c r="AE127" s="286"/>
      <c r="AF127" s="287"/>
      <c r="AG127" s="337"/>
      <c r="AH127" s="337"/>
      <c r="AI127" s="337"/>
      <c r="AJ127" s="286"/>
      <c r="AK127" s="286"/>
      <c r="AL127" s="286"/>
      <c r="AM127" s="287"/>
      <c r="AN127" s="337"/>
      <c r="AO127" s="506"/>
    </row>
    <row r="128" spans="1:41" s="338" customFormat="1" ht="15.75" x14ac:dyDescent="0.2">
      <c r="A128" s="308"/>
      <c r="B128" s="483"/>
      <c r="C128" s="405"/>
      <c r="D128" s="339"/>
      <c r="E128" s="339"/>
      <c r="F128" s="339"/>
      <c r="G128" s="339"/>
      <c r="H128" s="339"/>
      <c r="I128" s="339"/>
      <c r="J128" s="339"/>
      <c r="K128" s="309">
        <f t="shared" si="70"/>
        <v>0</v>
      </c>
      <c r="L128" s="327" t="str">
        <f t="shared" si="71"/>
        <v>Débil</v>
      </c>
      <c r="M128" s="317"/>
      <c r="N128" s="316"/>
      <c r="O128" s="315"/>
      <c r="P128" s="328"/>
      <c r="Q128" s="366"/>
      <c r="R128" s="366"/>
      <c r="S128" s="366"/>
      <c r="T128" s="367"/>
      <c r="U128" s="400" t="str">
        <f t="shared" si="65"/>
        <v/>
      </c>
      <c r="V128" s="346"/>
      <c r="W128" s="397"/>
      <c r="X128" s="353" t="str">
        <f t="shared" si="60"/>
        <v/>
      </c>
      <c r="Y128" s="374"/>
      <c r="Z128" s="398"/>
      <c r="AB128" s="307"/>
      <c r="AC128" s="286"/>
      <c r="AD128" s="286"/>
      <c r="AE128" s="286"/>
      <c r="AF128" s="287"/>
      <c r="AG128" s="337"/>
      <c r="AH128" s="337"/>
      <c r="AI128" s="337"/>
      <c r="AJ128" s="286"/>
      <c r="AK128" s="286"/>
      <c r="AL128" s="286"/>
      <c r="AM128" s="287"/>
      <c r="AN128" s="337"/>
      <c r="AO128" s="506"/>
    </row>
    <row r="129" spans="1:41" s="384" customFormat="1" ht="102" x14ac:dyDescent="0.2">
      <c r="A129" s="376" t="str">
        <f>'2. MAPA DE RIESGOS '!C26</f>
        <v>15. Implementación de la Política de Seguridad de la Información deficiente e ineficaz para las características y condiciones de la Entidad.</v>
      </c>
      <c r="B129" s="375" t="s">
        <v>438</v>
      </c>
      <c r="C129" s="407" t="s">
        <v>64</v>
      </c>
      <c r="D129" s="408">
        <v>15</v>
      </c>
      <c r="E129" s="408">
        <v>15</v>
      </c>
      <c r="F129" s="408">
        <v>15</v>
      </c>
      <c r="G129" s="408">
        <v>10</v>
      </c>
      <c r="H129" s="408">
        <v>15</v>
      </c>
      <c r="I129" s="408">
        <v>15</v>
      </c>
      <c r="J129" s="408">
        <v>10</v>
      </c>
      <c r="K129" s="409">
        <f t="shared" ref="K129:K134" si="72">SUM(D129:J129)</f>
        <v>95</v>
      </c>
      <c r="L129" s="390" t="str">
        <f t="shared" ref="L129:L134" si="73">IF(K129&gt;=96,"Fuerte",(IF(K129&lt;=85,"Débil","Moderado")))</f>
        <v>Moderado</v>
      </c>
      <c r="M129" s="379">
        <f>ROUNDUP(AVERAGEIF(K129:K193,"&gt;0"),1)</f>
        <v>98.6</v>
      </c>
      <c r="N129" s="378" t="str">
        <f>IF(M129=100,"Fuerte",IF(M129&lt;50,"Débil","Moderada"))</f>
        <v>Moderada</v>
      </c>
      <c r="O129" s="380" t="str">
        <f>IF(M129&lt;96,"Se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9" s="392" t="s">
        <v>499</v>
      </c>
      <c r="Q129" s="368" t="str">
        <f t="shared" ref="Q129:Q134" si="74">IF(AND(N129="Fuerte",P129="Fuerte"),"Fuerte","")</f>
        <v/>
      </c>
      <c r="R129" s="368" t="str">
        <f t="shared" ref="R129:R134" si="75">IF(Q129="Fuerte","",IF(OR(N129="Débil",P129="Débil"),"","Moderada"))</f>
        <v>Moderada</v>
      </c>
      <c r="S129" s="368" t="str">
        <f t="shared" ref="S129:S134" si="76">IF(OR(Q129="Fuerte",R129="Moderada"),"","Débil")</f>
        <v/>
      </c>
      <c r="T129" s="369" t="str">
        <f t="shared" ref="T129:T134" si="77">IF(AND(L129="Fuerte",P129="Fuerte"),"Control fuerte pero si el riesgo residual lo requiere, en cada proceso involucrado se deben emprender acciones adicionales","Requiere plan de acción para fortalecer los controles")</f>
        <v>Requiere plan de acción para fortalecer los controles</v>
      </c>
      <c r="U129" s="386">
        <f>IF(C129="Preventivo",IF(L129="Fuerte",2,IF(L129="Moderado",1,"")),"")</f>
        <v>1</v>
      </c>
      <c r="V129" s="355">
        <f>IFERROR(ROUND(AVERAGE(U129:U133),0),0)</f>
        <v>2</v>
      </c>
      <c r="W129" s="378">
        <f>IF(OR(S129="Débil",V129=0),0,IF(V129=1,1,IF(AND(Q129="Fuerte",V129=2),2,1)))</f>
        <v>1</v>
      </c>
      <c r="X129" s="353" t="str">
        <f t="shared" ref="X129:X135" si="78">IF(C129="Detectivo",IF(L129="Fuerte",2,IF(L129="Moderado",1,"")),"")</f>
        <v/>
      </c>
      <c r="Y129" s="355">
        <f>IFERROR(ROUND(AVERAGE(X129:X133),0),0)</f>
        <v>2</v>
      </c>
      <c r="Z129" s="378">
        <f>IF(OR(S129="Débil",Y129=0),0,IF(Y129=1,1,IF(AND(Q129="Fuerte",Y129=2),2,1)))</f>
        <v>1</v>
      </c>
    </row>
    <row r="130" spans="1:41" ht="38.25" x14ac:dyDescent="0.2">
      <c r="A130" s="294"/>
      <c r="B130" s="375" t="s">
        <v>435</v>
      </c>
      <c r="C130" s="407" t="s">
        <v>64</v>
      </c>
      <c r="D130" s="408">
        <v>15</v>
      </c>
      <c r="E130" s="408">
        <v>15</v>
      </c>
      <c r="F130" s="408">
        <v>15</v>
      </c>
      <c r="G130" s="408">
        <v>15</v>
      </c>
      <c r="H130" s="408">
        <v>15</v>
      </c>
      <c r="I130" s="408">
        <v>15</v>
      </c>
      <c r="J130" s="408">
        <v>10</v>
      </c>
      <c r="K130" s="409">
        <f t="shared" si="72"/>
        <v>100</v>
      </c>
      <c r="L130" s="390" t="str">
        <f t="shared" si="73"/>
        <v>Fuerte</v>
      </c>
      <c r="M130" s="394"/>
      <c r="N130" s="389"/>
      <c r="O130" s="395"/>
      <c r="P130" s="392" t="s">
        <v>339</v>
      </c>
      <c r="Q130" s="368" t="str">
        <f t="shared" si="74"/>
        <v/>
      </c>
      <c r="R130" s="368" t="str">
        <f t="shared" si="75"/>
        <v>Moderada</v>
      </c>
      <c r="S130" s="368" t="str">
        <f t="shared" si="76"/>
        <v/>
      </c>
      <c r="T130" s="369" t="str">
        <f t="shared" si="77"/>
        <v>Control fuerte pero si el riesgo residual lo requiere, en cada proceso involucrado se deben emprender acciones adicionales</v>
      </c>
      <c r="U130" s="386">
        <f>IF(C130="Preventivo",IF(L130="Fuerte",2,IF(L130="Moderado",1,"")),"")</f>
        <v>2</v>
      </c>
      <c r="V130" s="347"/>
      <c r="W130" s="394"/>
      <c r="X130" s="353" t="str">
        <f t="shared" si="78"/>
        <v/>
      </c>
      <c r="Y130" s="387"/>
      <c r="Z130" s="389"/>
      <c r="AA130" s="338"/>
      <c r="AB130" s="338"/>
      <c r="AC130" s="338"/>
      <c r="AD130" s="338"/>
      <c r="AE130" s="338"/>
      <c r="AF130" s="338"/>
      <c r="AG130" s="338"/>
      <c r="AJ130" s="338"/>
      <c r="AK130" s="338"/>
      <c r="AL130" s="338"/>
      <c r="AM130" s="338"/>
      <c r="AN130" s="338"/>
    </row>
    <row r="131" spans="1:41" s="338" customFormat="1" ht="38.25" x14ac:dyDescent="0.2">
      <c r="A131" s="294"/>
      <c r="B131" s="375" t="s">
        <v>436</v>
      </c>
      <c r="C131" s="407" t="s">
        <v>64</v>
      </c>
      <c r="D131" s="408">
        <v>15</v>
      </c>
      <c r="E131" s="408">
        <v>15</v>
      </c>
      <c r="F131" s="408">
        <v>15</v>
      </c>
      <c r="G131" s="408">
        <v>15</v>
      </c>
      <c r="H131" s="408">
        <v>15</v>
      </c>
      <c r="I131" s="408">
        <v>15</v>
      </c>
      <c r="J131" s="408">
        <v>10</v>
      </c>
      <c r="K131" s="409">
        <f t="shared" si="72"/>
        <v>100</v>
      </c>
      <c r="L131" s="390" t="str">
        <f t="shared" si="73"/>
        <v>Fuerte</v>
      </c>
      <c r="M131" s="394"/>
      <c r="N131" s="389"/>
      <c r="O131" s="395"/>
      <c r="P131" s="392" t="s">
        <v>339</v>
      </c>
      <c r="Q131" s="368" t="str">
        <f t="shared" si="74"/>
        <v/>
      </c>
      <c r="R131" s="368" t="str">
        <f t="shared" si="75"/>
        <v>Moderada</v>
      </c>
      <c r="S131" s="368" t="str">
        <f t="shared" si="76"/>
        <v/>
      </c>
      <c r="T131" s="369" t="str">
        <f t="shared" si="77"/>
        <v>Control fuerte pero si el riesgo residual lo requiere, en cada proceso involucrado se deben emprender acciones adicionales</v>
      </c>
      <c r="U131" s="386">
        <f>IF(C131="Preventivo",IF(L131="Fuerte",2,IF(L131="Moderado",1,"")),"")</f>
        <v>2</v>
      </c>
      <c r="V131" s="347"/>
      <c r="W131" s="394"/>
      <c r="X131" s="353" t="str">
        <f t="shared" si="78"/>
        <v/>
      </c>
      <c r="Y131" s="387"/>
      <c r="Z131" s="389"/>
    </row>
    <row r="132" spans="1:41" s="338" customFormat="1" ht="25.5" x14ac:dyDescent="0.2">
      <c r="A132" s="294"/>
      <c r="B132" s="375" t="s">
        <v>437</v>
      </c>
      <c r="C132" s="407" t="s">
        <v>64</v>
      </c>
      <c r="D132" s="408">
        <v>15</v>
      </c>
      <c r="E132" s="408">
        <v>15</v>
      </c>
      <c r="F132" s="408">
        <v>15</v>
      </c>
      <c r="G132" s="408">
        <v>15</v>
      </c>
      <c r="H132" s="408">
        <v>15</v>
      </c>
      <c r="I132" s="408">
        <v>0</v>
      </c>
      <c r="J132" s="408">
        <v>10</v>
      </c>
      <c r="K132" s="409">
        <f t="shared" si="72"/>
        <v>85</v>
      </c>
      <c r="L132" s="390" t="str">
        <f t="shared" si="73"/>
        <v>Débil</v>
      </c>
      <c r="M132" s="394"/>
      <c r="N132" s="389"/>
      <c r="O132" s="395"/>
      <c r="P132" s="392" t="s">
        <v>341</v>
      </c>
      <c r="Q132" s="368" t="str">
        <f t="shared" si="74"/>
        <v/>
      </c>
      <c r="R132" s="368" t="str">
        <f t="shared" si="75"/>
        <v/>
      </c>
      <c r="S132" s="368" t="str">
        <f t="shared" si="76"/>
        <v>Débil</v>
      </c>
      <c r="T132" s="369" t="str">
        <f t="shared" si="77"/>
        <v>Requiere plan de acción para fortalecer los controles</v>
      </c>
      <c r="U132" s="386" t="str">
        <f t="shared" ref="U132:U134" si="79">IF(C132="Preventivo",IF(L132="Fuerte",2,IF(L132="Moderado",1,"")),"")</f>
        <v/>
      </c>
      <c r="V132" s="347"/>
      <c r="W132" s="394"/>
      <c r="X132" s="353" t="str">
        <f t="shared" si="78"/>
        <v/>
      </c>
      <c r="Y132" s="387"/>
      <c r="Z132" s="389"/>
    </row>
    <row r="133" spans="1:41" s="338" customFormat="1" ht="38.25" x14ac:dyDescent="0.2">
      <c r="A133" s="406"/>
      <c r="B133" s="410" t="s">
        <v>439</v>
      </c>
      <c r="C133" s="407" t="s">
        <v>154</v>
      </c>
      <c r="D133" s="408">
        <v>15</v>
      </c>
      <c r="E133" s="408">
        <v>15</v>
      </c>
      <c r="F133" s="408">
        <v>15</v>
      </c>
      <c r="G133" s="408">
        <v>15</v>
      </c>
      <c r="H133" s="408">
        <v>15</v>
      </c>
      <c r="I133" s="408">
        <v>15</v>
      </c>
      <c r="J133" s="408">
        <v>10</v>
      </c>
      <c r="K133" s="409">
        <f t="shared" si="72"/>
        <v>100</v>
      </c>
      <c r="L133" s="390" t="str">
        <f t="shared" si="73"/>
        <v>Fuerte</v>
      </c>
      <c r="M133" s="394"/>
      <c r="N133" s="389"/>
      <c r="O133" s="395"/>
      <c r="P133" s="392" t="s">
        <v>339</v>
      </c>
      <c r="Q133" s="368" t="str">
        <f t="shared" si="74"/>
        <v/>
      </c>
      <c r="R133" s="368" t="str">
        <f t="shared" si="75"/>
        <v>Moderada</v>
      </c>
      <c r="S133" s="368" t="str">
        <f t="shared" si="76"/>
        <v/>
      </c>
      <c r="T133" s="369" t="str">
        <f t="shared" si="77"/>
        <v>Control fuerte pero si el riesgo residual lo requiere, en cada proceso involucrado se deben emprender acciones adicionales</v>
      </c>
      <c r="U133" s="386" t="str">
        <f t="shared" si="79"/>
        <v/>
      </c>
      <c r="V133" s="388"/>
      <c r="W133" s="356"/>
      <c r="X133" s="353">
        <f t="shared" si="78"/>
        <v>2</v>
      </c>
      <c r="Y133" s="385"/>
      <c r="Z133" s="357"/>
    </row>
    <row r="134" spans="1:41" s="489" customFormat="1" ht="114.75" x14ac:dyDescent="0.25">
      <c r="A134" s="504" t="s">
        <v>741</v>
      </c>
      <c r="B134" s="535" t="s">
        <v>740</v>
      </c>
      <c r="C134" s="407" t="s">
        <v>64</v>
      </c>
      <c r="D134" s="343">
        <v>15</v>
      </c>
      <c r="E134" s="343">
        <v>15</v>
      </c>
      <c r="F134" s="343">
        <v>15</v>
      </c>
      <c r="G134" s="343">
        <v>10</v>
      </c>
      <c r="H134" s="343">
        <v>15</v>
      </c>
      <c r="I134" s="343">
        <v>0</v>
      </c>
      <c r="J134" s="343">
        <v>0</v>
      </c>
      <c r="K134" s="409">
        <f t="shared" si="72"/>
        <v>70</v>
      </c>
      <c r="L134" s="390" t="str">
        <f t="shared" si="73"/>
        <v>Débil</v>
      </c>
      <c r="M134" s="394"/>
      <c r="N134" s="389"/>
      <c r="O134" s="395"/>
      <c r="P134" s="392" t="s">
        <v>341</v>
      </c>
      <c r="Q134" s="368" t="str">
        <f t="shared" si="74"/>
        <v/>
      </c>
      <c r="R134" s="368" t="str">
        <f t="shared" si="75"/>
        <v/>
      </c>
      <c r="S134" s="368" t="str">
        <f t="shared" si="76"/>
        <v>Débil</v>
      </c>
      <c r="T134" s="369" t="str">
        <f t="shared" si="77"/>
        <v>Requiere plan de acción para fortalecer los controles</v>
      </c>
      <c r="U134" s="386" t="str">
        <f t="shared" si="79"/>
        <v/>
      </c>
      <c r="V134" s="358">
        <f>IFERROR(ROUND(AVERAGE(U134:U134),0),0)</f>
        <v>0</v>
      </c>
      <c r="W134" s="335">
        <f>IF(OR(S134="Débil",V134=0),0,IF(V134=1,1,IF(AND(Q134="Fuerte",V134=2),2,1)))</f>
        <v>0</v>
      </c>
      <c r="X134" s="353" t="str">
        <f t="shared" si="78"/>
        <v/>
      </c>
      <c r="Y134" s="358">
        <f>IFERROR(ROUND(AVERAGE(X134:X134),0),0)</f>
        <v>0</v>
      </c>
      <c r="Z134" s="335">
        <f>IF(OR(S134="Débil",Y134=0),0,IF(Y134=1,1,IF(AND(Q134="Fuerte",Y134=2),2,1)))</f>
        <v>0</v>
      </c>
      <c r="AB134" s="490"/>
      <c r="AC134" s="491"/>
      <c r="AD134" s="491"/>
      <c r="AE134" s="491"/>
      <c r="AF134" s="492"/>
      <c r="AG134" s="450"/>
      <c r="AH134" s="450"/>
      <c r="AI134" s="450"/>
      <c r="AJ134" s="491"/>
      <c r="AK134" s="491"/>
      <c r="AL134" s="491"/>
      <c r="AM134" s="492"/>
      <c r="AN134" s="450"/>
      <c r="AO134" s="507"/>
    </row>
    <row r="135" spans="1:41" s="489" customFormat="1" ht="15.75" x14ac:dyDescent="0.2">
      <c r="A135" s="406"/>
      <c r="B135" s="488"/>
      <c r="C135" s="407"/>
      <c r="D135" s="408"/>
      <c r="E135" s="408"/>
      <c r="F135" s="408"/>
      <c r="G135" s="408"/>
      <c r="H135" s="408"/>
      <c r="I135" s="408"/>
      <c r="J135" s="408"/>
      <c r="K135" s="409"/>
      <c r="L135" s="390"/>
      <c r="M135" s="394"/>
      <c r="N135" s="389"/>
      <c r="O135" s="395"/>
      <c r="P135" s="392"/>
      <c r="Q135" s="368"/>
      <c r="R135" s="368"/>
      <c r="S135" s="368"/>
      <c r="T135" s="369"/>
      <c r="U135" s="386"/>
      <c r="V135" s="347"/>
      <c r="W135" s="394"/>
      <c r="X135" s="353" t="str">
        <f t="shared" si="78"/>
        <v/>
      </c>
      <c r="Y135" s="387"/>
      <c r="Z135" s="389"/>
      <c r="AB135" s="490"/>
      <c r="AC135" s="491"/>
      <c r="AD135" s="491"/>
      <c r="AE135" s="491"/>
      <c r="AF135" s="492"/>
      <c r="AG135" s="450"/>
      <c r="AH135" s="450"/>
      <c r="AI135" s="450"/>
      <c r="AJ135" s="491"/>
      <c r="AK135" s="491"/>
      <c r="AL135" s="491"/>
      <c r="AM135" s="492"/>
      <c r="AN135" s="450"/>
      <c r="AO135" s="507"/>
    </row>
    <row r="136" spans="1:41" ht="63" customHeight="1" x14ac:dyDescent="0.2">
      <c r="A136" s="376" t="str">
        <f>'2. MAPA DE RIESGOS '!C27</f>
        <v>16. Ejecución de un trámite o servicio a la ciudadanía, incumpliendo los requisitos, con el propósito de obtener un beneficio propio o para un tercero.</v>
      </c>
      <c r="B136" s="375" t="s">
        <v>426</v>
      </c>
      <c r="C136" s="407" t="s">
        <v>64</v>
      </c>
      <c r="D136" s="408">
        <v>15</v>
      </c>
      <c r="E136" s="408">
        <v>15</v>
      </c>
      <c r="F136" s="408">
        <v>15</v>
      </c>
      <c r="G136" s="408">
        <v>15</v>
      </c>
      <c r="H136" s="408">
        <v>15</v>
      </c>
      <c r="I136" s="408">
        <v>15</v>
      </c>
      <c r="J136" s="408">
        <v>10</v>
      </c>
      <c r="K136" s="409">
        <f t="shared" si="48"/>
        <v>100</v>
      </c>
      <c r="L136" s="390" t="str">
        <f t="shared" si="52"/>
        <v>Fuerte</v>
      </c>
      <c r="M136" s="379">
        <f>ROUNDUP(AVERAGEIF(K136:K150,"&gt;0"),1)</f>
        <v>99.6</v>
      </c>
      <c r="N136" s="378" t="str">
        <f>IF(M136=100,"Fuerte",IF(M136&lt;50,"Débil","Moderada"))</f>
        <v>Moderada</v>
      </c>
      <c r="O136" s="380" t="str">
        <f>IF(M136&lt;96,"Se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36" s="392" t="s">
        <v>339</v>
      </c>
      <c r="Q136" s="368" t="str">
        <f t="shared" si="61"/>
        <v/>
      </c>
      <c r="R136" s="368" t="str">
        <f t="shared" si="62"/>
        <v>Moderada</v>
      </c>
      <c r="S136" s="368" t="str">
        <f t="shared" si="63"/>
        <v/>
      </c>
      <c r="T136" s="369" t="str">
        <f t="shared" si="64"/>
        <v>Control fuerte pero si el riesgo residual lo requiere, en cada proceso involucrado se deben emprender acciones adicionales</v>
      </c>
      <c r="U136" s="386">
        <f t="shared" si="65"/>
        <v>2</v>
      </c>
      <c r="V136" s="355">
        <f>IFERROR(ROUND(AVERAGE(U136:U147),0),0)</f>
        <v>2</v>
      </c>
      <c r="W136" s="378">
        <f>IF(OR(S136="Débil",V136=0),0,IF(V136=1,1,IF(AND(Q136="Fuerte",V136=2),2,1)))</f>
        <v>1</v>
      </c>
      <c r="X136" s="353" t="str">
        <f t="shared" si="60"/>
        <v/>
      </c>
      <c r="Y136" s="355">
        <f>IFERROR(ROUND(AVERAGE(X136:X147),0),0)</f>
        <v>2</v>
      </c>
      <c r="Z136" s="378">
        <f>IF(OR(S136="Débil",Y136=0),0,IF(Y136=1,1,IF(AND(Q136="Fuerte",Y136=2),2,1)))</f>
        <v>1</v>
      </c>
      <c r="AA136" s="338"/>
      <c r="AB136" s="338"/>
      <c r="AC136" s="338"/>
      <c r="AD136" s="338"/>
      <c r="AE136" s="338"/>
      <c r="AF136" s="338"/>
      <c r="AG136" s="338"/>
      <c r="AJ136" s="338"/>
      <c r="AK136" s="338"/>
      <c r="AL136" s="338"/>
      <c r="AM136" s="338"/>
      <c r="AN136" s="338"/>
    </row>
    <row r="137" spans="1:41" s="338" customFormat="1" ht="38.25" x14ac:dyDescent="0.2">
      <c r="A137" s="294"/>
      <c r="B137" s="375" t="s">
        <v>425</v>
      </c>
      <c r="C137" s="407" t="s">
        <v>64</v>
      </c>
      <c r="D137" s="408">
        <v>15</v>
      </c>
      <c r="E137" s="408">
        <v>15</v>
      </c>
      <c r="F137" s="408">
        <v>15</v>
      </c>
      <c r="G137" s="408">
        <v>15</v>
      </c>
      <c r="H137" s="408">
        <v>15</v>
      </c>
      <c r="I137" s="408">
        <v>15</v>
      </c>
      <c r="J137" s="408">
        <v>10</v>
      </c>
      <c r="K137" s="409">
        <f t="shared" si="48"/>
        <v>100</v>
      </c>
      <c r="L137" s="390" t="str">
        <f t="shared" si="52"/>
        <v>Fuerte</v>
      </c>
      <c r="M137" s="394"/>
      <c r="N137" s="389"/>
      <c r="O137" s="395"/>
      <c r="P137" s="392" t="s">
        <v>339</v>
      </c>
      <c r="Q137" s="368" t="str">
        <f t="shared" si="61"/>
        <v/>
      </c>
      <c r="R137" s="368" t="str">
        <f t="shared" si="62"/>
        <v>Moderada</v>
      </c>
      <c r="S137" s="368" t="str">
        <f t="shared" si="63"/>
        <v/>
      </c>
      <c r="T137" s="369" t="str">
        <f t="shared" si="64"/>
        <v>Control fuerte pero si el riesgo residual lo requiere, en cada proceso involucrado se deben emprender acciones adicionales</v>
      </c>
      <c r="U137" s="386">
        <f t="shared" si="65"/>
        <v>2</v>
      </c>
      <c r="V137" s="347"/>
      <c r="W137" s="394"/>
      <c r="X137" s="353" t="str">
        <f t="shared" si="60"/>
        <v/>
      </c>
      <c r="Y137" s="387"/>
      <c r="Z137" s="389"/>
      <c r="AA137" s="384"/>
      <c r="AB137" s="384"/>
      <c r="AC137" s="384"/>
      <c r="AD137" s="384"/>
      <c r="AE137" s="384"/>
      <c r="AF137" s="384"/>
      <c r="AG137" s="384"/>
      <c r="AH137" s="384"/>
      <c r="AI137" s="384"/>
      <c r="AJ137" s="384"/>
      <c r="AK137" s="384"/>
      <c r="AL137" s="384"/>
      <c r="AM137" s="384"/>
      <c r="AN137" s="384"/>
      <c r="AO137" s="384"/>
    </row>
    <row r="138" spans="1:41" s="338" customFormat="1" ht="38.25" x14ac:dyDescent="0.2">
      <c r="A138" s="294"/>
      <c r="B138" s="375" t="s">
        <v>503</v>
      </c>
      <c r="C138" s="407" t="s">
        <v>64</v>
      </c>
      <c r="D138" s="411">
        <v>15</v>
      </c>
      <c r="E138" s="411">
        <v>15</v>
      </c>
      <c r="F138" s="411">
        <v>15</v>
      </c>
      <c r="G138" s="411">
        <v>15</v>
      </c>
      <c r="H138" s="411">
        <v>15</v>
      </c>
      <c r="I138" s="411">
        <v>15</v>
      </c>
      <c r="J138" s="411">
        <v>10</v>
      </c>
      <c r="K138" s="409">
        <f t="shared" si="48"/>
        <v>100</v>
      </c>
      <c r="L138" s="390" t="str">
        <f t="shared" si="52"/>
        <v>Fuerte</v>
      </c>
      <c r="M138" s="394"/>
      <c r="N138" s="389"/>
      <c r="O138" s="395"/>
      <c r="P138" s="392" t="s">
        <v>339</v>
      </c>
      <c r="Q138" s="368" t="str">
        <f t="shared" si="61"/>
        <v/>
      </c>
      <c r="R138" s="368" t="str">
        <f t="shared" si="62"/>
        <v>Moderada</v>
      </c>
      <c r="S138" s="368" t="str">
        <f t="shared" si="63"/>
        <v/>
      </c>
      <c r="T138" s="369" t="str">
        <f t="shared" si="64"/>
        <v>Control fuerte pero si el riesgo residual lo requiere, en cada proceso involucrado se deben emprender acciones adicionales</v>
      </c>
      <c r="U138" s="386">
        <f t="shared" si="65"/>
        <v>2</v>
      </c>
      <c r="V138" s="347"/>
      <c r="W138" s="394"/>
      <c r="X138" s="353" t="str">
        <f t="shared" si="60"/>
        <v/>
      </c>
      <c r="Y138" s="387"/>
      <c r="Z138" s="389"/>
      <c r="AA138" s="384"/>
      <c r="AB138" s="384"/>
      <c r="AC138" s="384"/>
      <c r="AD138" s="384"/>
      <c r="AE138" s="384"/>
      <c r="AF138" s="384"/>
      <c r="AG138" s="384"/>
      <c r="AH138" s="384"/>
      <c r="AI138" s="384"/>
      <c r="AJ138" s="384"/>
      <c r="AK138" s="384"/>
      <c r="AL138" s="384"/>
      <c r="AM138" s="384"/>
      <c r="AN138" s="384"/>
      <c r="AO138" s="384"/>
    </row>
    <row r="139" spans="1:41" s="338" customFormat="1" ht="38.25" x14ac:dyDescent="0.2">
      <c r="A139" s="406"/>
      <c r="B139" s="410" t="s">
        <v>475</v>
      </c>
      <c r="C139" s="407" t="s">
        <v>64</v>
      </c>
      <c r="D139" s="408">
        <v>15</v>
      </c>
      <c r="E139" s="408">
        <v>15</v>
      </c>
      <c r="F139" s="408">
        <v>15</v>
      </c>
      <c r="G139" s="408">
        <v>15</v>
      </c>
      <c r="H139" s="408">
        <v>15</v>
      </c>
      <c r="I139" s="408">
        <v>15</v>
      </c>
      <c r="J139" s="408">
        <v>10</v>
      </c>
      <c r="K139" s="409">
        <f t="shared" si="48"/>
        <v>100</v>
      </c>
      <c r="L139" s="390" t="str">
        <f t="shared" si="52"/>
        <v>Fuerte</v>
      </c>
      <c r="M139" s="394"/>
      <c r="N139" s="389"/>
      <c r="O139" s="395"/>
      <c r="P139" s="392" t="s">
        <v>339</v>
      </c>
      <c r="Q139" s="368" t="str">
        <f t="shared" si="61"/>
        <v/>
      </c>
      <c r="R139" s="368" t="str">
        <f t="shared" si="62"/>
        <v>Moderada</v>
      </c>
      <c r="S139" s="368" t="str">
        <f t="shared" si="63"/>
        <v/>
      </c>
      <c r="T139" s="369" t="str">
        <f t="shared" si="64"/>
        <v>Control fuerte pero si el riesgo residual lo requiere, en cada proceso involucrado se deben emprender acciones adicionales</v>
      </c>
      <c r="U139" s="386">
        <f t="shared" si="65"/>
        <v>2</v>
      </c>
      <c r="V139" s="347"/>
      <c r="W139" s="394"/>
      <c r="X139" s="353" t="str">
        <f t="shared" si="60"/>
        <v/>
      </c>
      <c r="Y139" s="387"/>
      <c r="Z139" s="389"/>
    </row>
    <row r="140" spans="1:41" s="338" customFormat="1" ht="51" x14ac:dyDescent="0.2">
      <c r="A140" s="406"/>
      <c r="B140" s="403" t="s">
        <v>476</v>
      </c>
      <c r="C140" s="407" t="s">
        <v>64</v>
      </c>
      <c r="D140" s="408">
        <v>15</v>
      </c>
      <c r="E140" s="408">
        <v>15</v>
      </c>
      <c r="F140" s="408">
        <v>15</v>
      </c>
      <c r="G140" s="408">
        <v>15</v>
      </c>
      <c r="H140" s="408">
        <v>15</v>
      </c>
      <c r="I140" s="408">
        <v>15</v>
      </c>
      <c r="J140" s="408">
        <v>10</v>
      </c>
      <c r="K140" s="409">
        <f t="shared" ref="K140:K150" si="80">SUM(D140:J140)</f>
        <v>100</v>
      </c>
      <c r="L140" s="390" t="str">
        <f t="shared" ref="L140:L150" si="81">IF(K140&gt;=96,"Fuerte",(IF(K140&lt;=85,"Débil","Moderado")))</f>
        <v>Fuerte</v>
      </c>
      <c r="M140" s="394"/>
      <c r="N140" s="389"/>
      <c r="O140" s="395"/>
      <c r="P140" s="392" t="s">
        <v>339</v>
      </c>
      <c r="Q140" s="368" t="str">
        <f t="shared" si="61"/>
        <v/>
      </c>
      <c r="R140" s="368" t="str">
        <f t="shared" si="62"/>
        <v>Moderada</v>
      </c>
      <c r="S140" s="368" t="str">
        <f t="shared" si="63"/>
        <v/>
      </c>
      <c r="T140" s="369" t="str">
        <f t="shared" si="64"/>
        <v>Control fuerte pero si el riesgo residual lo requiere, en cada proceso involucrado se deben emprender acciones adicionales</v>
      </c>
      <c r="U140" s="386">
        <f t="shared" si="65"/>
        <v>2</v>
      </c>
      <c r="V140" s="347"/>
      <c r="W140" s="394"/>
      <c r="X140" s="353" t="str">
        <f t="shared" si="60"/>
        <v/>
      </c>
      <c r="Y140" s="387"/>
      <c r="Z140" s="389"/>
    </row>
    <row r="141" spans="1:41" s="338" customFormat="1" ht="51" x14ac:dyDescent="0.2">
      <c r="A141" s="406"/>
      <c r="B141" s="403" t="s">
        <v>477</v>
      </c>
      <c r="C141" s="407" t="s">
        <v>64</v>
      </c>
      <c r="D141" s="325">
        <v>15</v>
      </c>
      <c r="E141" s="325">
        <v>15</v>
      </c>
      <c r="F141" s="325">
        <v>15</v>
      </c>
      <c r="G141" s="325">
        <v>15</v>
      </c>
      <c r="H141" s="325">
        <v>15</v>
      </c>
      <c r="I141" s="325">
        <v>15</v>
      </c>
      <c r="J141" s="325">
        <v>10</v>
      </c>
      <c r="K141" s="409">
        <f t="shared" si="80"/>
        <v>100</v>
      </c>
      <c r="L141" s="390" t="str">
        <f t="shared" si="81"/>
        <v>Fuerte</v>
      </c>
      <c r="M141" s="394"/>
      <c r="N141" s="389"/>
      <c r="O141" s="395"/>
      <c r="P141" s="392" t="s">
        <v>339</v>
      </c>
      <c r="Q141" s="368" t="str">
        <f t="shared" si="61"/>
        <v/>
      </c>
      <c r="R141" s="368" t="str">
        <f t="shared" si="62"/>
        <v>Moderada</v>
      </c>
      <c r="S141" s="368" t="str">
        <f t="shared" si="63"/>
        <v/>
      </c>
      <c r="T141" s="369" t="str">
        <f t="shared" si="64"/>
        <v>Control fuerte pero si el riesgo residual lo requiere, en cada proceso involucrado se deben emprender acciones adicionales</v>
      </c>
      <c r="U141" s="386">
        <f t="shared" si="65"/>
        <v>2</v>
      </c>
      <c r="V141" s="347"/>
      <c r="W141" s="394"/>
      <c r="X141" s="353" t="str">
        <f t="shared" si="60"/>
        <v/>
      </c>
      <c r="Y141" s="387"/>
      <c r="Z141" s="389"/>
    </row>
    <row r="142" spans="1:41" s="384" customFormat="1" ht="51" x14ac:dyDescent="0.2">
      <c r="A142" s="406"/>
      <c r="B142" s="403" t="s">
        <v>478</v>
      </c>
      <c r="C142" s="407" t="s">
        <v>64</v>
      </c>
      <c r="D142" s="408">
        <v>15</v>
      </c>
      <c r="E142" s="408">
        <v>15</v>
      </c>
      <c r="F142" s="408">
        <v>15</v>
      </c>
      <c r="G142" s="408">
        <v>15</v>
      </c>
      <c r="H142" s="408">
        <v>15</v>
      </c>
      <c r="I142" s="408">
        <v>15</v>
      </c>
      <c r="J142" s="408">
        <v>10</v>
      </c>
      <c r="K142" s="409">
        <f t="shared" si="80"/>
        <v>100</v>
      </c>
      <c r="L142" s="390" t="str">
        <f t="shared" si="81"/>
        <v>Fuerte</v>
      </c>
      <c r="M142" s="394"/>
      <c r="N142" s="389"/>
      <c r="O142" s="395"/>
      <c r="P142" s="392" t="s">
        <v>339</v>
      </c>
      <c r="Q142" s="368" t="str">
        <f t="shared" si="61"/>
        <v/>
      </c>
      <c r="R142" s="368" t="str">
        <f t="shared" si="62"/>
        <v>Moderada</v>
      </c>
      <c r="S142" s="368" t="str">
        <f t="shared" si="63"/>
        <v/>
      </c>
      <c r="T142" s="369" t="str">
        <f t="shared" si="64"/>
        <v>Control fuerte pero si el riesgo residual lo requiere, en cada proceso involucrado se deben emprender acciones adicionales</v>
      </c>
      <c r="U142" s="386">
        <f t="shared" si="65"/>
        <v>2</v>
      </c>
      <c r="V142" s="347"/>
      <c r="W142" s="394"/>
      <c r="X142" s="353" t="str">
        <f t="shared" si="60"/>
        <v/>
      </c>
      <c r="Y142" s="387"/>
      <c r="Z142" s="389"/>
      <c r="AA142" s="338"/>
      <c r="AB142" s="338"/>
      <c r="AC142" s="338"/>
      <c r="AD142" s="338"/>
      <c r="AE142" s="338"/>
      <c r="AF142" s="338"/>
      <c r="AG142" s="338"/>
      <c r="AH142" s="338"/>
      <c r="AI142" s="338"/>
      <c r="AJ142" s="338"/>
      <c r="AK142" s="338"/>
      <c r="AL142" s="338"/>
      <c r="AM142" s="338"/>
      <c r="AN142" s="338"/>
      <c r="AO142" s="338"/>
    </row>
    <row r="143" spans="1:41" s="338" customFormat="1" ht="51" x14ac:dyDescent="0.2">
      <c r="A143" s="406"/>
      <c r="B143" s="312" t="s">
        <v>479</v>
      </c>
      <c r="C143" s="407" t="s">
        <v>64</v>
      </c>
      <c r="D143" s="325">
        <v>15</v>
      </c>
      <c r="E143" s="325">
        <v>15</v>
      </c>
      <c r="F143" s="325">
        <v>15</v>
      </c>
      <c r="G143" s="325">
        <v>15</v>
      </c>
      <c r="H143" s="325">
        <v>15</v>
      </c>
      <c r="I143" s="325">
        <v>15</v>
      </c>
      <c r="J143" s="325">
        <v>10</v>
      </c>
      <c r="K143" s="409">
        <f t="shared" si="80"/>
        <v>100</v>
      </c>
      <c r="L143" s="390" t="str">
        <f t="shared" si="81"/>
        <v>Fuerte</v>
      </c>
      <c r="M143" s="394"/>
      <c r="N143" s="389"/>
      <c r="O143" s="395"/>
      <c r="P143" s="392" t="s">
        <v>339</v>
      </c>
      <c r="Q143" s="368" t="str">
        <f t="shared" si="61"/>
        <v/>
      </c>
      <c r="R143" s="368" t="str">
        <f t="shared" si="62"/>
        <v>Moderada</v>
      </c>
      <c r="S143" s="368" t="str">
        <f t="shared" si="63"/>
        <v/>
      </c>
      <c r="T143" s="369" t="str">
        <f t="shared" si="64"/>
        <v>Control fuerte pero si el riesgo residual lo requiere, en cada proceso involucrado se deben emprender acciones adicionales</v>
      </c>
      <c r="U143" s="386">
        <f t="shared" si="65"/>
        <v>2</v>
      </c>
      <c r="V143" s="347"/>
      <c r="W143" s="394"/>
      <c r="X143" s="353" t="str">
        <f t="shared" si="60"/>
        <v/>
      </c>
      <c r="Y143" s="387"/>
      <c r="Z143" s="389"/>
    </row>
    <row r="144" spans="1:41" s="384" customFormat="1" ht="36.75" customHeight="1" x14ac:dyDescent="0.2">
      <c r="A144" s="406"/>
      <c r="B144" s="403" t="s">
        <v>449</v>
      </c>
      <c r="C144" s="407" t="s">
        <v>154</v>
      </c>
      <c r="D144" s="408">
        <v>15</v>
      </c>
      <c r="E144" s="408">
        <v>15</v>
      </c>
      <c r="F144" s="408">
        <v>15</v>
      </c>
      <c r="G144" s="408">
        <v>15</v>
      </c>
      <c r="H144" s="408">
        <v>15</v>
      </c>
      <c r="I144" s="408">
        <v>15</v>
      </c>
      <c r="J144" s="408">
        <v>10</v>
      </c>
      <c r="K144" s="409">
        <f t="shared" si="80"/>
        <v>100</v>
      </c>
      <c r="L144" s="390" t="str">
        <f t="shared" si="81"/>
        <v>Fuerte</v>
      </c>
      <c r="M144" s="394"/>
      <c r="N144" s="389"/>
      <c r="O144" s="395"/>
      <c r="P144" s="392" t="s">
        <v>339</v>
      </c>
      <c r="Q144" s="368" t="str">
        <f t="shared" si="61"/>
        <v/>
      </c>
      <c r="R144" s="368" t="str">
        <f t="shared" si="62"/>
        <v>Moderada</v>
      </c>
      <c r="S144" s="368" t="str">
        <f t="shared" si="63"/>
        <v/>
      </c>
      <c r="T144" s="369" t="str">
        <f t="shared" si="64"/>
        <v>Control fuerte pero si el riesgo residual lo requiere, en cada proceso involucrado se deben emprender acciones adicionales</v>
      </c>
      <c r="U144" s="386" t="str">
        <f t="shared" si="65"/>
        <v/>
      </c>
      <c r="V144" s="347"/>
      <c r="W144" s="394"/>
      <c r="X144" s="353">
        <f t="shared" si="60"/>
        <v>2</v>
      </c>
      <c r="Y144" s="387"/>
      <c r="Z144" s="389"/>
      <c r="AA144" s="338"/>
      <c r="AB144" s="338"/>
      <c r="AC144" s="338"/>
      <c r="AD144" s="338"/>
      <c r="AE144" s="338"/>
      <c r="AF144" s="338"/>
      <c r="AG144" s="338"/>
      <c r="AH144" s="338"/>
      <c r="AI144" s="338"/>
      <c r="AJ144" s="338"/>
      <c r="AK144" s="338"/>
      <c r="AL144" s="338"/>
      <c r="AM144" s="338"/>
      <c r="AN144" s="338"/>
      <c r="AO144" s="338"/>
    </row>
    <row r="145" spans="1:41" ht="45.75" customHeight="1" x14ac:dyDescent="0.2">
      <c r="A145" s="406"/>
      <c r="B145" s="403" t="s">
        <v>480</v>
      </c>
      <c r="C145" s="407" t="s">
        <v>64</v>
      </c>
      <c r="D145" s="408">
        <v>15</v>
      </c>
      <c r="E145" s="408">
        <v>15</v>
      </c>
      <c r="F145" s="408">
        <v>15</v>
      </c>
      <c r="G145" s="408">
        <v>15</v>
      </c>
      <c r="H145" s="408">
        <v>15</v>
      </c>
      <c r="I145" s="408">
        <v>15</v>
      </c>
      <c r="J145" s="408">
        <v>10</v>
      </c>
      <c r="K145" s="409">
        <f t="shared" si="80"/>
        <v>100</v>
      </c>
      <c r="L145" s="390" t="str">
        <f t="shared" si="81"/>
        <v>Fuerte</v>
      </c>
      <c r="M145" s="394"/>
      <c r="N145" s="389"/>
      <c r="O145" s="395"/>
      <c r="P145" s="392" t="s">
        <v>339</v>
      </c>
      <c r="Q145" s="368" t="str">
        <f t="shared" si="61"/>
        <v/>
      </c>
      <c r="R145" s="368" t="str">
        <f t="shared" si="62"/>
        <v>Moderada</v>
      </c>
      <c r="S145" s="368" t="str">
        <f t="shared" si="63"/>
        <v/>
      </c>
      <c r="T145" s="369" t="str">
        <f t="shared" si="64"/>
        <v>Control fuerte pero si el riesgo residual lo requiere, en cada proceso involucrado se deben emprender acciones adicionales</v>
      </c>
      <c r="U145" s="386">
        <f t="shared" si="65"/>
        <v>2</v>
      </c>
      <c r="V145" s="347"/>
      <c r="W145" s="394"/>
      <c r="X145" s="353" t="str">
        <f t="shared" si="60"/>
        <v/>
      </c>
      <c r="Y145" s="387"/>
      <c r="Z145" s="389"/>
      <c r="AA145" s="338"/>
      <c r="AB145" s="338"/>
      <c r="AC145" s="338"/>
      <c r="AD145" s="338"/>
      <c r="AE145" s="338"/>
      <c r="AF145" s="338"/>
      <c r="AG145" s="338"/>
      <c r="AJ145" s="338"/>
      <c r="AK145" s="338"/>
      <c r="AL145" s="338"/>
      <c r="AM145" s="338"/>
      <c r="AN145" s="338"/>
    </row>
    <row r="146" spans="1:41" s="384" customFormat="1" ht="38.25" x14ac:dyDescent="0.2">
      <c r="A146" s="406"/>
      <c r="B146" s="403" t="s">
        <v>481</v>
      </c>
      <c r="C146" s="407" t="s">
        <v>64</v>
      </c>
      <c r="D146" s="408">
        <v>15</v>
      </c>
      <c r="E146" s="408">
        <v>15</v>
      </c>
      <c r="F146" s="408">
        <v>15</v>
      </c>
      <c r="G146" s="408">
        <v>15</v>
      </c>
      <c r="H146" s="408">
        <v>15</v>
      </c>
      <c r="I146" s="408">
        <v>15</v>
      </c>
      <c r="J146" s="408">
        <v>10</v>
      </c>
      <c r="K146" s="409">
        <f t="shared" si="80"/>
        <v>100</v>
      </c>
      <c r="L146" s="390" t="str">
        <f t="shared" si="81"/>
        <v>Fuerte</v>
      </c>
      <c r="M146" s="394"/>
      <c r="N146" s="389"/>
      <c r="O146" s="396"/>
      <c r="P146" s="392" t="s">
        <v>339</v>
      </c>
      <c r="Q146" s="368" t="str">
        <f>IF(AND(N146="Fuerte",P146="Fuerte"),"Fuerte","")</f>
        <v/>
      </c>
      <c r="R146" s="368" t="str">
        <f>IF(Q146="Fuerte","",IF(OR(N146="Débil",P146="Débil"),"","Moderada"))</f>
        <v>Moderada</v>
      </c>
      <c r="S146" s="368" t="str">
        <f>IF(OR(Q146="Fuerte",R146="Moderada"),"","Débil")</f>
        <v/>
      </c>
      <c r="T146" s="369" t="str">
        <f>IF(AND(L146="Fuerte",P146="Fuerte"),"Control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6" s="386">
        <f>IF(C146="Preventivo",IF(L146="Fuerte",2,IF(L146="Moderado",1,"")),"")</f>
        <v>2</v>
      </c>
      <c r="V146" s="388"/>
      <c r="W146" s="356"/>
      <c r="X146" s="353" t="str">
        <f t="shared" si="60"/>
        <v/>
      </c>
      <c r="Y146" s="385"/>
      <c r="Z146" s="357"/>
    </row>
    <row r="147" spans="1:41" s="338" customFormat="1" ht="25.5" x14ac:dyDescent="0.2">
      <c r="A147" s="406"/>
      <c r="B147" s="403" t="s">
        <v>555</v>
      </c>
      <c r="C147" s="407" t="s">
        <v>154</v>
      </c>
      <c r="D147" s="408">
        <v>15</v>
      </c>
      <c r="E147" s="408">
        <v>15</v>
      </c>
      <c r="F147" s="408">
        <v>15</v>
      </c>
      <c r="G147" s="408">
        <v>10</v>
      </c>
      <c r="H147" s="408">
        <v>15</v>
      </c>
      <c r="I147" s="408">
        <v>15</v>
      </c>
      <c r="J147" s="408">
        <v>10</v>
      </c>
      <c r="K147" s="409">
        <f t="shared" si="80"/>
        <v>95</v>
      </c>
      <c r="L147" s="390" t="str">
        <f t="shared" si="81"/>
        <v>Moderado</v>
      </c>
      <c r="M147" s="394"/>
      <c r="N147" s="389"/>
      <c r="O147" s="395"/>
      <c r="P147" s="392" t="s">
        <v>339</v>
      </c>
      <c r="Q147" s="368"/>
      <c r="R147" s="368" t="str">
        <f>IF(Q147="Fuerte","",IF(OR(N147="Débil",P147="Débil"),"","Moderada"))</f>
        <v>Moderada</v>
      </c>
      <c r="S147" s="368"/>
      <c r="T147" s="369" t="str">
        <f>IF(AND(L147="Fuerte",P147="Fuerte"),"Control fuerte pero si el riesgo residual lo requiere, en cada proceso involucrado se deben emprender acciones adicionales","Requiere plan de acción para fortalecer los controles")</f>
        <v>Requiere plan de acción para fortalecer los controles</v>
      </c>
      <c r="U147" s="386" t="str">
        <f>IF(C147="Preventivo",IF(L147="Fuerte",2,IF(L147="Moderado",1,"")),"")</f>
        <v/>
      </c>
      <c r="V147" s="347"/>
      <c r="W147" s="394"/>
      <c r="X147" s="353">
        <f t="shared" si="60"/>
        <v>1</v>
      </c>
      <c r="Y147" s="387"/>
      <c r="Z147" s="389"/>
    </row>
    <row r="148" spans="1:41" s="489" customFormat="1" ht="15.75" x14ac:dyDescent="0.25">
      <c r="A148" s="504" t="s">
        <v>697</v>
      </c>
      <c r="B148" s="488"/>
      <c r="C148" s="407"/>
      <c r="D148" s="408"/>
      <c r="E148" s="408"/>
      <c r="F148" s="408"/>
      <c r="G148" s="408"/>
      <c r="H148" s="408"/>
      <c r="I148" s="408"/>
      <c r="J148" s="408"/>
      <c r="K148" s="409">
        <f t="shared" si="80"/>
        <v>0</v>
      </c>
      <c r="L148" s="390" t="str">
        <f t="shared" si="81"/>
        <v>Débil</v>
      </c>
      <c r="M148" s="394"/>
      <c r="N148" s="389"/>
      <c r="O148" s="395"/>
      <c r="P148" s="392"/>
      <c r="Q148" s="368"/>
      <c r="R148" s="368"/>
      <c r="S148" s="368"/>
      <c r="T148" s="369"/>
      <c r="U148" s="386" t="str">
        <f t="shared" ref="U148:U150" si="82">IF(C148="Preventivo",IF(L148="Fuerte",2,IF(L148="Moderado",1,"")),"")</f>
        <v/>
      </c>
      <c r="V148" s="358">
        <f>IFERROR(ROUND(AVERAGE(U148:U162),0),0)</f>
        <v>2</v>
      </c>
      <c r="W148" s="335">
        <f>IF(OR(S148="Débil",V148=0),0,IF(V148=1,1,IF(AND(Q148="Fuerte",V148=2),2,1)))</f>
        <v>1</v>
      </c>
      <c r="X148" s="353" t="str">
        <f t="shared" si="60"/>
        <v/>
      </c>
      <c r="Y148" s="358">
        <f>IFERROR(ROUND(AVERAGE(X148:X162),0),0)</f>
        <v>2</v>
      </c>
      <c r="Z148" s="335">
        <f>IF(OR(S148="Débil",Y148=0),0,IF(Y148=1,1,IF(AND(Q148="Fuerte",Y148=2),2,1)))</f>
        <v>1</v>
      </c>
      <c r="AB148" s="490"/>
      <c r="AC148" s="491"/>
      <c r="AD148" s="491"/>
      <c r="AE148" s="491"/>
      <c r="AF148" s="492"/>
      <c r="AG148" s="450"/>
      <c r="AH148" s="450"/>
      <c r="AI148" s="450"/>
      <c r="AJ148" s="491"/>
      <c r="AK148" s="491"/>
      <c r="AL148" s="491"/>
      <c r="AM148" s="492"/>
      <c r="AN148" s="450"/>
      <c r="AO148" s="507"/>
    </row>
    <row r="149" spans="1:41" s="489" customFormat="1" ht="15.75" x14ac:dyDescent="0.2">
      <c r="A149" s="406"/>
      <c r="B149" s="488"/>
      <c r="C149" s="407"/>
      <c r="D149" s="408"/>
      <c r="E149" s="408"/>
      <c r="F149" s="408"/>
      <c r="G149" s="408"/>
      <c r="H149" s="408"/>
      <c r="I149" s="408"/>
      <c r="J149" s="408"/>
      <c r="K149" s="409">
        <f t="shared" si="80"/>
        <v>0</v>
      </c>
      <c r="L149" s="390" t="str">
        <f t="shared" si="81"/>
        <v>Débil</v>
      </c>
      <c r="M149" s="394"/>
      <c r="N149" s="389"/>
      <c r="O149" s="395"/>
      <c r="P149" s="392"/>
      <c r="Q149" s="368"/>
      <c r="R149" s="368"/>
      <c r="S149" s="368"/>
      <c r="T149" s="369"/>
      <c r="U149" s="386" t="str">
        <f t="shared" si="82"/>
        <v/>
      </c>
      <c r="V149" s="347"/>
      <c r="W149" s="394"/>
      <c r="X149" s="353" t="str">
        <f t="shared" si="60"/>
        <v/>
      </c>
      <c r="Y149" s="387"/>
      <c r="Z149" s="389"/>
      <c r="AB149" s="490"/>
      <c r="AC149" s="491"/>
      <c r="AD149" s="491"/>
      <c r="AE149" s="491"/>
      <c r="AF149" s="492"/>
      <c r="AG149" s="450"/>
      <c r="AH149" s="450"/>
      <c r="AI149" s="450"/>
      <c r="AJ149" s="491"/>
      <c r="AK149" s="491"/>
      <c r="AL149" s="491"/>
      <c r="AM149" s="492"/>
      <c r="AN149" s="450"/>
      <c r="AO149" s="507"/>
    </row>
    <row r="150" spans="1:41" s="489" customFormat="1" ht="15.75" x14ac:dyDescent="0.2">
      <c r="A150" s="406"/>
      <c r="B150" s="488"/>
      <c r="C150" s="407"/>
      <c r="D150" s="408"/>
      <c r="E150" s="408"/>
      <c r="F150" s="408"/>
      <c r="G150" s="408"/>
      <c r="H150" s="408"/>
      <c r="I150" s="408"/>
      <c r="J150" s="408"/>
      <c r="K150" s="409">
        <f t="shared" si="80"/>
        <v>0</v>
      </c>
      <c r="L150" s="390" t="str">
        <f t="shared" si="81"/>
        <v>Débil</v>
      </c>
      <c r="M150" s="394"/>
      <c r="N150" s="389"/>
      <c r="O150" s="395"/>
      <c r="P150" s="392"/>
      <c r="Q150" s="368"/>
      <c r="R150" s="368"/>
      <c r="S150" s="368"/>
      <c r="T150" s="369"/>
      <c r="U150" s="386" t="str">
        <f t="shared" si="82"/>
        <v/>
      </c>
      <c r="V150" s="347"/>
      <c r="W150" s="394"/>
      <c r="X150" s="353" t="str">
        <f t="shared" si="60"/>
        <v/>
      </c>
      <c r="Y150" s="387"/>
      <c r="Z150" s="389"/>
      <c r="AB150" s="490"/>
      <c r="AC150" s="491"/>
      <c r="AD150" s="491"/>
      <c r="AE150" s="491"/>
      <c r="AF150" s="492"/>
      <c r="AG150" s="450"/>
      <c r="AH150" s="450"/>
      <c r="AI150" s="450"/>
      <c r="AJ150" s="491"/>
      <c r="AK150" s="491"/>
      <c r="AL150" s="491"/>
      <c r="AM150" s="492"/>
      <c r="AN150" s="450"/>
      <c r="AO150" s="507"/>
    </row>
    <row r="151" spans="1:41" s="338" customFormat="1" ht="51" x14ac:dyDescent="0.2">
      <c r="A151" s="376" t="str">
        <f>'2. MAPA DE RIESGOS '!C28</f>
        <v>17. Actuaciones de los colaboradores que no se ajusten a la cultura del control en la Entidad</v>
      </c>
      <c r="B151" s="375" t="s">
        <v>383</v>
      </c>
      <c r="C151" s="407" t="s">
        <v>64</v>
      </c>
      <c r="D151" s="408">
        <v>15</v>
      </c>
      <c r="E151" s="408">
        <v>15</v>
      </c>
      <c r="F151" s="408">
        <v>15</v>
      </c>
      <c r="G151" s="408">
        <v>15</v>
      </c>
      <c r="H151" s="408">
        <v>15</v>
      </c>
      <c r="I151" s="408">
        <v>15</v>
      </c>
      <c r="J151" s="408">
        <v>10</v>
      </c>
      <c r="K151" s="409">
        <f>SUM(D151:J151)</f>
        <v>100</v>
      </c>
      <c r="L151" s="390" t="str">
        <f>IF(K151&gt;=96,"Fuerte",(IF(K151&lt;=85,"Débil","Moderado")))</f>
        <v>Fuerte</v>
      </c>
      <c r="M151" s="379">
        <f>ROUNDUP(AVERAGEIF(K151:K154,"&gt;0"),1)</f>
        <v>100</v>
      </c>
      <c r="N151" s="378" t="str">
        <f>IF(M151=100,"Fuerte",IF(M151&lt;50,"Débil","Moderada"))</f>
        <v>Fuerte</v>
      </c>
      <c r="O151" s="380" t="str">
        <f>IF(M151&lt;96,"Se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1" s="392" t="s">
        <v>339</v>
      </c>
      <c r="Q151" s="368" t="str">
        <f>IF(AND(N151="Fuerte",P151="Fuerte"),"Fuerte","")</f>
        <v>Fuerte</v>
      </c>
      <c r="R151" s="368" t="str">
        <f>IF(Q151="Fuerte","",IF(OR(N151="Débil",P151="Débil"),"","Moderada"))</f>
        <v/>
      </c>
      <c r="S151" s="368" t="str">
        <f>IF(OR(Q151="Fuerte",R151="Moderada"),"","Débil")</f>
        <v/>
      </c>
      <c r="T151" s="369" t="str">
        <f>IF(AND(L151="Fuerte",P151="Fuerte"),"Control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1" s="386">
        <f t="shared" ref="U151:U159" si="83">IF(C151="Preventivo",IF(L151="Fuerte",2,IF(L151="Moderado",1,"")),"")</f>
        <v>2</v>
      </c>
      <c r="V151" s="355">
        <f>IFERROR(ROUND(AVERAGE(U151:U151),0),0)</f>
        <v>2</v>
      </c>
      <c r="W151" s="378">
        <f>IF(OR(S151="Débil",V151=0),0,IF(V151=1,1,IF(AND(Q151="Fuerte",V151=2),2,1)))</f>
        <v>2</v>
      </c>
      <c r="X151" s="353" t="str">
        <f t="shared" ref="X151:X161" si="84">IF(C151="Detectivo",IF(L151="Fuerte",2,IF(L151="Moderado",1,"")),"")</f>
        <v/>
      </c>
      <c r="Y151" s="355">
        <f>IFERROR(ROUND(AVERAGE(X151:X151),0),0)</f>
        <v>0</v>
      </c>
      <c r="Z151" s="378">
        <f>IF(OR(S151="Débil",Y151=0),0,IF(Y151=1,1,IF(AND(Q151="Fuerte",Y151=2),2,1)))</f>
        <v>0</v>
      </c>
    </row>
    <row r="152" spans="1:41" s="489" customFormat="1" ht="15.75" x14ac:dyDescent="0.25">
      <c r="A152" s="504" t="s">
        <v>697</v>
      </c>
      <c r="B152" s="488"/>
      <c r="C152" s="407"/>
      <c r="D152" s="408"/>
      <c r="E152" s="408"/>
      <c r="F152" s="408"/>
      <c r="G152" s="408"/>
      <c r="H152" s="408"/>
      <c r="I152" s="408"/>
      <c r="J152" s="408"/>
      <c r="K152" s="409">
        <f t="shared" ref="K152:K154" si="85">SUM(D152:J152)</f>
        <v>0</v>
      </c>
      <c r="L152" s="390" t="str">
        <f t="shared" ref="L152:L154" si="86">IF(K152&gt;=96,"Fuerte",(IF(K152&lt;=85,"Débil","Moderado")))</f>
        <v>Débil</v>
      </c>
      <c r="M152" s="394"/>
      <c r="N152" s="389"/>
      <c r="O152" s="395"/>
      <c r="P152" s="392"/>
      <c r="Q152" s="368"/>
      <c r="R152" s="368"/>
      <c r="S152" s="368"/>
      <c r="T152" s="369"/>
      <c r="U152" s="386" t="str">
        <f t="shared" si="83"/>
        <v/>
      </c>
      <c r="V152" s="347"/>
      <c r="W152" s="394"/>
      <c r="X152" s="353" t="str">
        <f t="shared" si="84"/>
        <v/>
      </c>
      <c r="Y152" s="387"/>
      <c r="Z152" s="389"/>
      <c r="AB152" s="490"/>
      <c r="AC152" s="491"/>
      <c r="AD152" s="491"/>
      <c r="AE152" s="491"/>
      <c r="AF152" s="492"/>
      <c r="AG152" s="450"/>
      <c r="AH152" s="450"/>
      <c r="AI152" s="450"/>
      <c r="AJ152" s="491"/>
      <c r="AK152" s="491"/>
      <c r="AL152" s="491"/>
      <c r="AM152" s="492"/>
      <c r="AN152" s="450"/>
      <c r="AO152" s="507"/>
    </row>
    <row r="153" spans="1:41" s="489" customFormat="1" ht="15.75" x14ac:dyDescent="0.2">
      <c r="A153" s="406"/>
      <c r="B153" s="488"/>
      <c r="C153" s="407"/>
      <c r="D153" s="408"/>
      <c r="E153" s="408"/>
      <c r="F153" s="408"/>
      <c r="G153" s="408"/>
      <c r="H153" s="408"/>
      <c r="I153" s="408"/>
      <c r="J153" s="408"/>
      <c r="K153" s="409">
        <f t="shared" si="85"/>
        <v>0</v>
      </c>
      <c r="L153" s="390" t="str">
        <f t="shared" si="86"/>
        <v>Débil</v>
      </c>
      <c r="M153" s="394"/>
      <c r="N153" s="389"/>
      <c r="O153" s="395"/>
      <c r="P153" s="392"/>
      <c r="Q153" s="368"/>
      <c r="R153" s="368"/>
      <c r="S153" s="368"/>
      <c r="T153" s="369"/>
      <c r="U153" s="386" t="str">
        <f t="shared" si="83"/>
        <v/>
      </c>
      <c r="V153" s="347"/>
      <c r="W153" s="394"/>
      <c r="X153" s="353" t="str">
        <f t="shared" si="84"/>
        <v/>
      </c>
      <c r="Y153" s="387"/>
      <c r="Z153" s="389"/>
      <c r="AB153" s="490"/>
      <c r="AC153" s="491"/>
      <c r="AD153" s="491"/>
      <c r="AE153" s="491"/>
      <c r="AF153" s="492"/>
      <c r="AG153" s="450"/>
      <c r="AH153" s="450"/>
      <c r="AI153" s="450"/>
      <c r="AJ153" s="491"/>
      <c r="AK153" s="491"/>
      <c r="AL153" s="491"/>
      <c r="AM153" s="492"/>
      <c r="AN153" s="450"/>
      <c r="AO153" s="507"/>
    </row>
    <row r="154" spans="1:41" s="489" customFormat="1" ht="15.75" x14ac:dyDescent="0.2">
      <c r="A154" s="406"/>
      <c r="B154" s="488"/>
      <c r="C154" s="407"/>
      <c r="D154" s="408"/>
      <c r="E154" s="408"/>
      <c r="F154" s="408"/>
      <c r="G154" s="408"/>
      <c r="H154" s="408"/>
      <c r="I154" s="408"/>
      <c r="J154" s="408"/>
      <c r="K154" s="409">
        <f t="shared" si="85"/>
        <v>0</v>
      </c>
      <c r="L154" s="390" t="str">
        <f t="shared" si="86"/>
        <v>Débil</v>
      </c>
      <c r="M154" s="394"/>
      <c r="N154" s="389"/>
      <c r="O154" s="395"/>
      <c r="P154" s="392"/>
      <c r="Q154" s="368"/>
      <c r="R154" s="368"/>
      <c r="S154" s="368"/>
      <c r="T154" s="369"/>
      <c r="U154" s="386" t="str">
        <f t="shared" si="83"/>
        <v/>
      </c>
      <c r="V154" s="347"/>
      <c r="W154" s="394"/>
      <c r="X154" s="353" t="str">
        <f t="shared" si="84"/>
        <v/>
      </c>
      <c r="Y154" s="387"/>
      <c r="Z154" s="389"/>
      <c r="AB154" s="490"/>
      <c r="AC154" s="491"/>
      <c r="AD154" s="491"/>
      <c r="AE154" s="491"/>
      <c r="AF154" s="492"/>
      <c r="AG154" s="450"/>
      <c r="AH154" s="450"/>
      <c r="AI154" s="450"/>
      <c r="AJ154" s="491"/>
      <c r="AK154" s="491"/>
      <c r="AL154" s="491"/>
      <c r="AM154" s="492"/>
      <c r="AN154" s="450"/>
      <c r="AO154" s="507"/>
    </row>
    <row r="155" spans="1:41" s="338" customFormat="1" ht="89.25" x14ac:dyDescent="0.2">
      <c r="A155" s="341" t="str">
        <f>'2. MAPA DE RIESGOS '!C29</f>
        <v>18. Implementación de planes de gestión documental deficientes e ineficaces.</v>
      </c>
      <c r="B155" s="313" t="s">
        <v>670</v>
      </c>
      <c r="C155" s="405" t="s">
        <v>64</v>
      </c>
      <c r="D155" s="382">
        <v>15</v>
      </c>
      <c r="E155" s="382">
        <v>15</v>
      </c>
      <c r="F155" s="382">
        <v>15</v>
      </c>
      <c r="G155" s="382">
        <v>10</v>
      </c>
      <c r="H155" s="382">
        <v>15</v>
      </c>
      <c r="I155" s="382">
        <v>15</v>
      </c>
      <c r="J155" s="382">
        <v>10</v>
      </c>
      <c r="K155" s="383">
        <f>SUM(D155:J155)</f>
        <v>95</v>
      </c>
      <c r="L155" s="391" t="str">
        <f>IF(K155&gt;=96,"Fuerte",(IF(K155&lt;=85,"Débil","Moderado")))</f>
        <v>Moderado</v>
      </c>
      <c r="M155" s="334">
        <f>ROUNDUP(AVERAGEIF(K155:K161,"&gt;0"),1)</f>
        <v>98.8</v>
      </c>
      <c r="N155" s="335" t="str">
        <f>IF(M155=100,"Fuerte",IF(M155&lt;50,"Débil","Moderada"))</f>
        <v>Moderada</v>
      </c>
      <c r="O155" s="333" t="str">
        <f>IF(M155&lt;96,"Se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5" s="393" t="s">
        <v>339</v>
      </c>
      <c r="Q155" s="366" t="str">
        <f>IF(AND(N155="Fuerte",P155="Fuerte"),"Fuerte","")</f>
        <v/>
      </c>
      <c r="R155" s="366" t="str">
        <f>IF(Q155="Fuerte","",IF(OR(N155="Débil",P155="Débil"),"","Moderada"))</f>
        <v>Moderada</v>
      </c>
      <c r="S155" s="366" t="str">
        <f>IF(OR(Q155="Fuerte",R155="Moderada"),"","Débil")</f>
        <v/>
      </c>
      <c r="T155" s="367" t="str">
        <f>IF(AND(L155="Fuerte",P155="Fuerte"),"Control fuerte pero si el riesgo residual lo requiere, en cada proceso involucrado se deben emprender acciones adicionales","Requiere plan de acción para fortalecer los controles")</f>
        <v>Requiere plan de acción para fortalecer los controles</v>
      </c>
      <c r="U155" s="400">
        <f t="shared" si="83"/>
        <v>1</v>
      </c>
      <c r="V155" s="358">
        <f>IFERROR(ROUND(AVERAGE(U155:U158),0),0)</f>
        <v>2</v>
      </c>
      <c r="W155" s="335">
        <f>IF(OR(S155="Débil",V155=0),0,IF(V155=1,1,IF(AND(Q155="Fuerte",V155=2),2,1)))</f>
        <v>1</v>
      </c>
      <c r="X155" s="353" t="str">
        <f t="shared" si="84"/>
        <v/>
      </c>
      <c r="Y155" s="358">
        <f>IFERROR(ROUND(AVERAGE(X155:X158),0),0)</f>
        <v>2</v>
      </c>
      <c r="Z155" s="335">
        <f>IF(OR(S155="Débil",Y155=0),0,IF(Y155=1,1,IF(AND(Q155="Fuerte",Y155=2),2,1)))</f>
        <v>1</v>
      </c>
      <c r="AA155" s="384"/>
      <c r="AB155" s="384"/>
      <c r="AC155" s="384"/>
      <c r="AD155" s="384"/>
      <c r="AE155" s="384"/>
      <c r="AF155" s="384"/>
      <c r="AG155" s="384"/>
      <c r="AH155" s="384"/>
      <c r="AI155" s="384"/>
      <c r="AJ155" s="384"/>
      <c r="AK155" s="384"/>
      <c r="AL155" s="384"/>
      <c r="AM155" s="384"/>
      <c r="AN155" s="384"/>
      <c r="AO155" s="384"/>
    </row>
    <row r="156" spans="1:41" ht="51" customHeight="1" x14ac:dyDescent="0.2">
      <c r="A156" s="404"/>
      <c r="B156" s="310" t="s">
        <v>671</v>
      </c>
      <c r="C156" s="405" t="s">
        <v>64</v>
      </c>
      <c r="D156" s="339">
        <v>15</v>
      </c>
      <c r="E156" s="339">
        <v>15</v>
      </c>
      <c r="F156" s="339">
        <v>15</v>
      </c>
      <c r="G156" s="339">
        <v>15</v>
      </c>
      <c r="H156" s="339">
        <v>15</v>
      </c>
      <c r="I156" s="339">
        <v>15</v>
      </c>
      <c r="J156" s="339">
        <v>10</v>
      </c>
      <c r="K156" s="309">
        <f>SUM(D156:J156)</f>
        <v>100</v>
      </c>
      <c r="L156" s="327" t="str">
        <f>IF(K156&gt;=96,"Fuerte",(IF(K156&lt;=85,"Débil","Moderado")))</f>
        <v>Fuerte</v>
      </c>
      <c r="M156" s="317"/>
      <c r="N156" s="316"/>
      <c r="O156" s="315"/>
      <c r="P156" s="328" t="s">
        <v>339</v>
      </c>
      <c r="Q156" s="366" t="str">
        <f>IF(AND(N156="Fuerte",P156="Fuerte"),"Fuerte","")</f>
        <v/>
      </c>
      <c r="R156" s="366" t="str">
        <f>IF(Q156="Fuerte","",IF(OR(N156="Débil",P156="Débil"),"","Moderada"))</f>
        <v>Moderada</v>
      </c>
      <c r="S156" s="366" t="str">
        <f>IF(OR(Q156="Fuerte",R156="Moderada"),"","Débil")</f>
        <v/>
      </c>
      <c r="T156" s="367" t="str">
        <f>IF(AND(L156="Fuerte",P156="Fuerte"),"Control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6" s="400">
        <f t="shared" si="83"/>
        <v>2</v>
      </c>
      <c r="V156" s="346"/>
      <c r="W156" s="397"/>
      <c r="X156" s="353" t="str">
        <f t="shared" si="84"/>
        <v/>
      </c>
      <c r="Y156" s="374"/>
      <c r="Z156" s="398"/>
      <c r="AA156" s="338"/>
      <c r="AB156" s="338"/>
      <c r="AC156" s="338"/>
      <c r="AD156" s="338"/>
      <c r="AE156" s="338"/>
      <c r="AF156" s="338"/>
      <c r="AG156" s="338"/>
      <c r="AJ156" s="338"/>
      <c r="AK156" s="338"/>
      <c r="AL156" s="338"/>
      <c r="AM156" s="338"/>
      <c r="AN156" s="338"/>
    </row>
    <row r="157" spans="1:41" s="314" customFormat="1" ht="38.25" x14ac:dyDescent="0.2">
      <c r="A157" s="404"/>
      <c r="B157" s="401" t="s">
        <v>672</v>
      </c>
      <c r="C157" s="405" t="s">
        <v>64</v>
      </c>
      <c r="D157" s="382">
        <v>15</v>
      </c>
      <c r="E157" s="382">
        <v>15</v>
      </c>
      <c r="F157" s="382">
        <v>15</v>
      </c>
      <c r="G157" s="382">
        <v>15</v>
      </c>
      <c r="H157" s="382">
        <v>15</v>
      </c>
      <c r="I157" s="382">
        <v>15</v>
      </c>
      <c r="J157" s="382">
        <v>10</v>
      </c>
      <c r="K157" s="383">
        <f>SUM(D157:J157)</f>
        <v>100</v>
      </c>
      <c r="L157" s="391" t="str">
        <f>IF(K157&gt;=96,"Fuerte",(IF(K157&lt;=85,"Débil","Moderado")))</f>
        <v>Fuerte</v>
      </c>
      <c r="M157" s="397"/>
      <c r="N157" s="398"/>
      <c r="O157" s="399"/>
      <c r="P157" s="393" t="s">
        <v>339</v>
      </c>
      <c r="Q157" s="366" t="str">
        <f>IF(AND(N157="Fuerte",P157="Fuerte"),"Fuerte","")</f>
        <v/>
      </c>
      <c r="R157" s="366" t="str">
        <f>IF(Q157="Fuerte","",IF(OR(N157="Débil",P157="Débil"),"","Moderada"))</f>
        <v>Moderada</v>
      </c>
      <c r="S157" s="366" t="str">
        <f>IF(OR(Q157="Fuerte",R157="Moderada"),"","Débil")</f>
        <v/>
      </c>
      <c r="T157" s="367" t="str">
        <f>IF(AND(L157="Fuerte",P157="Fuerte"),"Control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7" s="400">
        <f t="shared" si="83"/>
        <v>2</v>
      </c>
      <c r="V157" s="346"/>
      <c r="W157" s="397"/>
      <c r="X157" s="353" t="str">
        <f t="shared" si="84"/>
        <v/>
      </c>
      <c r="Y157" s="374"/>
      <c r="Z157" s="398"/>
      <c r="AA157" s="384"/>
      <c r="AB157" s="384"/>
      <c r="AC157" s="384"/>
      <c r="AD157" s="384"/>
      <c r="AE157" s="384"/>
      <c r="AF157" s="384"/>
      <c r="AG157" s="384"/>
      <c r="AH157" s="384"/>
      <c r="AI157" s="384"/>
      <c r="AJ157" s="384"/>
      <c r="AK157" s="384"/>
      <c r="AL157" s="384"/>
      <c r="AM157" s="384"/>
      <c r="AN157" s="384"/>
      <c r="AO157" s="384"/>
    </row>
    <row r="158" spans="1:41" s="384" customFormat="1" ht="38.25" x14ac:dyDescent="0.2">
      <c r="A158" s="485"/>
      <c r="B158" s="310" t="s">
        <v>673</v>
      </c>
      <c r="C158" s="405" t="s">
        <v>154</v>
      </c>
      <c r="D158" s="339">
        <v>15</v>
      </c>
      <c r="E158" s="339">
        <v>15</v>
      </c>
      <c r="F158" s="339">
        <v>15</v>
      </c>
      <c r="G158" s="339">
        <v>15</v>
      </c>
      <c r="H158" s="339">
        <v>15</v>
      </c>
      <c r="I158" s="339">
        <v>15</v>
      </c>
      <c r="J158" s="339">
        <v>10</v>
      </c>
      <c r="K158" s="309">
        <f>SUM(D158:J158)</f>
        <v>100</v>
      </c>
      <c r="L158" s="327" t="str">
        <f>IF(K158&gt;=96,"Fuerte",(IF(K158&lt;=85,"Débil","Moderado")))</f>
        <v>Fuerte</v>
      </c>
      <c r="M158" s="486"/>
      <c r="N158" s="487"/>
      <c r="O158" s="332"/>
      <c r="P158" s="328" t="s">
        <v>339</v>
      </c>
      <c r="Q158" s="366" t="str">
        <f>IF(AND(N158="Fuerte",P158="Fuerte"),"Fuerte","")</f>
        <v/>
      </c>
      <c r="R158" s="366" t="str">
        <f>IF(Q158="Fuerte","",IF(OR(N158="Débil",P158="Débil"),"","Moderada"))</f>
        <v>Moderada</v>
      </c>
      <c r="S158" s="366" t="str">
        <f>IF(OR(Q158="Fuerte",R158="Moderada"),"","Débil")</f>
        <v/>
      </c>
      <c r="T158" s="367" t="str">
        <f>IF(AND(L158="Fuerte",P158="Fuerte"),"Control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8" s="400" t="str">
        <f t="shared" si="83"/>
        <v/>
      </c>
      <c r="V158" s="359"/>
      <c r="W158" s="360"/>
      <c r="X158" s="353">
        <f t="shared" si="84"/>
        <v>2</v>
      </c>
      <c r="Y158" s="353"/>
      <c r="Z158" s="354"/>
      <c r="AA158" s="338"/>
      <c r="AB158" s="338"/>
      <c r="AC158" s="338"/>
      <c r="AD158" s="338"/>
      <c r="AE158" s="338"/>
      <c r="AF158" s="338"/>
      <c r="AG158" s="338"/>
      <c r="AH158" s="338"/>
      <c r="AI158" s="338"/>
      <c r="AJ158" s="338"/>
      <c r="AK158" s="338"/>
      <c r="AL158" s="338"/>
      <c r="AM158" s="338"/>
      <c r="AN158" s="338"/>
      <c r="AO158" s="338"/>
    </row>
    <row r="159" spans="1:41" s="338" customFormat="1" ht="15.75" x14ac:dyDescent="0.25">
      <c r="A159" s="504" t="s">
        <v>697</v>
      </c>
      <c r="B159" s="483"/>
      <c r="C159" s="405"/>
      <c r="D159" s="339"/>
      <c r="E159" s="339"/>
      <c r="F159" s="339"/>
      <c r="G159" s="339"/>
      <c r="H159" s="339"/>
      <c r="I159" s="339"/>
      <c r="J159" s="339"/>
      <c r="K159" s="309">
        <f t="shared" ref="K159:K161" si="87">SUM(D159:J159)</f>
        <v>0</v>
      </c>
      <c r="L159" s="327" t="str">
        <f t="shared" ref="L159:L161" si="88">IF(K159&gt;=96,"Fuerte",(IF(K159&lt;=85,"Débil","Moderado")))</f>
        <v>Débil</v>
      </c>
      <c r="M159" s="317"/>
      <c r="N159" s="316"/>
      <c r="O159" s="315"/>
      <c r="P159" s="328"/>
      <c r="Q159" s="366"/>
      <c r="R159" s="366"/>
      <c r="S159" s="366"/>
      <c r="T159" s="367"/>
      <c r="U159" s="400" t="str">
        <f t="shared" si="83"/>
        <v/>
      </c>
      <c r="V159" s="358">
        <f>IFERROR(ROUND(AVERAGE(U159:U194),0),0)</f>
        <v>2</v>
      </c>
      <c r="W159" s="335">
        <f>IF(OR(S159="Débil",V159=0),0,IF(V159=1,1,IF(AND(Q159="Fuerte",V159=2),2,1)))</f>
        <v>1</v>
      </c>
      <c r="X159" s="353" t="str">
        <f t="shared" si="84"/>
        <v/>
      </c>
      <c r="Y159" s="358">
        <f>IFERROR(ROUND(AVERAGE(X159:X194),0),0)</f>
        <v>2</v>
      </c>
      <c r="Z159" s="335">
        <f>IF(OR(S159="Débil",Y159=0),0,IF(Y159=1,1,IF(AND(Q159="Fuerte",Y159=2),2,1)))</f>
        <v>1</v>
      </c>
      <c r="AB159" s="307"/>
      <c r="AC159" s="286"/>
      <c r="AD159" s="286"/>
      <c r="AE159" s="286"/>
      <c r="AF159" s="287"/>
      <c r="AG159" s="337"/>
      <c r="AH159" s="337"/>
      <c r="AI159" s="337"/>
      <c r="AJ159" s="286"/>
      <c r="AK159" s="286"/>
      <c r="AL159" s="286"/>
      <c r="AM159" s="287"/>
      <c r="AN159" s="337"/>
      <c r="AO159" s="506"/>
    </row>
    <row r="160" spans="1:41" s="338" customFormat="1" ht="15.75" x14ac:dyDescent="0.2">
      <c r="A160" s="308"/>
      <c r="B160" s="483"/>
      <c r="C160" s="405"/>
      <c r="D160" s="339"/>
      <c r="E160" s="339"/>
      <c r="F160" s="339"/>
      <c r="G160" s="339"/>
      <c r="H160" s="339"/>
      <c r="I160" s="339"/>
      <c r="J160" s="339"/>
      <c r="K160" s="309">
        <f t="shared" si="87"/>
        <v>0</v>
      </c>
      <c r="L160" s="327" t="str">
        <f t="shared" si="88"/>
        <v>Débil</v>
      </c>
      <c r="M160" s="317"/>
      <c r="N160" s="316"/>
      <c r="O160" s="315"/>
      <c r="P160" s="328"/>
      <c r="Q160" s="366"/>
      <c r="R160" s="366"/>
      <c r="S160" s="366"/>
      <c r="T160" s="367"/>
      <c r="U160" s="400" t="str">
        <f t="shared" ref="U160:U161" si="89">IF(C160="Preventivo",IF(L160="Fuerte",2,IF(L160="Moderado",1,"")),"")</f>
        <v/>
      </c>
      <c r="V160" s="346"/>
      <c r="W160" s="397"/>
      <c r="X160" s="353" t="str">
        <f t="shared" si="84"/>
        <v/>
      </c>
      <c r="Y160" s="374"/>
      <c r="Z160" s="398"/>
      <c r="AB160" s="307"/>
      <c r="AC160" s="286"/>
      <c r="AD160" s="286"/>
      <c r="AE160" s="286"/>
      <c r="AF160" s="287"/>
      <c r="AG160" s="337"/>
      <c r="AH160" s="337"/>
      <c r="AI160" s="337"/>
      <c r="AJ160" s="286"/>
      <c r="AK160" s="286"/>
      <c r="AL160" s="286"/>
      <c r="AM160" s="287"/>
      <c r="AN160" s="337"/>
      <c r="AO160" s="506"/>
    </row>
    <row r="161" spans="1:41" s="338" customFormat="1" ht="15.75" x14ac:dyDescent="0.2">
      <c r="A161" s="308"/>
      <c r="B161" s="483"/>
      <c r="C161" s="405"/>
      <c r="D161" s="339"/>
      <c r="E161" s="339"/>
      <c r="F161" s="339"/>
      <c r="G161" s="339"/>
      <c r="H161" s="339"/>
      <c r="I161" s="339"/>
      <c r="J161" s="339"/>
      <c r="K161" s="309">
        <f t="shared" si="87"/>
        <v>0</v>
      </c>
      <c r="L161" s="327" t="str">
        <f t="shared" si="88"/>
        <v>Débil</v>
      </c>
      <c r="M161" s="317"/>
      <c r="N161" s="316"/>
      <c r="O161" s="315"/>
      <c r="P161" s="328"/>
      <c r="Q161" s="366"/>
      <c r="R161" s="366"/>
      <c r="S161" s="366"/>
      <c r="T161" s="367"/>
      <c r="U161" s="400" t="str">
        <f t="shared" si="89"/>
        <v/>
      </c>
      <c r="V161" s="346"/>
      <c r="W161" s="397"/>
      <c r="X161" s="353" t="str">
        <f t="shared" si="84"/>
        <v/>
      </c>
      <c r="Y161" s="374"/>
      <c r="Z161" s="398"/>
      <c r="AB161" s="307"/>
      <c r="AC161" s="286"/>
      <c r="AD161" s="286"/>
      <c r="AE161" s="286"/>
      <c r="AF161" s="287"/>
      <c r="AG161" s="337"/>
      <c r="AH161" s="337"/>
      <c r="AI161" s="337"/>
      <c r="AJ161" s="286"/>
      <c r="AK161" s="286"/>
      <c r="AL161" s="286"/>
      <c r="AM161" s="287"/>
      <c r="AN161" s="337"/>
      <c r="AO161" s="506"/>
    </row>
    <row r="162" spans="1:41" s="338" customFormat="1" ht="114.75" x14ac:dyDescent="0.2">
      <c r="A162" s="341" t="str">
        <f>'2. MAPA DE RIESGOS '!C30</f>
        <v>19. Designación de colaboradores no competentes o idóneos para el desarrollo de las actividades asignadas.</v>
      </c>
      <c r="B162" s="313" t="s">
        <v>658</v>
      </c>
      <c r="C162" s="405" t="s">
        <v>64</v>
      </c>
      <c r="D162" s="382">
        <v>15</v>
      </c>
      <c r="E162" s="382">
        <v>15</v>
      </c>
      <c r="F162" s="382">
        <v>15</v>
      </c>
      <c r="G162" s="382">
        <v>15</v>
      </c>
      <c r="H162" s="382">
        <v>15</v>
      </c>
      <c r="I162" s="382">
        <v>15</v>
      </c>
      <c r="J162" s="382">
        <v>10</v>
      </c>
      <c r="K162" s="383">
        <f t="shared" si="48"/>
        <v>100</v>
      </c>
      <c r="L162" s="391" t="str">
        <f t="shared" si="52"/>
        <v>Fuerte</v>
      </c>
      <c r="M162" s="334">
        <f>ROUNDUP(AVERAGEIF(K162:K170,"&gt;0"),1)</f>
        <v>100</v>
      </c>
      <c r="N162" s="335" t="str">
        <f>IF(M162=100,"Fuerte",IF(M162&lt;50,"Débil","Moderada"))</f>
        <v>Fuerte</v>
      </c>
      <c r="O162" s="333" t="str">
        <f>IF(M162&lt;96,"Se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62" s="393" t="s">
        <v>339</v>
      </c>
      <c r="Q162" s="366" t="str">
        <f t="shared" si="61"/>
        <v>Fuerte</v>
      </c>
      <c r="R162" s="366" t="str">
        <f t="shared" si="62"/>
        <v/>
      </c>
      <c r="S162" s="366" t="str">
        <f t="shared" si="63"/>
        <v/>
      </c>
      <c r="T162" s="367" t="str">
        <f t="shared" ref="T162:T186" si="90">IF(AND(L162="Fuerte",P162="Fuerte"),"Control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62" s="400">
        <f t="shared" si="65"/>
        <v>2</v>
      </c>
      <c r="V162" s="358">
        <f>IFERROR(ROUND(AVERAGE(U162:U167),0),0)</f>
        <v>2</v>
      </c>
      <c r="W162" s="335">
        <f>IF(OR(S162="Débil",V162=0),0,IF(V162=1,1,IF(AND(Q162="Fuerte",V162=2),2,1)))</f>
        <v>2</v>
      </c>
      <c r="X162" s="353" t="str">
        <f t="shared" si="60"/>
        <v/>
      </c>
      <c r="Y162" s="358">
        <f>IFERROR(ROUND(AVERAGE(X162:X167),0),0)</f>
        <v>0</v>
      </c>
      <c r="Z162" s="335">
        <f>IF(OR(S162="Débil",Y162=0),0,IF(Y162=1,1,IF(AND(Q162="Fuerte",Y162=2),2,1)))</f>
        <v>0</v>
      </c>
      <c r="AA162" s="384"/>
      <c r="AB162" s="384"/>
      <c r="AC162" s="384"/>
      <c r="AD162" s="384"/>
      <c r="AE162" s="384"/>
      <c r="AF162" s="384"/>
      <c r="AG162" s="384"/>
      <c r="AH162" s="384"/>
      <c r="AI162" s="384"/>
      <c r="AJ162" s="384"/>
      <c r="AK162" s="384"/>
      <c r="AL162" s="384"/>
      <c r="AM162" s="384"/>
      <c r="AN162" s="384"/>
      <c r="AO162" s="384"/>
    </row>
    <row r="163" spans="1:41" s="338" customFormat="1" ht="38.25" x14ac:dyDescent="0.2">
      <c r="A163" s="295"/>
      <c r="B163" s="313" t="s">
        <v>659</v>
      </c>
      <c r="C163" s="405" t="s">
        <v>64</v>
      </c>
      <c r="D163" s="382">
        <v>15</v>
      </c>
      <c r="E163" s="382">
        <v>15</v>
      </c>
      <c r="F163" s="382">
        <v>15</v>
      </c>
      <c r="G163" s="382">
        <v>15</v>
      </c>
      <c r="H163" s="382">
        <v>15</v>
      </c>
      <c r="I163" s="382">
        <v>15</v>
      </c>
      <c r="J163" s="382">
        <v>10</v>
      </c>
      <c r="K163" s="383">
        <f t="shared" si="48"/>
        <v>100</v>
      </c>
      <c r="L163" s="391" t="str">
        <f t="shared" si="52"/>
        <v>Fuerte</v>
      </c>
      <c r="M163" s="397"/>
      <c r="N163" s="398"/>
      <c r="O163" s="399"/>
      <c r="P163" s="393" t="s">
        <v>339</v>
      </c>
      <c r="Q163" s="366" t="str">
        <f t="shared" si="61"/>
        <v/>
      </c>
      <c r="R163" s="366" t="str">
        <f t="shared" si="62"/>
        <v>Moderada</v>
      </c>
      <c r="S163" s="366" t="str">
        <f t="shared" si="63"/>
        <v/>
      </c>
      <c r="T163" s="367" t="str">
        <f t="shared" si="90"/>
        <v>Control fuerte pero si el riesgo residual lo requiere, en cada proceso involucrado se deben emprender acciones adicionales</v>
      </c>
      <c r="U163" s="400">
        <f t="shared" si="65"/>
        <v>2</v>
      </c>
      <c r="V163" s="346"/>
      <c r="W163" s="397"/>
      <c r="X163" s="353" t="str">
        <f t="shared" si="60"/>
        <v/>
      </c>
      <c r="Y163" s="374"/>
      <c r="Z163" s="398"/>
      <c r="AA163" s="384"/>
      <c r="AB163" s="384"/>
      <c r="AC163" s="384"/>
      <c r="AD163" s="384"/>
      <c r="AE163" s="384"/>
      <c r="AF163" s="384"/>
      <c r="AG163" s="384"/>
      <c r="AH163" s="384"/>
      <c r="AI163" s="384"/>
      <c r="AJ163" s="384"/>
      <c r="AK163" s="384"/>
      <c r="AL163" s="384"/>
      <c r="AM163" s="384"/>
      <c r="AN163" s="384"/>
      <c r="AO163" s="384"/>
    </row>
    <row r="164" spans="1:41" s="338" customFormat="1" ht="38.25" x14ac:dyDescent="0.2">
      <c r="A164" s="293"/>
      <c r="B164" s="284" t="s">
        <v>660</v>
      </c>
      <c r="C164" s="405" t="s">
        <v>64</v>
      </c>
      <c r="D164" s="484">
        <v>15</v>
      </c>
      <c r="E164" s="484">
        <v>15</v>
      </c>
      <c r="F164" s="484">
        <v>15</v>
      </c>
      <c r="G164" s="484">
        <v>15</v>
      </c>
      <c r="H164" s="484">
        <v>15</v>
      </c>
      <c r="I164" s="484">
        <v>15</v>
      </c>
      <c r="J164" s="484">
        <v>10</v>
      </c>
      <c r="K164" s="309">
        <f t="shared" si="48"/>
        <v>100</v>
      </c>
      <c r="L164" s="327" t="str">
        <f t="shared" si="52"/>
        <v>Fuerte</v>
      </c>
      <c r="M164" s="317"/>
      <c r="N164" s="316"/>
      <c r="O164" s="315"/>
      <c r="P164" s="328" t="s">
        <v>339</v>
      </c>
      <c r="Q164" s="366" t="str">
        <f t="shared" si="61"/>
        <v/>
      </c>
      <c r="R164" s="366" t="str">
        <f t="shared" si="62"/>
        <v>Moderada</v>
      </c>
      <c r="S164" s="366" t="str">
        <f t="shared" si="63"/>
        <v/>
      </c>
      <c r="T164" s="367" t="str">
        <f t="shared" si="90"/>
        <v>Control fuerte pero si el riesgo residual lo requiere, en cada proceso involucrado se deben emprender acciones adicionales</v>
      </c>
      <c r="U164" s="400">
        <f t="shared" si="65"/>
        <v>2</v>
      </c>
      <c r="V164" s="346"/>
      <c r="W164" s="397"/>
      <c r="X164" s="353" t="str">
        <f t="shared" si="60"/>
        <v/>
      </c>
      <c r="Y164" s="374"/>
      <c r="Z164" s="398"/>
    </row>
    <row r="165" spans="1:41" ht="38.25" x14ac:dyDescent="0.2">
      <c r="A165" s="295"/>
      <c r="B165" s="313" t="s">
        <v>661</v>
      </c>
      <c r="C165" s="405" t="s">
        <v>64</v>
      </c>
      <c r="D165" s="382">
        <v>15</v>
      </c>
      <c r="E165" s="382">
        <v>15</v>
      </c>
      <c r="F165" s="382">
        <v>15</v>
      </c>
      <c r="G165" s="382">
        <v>15</v>
      </c>
      <c r="H165" s="382">
        <v>15</v>
      </c>
      <c r="I165" s="382">
        <v>15</v>
      </c>
      <c r="J165" s="382">
        <v>10</v>
      </c>
      <c r="K165" s="383">
        <f t="shared" si="48"/>
        <v>100</v>
      </c>
      <c r="L165" s="391" t="str">
        <f t="shared" si="52"/>
        <v>Fuerte</v>
      </c>
      <c r="M165" s="397"/>
      <c r="N165" s="398"/>
      <c r="O165" s="399"/>
      <c r="P165" s="393" t="s">
        <v>339</v>
      </c>
      <c r="Q165" s="366" t="str">
        <f t="shared" si="61"/>
        <v/>
      </c>
      <c r="R165" s="366" t="str">
        <f t="shared" si="62"/>
        <v>Moderada</v>
      </c>
      <c r="S165" s="366" t="str">
        <f t="shared" si="63"/>
        <v/>
      </c>
      <c r="T165" s="367" t="str">
        <f t="shared" si="90"/>
        <v>Control fuerte pero si el riesgo residual lo requiere, en cada proceso involucrado se deben emprender acciones adicionales</v>
      </c>
      <c r="U165" s="400">
        <f t="shared" si="65"/>
        <v>2</v>
      </c>
      <c r="V165" s="346"/>
      <c r="W165" s="397"/>
      <c r="X165" s="353" t="str">
        <f t="shared" si="60"/>
        <v/>
      </c>
      <c r="Y165" s="374"/>
      <c r="Z165" s="398"/>
      <c r="AA165" s="384"/>
      <c r="AB165" s="384"/>
      <c r="AC165" s="384"/>
      <c r="AD165" s="384"/>
      <c r="AE165" s="384"/>
      <c r="AF165" s="384"/>
      <c r="AG165" s="384"/>
      <c r="AH165" s="384"/>
      <c r="AI165" s="384"/>
      <c r="AJ165" s="384"/>
      <c r="AK165" s="384"/>
      <c r="AL165" s="384"/>
      <c r="AM165" s="384"/>
      <c r="AN165" s="384"/>
      <c r="AO165" s="384"/>
    </row>
    <row r="166" spans="1:41" s="373" customFormat="1" ht="38.25" x14ac:dyDescent="0.2">
      <c r="A166" s="404"/>
      <c r="B166" s="401" t="s">
        <v>554</v>
      </c>
      <c r="C166" s="405" t="s">
        <v>64</v>
      </c>
      <c r="D166" s="382">
        <v>15</v>
      </c>
      <c r="E166" s="382">
        <v>15</v>
      </c>
      <c r="F166" s="382">
        <v>15</v>
      </c>
      <c r="G166" s="382">
        <v>15</v>
      </c>
      <c r="H166" s="382">
        <v>15</v>
      </c>
      <c r="I166" s="382">
        <v>15</v>
      </c>
      <c r="J166" s="382">
        <v>10</v>
      </c>
      <c r="K166" s="383">
        <f t="shared" si="48"/>
        <v>100</v>
      </c>
      <c r="L166" s="391" t="str">
        <f t="shared" si="52"/>
        <v>Fuerte</v>
      </c>
      <c r="M166" s="397"/>
      <c r="N166" s="398"/>
      <c r="O166" s="399"/>
      <c r="P166" s="393" t="s">
        <v>339</v>
      </c>
      <c r="Q166" s="366" t="str">
        <f t="shared" si="61"/>
        <v/>
      </c>
      <c r="R166" s="366" t="str">
        <f t="shared" si="62"/>
        <v>Moderada</v>
      </c>
      <c r="S166" s="366" t="str">
        <f t="shared" si="63"/>
        <v/>
      </c>
      <c r="T166" s="367" t="str">
        <f t="shared" si="90"/>
        <v>Control fuerte pero si el riesgo residual lo requiere, en cada proceso involucrado se deben emprender acciones adicionales</v>
      </c>
      <c r="U166" s="400">
        <f t="shared" si="65"/>
        <v>2</v>
      </c>
      <c r="V166" s="346"/>
      <c r="W166" s="397"/>
      <c r="X166" s="353" t="str">
        <f t="shared" si="60"/>
        <v/>
      </c>
      <c r="Y166" s="374"/>
      <c r="Z166" s="398"/>
      <c r="AA166" s="384"/>
      <c r="AB166" s="384"/>
      <c r="AC166" s="384"/>
      <c r="AD166" s="384"/>
      <c r="AE166" s="384"/>
      <c r="AF166" s="384"/>
      <c r="AG166" s="384"/>
      <c r="AH166" s="384"/>
      <c r="AI166" s="384"/>
      <c r="AJ166" s="384"/>
      <c r="AK166" s="384"/>
      <c r="AL166" s="384"/>
      <c r="AM166" s="384"/>
      <c r="AN166" s="384"/>
      <c r="AO166" s="384"/>
    </row>
    <row r="167" spans="1:41" s="314" customFormat="1" ht="38.25" x14ac:dyDescent="0.2">
      <c r="A167" s="308"/>
      <c r="B167" s="310" t="s">
        <v>510</v>
      </c>
      <c r="C167" s="405" t="s">
        <v>64</v>
      </c>
      <c r="D167" s="339">
        <v>15</v>
      </c>
      <c r="E167" s="339">
        <v>15</v>
      </c>
      <c r="F167" s="339">
        <v>15</v>
      </c>
      <c r="G167" s="339">
        <v>15</v>
      </c>
      <c r="H167" s="339">
        <v>15</v>
      </c>
      <c r="I167" s="339">
        <v>15</v>
      </c>
      <c r="J167" s="339">
        <v>10</v>
      </c>
      <c r="K167" s="309">
        <f t="shared" si="48"/>
        <v>100</v>
      </c>
      <c r="L167" s="327" t="str">
        <f t="shared" si="52"/>
        <v>Fuerte</v>
      </c>
      <c r="M167" s="317"/>
      <c r="N167" s="316"/>
      <c r="O167" s="332"/>
      <c r="P167" s="328" t="s">
        <v>339</v>
      </c>
      <c r="Q167" s="366" t="str">
        <f t="shared" si="61"/>
        <v/>
      </c>
      <c r="R167" s="366" t="str">
        <f t="shared" si="62"/>
        <v>Moderada</v>
      </c>
      <c r="S167" s="366" t="str">
        <f t="shared" si="63"/>
        <v/>
      </c>
      <c r="T167" s="367" t="str">
        <f t="shared" si="90"/>
        <v>Control fuerte pero si el riesgo residual lo requiere, en cada proceso involucrado se deben emprender acciones adicionales</v>
      </c>
      <c r="U167" s="400">
        <f t="shared" si="65"/>
        <v>2</v>
      </c>
      <c r="V167" s="359"/>
      <c r="W167" s="360"/>
      <c r="X167" s="353" t="str">
        <f t="shared" si="60"/>
        <v/>
      </c>
      <c r="Y167" s="353"/>
      <c r="Z167" s="354"/>
      <c r="AA167" s="338"/>
      <c r="AB167" s="338"/>
      <c r="AC167" s="338"/>
      <c r="AD167" s="338"/>
      <c r="AE167" s="338"/>
      <c r="AF167" s="338"/>
      <c r="AG167" s="338"/>
      <c r="AH167" s="338"/>
      <c r="AI167" s="338"/>
      <c r="AJ167" s="338"/>
      <c r="AK167" s="338"/>
      <c r="AL167" s="338"/>
      <c r="AM167" s="338"/>
      <c r="AN167" s="338"/>
      <c r="AO167" s="338"/>
    </row>
    <row r="168" spans="1:41" s="338" customFormat="1" ht="15.75" x14ac:dyDescent="0.25">
      <c r="A168" s="504" t="s">
        <v>697</v>
      </c>
      <c r="B168" s="483"/>
      <c r="C168" s="405"/>
      <c r="D168" s="339"/>
      <c r="E168" s="339"/>
      <c r="F168" s="339"/>
      <c r="G168" s="339"/>
      <c r="H168" s="339"/>
      <c r="I168" s="339"/>
      <c r="J168" s="339"/>
      <c r="K168" s="309">
        <f t="shared" ref="K168:K170" si="91">SUM(D168:J168)</f>
        <v>0</v>
      </c>
      <c r="L168" s="327" t="str">
        <f t="shared" ref="L168:L170" si="92">IF(K168&gt;=96,"Fuerte",(IF(K168&lt;=85,"Débil","Moderado")))</f>
        <v>Débil</v>
      </c>
      <c r="M168" s="317"/>
      <c r="N168" s="316"/>
      <c r="O168" s="315"/>
      <c r="P168" s="328"/>
      <c r="Q168" s="366"/>
      <c r="R168" s="366"/>
      <c r="S168" s="366"/>
      <c r="T168" s="367"/>
      <c r="U168" s="400" t="str">
        <f t="shared" si="65"/>
        <v/>
      </c>
      <c r="V168" s="358">
        <f>IFERROR(ROUND(AVERAGE(U168:U171),0),0)</f>
        <v>2</v>
      </c>
      <c r="W168" s="335">
        <f>IF(OR(S168="Débil",V168=0),0,IF(V168=1,1,IF(AND(Q168="Fuerte",V168=2),2,1)))</f>
        <v>1</v>
      </c>
      <c r="X168" s="353" t="str">
        <f t="shared" si="60"/>
        <v/>
      </c>
      <c r="Y168" s="358">
        <f>IFERROR(ROUND(AVERAGE(X168:X171),0),0)</f>
        <v>0</v>
      </c>
      <c r="Z168" s="335">
        <f>IF(OR(S168="Débil",Y168=0),0,IF(Y168=1,1,IF(AND(Q168="Fuerte",Y168=2),2,1)))</f>
        <v>0</v>
      </c>
      <c r="AB168" s="307"/>
      <c r="AC168" s="286"/>
      <c r="AD168" s="286"/>
      <c r="AE168" s="286"/>
      <c r="AF168" s="287"/>
      <c r="AG168" s="337"/>
      <c r="AH168" s="337"/>
      <c r="AI168" s="337"/>
      <c r="AJ168" s="286"/>
      <c r="AK168" s="286"/>
      <c r="AL168" s="286"/>
      <c r="AM168" s="287"/>
      <c r="AN168" s="337"/>
      <c r="AO168" s="506"/>
    </row>
    <row r="169" spans="1:41" s="338" customFormat="1" ht="15.75" x14ac:dyDescent="0.2">
      <c r="A169" s="308"/>
      <c r="B169" s="483"/>
      <c r="C169" s="405"/>
      <c r="D169" s="339"/>
      <c r="E169" s="339"/>
      <c r="F169" s="339"/>
      <c r="G169" s="339"/>
      <c r="H169" s="339"/>
      <c r="I169" s="339"/>
      <c r="J169" s="339"/>
      <c r="K169" s="309">
        <f t="shared" si="91"/>
        <v>0</v>
      </c>
      <c r="L169" s="327" t="str">
        <f t="shared" si="92"/>
        <v>Débil</v>
      </c>
      <c r="M169" s="317"/>
      <c r="N169" s="316"/>
      <c r="O169" s="315"/>
      <c r="P169" s="328"/>
      <c r="Q169" s="366"/>
      <c r="R169" s="366"/>
      <c r="S169" s="366"/>
      <c r="T169" s="367"/>
      <c r="U169" s="400" t="str">
        <f t="shared" si="65"/>
        <v/>
      </c>
      <c r="V169" s="346"/>
      <c r="W169" s="397"/>
      <c r="X169" s="353" t="str">
        <f t="shared" si="60"/>
        <v/>
      </c>
      <c r="Y169" s="374"/>
      <c r="Z169" s="398"/>
      <c r="AB169" s="307"/>
      <c r="AC169" s="286"/>
      <c r="AD169" s="286"/>
      <c r="AE169" s="286"/>
      <c r="AF169" s="287"/>
      <c r="AG169" s="337"/>
      <c r="AH169" s="337"/>
      <c r="AI169" s="337"/>
      <c r="AJ169" s="286"/>
      <c r="AK169" s="286"/>
      <c r="AL169" s="286"/>
      <c r="AM169" s="287"/>
      <c r="AN169" s="337"/>
      <c r="AO169" s="506"/>
    </row>
    <row r="170" spans="1:41" s="338" customFormat="1" ht="15.75" x14ac:dyDescent="0.2">
      <c r="A170" s="308"/>
      <c r="B170" s="483"/>
      <c r="C170" s="405"/>
      <c r="D170" s="339"/>
      <c r="E170" s="339"/>
      <c r="F170" s="339"/>
      <c r="G170" s="339"/>
      <c r="H170" s="339"/>
      <c r="I170" s="339"/>
      <c r="J170" s="339"/>
      <c r="K170" s="309">
        <f t="shared" si="91"/>
        <v>0</v>
      </c>
      <c r="L170" s="327" t="str">
        <f t="shared" si="92"/>
        <v>Débil</v>
      </c>
      <c r="M170" s="317"/>
      <c r="N170" s="316"/>
      <c r="O170" s="315"/>
      <c r="P170" s="328"/>
      <c r="Q170" s="366"/>
      <c r="R170" s="366"/>
      <c r="S170" s="366"/>
      <c r="T170" s="367"/>
      <c r="U170" s="400" t="str">
        <f t="shared" si="65"/>
        <v/>
      </c>
      <c r="V170" s="346"/>
      <c r="W170" s="397"/>
      <c r="X170" s="353" t="str">
        <f t="shared" si="60"/>
        <v/>
      </c>
      <c r="Y170" s="374"/>
      <c r="Z170" s="398"/>
      <c r="AB170" s="307"/>
      <c r="AC170" s="286"/>
      <c r="AD170" s="286"/>
      <c r="AE170" s="286"/>
      <c r="AF170" s="287"/>
      <c r="AG170" s="337"/>
      <c r="AH170" s="337"/>
      <c r="AI170" s="337"/>
      <c r="AJ170" s="286"/>
      <c r="AK170" s="286"/>
      <c r="AL170" s="286"/>
      <c r="AM170" s="287"/>
      <c r="AN170" s="337"/>
      <c r="AO170" s="506"/>
    </row>
    <row r="171" spans="1:41" ht="102" x14ac:dyDescent="0.2">
      <c r="A171" s="376" t="str">
        <f>'2. MAPA DE RIESGOS '!C31</f>
        <v>20. Inadecuado Ambiente laboral en la SDM</v>
      </c>
      <c r="B171" s="375" t="s">
        <v>430</v>
      </c>
      <c r="C171" s="407" t="s">
        <v>64</v>
      </c>
      <c r="D171" s="408">
        <v>15</v>
      </c>
      <c r="E171" s="408">
        <v>15</v>
      </c>
      <c r="F171" s="408">
        <v>15</v>
      </c>
      <c r="G171" s="408">
        <v>15</v>
      </c>
      <c r="H171" s="408">
        <v>15</v>
      </c>
      <c r="I171" s="408">
        <v>15</v>
      </c>
      <c r="J171" s="408">
        <v>10</v>
      </c>
      <c r="K171" s="409">
        <f t="shared" si="48"/>
        <v>100</v>
      </c>
      <c r="L171" s="390" t="str">
        <f t="shared" si="52"/>
        <v>Fuerte</v>
      </c>
      <c r="M171" s="379">
        <f>ROUNDUP(AVERAGEIF(K171:K178,"&gt;0"),1)</f>
        <v>100</v>
      </c>
      <c r="N171" s="378" t="str">
        <f>IF(M171=100,"Fuerte",IF(M171&lt;50,"Débil","Moderada"))</f>
        <v>Fuerte</v>
      </c>
      <c r="O171" s="380" t="str">
        <f>IF(M171&lt;96,"Se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1" s="392" t="s">
        <v>339</v>
      </c>
      <c r="Q171" s="368" t="str">
        <f t="shared" si="61"/>
        <v>Fuerte</v>
      </c>
      <c r="R171" s="368" t="str">
        <f t="shared" si="62"/>
        <v/>
      </c>
      <c r="S171" s="368" t="str">
        <f t="shared" si="63"/>
        <v/>
      </c>
      <c r="T171" s="369" t="str">
        <f t="shared" si="90"/>
        <v>Control fuerte pero si el riesgo residual lo requiere, en cada proceso involucrado se deben emprender acciones adicionales</v>
      </c>
      <c r="U171" s="386">
        <f t="shared" si="65"/>
        <v>2</v>
      </c>
      <c r="V171" s="355">
        <f>IFERROR(ROUND(AVERAGE(U171:U175),0),0)</f>
        <v>2</v>
      </c>
      <c r="W171" s="378">
        <f>IF(OR(S171="Débil",V171=0),0,IF(V171=1,1,IF(AND(Q171="Fuerte",V171=2),2,1)))</f>
        <v>2</v>
      </c>
      <c r="X171" s="353" t="str">
        <f t="shared" si="60"/>
        <v/>
      </c>
      <c r="Y171" s="355">
        <f>IFERROR(ROUND(AVERAGE(X171:X175),0),0)</f>
        <v>2</v>
      </c>
      <c r="Z171" s="378">
        <f>IF(OR(S171="Débil",Y171=0),0,IF(Y171=1,1,IF(AND(Q171="Fuerte",Y171=2),2,1)))</f>
        <v>2</v>
      </c>
      <c r="AA171" s="338"/>
      <c r="AB171" s="338"/>
      <c r="AC171" s="338"/>
      <c r="AD171" s="338"/>
      <c r="AE171" s="338"/>
      <c r="AF171" s="338"/>
      <c r="AG171" s="338"/>
      <c r="AJ171" s="338"/>
      <c r="AK171" s="338"/>
      <c r="AL171" s="338"/>
      <c r="AM171" s="338"/>
      <c r="AN171" s="338"/>
    </row>
    <row r="172" spans="1:41" ht="38.25" x14ac:dyDescent="0.2">
      <c r="A172" s="406"/>
      <c r="B172" s="410" t="s">
        <v>431</v>
      </c>
      <c r="C172" s="407" t="s">
        <v>64</v>
      </c>
      <c r="D172" s="408">
        <v>15</v>
      </c>
      <c r="E172" s="408">
        <v>15</v>
      </c>
      <c r="F172" s="408">
        <v>15</v>
      </c>
      <c r="G172" s="408">
        <v>15</v>
      </c>
      <c r="H172" s="408">
        <v>15</v>
      </c>
      <c r="I172" s="408">
        <v>15</v>
      </c>
      <c r="J172" s="408">
        <v>10</v>
      </c>
      <c r="K172" s="409">
        <f t="shared" si="48"/>
        <v>100</v>
      </c>
      <c r="L172" s="390" t="str">
        <f t="shared" si="52"/>
        <v>Fuerte</v>
      </c>
      <c r="M172" s="394"/>
      <c r="N172" s="389"/>
      <c r="O172" s="395"/>
      <c r="P172" s="392" t="s">
        <v>339</v>
      </c>
      <c r="Q172" s="368" t="str">
        <f t="shared" si="61"/>
        <v/>
      </c>
      <c r="R172" s="368" t="str">
        <f t="shared" si="62"/>
        <v>Moderada</v>
      </c>
      <c r="S172" s="368" t="str">
        <f t="shared" si="63"/>
        <v/>
      </c>
      <c r="T172" s="369" t="str">
        <f t="shared" si="90"/>
        <v>Control fuerte pero si el riesgo residual lo requiere, en cada proceso involucrado se deben emprender acciones adicionales</v>
      </c>
      <c r="U172" s="386">
        <f t="shared" si="65"/>
        <v>2</v>
      </c>
      <c r="V172" s="347"/>
      <c r="W172" s="394"/>
      <c r="X172" s="353" t="str">
        <f t="shared" si="60"/>
        <v/>
      </c>
      <c r="Y172" s="387"/>
      <c r="Z172" s="389"/>
      <c r="AA172" s="338"/>
      <c r="AB172" s="338"/>
      <c r="AC172" s="338"/>
      <c r="AD172" s="338"/>
      <c r="AE172" s="338"/>
      <c r="AF172" s="338"/>
      <c r="AG172" s="338"/>
      <c r="AJ172" s="338"/>
      <c r="AK172" s="338"/>
      <c r="AL172" s="338"/>
      <c r="AM172" s="338"/>
      <c r="AN172" s="338"/>
    </row>
    <row r="173" spans="1:41" s="384" customFormat="1" ht="38.25" x14ac:dyDescent="0.2">
      <c r="A173" s="406"/>
      <c r="B173" s="410" t="s">
        <v>429</v>
      </c>
      <c r="C173" s="407" t="s">
        <v>64</v>
      </c>
      <c r="D173" s="408">
        <v>15</v>
      </c>
      <c r="E173" s="408">
        <v>15</v>
      </c>
      <c r="F173" s="408">
        <v>15</v>
      </c>
      <c r="G173" s="408">
        <v>15</v>
      </c>
      <c r="H173" s="408">
        <v>15</v>
      </c>
      <c r="I173" s="408">
        <v>15</v>
      </c>
      <c r="J173" s="408">
        <v>10</v>
      </c>
      <c r="K173" s="409">
        <f t="shared" si="48"/>
        <v>100</v>
      </c>
      <c r="L173" s="390" t="str">
        <f t="shared" si="52"/>
        <v>Fuerte</v>
      </c>
      <c r="M173" s="394"/>
      <c r="N173" s="389"/>
      <c r="O173" s="395"/>
      <c r="P173" s="392" t="s">
        <v>339</v>
      </c>
      <c r="Q173" s="368" t="str">
        <f t="shared" si="61"/>
        <v/>
      </c>
      <c r="R173" s="368" t="str">
        <f t="shared" si="62"/>
        <v>Moderada</v>
      </c>
      <c r="S173" s="368" t="str">
        <f t="shared" si="63"/>
        <v/>
      </c>
      <c r="T173" s="369" t="str">
        <f t="shared" si="90"/>
        <v>Control fuerte pero si el riesgo residual lo requiere, en cada proceso involucrado se deben emprender acciones adicionales</v>
      </c>
      <c r="U173" s="386">
        <f t="shared" si="65"/>
        <v>2</v>
      </c>
      <c r="V173" s="347"/>
      <c r="W173" s="394"/>
      <c r="X173" s="353" t="str">
        <f t="shared" si="60"/>
        <v/>
      </c>
      <c r="Y173" s="387"/>
      <c r="Z173" s="389"/>
      <c r="AA173" s="338"/>
      <c r="AB173" s="338"/>
      <c r="AC173" s="338"/>
      <c r="AD173" s="338"/>
      <c r="AE173" s="338"/>
      <c r="AF173" s="338"/>
      <c r="AG173" s="338"/>
      <c r="AH173" s="338"/>
      <c r="AI173" s="338"/>
      <c r="AJ173" s="338"/>
      <c r="AK173" s="338"/>
      <c r="AL173" s="338"/>
      <c r="AM173" s="338"/>
      <c r="AN173" s="338"/>
      <c r="AO173" s="338"/>
    </row>
    <row r="174" spans="1:41" s="338" customFormat="1" ht="38.25" x14ac:dyDescent="0.2">
      <c r="A174" s="406"/>
      <c r="B174" s="410" t="s">
        <v>428</v>
      </c>
      <c r="C174" s="407" t="s">
        <v>64</v>
      </c>
      <c r="D174" s="408">
        <v>15</v>
      </c>
      <c r="E174" s="408">
        <v>15</v>
      </c>
      <c r="F174" s="408">
        <v>15</v>
      </c>
      <c r="G174" s="408">
        <v>15</v>
      </c>
      <c r="H174" s="408">
        <v>15</v>
      </c>
      <c r="I174" s="408">
        <v>15</v>
      </c>
      <c r="J174" s="408">
        <v>10</v>
      </c>
      <c r="K174" s="409">
        <f t="shared" ref="K174" si="93">SUM(D174:J174)</f>
        <v>100</v>
      </c>
      <c r="L174" s="390" t="str">
        <f t="shared" si="52"/>
        <v>Fuerte</v>
      </c>
      <c r="M174" s="394"/>
      <c r="N174" s="389"/>
      <c r="O174" s="395"/>
      <c r="P174" s="392" t="s">
        <v>339</v>
      </c>
      <c r="Q174" s="368" t="str">
        <f t="shared" si="61"/>
        <v/>
      </c>
      <c r="R174" s="368" t="str">
        <f t="shared" si="62"/>
        <v>Moderada</v>
      </c>
      <c r="S174" s="368" t="str">
        <f t="shared" si="63"/>
        <v/>
      </c>
      <c r="T174" s="369" t="str">
        <f t="shared" si="90"/>
        <v>Control fuerte pero si el riesgo residual lo requiere, en cada proceso involucrado se deben emprender acciones adicionales</v>
      </c>
      <c r="U174" s="386">
        <f t="shared" si="65"/>
        <v>2</v>
      </c>
      <c r="V174" s="347"/>
      <c r="W174" s="394"/>
      <c r="X174" s="353" t="str">
        <f t="shared" si="60"/>
        <v/>
      </c>
      <c r="Y174" s="387"/>
      <c r="Z174" s="389"/>
    </row>
    <row r="175" spans="1:41" s="338" customFormat="1" ht="38.25" x14ac:dyDescent="0.2">
      <c r="A175" s="406"/>
      <c r="B175" s="410" t="s">
        <v>427</v>
      </c>
      <c r="C175" s="407" t="s">
        <v>154</v>
      </c>
      <c r="D175" s="408">
        <v>15</v>
      </c>
      <c r="E175" s="408">
        <v>15</v>
      </c>
      <c r="F175" s="408">
        <v>15</v>
      </c>
      <c r="G175" s="408">
        <v>15</v>
      </c>
      <c r="H175" s="408">
        <v>15</v>
      </c>
      <c r="I175" s="408">
        <v>15</v>
      </c>
      <c r="J175" s="408">
        <v>10</v>
      </c>
      <c r="K175" s="409">
        <f t="shared" si="48"/>
        <v>100</v>
      </c>
      <c r="L175" s="390" t="str">
        <f t="shared" si="52"/>
        <v>Fuerte</v>
      </c>
      <c r="M175" s="394"/>
      <c r="N175" s="389"/>
      <c r="O175" s="396"/>
      <c r="P175" s="392" t="s">
        <v>339</v>
      </c>
      <c r="Q175" s="368" t="str">
        <f t="shared" si="61"/>
        <v/>
      </c>
      <c r="R175" s="368" t="str">
        <f t="shared" si="62"/>
        <v>Moderada</v>
      </c>
      <c r="S175" s="368" t="str">
        <f t="shared" si="63"/>
        <v/>
      </c>
      <c r="T175" s="369" t="str">
        <f t="shared" si="90"/>
        <v>Control fuerte pero si el riesgo residual lo requiere, en cada proceso involucrado se deben emprender acciones adicionales</v>
      </c>
      <c r="U175" s="386" t="str">
        <f t="shared" si="65"/>
        <v/>
      </c>
      <c r="V175" s="388"/>
      <c r="W175" s="356"/>
      <c r="X175" s="353">
        <f t="shared" si="60"/>
        <v>2</v>
      </c>
      <c r="Y175" s="385"/>
      <c r="Z175" s="357"/>
    </row>
    <row r="176" spans="1:41" s="489" customFormat="1" ht="15.75" x14ac:dyDescent="0.25">
      <c r="A176" s="504" t="s">
        <v>697</v>
      </c>
      <c r="B176" s="488"/>
      <c r="C176" s="407"/>
      <c r="D176" s="408"/>
      <c r="E176" s="408"/>
      <c r="F176" s="408"/>
      <c r="G176" s="408"/>
      <c r="H176" s="408"/>
      <c r="I176" s="408"/>
      <c r="J176" s="408"/>
      <c r="K176" s="409">
        <f t="shared" ref="K176:K178" si="94">SUM(D176:J176)</f>
        <v>0</v>
      </c>
      <c r="L176" s="390" t="str">
        <f t="shared" ref="L176:L178" si="95">IF(K176&gt;=96,"Fuerte",(IF(K176&lt;=85,"Débil","Moderado")))</f>
        <v>Débil</v>
      </c>
      <c r="M176" s="394"/>
      <c r="N176" s="389"/>
      <c r="O176" s="395"/>
      <c r="P176" s="392"/>
      <c r="Q176" s="368"/>
      <c r="R176" s="368"/>
      <c r="S176" s="368"/>
      <c r="T176" s="369"/>
      <c r="U176" s="386" t="str">
        <f t="shared" si="65"/>
        <v/>
      </c>
      <c r="V176" s="358">
        <f>IFERROR(ROUND(AVERAGE(U176:U179),0),0)</f>
        <v>2</v>
      </c>
      <c r="W176" s="335">
        <f>IF(OR(S176="Débil",V176=0),0,IF(V176=1,1,IF(AND(Q176="Fuerte",V176=2),2,1)))</f>
        <v>1</v>
      </c>
      <c r="X176" s="353" t="str">
        <f t="shared" si="60"/>
        <v/>
      </c>
      <c r="Y176" s="358">
        <f>IFERROR(ROUND(AVERAGE(X176:X179),0),0)</f>
        <v>0</v>
      </c>
      <c r="Z176" s="335">
        <f>IF(OR(S176="Débil",Y176=0),0,IF(Y176=1,1,IF(AND(Q176="Fuerte",Y176=2),2,1)))</f>
        <v>0</v>
      </c>
      <c r="AB176" s="490"/>
      <c r="AC176" s="491"/>
      <c r="AD176" s="491"/>
      <c r="AE176" s="491"/>
      <c r="AF176" s="492"/>
      <c r="AG176" s="450"/>
      <c r="AH176" s="450"/>
      <c r="AI176" s="450"/>
      <c r="AJ176" s="491"/>
      <c r="AK176" s="491"/>
      <c r="AL176" s="491"/>
      <c r="AM176" s="492"/>
      <c r="AN176" s="450"/>
      <c r="AO176" s="507"/>
    </row>
    <row r="177" spans="1:41" s="489" customFormat="1" ht="15.75" x14ac:dyDescent="0.2">
      <c r="A177" s="406"/>
      <c r="B177" s="488"/>
      <c r="C177" s="407"/>
      <c r="D177" s="408"/>
      <c r="E177" s="408"/>
      <c r="F177" s="408"/>
      <c r="G177" s="408"/>
      <c r="H177" s="408"/>
      <c r="I177" s="408"/>
      <c r="J177" s="408"/>
      <c r="K177" s="409">
        <f t="shared" si="94"/>
        <v>0</v>
      </c>
      <c r="L177" s="390" t="str">
        <f t="shared" si="95"/>
        <v>Débil</v>
      </c>
      <c r="M177" s="394"/>
      <c r="N177" s="389"/>
      <c r="O177" s="395"/>
      <c r="P177" s="392"/>
      <c r="Q177" s="368"/>
      <c r="R177" s="368"/>
      <c r="S177" s="368"/>
      <c r="T177" s="369"/>
      <c r="U177" s="386" t="str">
        <f t="shared" si="65"/>
        <v/>
      </c>
      <c r="V177" s="347"/>
      <c r="W177" s="394"/>
      <c r="X177" s="353" t="str">
        <f t="shared" si="60"/>
        <v/>
      </c>
      <c r="Y177" s="387"/>
      <c r="Z177" s="389"/>
      <c r="AB177" s="490"/>
      <c r="AC177" s="491"/>
      <c r="AD177" s="491"/>
      <c r="AE177" s="491"/>
      <c r="AF177" s="492"/>
      <c r="AG177" s="450"/>
      <c r="AH177" s="450"/>
      <c r="AI177" s="450"/>
      <c r="AJ177" s="491"/>
      <c r="AK177" s="491"/>
      <c r="AL177" s="491"/>
      <c r="AM177" s="492"/>
      <c r="AN177" s="450"/>
      <c r="AO177" s="507"/>
    </row>
    <row r="178" spans="1:41" s="489" customFormat="1" ht="15.75" x14ac:dyDescent="0.2">
      <c r="A178" s="406"/>
      <c r="B178" s="488"/>
      <c r="C178" s="407"/>
      <c r="D178" s="408"/>
      <c r="E178" s="408"/>
      <c r="F178" s="408"/>
      <c r="G178" s="408"/>
      <c r="H178" s="408"/>
      <c r="I178" s="408"/>
      <c r="J178" s="408"/>
      <c r="K178" s="409">
        <f t="shared" si="94"/>
        <v>0</v>
      </c>
      <c r="L178" s="390" t="str">
        <f t="shared" si="95"/>
        <v>Débil</v>
      </c>
      <c r="M178" s="394"/>
      <c r="N178" s="389"/>
      <c r="O178" s="395"/>
      <c r="P178" s="392"/>
      <c r="Q178" s="368"/>
      <c r="R178" s="368"/>
      <c r="S178" s="368"/>
      <c r="T178" s="369"/>
      <c r="U178" s="386" t="str">
        <f t="shared" si="65"/>
        <v/>
      </c>
      <c r="V178" s="347"/>
      <c r="W178" s="394"/>
      <c r="X178" s="353" t="str">
        <f t="shared" si="60"/>
        <v/>
      </c>
      <c r="Y178" s="387"/>
      <c r="Z178" s="389"/>
      <c r="AB178" s="490"/>
      <c r="AC178" s="491"/>
      <c r="AD178" s="491"/>
      <c r="AE178" s="491"/>
      <c r="AF178" s="492"/>
      <c r="AG178" s="450"/>
      <c r="AH178" s="450"/>
      <c r="AI178" s="450"/>
      <c r="AJ178" s="491"/>
      <c r="AK178" s="491"/>
      <c r="AL178" s="491"/>
      <c r="AM178" s="492"/>
      <c r="AN178" s="450"/>
      <c r="AO178" s="507"/>
    </row>
    <row r="179" spans="1:41" s="338" customFormat="1" ht="102" x14ac:dyDescent="0.2">
      <c r="A179" s="341" t="str">
        <f>'2. MAPA DE RIESGOS '!C32</f>
        <v>21. Contar con un Programa de Seguridad y Salud en el Trabajo inadecuado para las características y condiciones del entorno laboral institucional.</v>
      </c>
      <c r="B179" s="284" t="s">
        <v>662</v>
      </c>
      <c r="C179" s="405" t="s">
        <v>64</v>
      </c>
      <c r="D179" s="339">
        <v>15</v>
      </c>
      <c r="E179" s="339">
        <v>15</v>
      </c>
      <c r="F179" s="339">
        <v>15</v>
      </c>
      <c r="G179" s="339">
        <v>15</v>
      </c>
      <c r="H179" s="339">
        <v>15</v>
      </c>
      <c r="I179" s="339">
        <v>15</v>
      </c>
      <c r="J179" s="339">
        <v>10</v>
      </c>
      <c r="K179" s="309">
        <f t="shared" si="48"/>
        <v>100</v>
      </c>
      <c r="L179" s="327" t="str">
        <f t="shared" si="52"/>
        <v>Fuerte</v>
      </c>
      <c r="M179" s="331">
        <f>ROUNDUP(AVERAGEIF(K179:K189,"&gt;0"),1)</f>
        <v>100</v>
      </c>
      <c r="N179" s="335" t="str">
        <f>IF(M179=100,"Fuerte",IF(M179&lt;50,"Débil","Moderada"))</f>
        <v>Fuerte</v>
      </c>
      <c r="O179" s="333" t="str">
        <f>IF(M179&lt;96,"Se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9" s="328" t="s">
        <v>339</v>
      </c>
      <c r="Q179" s="366" t="str">
        <f t="shared" si="61"/>
        <v>Fuerte</v>
      </c>
      <c r="R179" s="366" t="str">
        <f t="shared" si="62"/>
        <v/>
      </c>
      <c r="S179" s="366" t="str">
        <f t="shared" si="63"/>
        <v/>
      </c>
      <c r="T179" s="367" t="str">
        <f t="shared" si="90"/>
        <v>Control fuerte pero si el riesgo residual lo requiere, en cada proceso involucrado se deben emprender acciones adicionales</v>
      </c>
      <c r="U179" s="400">
        <f t="shared" si="65"/>
        <v>2</v>
      </c>
      <c r="V179" s="358">
        <f>IFERROR(ROUND(AVERAGE(U179:U186),0),0)</f>
        <v>2</v>
      </c>
      <c r="W179" s="335">
        <f>IF(OR(S179="Débil",V179=0),0,IF(V179=1,1,IF(AND(Q179="Fuerte",V179=2),2,1)))</f>
        <v>2</v>
      </c>
      <c r="X179" s="353" t="str">
        <f t="shared" si="60"/>
        <v/>
      </c>
      <c r="Y179" s="358">
        <f>IFERROR(ROUND(AVERAGE(X179:X186),0),0)</f>
        <v>2</v>
      </c>
      <c r="Z179" s="335">
        <f>IF(OR(S179="Débil",Y179=0),0,IF(Y179=1,1,IF(AND(Q179="Fuerte",Y179=2),2,1)))</f>
        <v>2</v>
      </c>
    </row>
    <row r="180" spans="1:41" s="338" customFormat="1" ht="38.25" x14ac:dyDescent="0.2">
      <c r="A180" s="295"/>
      <c r="B180" s="284" t="s">
        <v>663</v>
      </c>
      <c r="C180" s="405" t="s">
        <v>64</v>
      </c>
      <c r="D180" s="339">
        <v>15</v>
      </c>
      <c r="E180" s="339">
        <v>15</v>
      </c>
      <c r="F180" s="339">
        <v>15</v>
      </c>
      <c r="G180" s="339">
        <v>15</v>
      </c>
      <c r="H180" s="339">
        <v>15</v>
      </c>
      <c r="I180" s="339">
        <v>15</v>
      </c>
      <c r="J180" s="339">
        <v>10</v>
      </c>
      <c r="K180" s="309">
        <f t="shared" si="48"/>
        <v>100</v>
      </c>
      <c r="L180" s="327" t="str">
        <f t="shared" si="52"/>
        <v>Fuerte</v>
      </c>
      <c r="M180" s="317"/>
      <c r="N180" s="316"/>
      <c r="O180" s="315"/>
      <c r="P180" s="328" t="s">
        <v>339</v>
      </c>
      <c r="Q180" s="366" t="str">
        <f t="shared" si="61"/>
        <v/>
      </c>
      <c r="R180" s="366" t="str">
        <f t="shared" si="62"/>
        <v>Moderada</v>
      </c>
      <c r="S180" s="366" t="str">
        <f t="shared" si="63"/>
        <v/>
      </c>
      <c r="T180" s="367" t="str">
        <f t="shared" si="90"/>
        <v>Control fuerte pero si el riesgo residual lo requiere, en cada proceso involucrado se deben emprender acciones adicionales</v>
      </c>
      <c r="U180" s="400">
        <f t="shared" si="65"/>
        <v>2</v>
      </c>
      <c r="V180" s="346"/>
      <c r="W180" s="397"/>
      <c r="X180" s="353" t="str">
        <f t="shared" si="60"/>
        <v/>
      </c>
      <c r="Y180" s="374"/>
      <c r="Z180" s="398"/>
    </row>
    <row r="181" spans="1:41" s="377" customFormat="1" ht="38.25" x14ac:dyDescent="0.2">
      <c r="A181" s="295"/>
      <c r="B181" s="284" t="s">
        <v>664</v>
      </c>
      <c r="C181" s="405" t="s">
        <v>64</v>
      </c>
      <c r="D181" s="339">
        <v>15</v>
      </c>
      <c r="E181" s="339">
        <v>15</v>
      </c>
      <c r="F181" s="339">
        <v>15</v>
      </c>
      <c r="G181" s="339">
        <v>15</v>
      </c>
      <c r="H181" s="339">
        <v>15</v>
      </c>
      <c r="I181" s="339">
        <v>15</v>
      </c>
      <c r="J181" s="339">
        <v>10</v>
      </c>
      <c r="K181" s="309">
        <f t="shared" si="48"/>
        <v>100</v>
      </c>
      <c r="L181" s="327" t="str">
        <f t="shared" si="52"/>
        <v>Fuerte</v>
      </c>
      <c r="M181" s="317"/>
      <c r="N181" s="316"/>
      <c r="O181" s="315"/>
      <c r="P181" s="328" t="s">
        <v>339</v>
      </c>
      <c r="Q181" s="366" t="str">
        <f t="shared" si="61"/>
        <v/>
      </c>
      <c r="R181" s="366" t="str">
        <f t="shared" si="62"/>
        <v>Moderada</v>
      </c>
      <c r="S181" s="366" t="str">
        <f t="shared" si="63"/>
        <v/>
      </c>
      <c r="T181" s="367" t="str">
        <f t="shared" si="90"/>
        <v>Control fuerte pero si el riesgo residual lo requiere, en cada proceso involucrado se deben emprender acciones adicionales</v>
      </c>
      <c r="U181" s="400">
        <f t="shared" si="65"/>
        <v>2</v>
      </c>
      <c r="V181" s="346"/>
      <c r="W181" s="397"/>
      <c r="X181" s="353" t="str">
        <f t="shared" si="60"/>
        <v/>
      </c>
      <c r="Y181" s="374"/>
      <c r="Z181" s="398"/>
      <c r="AA181" s="338"/>
      <c r="AB181" s="338"/>
      <c r="AC181" s="338"/>
      <c r="AD181" s="338"/>
      <c r="AE181" s="338"/>
      <c r="AF181" s="338"/>
      <c r="AG181" s="338"/>
      <c r="AH181" s="338"/>
      <c r="AI181" s="338"/>
      <c r="AJ181" s="338"/>
      <c r="AK181" s="338"/>
      <c r="AL181" s="338"/>
      <c r="AM181" s="338"/>
      <c r="AN181" s="338"/>
      <c r="AO181" s="338"/>
    </row>
    <row r="182" spans="1:41" s="314" customFormat="1" ht="38.25" x14ac:dyDescent="0.2">
      <c r="A182" s="295"/>
      <c r="B182" s="284" t="s">
        <v>665</v>
      </c>
      <c r="C182" s="405" t="s">
        <v>64</v>
      </c>
      <c r="D182" s="339">
        <v>15</v>
      </c>
      <c r="E182" s="339">
        <v>15</v>
      </c>
      <c r="F182" s="339">
        <v>15</v>
      </c>
      <c r="G182" s="339">
        <v>15</v>
      </c>
      <c r="H182" s="339">
        <v>15</v>
      </c>
      <c r="I182" s="339">
        <v>15</v>
      </c>
      <c r="J182" s="339">
        <v>10</v>
      </c>
      <c r="K182" s="309">
        <f t="shared" si="48"/>
        <v>100</v>
      </c>
      <c r="L182" s="327" t="str">
        <f t="shared" si="52"/>
        <v>Fuerte</v>
      </c>
      <c r="M182" s="317"/>
      <c r="N182" s="316"/>
      <c r="O182" s="315"/>
      <c r="P182" s="328" t="s">
        <v>339</v>
      </c>
      <c r="Q182" s="366" t="str">
        <f t="shared" si="61"/>
        <v/>
      </c>
      <c r="R182" s="366" t="str">
        <f t="shared" si="62"/>
        <v>Moderada</v>
      </c>
      <c r="S182" s="366" t="str">
        <f t="shared" si="63"/>
        <v/>
      </c>
      <c r="T182" s="367" t="str">
        <f t="shared" si="90"/>
        <v>Control fuerte pero si el riesgo residual lo requiere, en cada proceso involucrado se deben emprender acciones adicionales</v>
      </c>
      <c r="U182" s="400">
        <f t="shared" si="65"/>
        <v>2</v>
      </c>
      <c r="V182" s="346"/>
      <c r="W182" s="397"/>
      <c r="X182" s="353" t="str">
        <f t="shared" si="60"/>
        <v/>
      </c>
      <c r="Y182" s="374"/>
      <c r="Z182" s="398"/>
      <c r="AA182" s="338"/>
      <c r="AB182" s="338"/>
      <c r="AC182" s="338"/>
      <c r="AD182" s="338"/>
      <c r="AE182" s="338"/>
      <c r="AF182" s="338"/>
      <c r="AG182" s="338"/>
      <c r="AH182" s="338"/>
      <c r="AI182" s="338"/>
      <c r="AJ182" s="338"/>
      <c r="AK182" s="338"/>
      <c r="AL182" s="338"/>
      <c r="AM182" s="338"/>
      <c r="AN182" s="338"/>
      <c r="AO182" s="338"/>
    </row>
    <row r="183" spans="1:41" ht="38.25" x14ac:dyDescent="0.2">
      <c r="A183" s="404"/>
      <c r="B183" s="310" t="s">
        <v>432</v>
      </c>
      <c r="C183" s="405" t="s">
        <v>64</v>
      </c>
      <c r="D183" s="339">
        <v>15</v>
      </c>
      <c r="E183" s="339">
        <v>15</v>
      </c>
      <c r="F183" s="339">
        <v>15</v>
      </c>
      <c r="G183" s="339">
        <v>15</v>
      </c>
      <c r="H183" s="339">
        <v>15</v>
      </c>
      <c r="I183" s="339">
        <v>15</v>
      </c>
      <c r="J183" s="339">
        <v>10</v>
      </c>
      <c r="K183" s="309">
        <f t="shared" si="48"/>
        <v>100</v>
      </c>
      <c r="L183" s="327" t="str">
        <f t="shared" si="52"/>
        <v>Fuerte</v>
      </c>
      <c r="M183" s="317"/>
      <c r="N183" s="316"/>
      <c r="O183" s="315"/>
      <c r="P183" s="328" t="s">
        <v>339</v>
      </c>
      <c r="Q183" s="366" t="str">
        <f t="shared" si="61"/>
        <v/>
      </c>
      <c r="R183" s="366" t="str">
        <f t="shared" si="62"/>
        <v>Moderada</v>
      </c>
      <c r="S183" s="366" t="str">
        <f t="shared" si="63"/>
        <v/>
      </c>
      <c r="T183" s="367" t="str">
        <f t="shared" si="90"/>
        <v>Control fuerte pero si el riesgo residual lo requiere, en cada proceso involucrado se deben emprender acciones adicionales</v>
      </c>
      <c r="U183" s="400">
        <f t="shared" si="65"/>
        <v>2</v>
      </c>
      <c r="V183" s="346"/>
      <c r="W183" s="397"/>
      <c r="X183" s="353" t="str">
        <f t="shared" si="60"/>
        <v/>
      </c>
      <c r="Y183" s="374"/>
      <c r="Z183" s="398"/>
      <c r="AA183" s="338"/>
      <c r="AB183" s="338"/>
      <c r="AC183" s="338"/>
      <c r="AD183" s="338"/>
      <c r="AE183" s="338"/>
      <c r="AF183" s="338"/>
      <c r="AG183" s="338"/>
      <c r="AJ183" s="338"/>
      <c r="AK183" s="338"/>
      <c r="AL183" s="338"/>
      <c r="AM183" s="338"/>
      <c r="AN183" s="338"/>
    </row>
    <row r="184" spans="1:41" ht="38.25" x14ac:dyDescent="0.2">
      <c r="A184" s="404"/>
      <c r="B184" s="310" t="s">
        <v>433</v>
      </c>
      <c r="C184" s="405" t="s">
        <v>64</v>
      </c>
      <c r="D184" s="339">
        <v>15</v>
      </c>
      <c r="E184" s="339">
        <v>15</v>
      </c>
      <c r="F184" s="339">
        <v>15</v>
      </c>
      <c r="G184" s="339">
        <v>15</v>
      </c>
      <c r="H184" s="339">
        <v>15</v>
      </c>
      <c r="I184" s="339">
        <v>15</v>
      </c>
      <c r="J184" s="339">
        <v>10</v>
      </c>
      <c r="K184" s="309">
        <f t="shared" si="48"/>
        <v>100</v>
      </c>
      <c r="L184" s="327" t="str">
        <f t="shared" si="52"/>
        <v>Fuerte</v>
      </c>
      <c r="M184" s="317"/>
      <c r="N184" s="316"/>
      <c r="O184" s="315"/>
      <c r="P184" s="328" t="s">
        <v>339</v>
      </c>
      <c r="Q184" s="366" t="str">
        <f t="shared" si="61"/>
        <v/>
      </c>
      <c r="R184" s="366" t="str">
        <f t="shared" si="62"/>
        <v>Moderada</v>
      </c>
      <c r="S184" s="366" t="str">
        <f t="shared" si="63"/>
        <v/>
      </c>
      <c r="T184" s="367" t="str">
        <f t="shared" si="90"/>
        <v>Control fuerte pero si el riesgo residual lo requiere, en cada proceso involucrado se deben emprender acciones adicionales</v>
      </c>
      <c r="U184" s="400">
        <f t="shared" si="65"/>
        <v>2</v>
      </c>
      <c r="V184" s="346"/>
      <c r="W184" s="397"/>
      <c r="X184" s="353" t="str">
        <f t="shared" ref="X184:X193" si="96">IF(C184="Detectivo",IF(L184="Fuerte",2,IF(L184="Moderado",1,"")),"")</f>
        <v/>
      </c>
      <c r="Y184" s="374"/>
      <c r="Z184" s="398"/>
      <c r="AA184" s="338"/>
      <c r="AB184" s="338"/>
      <c r="AC184" s="338"/>
      <c r="AD184" s="338"/>
      <c r="AE184" s="338"/>
      <c r="AF184" s="338"/>
      <c r="AG184" s="338"/>
      <c r="AJ184" s="338"/>
      <c r="AK184" s="338"/>
      <c r="AL184" s="338"/>
      <c r="AM184" s="338"/>
      <c r="AN184" s="338"/>
    </row>
    <row r="185" spans="1:41" s="338" customFormat="1" ht="38.25" x14ac:dyDescent="0.2">
      <c r="A185" s="404"/>
      <c r="B185" s="402" t="s">
        <v>504</v>
      </c>
      <c r="C185" s="405" t="s">
        <v>154</v>
      </c>
      <c r="D185" s="412">
        <v>15</v>
      </c>
      <c r="E185" s="412">
        <v>15</v>
      </c>
      <c r="F185" s="412">
        <v>15</v>
      </c>
      <c r="G185" s="412">
        <v>15</v>
      </c>
      <c r="H185" s="412">
        <v>15</v>
      </c>
      <c r="I185" s="412">
        <v>15</v>
      </c>
      <c r="J185" s="412">
        <v>10</v>
      </c>
      <c r="K185" s="383">
        <f t="shared" si="48"/>
        <v>100</v>
      </c>
      <c r="L185" s="391" t="str">
        <f t="shared" si="52"/>
        <v>Fuerte</v>
      </c>
      <c r="M185" s="397"/>
      <c r="N185" s="398"/>
      <c r="O185" s="399"/>
      <c r="P185" s="393" t="s">
        <v>339</v>
      </c>
      <c r="Q185" s="366" t="str">
        <f t="shared" si="61"/>
        <v/>
      </c>
      <c r="R185" s="366" t="str">
        <f t="shared" si="62"/>
        <v>Moderada</v>
      </c>
      <c r="S185" s="366" t="str">
        <f t="shared" si="63"/>
        <v/>
      </c>
      <c r="T185" s="367" t="str">
        <f t="shared" si="90"/>
        <v>Control fuerte pero si el riesgo residual lo requiere, en cada proceso involucrado se deben emprender acciones adicionales</v>
      </c>
      <c r="U185" s="400" t="str">
        <f t="shared" si="65"/>
        <v/>
      </c>
      <c r="V185" s="346"/>
      <c r="W185" s="397"/>
      <c r="X185" s="353">
        <f t="shared" si="96"/>
        <v>2</v>
      </c>
      <c r="Y185" s="374"/>
      <c r="Z185" s="398"/>
      <c r="AA185" s="384"/>
      <c r="AB185" s="384"/>
      <c r="AC185" s="384"/>
      <c r="AD185" s="384"/>
      <c r="AE185" s="384"/>
      <c r="AF185" s="384"/>
      <c r="AG185" s="384"/>
      <c r="AH185" s="384"/>
      <c r="AI185" s="384"/>
      <c r="AJ185" s="384"/>
      <c r="AK185" s="384"/>
      <c r="AL185" s="384"/>
      <c r="AM185" s="384"/>
      <c r="AN185" s="384"/>
      <c r="AO185" s="384"/>
    </row>
    <row r="186" spans="1:41" s="338" customFormat="1" ht="38.25" x14ac:dyDescent="0.2">
      <c r="A186" s="404"/>
      <c r="B186" s="310" t="s">
        <v>434</v>
      </c>
      <c r="C186" s="405" t="s">
        <v>154</v>
      </c>
      <c r="D186" s="339">
        <v>15</v>
      </c>
      <c r="E186" s="339">
        <v>15</v>
      </c>
      <c r="F186" s="339">
        <v>15</v>
      </c>
      <c r="G186" s="339">
        <v>15</v>
      </c>
      <c r="H186" s="339">
        <v>15</v>
      </c>
      <c r="I186" s="339">
        <v>15</v>
      </c>
      <c r="J186" s="339">
        <v>10</v>
      </c>
      <c r="K186" s="309">
        <f t="shared" si="48"/>
        <v>100</v>
      </c>
      <c r="L186" s="327" t="str">
        <f t="shared" si="52"/>
        <v>Fuerte</v>
      </c>
      <c r="M186" s="317"/>
      <c r="N186" s="316"/>
      <c r="O186" s="332"/>
      <c r="P186" s="328" t="s">
        <v>339</v>
      </c>
      <c r="Q186" s="366" t="str">
        <f t="shared" si="61"/>
        <v/>
      </c>
      <c r="R186" s="366" t="str">
        <f t="shared" si="62"/>
        <v>Moderada</v>
      </c>
      <c r="S186" s="366" t="str">
        <f t="shared" si="63"/>
        <v/>
      </c>
      <c r="T186" s="367" t="str">
        <f t="shared" si="90"/>
        <v>Control fuerte pero si el riesgo residual lo requiere, en cada proceso involucrado se deben emprender acciones adicionales</v>
      </c>
      <c r="U186" s="400" t="str">
        <f t="shared" si="65"/>
        <v/>
      </c>
      <c r="V186" s="359"/>
      <c r="W186" s="360"/>
      <c r="X186" s="353">
        <f t="shared" si="96"/>
        <v>2</v>
      </c>
      <c r="Y186" s="353"/>
      <c r="Z186" s="354"/>
    </row>
    <row r="187" spans="1:41" s="338" customFormat="1" ht="15.75" x14ac:dyDescent="0.25">
      <c r="A187" s="504" t="s">
        <v>697</v>
      </c>
      <c r="B187" s="483"/>
      <c r="C187" s="405"/>
      <c r="D187" s="339"/>
      <c r="E187" s="339"/>
      <c r="F187" s="339"/>
      <c r="G187" s="339"/>
      <c r="H187" s="339"/>
      <c r="I187" s="339"/>
      <c r="J187" s="339"/>
      <c r="K187" s="309">
        <f t="shared" ref="K187:K189" si="97">SUM(D187:J187)</f>
        <v>0</v>
      </c>
      <c r="L187" s="327" t="str">
        <f t="shared" ref="L187:L189" si="98">IF(K187&gt;=96,"Fuerte",(IF(K187&lt;=85,"Débil","Moderado")))</f>
        <v>Débil</v>
      </c>
      <c r="M187" s="317"/>
      <c r="N187" s="316"/>
      <c r="O187" s="315"/>
      <c r="P187" s="328"/>
      <c r="Q187" s="366"/>
      <c r="R187" s="366"/>
      <c r="S187" s="366"/>
      <c r="T187" s="367"/>
      <c r="U187" s="400" t="str">
        <f t="shared" si="65"/>
        <v/>
      </c>
      <c r="V187" s="358">
        <f>IFERROR(ROUND(AVERAGE(U187:U189),0),0)</f>
        <v>0</v>
      </c>
      <c r="W187" s="335">
        <f>IF(OR(S187="Débil",V187=0),0,IF(V187=1,1,IF(AND(Q187="Fuerte",V187=2),2,1)))</f>
        <v>0</v>
      </c>
      <c r="X187" s="353" t="str">
        <f t="shared" si="96"/>
        <v/>
      </c>
      <c r="Y187" s="358">
        <f>IFERROR(ROUND(AVERAGE(X187:X189),0),0)</f>
        <v>0</v>
      </c>
      <c r="Z187" s="335">
        <f>IF(OR(S187="Débil",Y187=0),0,IF(Y187=1,1,IF(AND(Q187="Fuerte",Y187=2),2,1)))</f>
        <v>0</v>
      </c>
      <c r="AB187" s="307"/>
      <c r="AC187" s="286"/>
      <c r="AD187" s="286"/>
      <c r="AE187" s="286"/>
      <c r="AF187" s="287"/>
      <c r="AG187" s="337"/>
      <c r="AH187" s="337"/>
      <c r="AI187" s="337"/>
      <c r="AJ187" s="286"/>
      <c r="AK187" s="286"/>
      <c r="AL187" s="286"/>
      <c r="AM187" s="287"/>
      <c r="AN187" s="337"/>
      <c r="AO187" s="506"/>
    </row>
    <row r="188" spans="1:41" s="338" customFormat="1" ht="15.75" x14ac:dyDescent="0.2">
      <c r="A188" s="308"/>
      <c r="B188" s="483"/>
      <c r="C188" s="405"/>
      <c r="D188" s="339"/>
      <c r="E188" s="339"/>
      <c r="F188" s="339"/>
      <c r="G188" s="339"/>
      <c r="H188" s="339"/>
      <c r="I188" s="339"/>
      <c r="J188" s="339"/>
      <c r="K188" s="309">
        <f t="shared" si="97"/>
        <v>0</v>
      </c>
      <c r="L188" s="327" t="str">
        <f t="shared" si="98"/>
        <v>Débil</v>
      </c>
      <c r="M188" s="317"/>
      <c r="N188" s="316"/>
      <c r="O188" s="315"/>
      <c r="P188" s="328"/>
      <c r="Q188" s="366"/>
      <c r="R188" s="366"/>
      <c r="S188" s="366"/>
      <c r="T188" s="367"/>
      <c r="U188" s="400" t="str">
        <f t="shared" si="65"/>
        <v/>
      </c>
      <c r="V188" s="346"/>
      <c r="W188" s="397"/>
      <c r="X188" s="353" t="str">
        <f t="shared" si="96"/>
        <v/>
      </c>
      <c r="Y188" s="374"/>
      <c r="Z188" s="398"/>
      <c r="AB188" s="307"/>
      <c r="AC188" s="286"/>
      <c r="AD188" s="286"/>
      <c r="AE188" s="286"/>
      <c r="AF188" s="287"/>
      <c r="AG188" s="337"/>
      <c r="AH188" s="337"/>
      <c r="AI188" s="337"/>
      <c r="AJ188" s="286"/>
      <c r="AK188" s="286"/>
      <c r="AL188" s="286"/>
      <c r="AM188" s="287"/>
      <c r="AN188" s="337"/>
      <c r="AO188" s="506"/>
    </row>
    <row r="189" spans="1:41" s="338" customFormat="1" ht="15.75" x14ac:dyDescent="0.2">
      <c r="A189" s="308"/>
      <c r="B189" s="483"/>
      <c r="C189" s="405"/>
      <c r="D189" s="339"/>
      <c r="E189" s="339"/>
      <c r="F189" s="339"/>
      <c r="G189" s="339"/>
      <c r="H189" s="339"/>
      <c r="I189" s="339"/>
      <c r="J189" s="339"/>
      <c r="K189" s="309">
        <f t="shared" si="97"/>
        <v>0</v>
      </c>
      <c r="L189" s="327" t="str">
        <f t="shared" si="98"/>
        <v>Débil</v>
      </c>
      <c r="M189" s="317"/>
      <c r="N189" s="316"/>
      <c r="O189" s="315"/>
      <c r="P189" s="328"/>
      <c r="Q189" s="366"/>
      <c r="R189" s="366"/>
      <c r="S189" s="366"/>
      <c r="T189" s="367"/>
      <c r="U189" s="400" t="str">
        <f t="shared" si="65"/>
        <v/>
      </c>
      <c r="V189" s="346"/>
      <c r="W189" s="397"/>
      <c r="X189" s="353" t="str">
        <f t="shared" si="96"/>
        <v/>
      </c>
      <c r="Y189" s="374"/>
      <c r="Z189" s="398"/>
      <c r="AB189" s="307"/>
      <c r="AC189" s="286"/>
      <c r="AD189" s="286"/>
      <c r="AE189" s="286"/>
      <c r="AF189" s="287"/>
      <c r="AG189" s="337"/>
      <c r="AH189" s="337"/>
      <c r="AI189" s="337"/>
      <c r="AJ189" s="286"/>
      <c r="AK189" s="286"/>
      <c r="AL189" s="286"/>
      <c r="AM189" s="287"/>
      <c r="AN189" s="337"/>
      <c r="AO189" s="506"/>
    </row>
    <row r="190" spans="1:41" s="338" customFormat="1" ht="15.75" x14ac:dyDescent="0.25">
      <c r="A190" s="504" t="s">
        <v>697</v>
      </c>
      <c r="B190" s="483"/>
      <c r="C190" s="405"/>
      <c r="D190" s="339"/>
      <c r="E190" s="339"/>
      <c r="F190" s="339"/>
      <c r="G190" s="339"/>
      <c r="H190" s="339"/>
      <c r="I190" s="339"/>
      <c r="J190" s="339"/>
      <c r="K190" s="309">
        <f t="shared" ref="K190:K192" si="99">SUM(D190:J190)</f>
        <v>0</v>
      </c>
      <c r="L190" s="327" t="str">
        <f t="shared" ref="L190:L192" si="100">IF(K190&gt;=96,"Fuerte",(IF(K190&lt;=85,"Débil","Moderado")))</f>
        <v>Débil</v>
      </c>
      <c r="M190" s="317"/>
      <c r="N190" s="316"/>
      <c r="O190" s="315"/>
      <c r="P190" s="328"/>
      <c r="Q190" s="366"/>
      <c r="R190" s="366"/>
      <c r="S190" s="366"/>
      <c r="T190" s="367"/>
      <c r="U190" s="400" t="str">
        <f t="shared" si="65"/>
        <v/>
      </c>
      <c r="V190" s="358">
        <f>IFERROR(ROUND(AVERAGE(U190:U192),0),0)</f>
        <v>0</v>
      </c>
      <c r="W190" s="335">
        <f>IF(OR(S190="Débil",V190=0),0,IF(V190=1,1,IF(AND(Q190="Fuerte",V190=2),2,1)))</f>
        <v>0</v>
      </c>
      <c r="X190" s="353" t="str">
        <f t="shared" si="96"/>
        <v/>
      </c>
      <c r="Y190" s="358">
        <f>IFERROR(ROUND(AVERAGE(X190:X192),0),0)</f>
        <v>0</v>
      </c>
      <c r="Z190" s="335">
        <f>IF(OR(S190="Débil",Y190=0),0,IF(Y190=1,1,IF(AND(Q190="Fuerte",Y190=2),2,1)))</f>
        <v>0</v>
      </c>
      <c r="AB190" s="307"/>
      <c r="AC190" s="286"/>
      <c r="AD190" s="286"/>
      <c r="AE190" s="286"/>
      <c r="AF190" s="287"/>
      <c r="AG190" s="337"/>
      <c r="AH190" s="337"/>
      <c r="AI190" s="337"/>
      <c r="AJ190" s="286"/>
      <c r="AK190" s="286"/>
      <c r="AL190" s="286"/>
      <c r="AM190" s="287"/>
      <c r="AN190" s="337"/>
      <c r="AO190" s="506"/>
    </row>
    <row r="191" spans="1:41" s="338" customFormat="1" ht="15.75" x14ac:dyDescent="0.2">
      <c r="A191" s="308"/>
      <c r="B191" s="483"/>
      <c r="C191" s="405"/>
      <c r="D191" s="339"/>
      <c r="E191" s="339"/>
      <c r="F191" s="339"/>
      <c r="G191" s="339"/>
      <c r="H191" s="339"/>
      <c r="I191" s="339"/>
      <c r="J191" s="339"/>
      <c r="K191" s="309">
        <f t="shared" si="99"/>
        <v>0</v>
      </c>
      <c r="L191" s="327" t="str">
        <f t="shared" si="100"/>
        <v>Débil</v>
      </c>
      <c r="M191" s="317"/>
      <c r="N191" s="316"/>
      <c r="O191" s="315"/>
      <c r="P191" s="328"/>
      <c r="Q191" s="366"/>
      <c r="R191" s="366"/>
      <c r="S191" s="366"/>
      <c r="T191" s="367"/>
      <c r="U191" s="400" t="str">
        <f t="shared" si="65"/>
        <v/>
      </c>
      <c r="V191" s="346"/>
      <c r="W191" s="397"/>
      <c r="X191" s="353" t="str">
        <f t="shared" si="96"/>
        <v/>
      </c>
      <c r="Y191" s="374"/>
      <c r="Z191" s="398"/>
      <c r="AB191" s="307"/>
      <c r="AC191" s="286"/>
      <c r="AD191" s="286"/>
      <c r="AE191" s="286"/>
      <c r="AF191" s="287"/>
      <c r="AG191" s="337"/>
      <c r="AH191" s="337"/>
      <c r="AI191" s="337"/>
      <c r="AJ191" s="286"/>
      <c r="AK191" s="286"/>
      <c r="AL191" s="286"/>
      <c r="AM191" s="287"/>
      <c r="AN191" s="337"/>
      <c r="AO191" s="506"/>
    </row>
    <row r="192" spans="1:41" s="338" customFormat="1" ht="15.75" x14ac:dyDescent="0.2">
      <c r="A192" s="308"/>
      <c r="B192" s="483"/>
      <c r="C192" s="405"/>
      <c r="D192" s="339"/>
      <c r="E192" s="339"/>
      <c r="F192" s="339"/>
      <c r="G192" s="339"/>
      <c r="H192" s="339"/>
      <c r="I192" s="339"/>
      <c r="J192" s="339"/>
      <c r="K192" s="309">
        <f t="shared" si="99"/>
        <v>0</v>
      </c>
      <c r="L192" s="327" t="str">
        <f t="shared" si="100"/>
        <v>Débil</v>
      </c>
      <c r="M192" s="317"/>
      <c r="N192" s="316"/>
      <c r="O192" s="315"/>
      <c r="P192" s="328"/>
      <c r="Q192" s="366"/>
      <c r="R192" s="366"/>
      <c r="S192" s="366"/>
      <c r="T192" s="367"/>
      <c r="U192" s="400" t="str">
        <f t="shared" si="65"/>
        <v/>
      </c>
      <c r="V192" s="346"/>
      <c r="W192" s="397"/>
      <c r="X192" s="353" t="str">
        <f t="shared" si="96"/>
        <v/>
      </c>
      <c r="Y192" s="374"/>
      <c r="Z192" s="398"/>
      <c r="AB192" s="307"/>
      <c r="AC192" s="286"/>
      <c r="AD192" s="286"/>
      <c r="AE192" s="286"/>
      <c r="AF192" s="287"/>
      <c r="AG192" s="337"/>
      <c r="AH192" s="337"/>
      <c r="AI192" s="337"/>
      <c r="AJ192" s="286"/>
      <c r="AK192" s="286"/>
      <c r="AL192" s="286"/>
      <c r="AM192" s="287"/>
      <c r="AN192" s="337"/>
      <c r="AO192" s="506"/>
    </row>
    <row r="193" spans="1:41" s="489" customFormat="1" ht="15.75" x14ac:dyDescent="0.2">
      <c r="A193" s="406"/>
      <c r="B193" s="488"/>
      <c r="C193" s="407"/>
      <c r="D193" s="408"/>
      <c r="E193" s="408"/>
      <c r="F193" s="408"/>
      <c r="G193" s="408"/>
      <c r="H193" s="408"/>
      <c r="I193" s="408"/>
      <c r="J193" s="408"/>
      <c r="K193" s="409">
        <f t="shared" ref="K193" si="101">SUM(D193:J193)</f>
        <v>0</v>
      </c>
      <c r="L193" s="390" t="str">
        <f t="shared" ref="L193" si="102">IF(K193&gt;=96,"Fuerte",(IF(K193&lt;=85,"Débil","Moderado")))</f>
        <v>Débil</v>
      </c>
      <c r="M193" s="394"/>
      <c r="N193" s="389"/>
      <c r="O193" s="395"/>
      <c r="P193" s="392"/>
      <c r="Q193" s="368"/>
      <c r="R193" s="368"/>
      <c r="S193" s="368"/>
      <c r="T193" s="369"/>
      <c r="U193" s="386" t="str">
        <f t="shared" si="65"/>
        <v/>
      </c>
      <c r="V193" s="347"/>
      <c r="W193" s="394"/>
      <c r="X193" s="353" t="str">
        <f t="shared" si="96"/>
        <v/>
      </c>
      <c r="Y193" s="387"/>
      <c r="Z193" s="389"/>
      <c r="AB193" s="490"/>
      <c r="AC193" s="491"/>
      <c r="AD193" s="491"/>
      <c r="AE193" s="491"/>
      <c r="AF193" s="492"/>
      <c r="AG193" s="450"/>
      <c r="AH193" s="450"/>
      <c r="AI193" s="450"/>
      <c r="AJ193" s="491"/>
      <c r="AK193" s="491"/>
      <c r="AL193" s="491"/>
      <c r="AM193" s="492"/>
      <c r="AN193" s="450"/>
      <c r="AO193" s="507"/>
    </row>
  </sheetData>
  <sheetProtection algorithmName="SHA-512" hashValue="SL3AEr6PkAqTQGfGMmdtXeCuYlPxhd7GMtNmlCr5gfoJpqBzX4UeIid3j+Y7Tfol/IEddgibxH+nVfFg5FkZlQ==" saltValue="vTOPIFBZKicD2+QXOFDRmg==" spinCount="100000" sheet="1" formatCells="0" formatColumns="0" formatRows="0" insertColumns="0" insertRows="0" insertHyperlinks="0" deleteColumns="0" deleteRows="0"/>
  <mergeCells count="5">
    <mergeCell ref="AB3:AN3"/>
    <mergeCell ref="U2:X2"/>
    <mergeCell ref="D3:E3"/>
    <mergeCell ref="X3:Z3"/>
    <mergeCell ref="U3:W3"/>
  </mergeCells>
  <conditionalFormatting sqref="B5 B136:B138">
    <cfRule type="containsText" dxfId="151" priority="161" stopIfTrue="1" operator="containsText" text="BAJA">
      <formula>NOT(ISERROR(SEARCH("BAJA",B5)))</formula>
    </cfRule>
    <cfRule type="containsText" dxfId="150" priority="162" stopIfTrue="1" operator="containsText" text="MODERADA">
      <formula>NOT(ISERROR(SEARCH("MODERADA",B5)))</formula>
    </cfRule>
    <cfRule type="containsText" dxfId="149" priority="163" stopIfTrue="1" operator="containsText" text="ALTA">
      <formula>NOT(ISERROR(SEARCH("ALTA",B5)))</formula>
    </cfRule>
    <cfRule type="containsText" dxfId="148" priority="164" stopIfTrue="1" operator="containsText" text="EXTREMA">
      <formula>NOT(ISERROR(SEARCH("EXTREMA",B5)))</formula>
    </cfRule>
  </conditionalFormatting>
  <conditionalFormatting sqref="AG193:AI193 AG134:AI135 AN193:AO193 AN134:AO135 AG5:AI25 AN5:AO25">
    <cfRule type="cellIs" dxfId="147" priority="85" operator="equal">
      <formula>"EXTREMA"</formula>
    </cfRule>
    <cfRule type="cellIs" dxfId="146" priority="86" operator="equal">
      <formula>"ALTA"</formula>
    </cfRule>
    <cfRule type="cellIs" dxfId="145" priority="87" operator="equal">
      <formula>"MODERADA"</formula>
    </cfRule>
    <cfRule type="cellIs" dxfId="144" priority="88" operator="equal">
      <formula>"BAJA"</formula>
    </cfRule>
  </conditionalFormatting>
  <conditionalFormatting sqref="AG27:AI27 AN27:AO27">
    <cfRule type="cellIs" dxfId="143" priority="77" operator="equal">
      <formula>"EXTREMA"</formula>
    </cfRule>
    <cfRule type="cellIs" dxfId="142" priority="78" operator="equal">
      <formula>"ALTA"</formula>
    </cfRule>
    <cfRule type="cellIs" dxfId="141" priority="79" operator="equal">
      <formula>"MODERADA"</formula>
    </cfRule>
    <cfRule type="cellIs" dxfId="140" priority="80" operator="equal">
      <formula>"BAJA"</formula>
    </cfRule>
  </conditionalFormatting>
  <conditionalFormatting sqref="AG36:AI38 AN36:AO38">
    <cfRule type="cellIs" dxfId="139" priority="73" operator="equal">
      <formula>"EXTREMA"</formula>
    </cfRule>
    <cfRule type="cellIs" dxfId="138" priority="74" operator="equal">
      <formula>"ALTA"</formula>
    </cfRule>
    <cfRule type="cellIs" dxfId="137" priority="75" operator="equal">
      <formula>"MODERADA"</formula>
    </cfRule>
    <cfRule type="cellIs" dxfId="136" priority="76" operator="equal">
      <formula>"BAJA"</formula>
    </cfRule>
  </conditionalFormatting>
  <conditionalFormatting sqref="AG48:AI50 AN48:AO50">
    <cfRule type="cellIs" dxfId="135" priority="69" operator="equal">
      <formula>"EXTREMA"</formula>
    </cfRule>
    <cfRule type="cellIs" dxfId="134" priority="70" operator="equal">
      <formula>"ALTA"</formula>
    </cfRule>
    <cfRule type="cellIs" dxfId="133" priority="71" operator="equal">
      <formula>"MODERADA"</formula>
    </cfRule>
    <cfRule type="cellIs" dxfId="132" priority="72" operator="equal">
      <formula>"BAJA"</formula>
    </cfRule>
  </conditionalFormatting>
  <conditionalFormatting sqref="AG59:AI61 AN59:AO61">
    <cfRule type="cellIs" dxfId="131" priority="65" operator="equal">
      <formula>"EXTREMA"</formula>
    </cfRule>
    <cfRule type="cellIs" dxfId="130" priority="66" operator="equal">
      <formula>"ALTA"</formula>
    </cfRule>
    <cfRule type="cellIs" dxfId="129" priority="67" operator="equal">
      <formula>"MODERADA"</formula>
    </cfRule>
    <cfRule type="cellIs" dxfId="128" priority="68" operator="equal">
      <formula>"BAJA"</formula>
    </cfRule>
  </conditionalFormatting>
  <conditionalFormatting sqref="B129:B132">
    <cfRule type="containsText" dxfId="127" priority="93" stopIfTrue="1" operator="containsText" text="BAJA">
      <formula>NOT(ISERROR(SEARCH("BAJA",B129)))</formula>
    </cfRule>
    <cfRule type="containsText" dxfId="126" priority="94" stopIfTrue="1" operator="containsText" text="MODERADA">
      <formula>NOT(ISERROR(SEARCH("MODERADA",B129)))</formula>
    </cfRule>
    <cfRule type="containsText" dxfId="125" priority="95" stopIfTrue="1" operator="containsText" text="ALTA">
      <formula>NOT(ISERROR(SEARCH("ALTA",B129)))</formula>
    </cfRule>
    <cfRule type="containsText" dxfId="124" priority="96" stopIfTrue="1" operator="containsText" text="EXTREMA">
      <formula>NOT(ISERROR(SEARCH("EXTREMA",B129)))</formula>
    </cfRule>
  </conditionalFormatting>
  <conditionalFormatting sqref="B14">
    <cfRule type="containsText" dxfId="123" priority="157" stopIfTrue="1" operator="containsText" text="BAJA">
      <formula>NOT(ISERROR(SEARCH("BAJA",B14)))</formula>
    </cfRule>
    <cfRule type="containsText" dxfId="122" priority="158" stopIfTrue="1" operator="containsText" text="MODERADA">
      <formula>NOT(ISERROR(SEARCH("MODERADA",B14)))</formula>
    </cfRule>
    <cfRule type="containsText" dxfId="121" priority="159" stopIfTrue="1" operator="containsText" text="ALTA">
      <formula>NOT(ISERROR(SEARCH("ALTA",B14)))</formula>
    </cfRule>
    <cfRule type="containsText" dxfId="120" priority="160" stopIfTrue="1" operator="containsText" text="EXTREMA">
      <formula>NOT(ISERROR(SEARCH("EXTREMA",B14)))</formula>
    </cfRule>
  </conditionalFormatting>
  <conditionalFormatting sqref="B22">
    <cfRule type="containsText" dxfId="119" priority="153" stopIfTrue="1" operator="containsText" text="BAJA">
      <formula>NOT(ISERROR(SEARCH("BAJA",B22)))</formula>
    </cfRule>
    <cfRule type="containsText" dxfId="118" priority="154" stopIfTrue="1" operator="containsText" text="MODERADA">
      <formula>NOT(ISERROR(SEARCH("MODERADA",B22)))</formula>
    </cfRule>
    <cfRule type="containsText" dxfId="117" priority="155" stopIfTrue="1" operator="containsText" text="ALTA">
      <formula>NOT(ISERROR(SEARCH("ALTA",B22)))</formula>
    </cfRule>
    <cfRule type="containsText" dxfId="116" priority="156" stopIfTrue="1" operator="containsText" text="EXTREMA">
      <formula>NOT(ISERROR(SEARCH("EXTREMA",B22)))</formula>
    </cfRule>
  </conditionalFormatting>
  <conditionalFormatting sqref="B28">
    <cfRule type="containsText" dxfId="115" priority="149" stopIfTrue="1" operator="containsText" text="BAJA">
      <formula>NOT(ISERROR(SEARCH("BAJA",B28)))</formula>
    </cfRule>
    <cfRule type="containsText" dxfId="114" priority="150" stopIfTrue="1" operator="containsText" text="MODERADA">
      <formula>NOT(ISERROR(SEARCH("MODERADA",B28)))</formula>
    </cfRule>
    <cfRule type="containsText" dxfId="113" priority="151" stopIfTrue="1" operator="containsText" text="ALTA">
      <formula>NOT(ISERROR(SEARCH("ALTA",B28)))</formula>
    </cfRule>
    <cfRule type="containsText" dxfId="112" priority="152" stopIfTrue="1" operator="containsText" text="EXTREMA">
      <formula>NOT(ISERROR(SEARCH("EXTREMA",B28)))</formula>
    </cfRule>
  </conditionalFormatting>
  <conditionalFormatting sqref="B43">
    <cfRule type="containsText" dxfId="111" priority="145" stopIfTrue="1" operator="containsText" text="BAJA">
      <formula>NOT(ISERROR(SEARCH("BAJA",B43)))</formula>
    </cfRule>
    <cfRule type="containsText" dxfId="110" priority="146" stopIfTrue="1" operator="containsText" text="MODERADA">
      <formula>NOT(ISERROR(SEARCH("MODERADA",B43)))</formula>
    </cfRule>
    <cfRule type="containsText" dxfId="109" priority="147" stopIfTrue="1" operator="containsText" text="ALTA">
      <formula>NOT(ISERROR(SEARCH("ALTA",B43)))</formula>
    </cfRule>
    <cfRule type="containsText" dxfId="108" priority="148" stopIfTrue="1" operator="containsText" text="EXTREMA">
      <formula>NOT(ISERROR(SEARCH("EXTREMA",B43)))</formula>
    </cfRule>
  </conditionalFormatting>
  <conditionalFormatting sqref="B51">
    <cfRule type="containsText" dxfId="107" priority="141" stopIfTrue="1" operator="containsText" text="BAJA">
      <formula>NOT(ISERROR(SEARCH("BAJA",B51)))</formula>
    </cfRule>
    <cfRule type="containsText" dxfId="106" priority="142" stopIfTrue="1" operator="containsText" text="MODERADA">
      <formula>NOT(ISERROR(SEARCH("MODERADA",B51)))</formula>
    </cfRule>
    <cfRule type="containsText" dxfId="105" priority="143" stopIfTrue="1" operator="containsText" text="ALTA">
      <formula>NOT(ISERROR(SEARCH("ALTA",B51)))</formula>
    </cfRule>
    <cfRule type="containsText" dxfId="104" priority="144" stopIfTrue="1" operator="containsText" text="EXTREMA">
      <formula>NOT(ISERROR(SEARCH("EXTREMA",B51)))</formula>
    </cfRule>
  </conditionalFormatting>
  <conditionalFormatting sqref="B62:B67">
    <cfRule type="containsText" dxfId="103" priority="137" stopIfTrue="1" operator="containsText" text="BAJA">
      <formula>NOT(ISERROR(SEARCH("BAJA",B62)))</formula>
    </cfRule>
    <cfRule type="containsText" dxfId="102" priority="138" stopIfTrue="1" operator="containsText" text="MODERADA">
      <formula>NOT(ISERROR(SEARCH("MODERADA",B62)))</formula>
    </cfRule>
    <cfRule type="containsText" dxfId="101" priority="139" stopIfTrue="1" operator="containsText" text="ALTA">
      <formula>NOT(ISERROR(SEARCH("ALTA",B62)))</formula>
    </cfRule>
    <cfRule type="containsText" dxfId="100" priority="140" stopIfTrue="1" operator="containsText" text="EXTREMA">
      <formula>NOT(ISERROR(SEARCH("EXTREMA",B62)))</formula>
    </cfRule>
  </conditionalFormatting>
  <conditionalFormatting sqref="B76">
    <cfRule type="containsText" dxfId="99" priority="133" stopIfTrue="1" operator="containsText" text="BAJA">
      <formula>NOT(ISERROR(SEARCH("BAJA",B76)))</formula>
    </cfRule>
    <cfRule type="containsText" dxfId="98" priority="134" stopIfTrue="1" operator="containsText" text="MODERADA">
      <formula>NOT(ISERROR(SEARCH("MODERADA",B76)))</formula>
    </cfRule>
    <cfRule type="containsText" dxfId="97" priority="135" stopIfTrue="1" operator="containsText" text="ALTA">
      <formula>NOT(ISERROR(SEARCH("ALTA",B76)))</formula>
    </cfRule>
    <cfRule type="containsText" dxfId="96" priority="136" stopIfTrue="1" operator="containsText" text="EXTREMA">
      <formula>NOT(ISERROR(SEARCH("EXTREMA",B76)))</formula>
    </cfRule>
  </conditionalFormatting>
  <conditionalFormatting sqref="B96:B98">
    <cfRule type="containsText" dxfId="95" priority="129" stopIfTrue="1" operator="containsText" text="BAJA">
      <formula>NOT(ISERROR(SEARCH("BAJA",B96)))</formula>
    </cfRule>
    <cfRule type="containsText" dxfId="94" priority="130" stopIfTrue="1" operator="containsText" text="MODERADA">
      <formula>NOT(ISERROR(SEARCH("MODERADA",B96)))</formula>
    </cfRule>
    <cfRule type="containsText" dxfId="93" priority="131" stopIfTrue="1" operator="containsText" text="ALTA">
      <formula>NOT(ISERROR(SEARCH("ALTA",B96)))</formula>
    </cfRule>
    <cfRule type="containsText" dxfId="92" priority="132" stopIfTrue="1" operator="containsText" text="EXTREMA">
      <formula>NOT(ISERROR(SEARCH("EXTREMA",B96)))</formula>
    </cfRule>
  </conditionalFormatting>
  <conditionalFormatting sqref="B105">
    <cfRule type="containsText" dxfId="91" priority="125" stopIfTrue="1" operator="containsText" text="BAJA">
      <formula>NOT(ISERROR(SEARCH("BAJA",B105)))</formula>
    </cfRule>
    <cfRule type="containsText" dxfId="90" priority="126" stopIfTrue="1" operator="containsText" text="MODERADA">
      <formula>NOT(ISERROR(SEARCH("MODERADA",B105)))</formula>
    </cfRule>
    <cfRule type="containsText" dxfId="89" priority="127" stopIfTrue="1" operator="containsText" text="ALTA">
      <formula>NOT(ISERROR(SEARCH("ALTA",B105)))</formula>
    </cfRule>
    <cfRule type="containsText" dxfId="88" priority="128" stopIfTrue="1" operator="containsText" text="EXTREMA">
      <formula>NOT(ISERROR(SEARCH("EXTREMA",B105)))</formula>
    </cfRule>
  </conditionalFormatting>
  <conditionalFormatting sqref="B114">
    <cfRule type="containsText" dxfId="87" priority="121" stopIfTrue="1" operator="containsText" text="BAJA">
      <formula>NOT(ISERROR(SEARCH("BAJA",B114)))</formula>
    </cfRule>
    <cfRule type="containsText" dxfId="86" priority="122" stopIfTrue="1" operator="containsText" text="MODERADA">
      <formula>NOT(ISERROR(SEARCH("MODERADA",B114)))</formula>
    </cfRule>
    <cfRule type="containsText" dxfId="85" priority="123" stopIfTrue="1" operator="containsText" text="ALTA">
      <formula>NOT(ISERROR(SEARCH("ALTA",B114)))</formula>
    </cfRule>
    <cfRule type="containsText" dxfId="84" priority="124" stopIfTrue="1" operator="containsText" text="EXTREMA">
      <formula>NOT(ISERROR(SEARCH("EXTREMA",B114)))</formula>
    </cfRule>
  </conditionalFormatting>
  <conditionalFormatting sqref="B121">
    <cfRule type="containsText" dxfId="83" priority="117" stopIfTrue="1" operator="containsText" text="BAJA">
      <formula>NOT(ISERROR(SEARCH("BAJA",B121)))</formula>
    </cfRule>
    <cfRule type="containsText" dxfId="82" priority="118" stopIfTrue="1" operator="containsText" text="MODERADA">
      <formula>NOT(ISERROR(SEARCH("MODERADA",B121)))</formula>
    </cfRule>
    <cfRule type="containsText" dxfId="81" priority="119" stopIfTrue="1" operator="containsText" text="ALTA">
      <formula>NOT(ISERROR(SEARCH("ALTA",B121)))</formula>
    </cfRule>
    <cfRule type="containsText" dxfId="80" priority="120" stopIfTrue="1" operator="containsText" text="EXTREMA">
      <formula>NOT(ISERROR(SEARCH("EXTREMA",B121)))</formula>
    </cfRule>
  </conditionalFormatting>
  <conditionalFormatting sqref="B162:B165">
    <cfRule type="containsText" dxfId="79" priority="113" stopIfTrue="1" operator="containsText" text="BAJA">
      <formula>NOT(ISERROR(SEARCH("BAJA",B162)))</formula>
    </cfRule>
    <cfRule type="containsText" dxfId="78" priority="114" stopIfTrue="1" operator="containsText" text="MODERADA">
      <formula>NOT(ISERROR(SEARCH("MODERADA",B162)))</formula>
    </cfRule>
    <cfRule type="containsText" dxfId="77" priority="115" stopIfTrue="1" operator="containsText" text="ALTA">
      <formula>NOT(ISERROR(SEARCH("ALTA",B162)))</formula>
    </cfRule>
    <cfRule type="containsText" dxfId="76" priority="116" stopIfTrue="1" operator="containsText" text="EXTREMA">
      <formula>NOT(ISERROR(SEARCH("EXTREMA",B162)))</formula>
    </cfRule>
  </conditionalFormatting>
  <conditionalFormatting sqref="B171">
    <cfRule type="containsText" dxfId="75" priority="109" stopIfTrue="1" operator="containsText" text="BAJA">
      <formula>NOT(ISERROR(SEARCH("BAJA",B171)))</formula>
    </cfRule>
    <cfRule type="containsText" dxfId="74" priority="110" stopIfTrue="1" operator="containsText" text="MODERADA">
      <formula>NOT(ISERROR(SEARCH("MODERADA",B171)))</formula>
    </cfRule>
    <cfRule type="containsText" dxfId="73" priority="111" stopIfTrue="1" operator="containsText" text="ALTA">
      <formula>NOT(ISERROR(SEARCH("ALTA",B171)))</formula>
    </cfRule>
    <cfRule type="containsText" dxfId="72" priority="112" stopIfTrue="1" operator="containsText" text="EXTREMA">
      <formula>NOT(ISERROR(SEARCH("EXTREMA",B171)))</formula>
    </cfRule>
  </conditionalFormatting>
  <conditionalFormatting sqref="B179:B182">
    <cfRule type="containsText" dxfId="71" priority="105" stopIfTrue="1" operator="containsText" text="BAJA">
      <formula>NOT(ISERROR(SEARCH("BAJA",B179)))</formula>
    </cfRule>
    <cfRule type="containsText" dxfId="70" priority="106" stopIfTrue="1" operator="containsText" text="MODERADA">
      <formula>NOT(ISERROR(SEARCH("MODERADA",B179)))</formula>
    </cfRule>
    <cfRule type="containsText" dxfId="69" priority="107" stopIfTrue="1" operator="containsText" text="ALTA">
      <formula>NOT(ISERROR(SEARCH("ALTA",B179)))</formula>
    </cfRule>
    <cfRule type="containsText" dxfId="68" priority="108" stopIfTrue="1" operator="containsText" text="EXTREMA">
      <formula>NOT(ISERROR(SEARCH("EXTREMA",B179)))</formula>
    </cfRule>
  </conditionalFormatting>
  <conditionalFormatting sqref="B151">
    <cfRule type="containsText" dxfId="67" priority="101" stopIfTrue="1" operator="containsText" text="BAJA">
      <formula>NOT(ISERROR(SEARCH("BAJA",B151)))</formula>
    </cfRule>
    <cfRule type="containsText" dxfId="66" priority="102" stopIfTrue="1" operator="containsText" text="MODERADA">
      <formula>NOT(ISERROR(SEARCH("MODERADA",B151)))</formula>
    </cfRule>
    <cfRule type="containsText" dxfId="65" priority="103" stopIfTrue="1" operator="containsText" text="ALTA">
      <formula>NOT(ISERROR(SEARCH("ALTA",B151)))</formula>
    </cfRule>
    <cfRule type="containsText" dxfId="64" priority="104" stopIfTrue="1" operator="containsText" text="EXTREMA">
      <formula>NOT(ISERROR(SEARCH("EXTREMA",B151)))</formula>
    </cfRule>
  </conditionalFormatting>
  <conditionalFormatting sqref="B39">
    <cfRule type="containsText" dxfId="63" priority="97" stopIfTrue="1" operator="containsText" text="BAJA">
      <formula>NOT(ISERROR(SEARCH("BAJA",B39)))</formula>
    </cfRule>
    <cfRule type="containsText" dxfId="62" priority="98" stopIfTrue="1" operator="containsText" text="MODERADA">
      <formula>NOT(ISERROR(SEARCH("MODERADA",B39)))</formula>
    </cfRule>
    <cfRule type="containsText" dxfId="61" priority="99" stopIfTrue="1" operator="containsText" text="ALTA">
      <formula>NOT(ISERROR(SEARCH("ALTA",B39)))</formula>
    </cfRule>
    <cfRule type="containsText" dxfId="60" priority="100" stopIfTrue="1" operator="containsText" text="EXTREMA">
      <formula>NOT(ISERROR(SEARCH("EXTREMA",B39)))</formula>
    </cfRule>
  </conditionalFormatting>
  <conditionalFormatting sqref="B155">
    <cfRule type="containsText" dxfId="59" priority="89" stopIfTrue="1" operator="containsText" text="BAJA">
      <formula>NOT(ISERROR(SEARCH("BAJA",B155)))</formula>
    </cfRule>
    <cfRule type="containsText" dxfId="58" priority="90" stopIfTrue="1" operator="containsText" text="MODERADA">
      <formula>NOT(ISERROR(SEARCH("MODERADA",B155)))</formula>
    </cfRule>
    <cfRule type="containsText" dxfId="57" priority="91" stopIfTrue="1" operator="containsText" text="ALTA">
      <formula>NOT(ISERROR(SEARCH("ALTA",B155)))</formula>
    </cfRule>
    <cfRule type="containsText" dxfId="56" priority="92" stopIfTrue="1" operator="containsText" text="EXTREMA">
      <formula>NOT(ISERROR(SEARCH("EXTREMA",B155)))</formula>
    </cfRule>
  </conditionalFormatting>
  <conditionalFormatting sqref="AG73:AI75 AN73:AO75">
    <cfRule type="cellIs" dxfId="55" priority="61" operator="equal">
      <formula>"EXTREMA"</formula>
    </cfRule>
    <cfRule type="cellIs" dxfId="54" priority="62" operator="equal">
      <formula>"ALTA"</formula>
    </cfRule>
    <cfRule type="cellIs" dxfId="53" priority="63" operator="equal">
      <formula>"MODERADA"</formula>
    </cfRule>
    <cfRule type="cellIs" dxfId="52" priority="64" operator="equal">
      <formula>"BAJA"</formula>
    </cfRule>
  </conditionalFormatting>
  <conditionalFormatting sqref="AG84:AI86 AN84:AO86">
    <cfRule type="cellIs" dxfId="51" priority="57" operator="equal">
      <formula>"EXTREMA"</formula>
    </cfRule>
    <cfRule type="cellIs" dxfId="50" priority="58" operator="equal">
      <formula>"ALTA"</formula>
    </cfRule>
    <cfRule type="cellIs" dxfId="49" priority="59" operator="equal">
      <formula>"MODERADA"</formula>
    </cfRule>
    <cfRule type="cellIs" dxfId="48" priority="60" operator="equal">
      <formula>"BAJA"</formula>
    </cfRule>
  </conditionalFormatting>
  <conditionalFormatting sqref="AG93:AI95 AN93:AO95">
    <cfRule type="cellIs" dxfId="47" priority="53" operator="equal">
      <formula>"EXTREMA"</formula>
    </cfRule>
    <cfRule type="cellIs" dxfId="46" priority="54" operator="equal">
      <formula>"ALTA"</formula>
    </cfRule>
    <cfRule type="cellIs" dxfId="45" priority="55" operator="equal">
      <formula>"MODERADA"</formula>
    </cfRule>
    <cfRule type="cellIs" dxfId="44" priority="56" operator="equal">
      <formula>"BAJA"</formula>
    </cfRule>
  </conditionalFormatting>
  <conditionalFormatting sqref="AG102:AI104 AN102:AO104">
    <cfRule type="cellIs" dxfId="43" priority="49" operator="equal">
      <formula>"EXTREMA"</formula>
    </cfRule>
    <cfRule type="cellIs" dxfId="42" priority="50" operator="equal">
      <formula>"ALTA"</formula>
    </cfRule>
    <cfRule type="cellIs" dxfId="41" priority="51" operator="equal">
      <formula>"MODERADA"</formula>
    </cfRule>
    <cfRule type="cellIs" dxfId="40" priority="52" operator="equal">
      <formula>"BAJA"</formula>
    </cfRule>
  </conditionalFormatting>
  <conditionalFormatting sqref="AG118:AI120 AN118:AO120">
    <cfRule type="cellIs" dxfId="39" priority="41" operator="equal">
      <formula>"EXTREMA"</formula>
    </cfRule>
    <cfRule type="cellIs" dxfId="38" priority="42" operator="equal">
      <formula>"ALTA"</formula>
    </cfRule>
    <cfRule type="cellIs" dxfId="37" priority="43" operator="equal">
      <formula>"MODERADA"</formula>
    </cfRule>
    <cfRule type="cellIs" dxfId="36" priority="44" operator="equal">
      <formula>"BAJA"</formula>
    </cfRule>
  </conditionalFormatting>
  <conditionalFormatting sqref="AG111:AI113 AN111:AO113">
    <cfRule type="cellIs" dxfId="35" priority="45" operator="equal">
      <formula>"EXTREMA"</formula>
    </cfRule>
    <cfRule type="cellIs" dxfId="34" priority="46" operator="equal">
      <formula>"ALTA"</formula>
    </cfRule>
    <cfRule type="cellIs" dxfId="33" priority="47" operator="equal">
      <formula>"MODERADA"</formula>
    </cfRule>
    <cfRule type="cellIs" dxfId="32" priority="48" operator="equal">
      <formula>"BAJA"</formula>
    </cfRule>
  </conditionalFormatting>
  <conditionalFormatting sqref="AG126:AI128 AN126:AO128">
    <cfRule type="cellIs" dxfId="31" priority="37" operator="equal">
      <formula>"EXTREMA"</formula>
    </cfRule>
    <cfRule type="cellIs" dxfId="30" priority="38" operator="equal">
      <formula>"ALTA"</formula>
    </cfRule>
    <cfRule type="cellIs" dxfId="29" priority="39" operator="equal">
      <formula>"MODERADA"</formula>
    </cfRule>
    <cfRule type="cellIs" dxfId="28" priority="40" operator="equal">
      <formula>"BAJA"</formula>
    </cfRule>
  </conditionalFormatting>
  <conditionalFormatting sqref="AG148:AI150 AN148:AO150">
    <cfRule type="cellIs" dxfId="27" priority="33" operator="equal">
      <formula>"EXTREMA"</formula>
    </cfRule>
    <cfRule type="cellIs" dxfId="26" priority="34" operator="equal">
      <formula>"ALTA"</formula>
    </cfRule>
    <cfRule type="cellIs" dxfId="25" priority="35" operator="equal">
      <formula>"MODERADA"</formula>
    </cfRule>
    <cfRule type="cellIs" dxfId="24" priority="36" operator="equal">
      <formula>"BAJA"</formula>
    </cfRule>
  </conditionalFormatting>
  <conditionalFormatting sqref="AG168:AI170 AN168:AO170">
    <cfRule type="cellIs" dxfId="23" priority="29" operator="equal">
      <formula>"EXTREMA"</formula>
    </cfRule>
    <cfRule type="cellIs" dxfId="22" priority="30" operator="equal">
      <formula>"ALTA"</formula>
    </cfRule>
    <cfRule type="cellIs" dxfId="21" priority="31" operator="equal">
      <formula>"MODERADA"</formula>
    </cfRule>
    <cfRule type="cellIs" dxfId="20" priority="32" operator="equal">
      <formula>"BAJA"</formula>
    </cfRule>
  </conditionalFormatting>
  <conditionalFormatting sqref="AG176:AI178 AN176:AO178">
    <cfRule type="cellIs" dxfId="19" priority="25" operator="equal">
      <formula>"EXTREMA"</formula>
    </cfRule>
    <cfRule type="cellIs" dxfId="18" priority="26" operator="equal">
      <formula>"ALTA"</formula>
    </cfRule>
    <cfRule type="cellIs" dxfId="17" priority="27" operator="equal">
      <formula>"MODERADA"</formula>
    </cfRule>
    <cfRule type="cellIs" dxfId="16" priority="28" operator="equal">
      <formula>"BAJA"</formula>
    </cfRule>
  </conditionalFormatting>
  <conditionalFormatting sqref="AG187:AI189 AN187:AO189">
    <cfRule type="cellIs" dxfId="15" priority="21" operator="equal">
      <formula>"EXTREMA"</formula>
    </cfRule>
    <cfRule type="cellIs" dxfId="14" priority="22" operator="equal">
      <formula>"ALTA"</formula>
    </cfRule>
    <cfRule type="cellIs" dxfId="13" priority="23" operator="equal">
      <formula>"MODERADA"</formula>
    </cfRule>
    <cfRule type="cellIs" dxfId="12" priority="24" operator="equal">
      <formula>"BAJA"</formula>
    </cfRule>
  </conditionalFormatting>
  <conditionalFormatting sqref="AG152:AI154 AN152:AO154">
    <cfRule type="cellIs" dxfId="11" priority="17" operator="equal">
      <formula>"EXTREMA"</formula>
    </cfRule>
    <cfRule type="cellIs" dxfId="10" priority="18" operator="equal">
      <formula>"ALTA"</formula>
    </cfRule>
    <cfRule type="cellIs" dxfId="9" priority="19" operator="equal">
      <formula>"MODERADA"</formula>
    </cfRule>
    <cfRule type="cellIs" dxfId="8" priority="20" operator="equal">
      <formula>"BAJA"</formula>
    </cfRule>
  </conditionalFormatting>
  <conditionalFormatting sqref="AG190:AI192 AN190:AO192">
    <cfRule type="cellIs" dxfId="7" priority="13" operator="equal">
      <formula>"EXTREMA"</formula>
    </cfRule>
    <cfRule type="cellIs" dxfId="6" priority="14" operator="equal">
      <formula>"ALTA"</formula>
    </cfRule>
    <cfRule type="cellIs" dxfId="5" priority="15" operator="equal">
      <formula>"MODERADA"</formula>
    </cfRule>
    <cfRule type="cellIs" dxfId="4" priority="16" operator="equal">
      <formula>"BAJA"</formula>
    </cfRule>
  </conditionalFormatting>
  <conditionalFormatting sqref="AG159:AI161 AN159:AO161">
    <cfRule type="cellIs" dxfId="3" priority="5" operator="equal">
      <formula>"EXTREMA"</formula>
    </cfRule>
    <cfRule type="cellIs" dxfId="2" priority="6" operator="equal">
      <formula>"ALTA"</formula>
    </cfRule>
    <cfRule type="cellIs" dxfId="1" priority="7" operator="equal">
      <formula>"MODERADA"</formula>
    </cfRule>
    <cfRule type="cellIs" dxfId="0" priority="8" operator="equal">
      <formula>"BAJA"</formula>
    </cfRule>
  </conditionalFormatting>
  <dataValidations count="5">
    <dataValidation type="list" allowBlank="1" showInputMessage="1" showErrorMessage="1" sqref="C5:C193">
      <formula1>$AR$1:$AR$2</formula1>
    </dataValidation>
    <dataValidation type="list" allowBlank="1" showInputMessage="1" showErrorMessage="1" sqref="D5:F193 H5:I193">
      <formula1>$AS$1:$AS$2</formula1>
    </dataValidation>
    <dataValidation type="list" allowBlank="1" showInputMessage="1" showErrorMessage="1" sqref="G5:G193">
      <formula1>$AT$1:$AT$3</formula1>
    </dataValidation>
    <dataValidation type="list" allowBlank="1" showInputMessage="1" showErrorMessage="1" sqref="J5:J193">
      <formula1>$AU$1:$AU$3</formula1>
    </dataValidation>
    <dataValidation type="list" allowBlank="1" showInputMessage="1" showErrorMessage="1" sqref="P5:P193">
      <formula1>$AW$1:$AW$3</formula1>
    </dataValidation>
  </dataValidations>
  <pageMargins left="0.70866141732283472" right="0.70866141732283472" top="0.74803149606299213" bottom="0.74803149606299213" header="0.31496062992125984" footer="0.31496062992125984"/>
  <pageSetup orientation="portrait" r:id="rId1"/>
  <ignoredErrors>
    <ignoredError sqref="AH6:AI6" 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topLeftCell="E1" zoomScaleNormal="100" workbookViewId="0">
      <selection activeCell="Q4" sqref="Q4"/>
    </sheetView>
  </sheetViews>
  <sheetFormatPr baseColWidth="10" defaultRowHeight="15" x14ac:dyDescent="0.25"/>
  <cols>
    <col min="1" max="1" width="3.140625" style="4" customWidth="1"/>
    <col min="2" max="2" width="20.85546875" style="4" customWidth="1"/>
    <col min="3" max="3" width="21.140625" style="4" customWidth="1"/>
    <col min="4" max="4" width="21.42578125" style="4" customWidth="1"/>
    <col min="5" max="5" width="20.140625" style="4" customWidth="1"/>
    <col min="6" max="6" width="27" style="4" customWidth="1"/>
    <col min="7" max="7" width="2.85546875" style="4" customWidth="1"/>
    <col min="8" max="8" width="1.7109375" style="4"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4" customFormat="1" ht="3" customHeight="1" thickBot="1" x14ac:dyDescent="0.3"/>
    <row r="2" spans="2:17" s="4" customFormat="1" ht="38.25" customHeight="1" thickBot="1" x14ac:dyDescent="0.3">
      <c r="B2" s="26"/>
      <c r="C2" s="883" t="s">
        <v>126</v>
      </c>
      <c r="D2" s="884"/>
      <c r="E2" s="884"/>
      <c r="F2" s="885"/>
      <c r="I2" s="48" t="s">
        <v>2</v>
      </c>
      <c r="J2" s="888" t="s">
        <v>127</v>
      </c>
      <c r="K2" s="888"/>
      <c r="L2" s="888"/>
      <c r="M2" s="888"/>
      <c r="N2" s="889"/>
      <c r="P2" s="886" t="s">
        <v>121</v>
      </c>
      <c r="Q2" s="887"/>
    </row>
    <row r="3" spans="2:17" ht="72" customHeight="1" thickBot="1" x14ac:dyDescent="0.3">
      <c r="B3" s="26"/>
      <c r="C3" s="33" t="s">
        <v>11</v>
      </c>
      <c r="D3" s="28" t="s">
        <v>12</v>
      </c>
      <c r="E3" s="27" t="s">
        <v>13</v>
      </c>
      <c r="F3" s="29" t="s">
        <v>14</v>
      </c>
      <c r="I3" s="50" t="s">
        <v>6</v>
      </c>
      <c r="J3" s="890" t="s">
        <v>7</v>
      </c>
      <c r="K3" s="891"/>
      <c r="L3" s="892" t="s">
        <v>131</v>
      </c>
      <c r="M3" s="893"/>
      <c r="N3" s="894"/>
      <c r="P3" s="49" t="s">
        <v>122</v>
      </c>
      <c r="Q3" s="57" t="s">
        <v>197</v>
      </c>
    </row>
    <row r="4" spans="2:17" ht="112.5" customHeight="1" thickBot="1" x14ac:dyDescent="0.3">
      <c r="B4" s="266" t="s">
        <v>44</v>
      </c>
      <c r="C4" s="267" t="s">
        <v>306</v>
      </c>
      <c r="D4" s="271" t="s">
        <v>52</v>
      </c>
      <c r="E4" s="274" t="s">
        <v>56</v>
      </c>
      <c r="F4" s="277" t="s">
        <v>62</v>
      </c>
      <c r="I4" s="52" t="s">
        <v>28</v>
      </c>
      <c r="J4" s="895" t="s">
        <v>32</v>
      </c>
      <c r="K4" s="896"/>
      <c r="L4" s="897" t="s">
        <v>132</v>
      </c>
      <c r="M4" s="898"/>
      <c r="N4" s="899"/>
      <c r="P4" s="51" t="s">
        <v>123</v>
      </c>
      <c r="Q4" s="58" t="s">
        <v>128</v>
      </c>
    </row>
    <row r="5" spans="2:17" ht="138" customHeight="1" thickBot="1" x14ac:dyDescent="0.3">
      <c r="B5" s="252" t="s">
        <v>45</v>
      </c>
      <c r="C5" s="268"/>
      <c r="D5" s="272" t="s">
        <v>196</v>
      </c>
      <c r="E5" s="275" t="s">
        <v>196</v>
      </c>
      <c r="F5" s="278" t="s">
        <v>307</v>
      </c>
      <c r="I5" s="54" t="s">
        <v>29</v>
      </c>
      <c r="J5" s="900" t="s">
        <v>33</v>
      </c>
      <c r="K5" s="901"/>
      <c r="L5" s="902" t="s">
        <v>133</v>
      </c>
      <c r="M5" s="903"/>
      <c r="N5" s="904"/>
      <c r="P5" s="53" t="s">
        <v>124</v>
      </c>
      <c r="Q5" s="59" t="s">
        <v>129</v>
      </c>
    </row>
    <row r="6" spans="2:17" ht="137.25" customHeight="1" thickBot="1" x14ac:dyDescent="0.3">
      <c r="B6" s="30" t="s">
        <v>35</v>
      </c>
      <c r="C6" s="269" t="s">
        <v>46</v>
      </c>
      <c r="D6" s="272" t="s">
        <v>49</v>
      </c>
      <c r="E6" s="275" t="s">
        <v>53</v>
      </c>
      <c r="F6" s="279" t="s">
        <v>57</v>
      </c>
      <c r="I6" s="56" t="s">
        <v>30</v>
      </c>
      <c r="J6" s="905" t="s">
        <v>33</v>
      </c>
      <c r="K6" s="906"/>
      <c r="L6" s="907" t="s">
        <v>134</v>
      </c>
      <c r="M6" s="908"/>
      <c r="N6" s="909"/>
      <c r="P6" s="55" t="s">
        <v>125</v>
      </c>
      <c r="Q6" s="59" t="s">
        <v>130</v>
      </c>
    </row>
    <row r="7" spans="2:17" ht="126" customHeight="1" x14ac:dyDescent="0.25">
      <c r="B7" s="30" t="s">
        <v>0</v>
      </c>
      <c r="C7" s="269" t="s">
        <v>47</v>
      </c>
      <c r="D7" s="272" t="s">
        <v>50</v>
      </c>
      <c r="E7" s="275" t="s">
        <v>54</v>
      </c>
      <c r="F7" s="280" t="s">
        <v>58</v>
      </c>
    </row>
    <row r="8" spans="2:17" ht="92.25" customHeight="1" thickBot="1" x14ac:dyDescent="0.3">
      <c r="B8" s="31" t="s">
        <v>1</v>
      </c>
      <c r="C8" s="270" t="s">
        <v>48</v>
      </c>
      <c r="D8" s="273" t="s">
        <v>51</v>
      </c>
      <c r="E8" s="276" t="s">
        <v>55</v>
      </c>
      <c r="F8" s="281" t="s">
        <v>36</v>
      </c>
    </row>
    <row r="9" spans="2:17" s="4" customFormat="1" ht="15" customHeight="1" x14ac:dyDescent="0.25"/>
    <row r="10" spans="2:17" s="4" customFormat="1" ht="15" customHeight="1" x14ac:dyDescent="0.25"/>
    <row r="11" spans="2:17" s="4" customFormat="1" ht="15" customHeight="1" x14ac:dyDescent="0.25"/>
    <row r="12" spans="2:17" s="4" customFormat="1" x14ac:dyDescent="0.25"/>
    <row r="13" spans="2:17" s="4" customFormat="1" x14ac:dyDescent="0.25"/>
    <row r="14" spans="2:17" s="4" customFormat="1" x14ac:dyDescent="0.25"/>
    <row r="15" spans="2:17" s="4" customFormat="1" x14ac:dyDescent="0.25"/>
    <row r="16" spans="2:17"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hidden="1" x14ac:dyDescent="0.25"/>
    <row r="31" s="4"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J4:K4"/>
    <mergeCell ref="L4:N4"/>
    <mergeCell ref="J5:K5"/>
    <mergeCell ref="L5:N5"/>
    <mergeCell ref="J6:K6"/>
    <mergeCell ref="L6:N6"/>
    <mergeCell ref="C2:F2"/>
    <mergeCell ref="P2:Q2"/>
    <mergeCell ref="J2:N2"/>
    <mergeCell ref="J3:K3"/>
    <mergeCell ref="L3:N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0. CONTROL DE CAMBIOS</vt:lpstr>
      <vt:lpstr>1.POLÍTICA</vt:lpstr>
      <vt:lpstr>2. MAPA DE RIESGOS </vt:lpstr>
      <vt:lpstr>3.DETERMINACIÓN DE PROBABILIDAD</vt:lpstr>
      <vt:lpstr>4. IMPACTO CORRUPCIÓN_GESTIÓN</vt:lpstr>
      <vt:lpstr>5. MATRIZ CALIFICACIÓN</vt:lpstr>
      <vt:lpstr>EVALUACIÓN DE LOS CONTROLES  </vt:lpstr>
      <vt:lpstr>6. EVALUACIÓN CONTROLES AG.2018</vt:lpstr>
      <vt:lpstr>7.OPCIONES DE MANEJO DEL RIESGO</vt:lpstr>
      <vt:lpstr>PANORAMA DE RIESGOS</vt:lpstr>
      <vt:lpstr>'1.POLÍTICA'!Área_de_impresión</vt:lpstr>
      <vt:lpstr>'2. MAPA DE RIESGOS '!Área_de_impresión</vt:lpstr>
      <vt:lpstr>'3.DETERMINACIÓN DE PROBABILIDAD'!Área_de_impresión</vt:lpstr>
      <vt:lpstr>'4. IMPACTO CORRUPCIÓN_GESTIÓN'!Área_de_impresión</vt:lpstr>
      <vt:lpstr>'5. MATRIZ CALIFICACIÓN'!Área_de_impresión</vt:lpstr>
      <vt:lpstr>'6. EVALUACIÓN CONTROLES AG.2018'!Área_de_impresión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Julieth Rojas Betancour</cp:lastModifiedBy>
  <cp:lastPrinted>2018-08-02T19:42:06Z</cp:lastPrinted>
  <dcterms:created xsi:type="dcterms:W3CDTF">2011-07-26T19:10:29Z</dcterms:created>
  <dcterms:modified xsi:type="dcterms:W3CDTF">2019-01-31T16:40:53Z</dcterms:modified>
</cp:coreProperties>
</file>