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2\Octubre\"/>
    </mc:Choice>
  </mc:AlternateContent>
  <xr:revisionPtr revIDLastSave="0" documentId="13_ncr:1_{9EFD798C-799A-45A2-995F-553A4C484802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EJEC CON REDUCCIÓN" sheetId="93" r:id="rId3"/>
    <sheet name="RESUMEN FUNCIONAMIENTO" sheetId="91" r:id="rId4"/>
    <sheet name="RESUMEN RESERVAS" sheetId="92" r:id="rId5"/>
  </sheets>
  <definedNames>
    <definedName name="_xlnm._FilterDatabase" localSheetId="2" hidden="1">'EJEC CON REDUCCIÓN'!$A$5:$N$38</definedName>
    <definedName name="_xlnm._FilterDatabase" localSheetId="0" hidden="1">'EJECUCION BMT  CONCEJO'!$B$5:$E$20</definedName>
    <definedName name="_xlnm._FilterDatabase" localSheetId="1" hidden="1">'EJECUCIÓN TOTAL'!$A$5:$L$38</definedName>
    <definedName name="_xlnm._FilterDatabase" localSheetId="4" hidden="1">'RESUMEN RESERVAS'!$A$4:$E$31</definedName>
    <definedName name="a" localSheetId="2">#REF!</definedName>
    <definedName name="a">#REF!</definedName>
    <definedName name="_xlnm.Print_Area" localSheetId="2">'EJEC CON REDUCCIÓN'!$A$1:$N$38</definedName>
    <definedName name="_xlnm.Print_Area" localSheetId="0">'EJECUCION BMT  CONCEJO'!$B$1:$D$24</definedName>
    <definedName name="_xlnm.Print_Area" localSheetId="1">'EJECUCIÓN TOTAL'!$A$1:$L$38</definedName>
    <definedName name="_xlnm.Print_Area" localSheetId="4">'RESUMEN RESERVAS'!$A$1:$E$33</definedName>
    <definedName name="CC" localSheetId="2">#REF!</definedName>
    <definedName name="CC">#REF!</definedName>
    <definedName name="GMO" localSheetId="2">#REF!</definedName>
    <definedName name="GMO">#REF!</definedName>
    <definedName name="MODALIDAD_DE_SELECCION" localSheetId="2">#REF!</definedName>
    <definedName name="MODALIDAD_DE_SELECCION">#REF!</definedName>
    <definedName name="ninguno" localSheetId="2">#REF!</definedName>
    <definedName name="ninguno">#REF!</definedName>
    <definedName name="Personal_Areas" localSheetId="2">#REF!</definedName>
    <definedName name="Personal_Areas">#REF!</definedName>
    <definedName name="QQQQ" localSheetId="2">#REF!</definedName>
    <definedName name="QQQQ">#REF!</definedName>
    <definedName name="Sectores" localSheetId="2">#REF!</definedName>
    <definedName name="Sectores">#REF!</definedName>
    <definedName name="WWW" localSheetId="2">#REF!</definedName>
    <definedName name="WWW">#REF!</definedName>
    <definedName name="XX" localSheetId="2">#REF!</definedName>
    <definedName name="XX">#REF!</definedName>
    <definedName name="XXX" localSheetId="2">#REF!</definedName>
    <definedName name="XXX">#REF!</definedName>
    <definedName name="YYY" localSheetId="2">#REF!</definedName>
    <definedName name="YYY">#REF!</definedName>
    <definedName name="ZZ" localSheetId="2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93" l="1"/>
  <c r="N38" i="93"/>
  <c r="M38" i="93"/>
  <c r="K38" i="93"/>
  <c r="F16" i="93"/>
  <c r="L38" i="62" l="1"/>
  <c r="H12" i="62" l="1"/>
  <c r="H10" i="62"/>
  <c r="J36" i="62"/>
  <c r="J16" i="62"/>
  <c r="J20" i="62" s="1"/>
  <c r="J10" i="62"/>
  <c r="F16" i="62"/>
  <c r="F20" i="62" s="1"/>
  <c r="F12" i="62"/>
  <c r="F10" i="62"/>
  <c r="F25" i="62"/>
  <c r="F28" i="62"/>
  <c r="F36" i="62"/>
  <c r="F13" i="62" l="1"/>
  <c r="F31" i="62"/>
  <c r="H10" i="91"/>
  <c r="H9" i="91"/>
  <c r="H8" i="91"/>
  <c r="H7" i="91"/>
  <c r="H6" i="91"/>
  <c r="I8" i="91"/>
  <c r="I10" i="91"/>
  <c r="H9" i="93"/>
  <c r="H33" i="93"/>
  <c r="H34" i="93"/>
  <c r="H35" i="93"/>
  <c r="H32" i="93"/>
  <c r="H30" i="93"/>
  <c r="H29" i="93"/>
  <c r="H27" i="93"/>
  <c r="H26" i="93"/>
  <c r="H24" i="93"/>
  <c r="H23" i="93"/>
  <c r="H21" i="93"/>
  <c r="H19" i="93"/>
  <c r="H18" i="93"/>
  <c r="H17" i="93"/>
  <c r="H15" i="93"/>
  <c r="H14" i="93"/>
  <c r="H11" i="93"/>
  <c r="H7" i="93"/>
  <c r="H8" i="93"/>
  <c r="F36" i="93"/>
  <c r="F28" i="93"/>
  <c r="F25" i="93"/>
  <c r="F22" i="93"/>
  <c r="F20" i="93"/>
  <c r="F12" i="93"/>
  <c r="F10" i="93"/>
  <c r="E33" i="93"/>
  <c r="G33" i="93" s="1"/>
  <c r="E34" i="93"/>
  <c r="G34" i="93" s="1"/>
  <c r="E35" i="93"/>
  <c r="G35" i="93" s="1"/>
  <c r="E32" i="93"/>
  <c r="G32" i="93" s="1"/>
  <c r="E30" i="93"/>
  <c r="G30" i="93" s="1"/>
  <c r="E29" i="93"/>
  <c r="G29" i="93" s="1"/>
  <c r="E27" i="93"/>
  <c r="G27" i="93" s="1"/>
  <c r="E26" i="93"/>
  <c r="G26" i="93" s="1"/>
  <c r="E24" i="93"/>
  <c r="G24" i="93" s="1"/>
  <c r="E23" i="93"/>
  <c r="G23" i="93" s="1"/>
  <c r="E21" i="93"/>
  <c r="G21" i="93" s="1"/>
  <c r="G22" i="93" s="1"/>
  <c r="E19" i="93"/>
  <c r="G19" i="93" s="1"/>
  <c r="E18" i="93"/>
  <c r="G18" i="93" s="1"/>
  <c r="E17" i="93"/>
  <c r="G17" i="93" s="1"/>
  <c r="E15" i="93"/>
  <c r="G15" i="93" s="1"/>
  <c r="E14" i="93"/>
  <c r="G14" i="93" s="1"/>
  <c r="E11" i="93"/>
  <c r="G11" i="93" s="1"/>
  <c r="E7" i="93"/>
  <c r="G7" i="93" s="1"/>
  <c r="E8" i="93"/>
  <c r="G8" i="93" s="1"/>
  <c r="E9" i="93"/>
  <c r="G9" i="93" s="1"/>
  <c r="E6" i="93"/>
  <c r="G6" i="93" s="1"/>
  <c r="J33" i="93"/>
  <c r="J34" i="93"/>
  <c r="J35" i="93"/>
  <c r="J32" i="93"/>
  <c r="J30" i="93"/>
  <c r="J29" i="93"/>
  <c r="J27" i="93"/>
  <c r="J26" i="93"/>
  <c r="J24" i="93"/>
  <c r="J23" i="93"/>
  <c r="J21" i="93"/>
  <c r="J19" i="93"/>
  <c r="J18" i="93"/>
  <c r="J17" i="93"/>
  <c r="J15" i="93"/>
  <c r="J14" i="93"/>
  <c r="J11" i="93"/>
  <c r="J7" i="93"/>
  <c r="J8" i="93"/>
  <c r="J9" i="93"/>
  <c r="J6" i="93"/>
  <c r="F31" i="93" l="1"/>
  <c r="F37" i="93" s="1"/>
  <c r="F13" i="93"/>
  <c r="K6" i="93"/>
  <c r="I32" i="93"/>
  <c r="I19" i="93"/>
  <c r="I6" i="93"/>
  <c r="G12" i="93"/>
  <c r="G25" i="93"/>
  <c r="G28" i="93"/>
  <c r="G16" i="93"/>
  <c r="G20" i="93" s="1"/>
  <c r="E28" i="93"/>
  <c r="G36" i="93"/>
  <c r="G10" i="93"/>
  <c r="E25" i="93"/>
  <c r="E16" i="93"/>
  <c r="F38" i="93" l="1"/>
  <c r="G31" i="93"/>
  <c r="G13" i="93"/>
  <c r="L35" i="93" l="1"/>
  <c r="L34" i="93"/>
  <c r="L33" i="93"/>
  <c r="L32" i="93"/>
  <c r="L30" i="93"/>
  <c r="L29" i="93"/>
  <c r="L27" i="93"/>
  <c r="L26" i="93"/>
  <c r="L24" i="93"/>
  <c r="L23" i="93"/>
  <c r="L21" i="93"/>
  <c r="L19" i="93"/>
  <c r="L18" i="93"/>
  <c r="L17" i="93"/>
  <c r="M17" i="93" s="1"/>
  <c r="L15" i="93"/>
  <c r="L14" i="93"/>
  <c r="L11" i="93"/>
  <c r="L9" i="93"/>
  <c r="L8" i="93"/>
  <c r="L7" i="93"/>
  <c r="L6" i="93"/>
  <c r="N6" i="93" l="1"/>
  <c r="M6" i="93"/>
  <c r="J28" i="93"/>
  <c r="J25" i="93"/>
  <c r="H16" i="93"/>
  <c r="J16" i="93"/>
  <c r="K16" i="93" l="1"/>
  <c r="N35" i="93"/>
  <c r="N34" i="93"/>
  <c r="N33" i="93"/>
  <c r="N32" i="93"/>
  <c r="N30" i="93"/>
  <c r="N29" i="93"/>
  <c r="N27" i="93"/>
  <c r="N26" i="93"/>
  <c r="N24" i="93"/>
  <c r="N23" i="93"/>
  <c r="N21" i="93"/>
  <c r="N19" i="93"/>
  <c r="N18" i="93"/>
  <c r="N17" i="93"/>
  <c r="N15" i="93"/>
  <c r="N14" i="93"/>
  <c r="N11" i="93"/>
  <c r="N9" i="93"/>
  <c r="N8" i="93"/>
  <c r="N7" i="93"/>
  <c r="M35" i="93"/>
  <c r="M34" i="93"/>
  <c r="M33" i="93"/>
  <c r="M32" i="93"/>
  <c r="M30" i="93"/>
  <c r="M29" i="93"/>
  <c r="M27" i="93"/>
  <c r="M26" i="93"/>
  <c r="M24" i="93"/>
  <c r="M23" i="93"/>
  <c r="M21" i="93"/>
  <c r="M19" i="93"/>
  <c r="M18" i="93"/>
  <c r="M15" i="93"/>
  <c r="M14" i="93"/>
  <c r="M11" i="93"/>
  <c r="M9" i="93"/>
  <c r="M8" i="93"/>
  <c r="M7" i="93"/>
  <c r="K35" i="93"/>
  <c r="K34" i="93"/>
  <c r="K33" i="93"/>
  <c r="K32" i="93"/>
  <c r="K30" i="93"/>
  <c r="K29" i="93"/>
  <c r="K27" i="93"/>
  <c r="K26" i="93"/>
  <c r="K24" i="93"/>
  <c r="K23" i="93"/>
  <c r="K21" i="93"/>
  <c r="K19" i="93"/>
  <c r="K18" i="93"/>
  <c r="K17" i="93"/>
  <c r="K15" i="93"/>
  <c r="K14" i="93"/>
  <c r="K11" i="93"/>
  <c r="K9" i="93"/>
  <c r="K8" i="93"/>
  <c r="K7" i="93"/>
  <c r="I35" i="93"/>
  <c r="I34" i="93"/>
  <c r="I33" i="93"/>
  <c r="I30" i="93"/>
  <c r="I29" i="93"/>
  <c r="I27" i="93"/>
  <c r="I26" i="93"/>
  <c r="I24" i="93"/>
  <c r="I23" i="93"/>
  <c r="I21" i="93"/>
  <c r="I18" i="93"/>
  <c r="I17" i="93"/>
  <c r="I15" i="93"/>
  <c r="I14" i="93"/>
  <c r="I11" i="93"/>
  <c r="I9" i="93"/>
  <c r="I8" i="93"/>
  <c r="I7" i="93"/>
  <c r="E16" i="62" l="1"/>
  <c r="L36" i="93"/>
  <c r="J36" i="93"/>
  <c r="K36" i="93" s="1"/>
  <c r="H36" i="93"/>
  <c r="I36" i="93" s="1"/>
  <c r="L28" i="93"/>
  <c r="K28" i="93"/>
  <c r="H28" i="93"/>
  <c r="I28" i="93" s="1"/>
  <c r="L25" i="93"/>
  <c r="K25" i="93"/>
  <c r="H25" i="93"/>
  <c r="I25" i="93" s="1"/>
  <c r="L22" i="93"/>
  <c r="M22" i="93" s="1"/>
  <c r="J22" i="93"/>
  <c r="K22" i="93" s="1"/>
  <c r="H22" i="93"/>
  <c r="I22" i="93" s="1"/>
  <c r="L16" i="93"/>
  <c r="N16" i="93" s="1"/>
  <c r="H20" i="93"/>
  <c r="I20" i="93" s="1"/>
  <c r="L12" i="93"/>
  <c r="J12" i="93"/>
  <c r="K12" i="93" s="1"/>
  <c r="H12" i="93"/>
  <c r="I12" i="93" s="1"/>
  <c r="L10" i="93"/>
  <c r="J10" i="93"/>
  <c r="H10" i="93"/>
  <c r="I10" i="93" s="1"/>
  <c r="N12" i="93" l="1"/>
  <c r="M12" i="93"/>
  <c r="L13" i="93"/>
  <c r="N36" i="93"/>
  <c r="M36" i="93"/>
  <c r="N25" i="93"/>
  <c r="M25" i="93"/>
  <c r="J13" i="93"/>
  <c r="K10" i="93"/>
  <c r="I16" i="93"/>
  <c r="N10" i="93"/>
  <c r="M10" i="93"/>
  <c r="N28" i="93"/>
  <c r="M28" i="93"/>
  <c r="N22" i="93"/>
  <c r="L20" i="93"/>
  <c r="M16" i="93"/>
  <c r="H31" i="93"/>
  <c r="I31" i="93" s="1"/>
  <c r="H13" i="93"/>
  <c r="J31" i="93"/>
  <c r="K31" i="93" s="1"/>
  <c r="G37" i="93"/>
  <c r="L31" i="93"/>
  <c r="J20" i="93"/>
  <c r="K20" i="93" s="1"/>
  <c r="G18" i="62"/>
  <c r="G38" i="93" l="1"/>
  <c r="K13" i="93"/>
  <c r="I13" i="93"/>
  <c r="H37" i="93"/>
  <c r="L37" i="93"/>
  <c r="M31" i="93"/>
  <c r="N31" i="93"/>
  <c r="N13" i="93"/>
  <c r="M13" i="93"/>
  <c r="N20" i="93"/>
  <c r="M20" i="93"/>
  <c r="J37" i="93"/>
  <c r="K37" i="93" s="1"/>
  <c r="E36" i="62"/>
  <c r="E22" i="62"/>
  <c r="E12" i="62"/>
  <c r="E10" i="62"/>
  <c r="H38" i="93" l="1"/>
  <c r="I38" i="93" s="1"/>
  <c r="I37" i="93"/>
  <c r="L38" i="93"/>
  <c r="N37" i="93"/>
  <c r="M37" i="93"/>
  <c r="J38" i="93"/>
  <c r="E20" i="62"/>
  <c r="B11" i="91" l="1"/>
  <c r="F10" i="91"/>
  <c r="D10" i="91"/>
  <c r="G11" i="91"/>
  <c r="E11" i="91"/>
  <c r="C11" i="91"/>
  <c r="H11" i="91" l="1"/>
  <c r="I11" i="91"/>
  <c r="H16" i="62"/>
  <c r="H20" i="62" s="1"/>
  <c r="L18" i="62"/>
  <c r="L17" i="62"/>
  <c r="K18" i="62"/>
  <c r="K17" i="62"/>
  <c r="I18" i="62"/>
  <c r="I17" i="62"/>
  <c r="G17" i="62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E5" i="92"/>
  <c r="I9" i="91"/>
  <c r="F9" i="91"/>
  <c r="D9" i="91"/>
  <c r="F8" i="91"/>
  <c r="D8" i="91"/>
  <c r="I7" i="91"/>
  <c r="F7" i="91"/>
  <c r="D7" i="91"/>
  <c r="I6" i="91"/>
  <c r="F6" i="91"/>
  <c r="H36" i="62"/>
  <c r="L35" i="62"/>
  <c r="K35" i="62"/>
  <c r="I35" i="62"/>
  <c r="G35" i="62"/>
  <c r="L34" i="62"/>
  <c r="K34" i="62"/>
  <c r="I34" i="62"/>
  <c r="G34" i="62"/>
  <c r="L33" i="62"/>
  <c r="K33" i="62"/>
  <c r="I33" i="62"/>
  <c r="G33" i="62"/>
  <c r="L32" i="62"/>
  <c r="K32" i="62"/>
  <c r="I32" i="62"/>
  <c r="G32" i="62"/>
  <c r="L30" i="62"/>
  <c r="K30" i="62"/>
  <c r="I30" i="62"/>
  <c r="G30" i="62"/>
  <c r="L29" i="62"/>
  <c r="K29" i="62"/>
  <c r="I29" i="62"/>
  <c r="G29" i="62"/>
  <c r="J28" i="62"/>
  <c r="H28" i="62"/>
  <c r="E28" i="62"/>
  <c r="L27" i="62"/>
  <c r="K27" i="62"/>
  <c r="I27" i="62"/>
  <c r="G27" i="62"/>
  <c r="L26" i="62"/>
  <c r="K26" i="62"/>
  <c r="I26" i="62"/>
  <c r="G26" i="62"/>
  <c r="J25" i="62"/>
  <c r="H25" i="62"/>
  <c r="E25" i="62"/>
  <c r="L24" i="62"/>
  <c r="K24" i="62"/>
  <c r="I24" i="62"/>
  <c r="G24" i="62"/>
  <c r="L23" i="62"/>
  <c r="K23" i="62"/>
  <c r="I23" i="62"/>
  <c r="G23" i="62"/>
  <c r="J22" i="62"/>
  <c r="H22" i="62"/>
  <c r="F22" i="62"/>
  <c r="L21" i="62"/>
  <c r="K21" i="62"/>
  <c r="I21" i="62"/>
  <c r="G21" i="62"/>
  <c r="L19" i="62"/>
  <c r="K19" i="62"/>
  <c r="I19" i="62"/>
  <c r="G19" i="62"/>
  <c r="L16" i="62"/>
  <c r="K16" i="62"/>
  <c r="I16" i="62"/>
  <c r="G16" i="62"/>
  <c r="L15" i="62"/>
  <c r="K15" i="62"/>
  <c r="I15" i="62"/>
  <c r="G15" i="62"/>
  <c r="L14" i="62"/>
  <c r="K14" i="62"/>
  <c r="I14" i="62"/>
  <c r="G14" i="62"/>
  <c r="J12" i="62"/>
  <c r="J13" i="62" s="1"/>
  <c r="L11" i="62"/>
  <c r="K11" i="62"/>
  <c r="I11" i="62"/>
  <c r="G11" i="62"/>
  <c r="L9" i="62"/>
  <c r="K9" i="62"/>
  <c r="I9" i="62"/>
  <c r="G9" i="62"/>
  <c r="L8" i="62"/>
  <c r="K8" i="62"/>
  <c r="I8" i="62"/>
  <c r="G8" i="62"/>
  <c r="L7" i="62"/>
  <c r="K7" i="62"/>
  <c r="I7" i="62"/>
  <c r="G7" i="62"/>
  <c r="L6" i="62"/>
  <c r="K6" i="62"/>
  <c r="I6" i="62"/>
  <c r="G6" i="62"/>
  <c r="H20" i="11"/>
  <c r="D20" i="11"/>
  <c r="H15" i="11"/>
  <c r="H21" i="11" s="1"/>
  <c r="D14" i="11"/>
  <c r="D10" i="11"/>
  <c r="D15" i="11" s="1"/>
  <c r="H9" i="11"/>
  <c r="H10" i="11" s="1"/>
  <c r="J31" i="62" l="1"/>
  <c r="J37" i="62" s="1"/>
  <c r="E31" i="62"/>
  <c r="E37" i="62" s="1"/>
  <c r="E13" i="62"/>
  <c r="H22" i="11"/>
  <c r="D22" i="11"/>
  <c r="E6" i="92"/>
  <c r="K36" i="62"/>
  <c r="K28" i="62"/>
  <c r="E19" i="92"/>
  <c r="I36" i="62"/>
  <c r="I28" i="62"/>
  <c r="K25" i="62"/>
  <c r="G12" i="62"/>
  <c r="I12" i="62"/>
  <c r="K12" i="62"/>
  <c r="G10" i="62"/>
  <c r="E24" i="92"/>
  <c r="C30" i="92"/>
  <c r="E17" i="92"/>
  <c r="D30" i="92"/>
  <c r="C12" i="92"/>
  <c r="D12" i="92"/>
  <c r="D11" i="91"/>
  <c r="F11" i="91"/>
  <c r="G36" i="62"/>
  <c r="G28" i="62"/>
  <c r="G25" i="62"/>
  <c r="I25" i="62"/>
  <c r="G22" i="62"/>
  <c r="I22" i="62"/>
  <c r="K22" i="62"/>
  <c r="L20" i="62"/>
  <c r="G20" i="62"/>
  <c r="I10" i="62"/>
  <c r="K10" i="62"/>
  <c r="L12" i="62"/>
  <c r="H13" i="62"/>
  <c r="L28" i="62"/>
  <c r="H31" i="62"/>
  <c r="L36" i="62"/>
  <c r="K20" i="62"/>
  <c r="L10" i="62"/>
  <c r="L22" i="62"/>
  <c r="L25" i="62"/>
  <c r="I20" i="62"/>
  <c r="E11" i="92"/>
  <c r="E29" i="92"/>
  <c r="E38" i="62" l="1"/>
  <c r="G31" i="62"/>
  <c r="I31" i="62"/>
  <c r="E12" i="92"/>
  <c r="C32" i="92"/>
  <c r="D32" i="92"/>
  <c r="E30" i="92"/>
  <c r="H37" i="62"/>
  <c r="I37" i="62" s="1"/>
  <c r="F37" i="62"/>
  <c r="G13" i="62"/>
  <c r="L31" i="62"/>
  <c r="K31" i="62"/>
  <c r="J38" i="62"/>
  <c r="I13" i="62"/>
  <c r="K13" i="62"/>
  <c r="L13" i="62"/>
  <c r="G37" i="62" l="1"/>
  <c r="F38" i="62"/>
  <c r="G38" i="62" s="1"/>
  <c r="E32" i="92"/>
  <c r="H38" i="62"/>
  <c r="L37" i="62"/>
  <c r="K37" i="62"/>
  <c r="K38" i="62"/>
  <c r="I38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<sst xmlns="http://schemas.openxmlformats.org/spreadsheetml/2006/main" count="241" uniqueCount="85">
  <si>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</si>
  <si>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</si>
  <si>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</si>
  <si>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</si>
  <si>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</si>
  <si>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</si>
  <si>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</si>
  <si>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</si>
  <si>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</si>
  <si>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</si>
  <si>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</si>
  <si>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</si>
  <si>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</si>
  <si>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</si>
  <si>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</si>
  <si>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</si>
  <si>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</si>
  <si>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</si>
  <si>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</si>
  <si>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</si>
  <si>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</si>
  <si>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</si>
  <si>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</si>
  <si>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</si>
  <si>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</si>
  <si>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</si>
  <si>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</si>
  <si>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</si>
  <si>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</si>
  <si>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</si>
  <si>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</si>
  <si>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</si>
  <si>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</si>
  <si>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</si>
  <si>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</si>
  <si>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</si>
  <si>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</si>
  <si>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</si>
  <si>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</si>
  <si>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</si>
  <si>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</si>
  <si>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</si>
  <si>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</si>
  <si>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</si>
  <si>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</si>
  <si>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</si>
  <si>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</si>
  <si>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</si>
  <si>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</si>
  <si>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</si>
  <si>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</si>
  <si>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</si>
  <si>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</si>
  <si>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</si>
  <si>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</si>
  <si>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</si>
  <si>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</si>
  <si>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</si>
  <si>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</si>
  <si>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</si>
  <si>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</si>
  <si>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</si>
  <si>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</si>
  <si>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</si>
  <si>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</si>
  <si>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</si>
  <si>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</si>
  <si>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</si>
  <si>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</si>
  <si>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</si>
  <si>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</si>
  <si>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</si>
  <si>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</si>
  <si>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</si>
  <si>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</si>
  <si>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</si>
  <si>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</si>
  <si>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SENTENCIAS</t>
  </si>
  <si>
    <t>ADQUISICIÓN DE BIENES Y SERVICIOS</t>
  </si>
  <si>
    <t>TRANSFERENCIAS CORRIENTES DE FUNCIONAMIENTO</t>
  </si>
  <si>
    <t>COMPROMISOS (RP)</t>
  </si>
  <si>
    <t>EJECUCION PRESUPUESTAL  - 31 DE OCTUBRE DE 2022</t>
  </si>
  <si>
    <t>REDUCCIÓN</t>
  </si>
  <si>
    <t>PRESUPUESTO ASIGNADO CON REDUCCIÓN</t>
  </si>
  <si>
    <t>CDP´S CON REDUCCIÓN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</si>
</sst>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9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9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8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2" fillId="0" borderId="0"/>
  </cellStyleXfs>
  <cellXfs count="230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3" borderId="54" xfId="3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3" borderId="0" xfId="0" applyNumberFormat="1" applyFont="1" applyFill="1"/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9" fontId="7" fillId="31" borderId="3" xfId="2" applyFont="1" applyFill="1" applyBorder="1" applyAlignment="1">
      <alignment horizontal="center" vertical="center"/>
    </xf>
    <xf numFmtId="9" fontId="7" fillId="31" borderId="54" xfId="2" applyFont="1" applyFill="1" applyBorder="1" applyAlignment="1">
      <alignment horizontal="center" vertical="center"/>
    </xf>
    <xf numFmtId="173" fontId="8" fillId="3" borderId="0" xfId="1" applyNumberFormat="1" applyFont="1" applyFill="1"/>
    <xf numFmtId="173" fontId="8" fillId="3" borderId="0" xfId="0" applyNumberFormat="1" applyFont="1" applyFill="1"/>
    <xf numFmtId="173" fontId="6" fillId="67" borderId="1" xfId="1" applyNumberFormat="1" applyFont="1" applyFill="1" applyBorder="1" applyAlignment="1">
      <alignment horizontal="center" vertical="center" wrapText="1"/>
    </xf>
    <xf numFmtId="173" fontId="6" fillId="35" borderId="1" xfId="1" applyNumberFormat="1" applyFont="1" applyFill="1" applyBorder="1" applyAlignment="1">
      <alignment horizontal="center" vertical="center" wrapText="1"/>
    </xf>
    <xf numFmtId="173" fontId="6" fillId="35" borderId="1" xfId="1" applyNumberFormat="1" applyFont="1" applyFill="1" applyBorder="1" applyAlignment="1">
      <alignment horizontal="right" vertical="center" wrapText="1"/>
    </xf>
    <xf numFmtId="173" fontId="6" fillId="67" borderId="1" xfId="1" applyNumberFormat="1" applyFont="1" applyFill="1" applyBorder="1" applyAlignment="1">
      <alignment horizontal="right" vertical="center" wrapText="1"/>
    </xf>
    <xf numFmtId="9" fontId="9" fillId="3" borderId="0" xfId="2" applyFont="1" applyFill="1"/>
    <xf numFmtId="0" fontId="7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1" borderId="1" xfId="0" applyFont="1" applyFill="1" applyBorder="1" applyAlignment="1">
      <alignment horizontal="center" vertical="center"/>
    </xf>
    <xf numFmtId="41" fontId="7" fillId="31" borderId="1" xfId="0" applyNumberFormat="1" applyFont="1" applyFill="1" applyBorder="1" applyAlignment="1">
      <alignment horizontal="right" vertical="center"/>
    </xf>
    <xf numFmtId="173" fontId="7" fillId="31" borderId="1" xfId="1" applyNumberFormat="1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 wrapText="1"/>
    </xf>
    <xf numFmtId="41" fontId="8" fillId="0" borderId="1" xfId="4" applyFont="1" applyFill="1" applyBorder="1" applyAlignment="1">
      <alignment vertical="center"/>
    </xf>
    <xf numFmtId="10" fontId="7" fillId="31" borderId="1" xfId="2" applyNumberFormat="1" applyFont="1" applyFill="1" applyBorder="1" applyAlignment="1">
      <alignment horizontal="center" vertical="center"/>
    </xf>
    <xf numFmtId="9" fontId="7" fillId="31" borderId="1" xfId="2" applyFont="1" applyFill="1" applyBorder="1" applyAlignment="1">
      <alignment horizontal="center" vertical="center"/>
    </xf>
    <xf numFmtId="0" fontId="6" fillId="30" borderId="3" xfId="0" applyFont="1" applyFill="1" applyBorder="1" applyAlignment="1">
      <alignment horizontal="center" vertical="center"/>
    </xf>
    <xf numFmtId="0" fontId="6" fillId="5" borderId="73" xfId="0" applyFont="1" applyFill="1" applyBorder="1" applyAlignment="1">
      <alignment horizontal="center" vertical="center" wrapText="1"/>
    </xf>
    <xf numFmtId="0" fontId="6" fillId="5" borderId="74" xfId="0" applyFont="1" applyFill="1" applyBorder="1" applyAlignment="1">
      <alignment horizontal="center" vertical="center" wrapText="1"/>
    </xf>
    <xf numFmtId="41" fontId="6" fillId="5" borderId="74" xfId="4" applyFont="1" applyFill="1" applyBorder="1" applyAlignment="1">
      <alignment horizontal="center" vertical="center" wrapText="1"/>
    </xf>
    <xf numFmtId="41" fontId="6" fillId="5" borderId="74" xfId="4" applyFont="1" applyFill="1" applyBorder="1" applyAlignment="1">
      <alignment horizontal="center" vertical="center" wrapText="1"/>
    </xf>
    <xf numFmtId="172" fontId="6" fillId="5" borderId="74" xfId="1" applyNumberFormat="1" applyFont="1" applyFill="1" applyBorder="1" applyAlignment="1">
      <alignment horizontal="center" vertical="center" wrapText="1"/>
    </xf>
    <xf numFmtId="172" fontId="6" fillId="5" borderId="75" xfId="1" applyNumberFormat="1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6" fillId="67" borderId="77" xfId="0" applyFont="1" applyFill="1" applyBorder="1" applyAlignment="1">
      <alignment horizontal="center" vertical="center" wrapText="1"/>
    </xf>
    <xf numFmtId="10" fontId="6" fillId="67" borderId="78" xfId="2" applyNumberFormat="1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 wrapText="1"/>
    </xf>
    <xf numFmtId="0" fontId="6" fillId="35" borderId="77" xfId="0" applyFont="1" applyFill="1" applyBorder="1" applyAlignment="1">
      <alignment horizontal="center" vertical="center" wrapText="1"/>
    </xf>
    <xf numFmtId="10" fontId="6" fillId="35" borderId="78" xfId="2" applyNumberFormat="1" applyFont="1" applyFill="1" applyBorder="1" applyAlignment="1">
      <alignment horizontal="center" vertical="center"/>
    </xf>
    <xf numFmtId="0" fontId="7" fillId="0" borderId="77" xfId="3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10" fontId="7" fillId="31" borderId="78" xfId="2" applyNumberFormat="1" applyFont="1" applyFill="1" applyBorder="1" applyAlignment="1">
      <alignment horizontal="center" vertical="center"/>
    </xf>
    <xf numFmtId="9" fontId="7" fillId="31" borderId="78" xfId="2" applyFont="1" applyFill="1" applyBorder="1" applyAlignment="1">
      <alignment horizontal="center" vertical="center"/>
    </xf>
    <xf numFmtId="41" fontId="9" fillId="6" borderId="79" xfId="4" applyFont="1" applyFill="1" applyBorder="1" applyAlignment="1">
      <alignment horizontal="center" vertical="center"/>
    </xf>
    <xf numFmtId="41" fontId="9" fillId="6" borderId="80" xfId="4" applyFont="1" applyFill="1" applyBorder="1" applyAlignment="1">
      <alignment horizontal="center" vertical="center"/>
    </xf>
    <xf numFmtId="41" fontId="9" fillId="6" borderId="81" xfId="4" applyFont="1" applyFill="1" applyBorder="1" applyAlignment="1">
      <alignment horizontal="center" vertical="center"/>
    </xf>
    <xf numFmtId="41" fontId="9" fillId="6" borderId="82" xfId="4" applyFont="1" applyFill="1" applyBorder="1" applyAlignment="1">
      <alignment horizontal="right" vertical="center"/>
    </xf>
    <xf numFmtId="41" fontId="9" fillId="6" borderId="82" xfId="4" applyFont="1" applyFill="1" applyBorder="1" applyAlignment="1">
      <alignment horizontal="center" vertical="center"/>
    </xf>
    <xf numFmtId="41" fontId="9" fillId="6" borderId="83" xfId="4" applyFont="1" applyFill="1" applyBorder="1" applyAlignment="1">
      <alignment horizontal="center" vertical="center"/>
    </xf>
    <xf numFmtId="10" fontId="9" fillId="6" borderId="83" xfId="2" applyNumberFormat="1" applyFont="1" applyFill="1" applyBorder="1" applyAlignment="1">
      <alignment horizontal="center" vertical="center"/>
    </xf>
    <xf numFmtId="10" fontId="9" fillId="6" borderId="84" xfId="2" applyNumberFormat="1" applyFont="1" applyFill="1" applyBorder="1" applyAlignment="1">
      <alignment horizontal="center" vertical="center"/>
    </xf>
    <xf numFmtId="0" fontId="9" fillId="7" borderId="85" xfId="0" applyFont="1" applyFill="1" applyBorder="1" applyAlignment="1">
      <alignment horizontal="center" vertical="center" wrapText="1"/>
    </xf>
    <xf numFmtId="0" fontId="9" fillId="7" borderId="86" xfId="0" applyFont="1" applyFill="1" applyBorder="1" applyAlignment="1">
      <alignment horizontal="center" vertical="center" wrapText="1"/>
    </xf>
    <xf numFmtId="41" fontId="7" fillId="30" borderId="3" xfId="0" applyNumberFormat="1" applyFont="1" applyFill="1" applyBorder="1" applyAlignment="1">
      <alignment horizontal="right" vertical="center"/>
    </xf>
    <xf numFmtId="173" fontId="7" fillId="30" borderId="3" xfId="1" applyNumberFormat="1" applyFont="1" applyFill="1" applyBorder="1" applyAlignment="1">
      <alignment horizontal="center" vertical="center"/>
    </xf>
    <xf numFmtId="41" fontId="8" fillId="30" borderId="3" xfId="4" applyFont="1" applyFill="1" applyBorder="1" applyAlignment="1">
      <alignment horizontal="center" vertical="center" wrapText="1"/>
    </xf>
    <xf numFmtId="10" fontId="7" fillId="30" borderId="3" xfId="2" applyNumberFormat="1" applyFont="1" applyFill="1" applyBorder="1" applyAlignment="1">
      <alignment horizontal="center" vertical="center"/>
    </xf>
    <xf numFmtId="10" fontId="7" fillId="30" borderId="61" xfId="2" applyNumberFormat="1" applyFont="1" applyFill="1" applyBorder="1" applyAlignment="1">
      <alignment horizontal="center" vertical="center"/>
    </xf>
    <xf numFmtId="41" fontId="7" fillId="30" borderId="1" xfId="0" applyNumberFormat="1" applyFont="1" applyFill="1" applyBorder="1" applyAlignment="1">
      <alignment horizontal="right" vertical="center"/>
    </xf>
    <xf numFmtId="173" fontId="7" fillId="30" borderId="1" xfId="1" applyNumberFormat="1" applyFont="1" applyFill="1" applyBorder="1" applyAlignment="1">
      <alignment horizontal="center" vertical="center"/>
    </xf>
    <xf numFmtId="41" fontId="8" fillId="30" borderId="1" xfId="4" applyFont="1" applyFill="1" applyBorder="1" applyAlignment="1">
      <alignment horizontal="center" vertical="center" wrapText="1"/>
    </xf>
    <xf numFmtId="10" fontId="7" fillId="30" borderId="1" xfId="2" applyNumberFormat="1" applyFont="1" applyFill="1" applyBorder="1" applyAlignment="1">
      <alignment horizontal="center" vertical="center"/>
    </xf>
    <xf numFmtId="10" fontId="7" fillId="30" borderId="78" xfId="2" applyNumberFormat="1" applyFont="1" applyFill="1" applyBorder="1" applyAlignment="1">
      <alignment horizontal="center" vertical="center"/>
    </xf>
    <xf numFmtId="41" fontId="8" fillId="30" borderId="1" xfId="4" applyFont="1" applyFill="1" applyBorder="1" applyAlignment="1">
      <alignment vertical="center"/>
    </xf>
    <xf numFmtId="0" fontId="7" fillId="30" borderId="1" xfId="0" applyFont="1" applyFill="1" applyBorder="1" applyAlignment="1">
      <alignment horizontal="right" vertical="center"/>
    </xf>
    <xf numFmtId="41" fontId="8" fillId="33" borderId="1" xfId="4" applyFont="1" applyFill="1" applyBorder="1" applyAlignment="1">
      <alignment vertical="center"/>
    </xf>
    <xf numFmtId="10" fontId="7" fillId="33" borderId="78" xfId="2" applyNumberFormat="1" applyFont="1" applyFill="1" applyBorder="1" applyAlignment="1">
      <alignment horizontal="center" vertical="center"/>
    </xf>
    <xf numFmtId="9" fontId="7" fillId="31" borderId="60" xfId="2" applyNumberFormat="1" applyFont="1" applyFill="1" applyBorder="1" applyAlignment="1">
      <alignment horizontal="center" vertical="center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36" t="s">
        <v>31</v>
      </c>
      <c r="C1" s="136"/>
      <c r="D1" s="136"/>
      <c r="F1" s="136" t="s">
        <v>35</v>
      </c>
      <c r="G1" s="136"/>
      <c r="H1" s="136"/>
      <c r="I1" s="18"/>
    </row>
    <row r="2" spans="2:9" ht="13.5" customHeight="1" x14ac:dyDescent="0.25">
      <c r="B2" s="136" t="s">
        <v>24</v>
      </c>
      <c r="C2" s="136"/>
      <c r="D2" s="136"/>
      <c r="F2" s="136" t="s">
        <v>24</v>
      </c>
      <c r="G2" s="136"/>
      <c r="H2" s="136"/>
    </row>
    <row r="3" spans="2:9" x14ac:dyDescent="0.25">
      <c r="B3" s="136" t="s">
        <v>32</v>
      </c>
      <c r="C3" s="136"/>
      <c r="D3" s="136"/>
      <c r="F3" s="136" t="s">
        <v>28</v>
      </c>
      <c r="G3" s="136"/>
      <c r="H3" s="136"/>
    </row>
    <row r="4" spans="2:9" ht="7.5" customHeight="1" x14ac:dyDescent="0.25">
      <c r="G4" s="5"/>
      <c r="H4" s="6"/>
    </row>
    <row r="5" spans="2:9" ht="55.5" customHeight="1" x14ac:dyDescent="0.25">
      <c r="B5" s="140" t="s">
        <v>0</v>
      </c>
      <c r="C5" s="140"/>
      <c r="D5" s="7" t="s">
        <v>23</v>
      </c>
      <c r="F5" s="140" t="s">
        <v>0</v>
      </c>
      <c r="G5" s="140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41" t="s">
        <v>7</v>
      </c>
      <c r="G9" s="141"/>
      <c r="H9" s="9">
        <f>SUM(H6:H8)</f>
        <v>39190318000</v>
      </c>
    </row>
    <row r="10" spans="2:9" ht="35.25" customHeight="1" x14ac:dyDescent="0.25">
      <c r="B10" s="141" t="s">
        <v>6</v>
      </c>
      <c r="C10" s="141"/>
      <c r="D10" s="9">
        <f>+D9+D8+D7+D6</f>
        <v>41885181893</v>
      </c>
      <c r="E10" s="11"/>
      <c r="F10" s="140" t="s">
        <v>1</v>
      </c>
      <c r="G10" s="140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41" t="s">
        <v>7</v>
      </c>
      <c r="C14" s="141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40" t="s">
        <v>1</v>
      </c>
      <c r="C15" s="140"/>
      <c r="D15" s="10">
        <f>+D10+D14</f>
        <v>64523756893</v>
      </c>
      <c r="E15" s="11"/>
      <c r="F15" s="141" t="s">
        <v>6</v>
      </c>
      <c r="G15" s="141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41" t="s">
        <v>20</v>
      </c>
      <c r="C20" s="141"/>
      <c r="D20" s="9">
        <f>SUM(D16:D19)</f>
        <v>264133043070</v>
      </c>
      <c r="E20" s="11"/>
      <c r="F20" s="141" t="s">
        <v>30</v>
      </c>
      <c r="G20" s="141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40" t="s">
        <v>20</v>
      </c>
      <c r="G21" s="140"/>
      <c r="H21" s="10">
        <f>+H15+H20</f>
        <v>394211564000</v>
      </c>
    </row>
    <row r="22" spans="2:8" ht="26.25" customHeight="1" x14ac:dyDescent="0.25">
      <c r="B22" s="140" t="s">
        <v>8</v>
      </c>
      <c r="C22" s="140"/>
      <c r="D22" s="10">
        <f>+D15+D20</f>
        <v>328656799963</v>
      </c>
      <c r="F22" s="137" t="s">
        <v>8</v>
      </c>
      <c r="G22" s="138"/>
      <c r="H22" s="10">
        <f>+H21+H10</f>
        <v>433401882000</v>
      </c>
    </row>
    <row r="23" spans="2:8" ht="18.75" customHeight="1" x14ac:dyDescent="0.25">
      <c r="B23" s="139" t="s">
        <v>33</v>
      </c>
      <c r="C23" s="139"/>
      <c r="D23" s="139"/>
      <c r="F23" s="139" t="s">
        <v>34</v>
      </c>
      <c r="G23" s="139"/>
      <c r="H23" s="139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12" style="19" customWidth="1"/>
    <col min="3" max="3" width="42" style="20" customWidth="1"/>
    <col min="4" max="4" width="12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21" style="19" customWidth="1"/>
    <col min="11" max="11" width="8.44140625" style="19" customWidth="1"/>
    <col min="12" max="12" width="8.109375" style="19" customWidth="1"/>
    <col min="13" max="15" width="14.44140625" style="19" bestFit="1" customWidth="1"/>
    <col min="16" max="16384" width="11.44140625" style="19"/>
  </cols>
  <sheetData>
    <row r="1" spans="1:14" x14ac:dyDescent="0.25">
      <c r="B1" s="161" t="s">
        <v>47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4" x14ac:dyDescent="0.25">
      <c r="B2" s="161" t="s">
        <v>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x14ac:dyDescent="0.25">
      <c r="B3" s="161" t="s">
        <v>81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4" ht="12.6" thickBot="1" x14ac:dyDescent="0.3"/>
    <row r="5" spans="1:14" ht="36" customHeight="1" x14ac:dyDescent="0.2">
      <c r="B5" s="162" t="s">
        <v>0</v>
      </c>
      <c r="C5" s="163"/>
      <c r="D5" s="164" t="s">
        <v>76</v>
      </c>
      <c r="E5" s="165"/>
      <c r="F5" s="81" t="s">
        <v>2</v>
      </c>
      <c r="G5" s="82" t="s">
        <v>3</v>
      </c>
      <c r="H5" s="82" t="s">
        <v>80</v>
      </c>
      <c r="I5" s="82" t="s">
        <v>42</v>
      </c>
      <c r="J5" s="83" t="s">
        <v>5</v>
      </c>
      <c r="K5" s="84" t="s">
        <v>45</v>
      </c>
      <c r="L5" s="84" t="s">
        <v>46</v>
      </c>
    </row>
    <row r="6" spans="1:14" s="21" customFormat="1" ht="31.5" customHeight="1" x14ac:dyDescent="0.25">
      <c r="A6" s="142" t="s">
        <v>71</v>
      </c>
      <c r="B6" s="85">
        <v>7563</v>
      </c>
      <c r="C6" s="86" t="s">
        <v>54</v>
      </c>
      <c r="D6" s="87" t="s">
        <v>49</v>
      </c>
      <c r="E6" s="222">
        <v>264770000</v>
      </c>
      <c r="F6" s="222">
        <v>259308458</v>
      </c>
      <c r="G6" s="223">
        <f t="shared" ref="G6:G38" si="0">F6/E6</f>
        <v>0.97937250443781398</v>
      </c>
      <c r="H6" s="222">
        <v>236435505</v>
      </c>
      <c r="I6" s="223">
        <f t="shared" ref="I6:I38" si="1">+H6/E6</f>
        <v>0.89298449597764096</v>
      </c>
      <c r="J6" s="222">
        <v>123294202</v>
      </c>
      <c r="K6" s="223">
        <f t="shared" ref="K6:K38" si="2">+J6/E6</f>
        <v>0.46566530196019185</v>
      </c>
      <c r="L6" s="223">
        <f t="shared" ref="L6:L35" si="3">+J6/H6</f>
        <v>0.52147075795574782</v>
      </c>
    </row>
    <row r="7" spans="1:14" s="21" customFormat="1" ht="28.5" customHeight="1" x14ac:dyDescent="0.25">
      <c r="A7" s="143"/>
      <c r="B7" s="92">
        <v>7568</v>
      </c>
      <c r="C7" s="117" t="s">
        <v>55</v>
      </c>
      <c r="D7" s="87" t="s">
        <v>49</v>
      </c>
      <c r="E7" s="222">
        <v>14402924432</v>
      </c>
      <c r="F7" s="222">
        <v>14169744445</v>
      </c>
      <c r="G7" s="223">
        <f t="shared" si="0"/>
        <v>0.98381023325499595</v>
      </c>
      <c r="H7" s="222">
        <v>12955238332</v>
      </c>
      <c r="I7" s="223">
        <f t="shared" si="1"/>
        <v>0.89948665586389021</v>
      </c>
      <c r="J7" s="222">
        <v>6252886405</v>
      </c>
      <c r="K7" s="223">
        <f t="shared" si="2"/>
        <v>0.43414005499518682</v>
      </c>
      <c r="L7" s="223">
        <f t="shared" si="3"/>
        <v>0.48265313572465124</v>
      </c>
    </row>
    <row r="8" spans="1:14" s="21" customFormat="1" ht="41.25" customHeight="1" x14ac:dyDescent="0.25">
      <c r="A8" s="142"/>
      <c r="B8" s="85">
        <v>7570</v>
      </c>
      <c r="C8" s="86" t="s">
        <v>56</v>
      </c>
      <c r="D8" s="87" t="s">
        <v>49</v>
      </c>
      <c r="E8" s="222">
        <v>17772945000</v>
      </c>
      <c r="F8" s="222">
        <v>16977323977</v>
      </c>
      <c r="G8" s="223">
        <f t="shared" si="0"/>
        <v>0.95523414813920826</v>
      </c>
      <c r="H8" s="222">
        <v>14237748481</v>
      </c>
      <c r="I8" s="223">
        <f t="shared" si="1"/>
        <v>0.80109112367140056</v>
      </c>
      <c r="J8" s="222">
        <v>9661830633</v>
      </c>
      <c r="K8" s="223">
        <f t="shared" si="2"/>
        <v>0.54362575436991445</v>
      </c>
      <c r="L8" s="223">
        <f t="shared" si="3"/>
        <v>0.67860663825418222</v>
      </c>
    </row>
    <row r="9" spans="1:14" s="21" customFormat="1" ht="21" customHeight="1" x14ac:dyDescent="0.25">
      <c r="A9" s="142"/>
      <c r="B9" s="85">
        <v>7574</v>
      </c>
      <c r="C9" s="86" t="s">
        <v>57</v>
      </c>
      <c r="D9" s="87" t="s">
        <v>49</v>
      </c>
      <c r="E9" s="222">
        <v>4687446000</v>
      </c>
      <c r="F9" s="222">
        <v>4687304120</v>
      </c>
      <c r="G9" s="223">
        <f t="shared" si="0"/>
        <v>0.99996973191797833</v>
      </c>
      <c r="H9" s="222">
        <v>3362018083</v>
      </c>
      <c r="I9" s="223">
        <f t="shared" si="1"/>
        <v>0.71723878696415921</v>
      </c>
      <c r="J9" s="222">
        <v>1715329149</v>
      </c>
      <c r="K9" s="223">
        <f t="shared" si="2"/>
        <v>0.36594110076148079</v>
      </c>
      <c r="L9" s="223">
        <f t="shared" si="3"/>
        <v>0.5102081864679846</v>
      </c>
    </row>
    <row r="10" spans="1:14" s="21" customFormat="1" x14ac:dyDescent="0.25">
      <c r="A10" s="142"/>
      <c r="B10" s="149" t="s">
        <v>7</v>
      </c>
      <c r="C10" s="149"/>
      <c r="D10" s="95" t="s">
        <v>49</v>
      </c>
      <c r="E10" s="101">
        <f>SUM(E6:E9)</f>
        <v>37128085432</v>
      </c>
      <c r="F10" s="101">
        <f>+F6+F7+F8+F9</f>
        <v>36093681000</v>
      </c>
      <c r="G10" s="96">
        <f t="shared" si="0"/>
        <v>0.9721395698171803</v>
      </c>
      <c r="H10" s="101">
        <f>SUM(H6:H9)</f>
        <v>30791440401</v>
      </c>
      <c r="I10" s="96">
        <f t="shared" si="1"/>
        <v>0.82933014300978303</v>
      </c>
      <c r="J10" s="101">
        <f>+J6+J7+J8+J9</f>
        <v>17753340389</v>
      </c>
      <c r="K10" s="96">
        <f t="shared" si="2"/>
        <v>0.47816471499763163</v>
      </c>
      <c r="L10" s="96">
        <f t="shared" si="3"/>
        <v>0.57656738878715896</v>
      </c>
      <c r="M10" s="120"/>
      <c r="N10" s="120"/>
    </row>
    <row r="11" spans="1:14" s="21" customFormat="1" ht="24" customHeight="1" x14ac:dyDescent="0.25">
      <c r="A11" s="142"/>
      <c r="B11" s="93">
        <v>7589</v>
      </c>
      <c r="C11" s="93" t="s">
        <v>58</v>
      </c>
      <c r="D11" s="87" t="s">
        <v>49</v>
      </c>
      <c r="E11" s="222">
        <v>21253192568</v>
      </c>
      <c r="F11" s="222">
        <v>20590825347</v>
      </c>
      <c r="G11" s="223">
        <f t="shared" si="0"/>
        <v>0.96883446009907714</v>
      </c>
      <c r="H11" s="222">
        <v>15287622365</v>
      </c>
      <c r="I11" s="223">
        <f t="shared" si="1"/>
        <v>0.71930945508948629</v>
      </c>
      <c r="J11" s="222">
        <v>9863114373</v>
      </c>
      <c r="K11" s="223">
        <f t="shared" si="2"/>
        <v>0.46407683652433745</v>
      </c>
      <c r="L11" s="223">
        <f t="shared" si="3"/>
        <v>0.64516993797419719</v>
      </c>
      <c r="N11" s="120"/>
    </row>
    <row r="12" spans="1:14" s="21" customFormat="1" x14ac:dyDescent="0.25">
      <c r="A12" s="142"/>
      <c r="B12" s="149" t="s">
        <v>38</v>
      </c>
      <c r="C12" s="149"/>
      <c r="D12" s="95" t="s">
        <v>49</v>
      </c>
      <c r="E12" s="102">
        <f>SUM(E11)</f>
        <v>21253192568</v>
      </c>
      <c r="F12" s="102">
        <f>+F11</f>
        <v>20590825347</v>
      </c>
      <c r="G12" s="96">
        <f t="shared" si="0"/>
        <v>0.96883446009907714</v>
      </c>
      <c r="H12" s="102">
        <f>+H11</f>
        <v>15287622365</v>
      </c>
      <c r="I12" s="96">
        <f t="shared" si="1"/>
        <v>0.71930945508948629</v>
      </c>
      <c r="J12" s="102">
        <f>+J11</f>
        <v>9863114373</v>
      </c>
      <c r="K12" s="96">
        <f t="shared" si="2"/>
        <v>0.46407683652433745</v>
      </c>
      <c r="L12" s="96">
        <f t="shared" si="3"/>
        <v>0.64516993797419719</v>
      </c>
      <c r="M12" s="120"/>
      <c r="N12" s="120"/>
    </row>
    <row r="13" spans="1:14" s="21" customFormat="1" x14ac:dyDescent="0.25">
      <c r="A13" s="142"/>
      <c r="B13" s="150" t="s">
        <v>1</v>
      </c>
      <c r="C13" s="150"/>
      <c r="D13" s="109" t="s">
        <v>49</v>
      </c>
      <c r="E13" s="110">
        <f>+E10+E12</f>
        <v>58381278000</v>
      </c>
      <c r="F13" s="110">
        <f>+F10+F12</f>
        <v>56684506347</v>
      </c>
      <c r="G13" s="111">
        <f t="shared" si="0"/>
        <v>0.97093637359223273</v>
      </c>
      <c r="H13" s="110">
        <f>+H10+H12</f>
        <v>46079062766</v>
      </c>
      <c r="I13" s="111">
        <f t="shared" si="1"/>
        <v>0.78927807585849696</v>
      </c>
      <c r="J13" s="110">
        <f>+J10+J12</f>
        <v>27616454762</v>
      </c>
      <c r="K13" s="111">
        <f t="shared" si="2"/>
        <v>0.4730361463138919</v>
      </c>
      <c r="L13" s="111">
        <f t="shared" si="3"/>
        <v>0.59932761441443938</v>
      </c>
      <c r="N13" s="120"/>
    </row>
    <row r="14" spans="1:14" s="21" customFormat="1" ht="22.5" customHeight="1" x14ac:dyDescent="0.25">
      <c r="A14" s="142"/>
      <c r="B14" s="90">
        <v>7596</v>
      </c>
      <c r="C14" s="86" t="s">
        <v>59</v>
      </c>
      <c r="D14" s="87" t="s">
        <v>49</v>
      </c>
      <c r="E14" s="222">
        <v>3711828000</v>
      </c>
      <c r="F14" s="222">
        <v>3711812602</v>
      </c>
      <c r="G14" s="223">
        <f t="shared" si="0"/>
        <v>0.9999958516396773</v>
      </c>
      <c r="H14" s="225">
        <v>2736807822</v>
      </c>
      <c r="I14" s="223">
        <f t="shared" si="1"/>
        <v>0.73732075462548374</v>
      </c>
      <c r="J14" s="225">
        <v>2026184703</v>
      </c>
      <c r="K14" s="223">
        <f t="shared" si="2"/>
        <v>0.54587246580391113</v>
      </c>
      <c r="L14" s="223">
        <f t="shared" si="3"/>
        <v>0.74034599240486976</v>
      </c>
      <c r="N14" s="120"/>
    </row>
    <row r="15" spans="1:14" s="21" customFormat="1" ht="22.8" x14ac:dyDescent="0.25">
      <c r="A15" s="142"/>
      <c r="B15" s="118">
        <v>7588</v>
      </c>
      <c r="C15" s="86" t="s">
        <v>60</v>
      </c>
      <c r="D15" s="87" t="s">
        <v>49</v>
      </c>
      <c r="E15" s="222">
        <v>7835135000</v>
      </c>
      <c r="F15" s="222">
        <v>7791032772</v>
      </c>
      <c r="G15" s="223">
        <f t="shared" si="0"/>
        <v>0.99437122295914493</v>
      </c>
      <c r="H15" s="222">
        <v>6669841741</v>
      </c>
      <c r="I15" s="223">
        <f t="shared" si="1"/>
        <v>0.85127336555145505</v>
      </c>
      <c r="J15" s="222">
        <v>4680149924</v>
      </c>
      <c r="K15" s="223">
        <f t="shared" si="2"/>
        <v>0.59732856217538055</v>
      </c>
      <c r="L15" s="223">
        <f t="shared" si="3"/>
        <v>0.70168830172248009</v>
      </c>
      <c r="N15" s="120"/>
    </row>
    <row r="16" spans="1:14" s="21" customFormat="1" ht="21.75" customHeight="1" x14ac:dyDescent="0.25">
      <c r="A16" s="142"/>
      <c r="B16" s="155">
        <v>7583</v>
      </c>
      <c r="C16" s="158" t="s">
        <v>61</v>
      </c>
      <c r="D16" s="87" t="s">
        <v>49</v>
      </c>
      <c r="E16" s="222">
        <f>SUM(E17:E18)</f>
        <v>10069596625</v>
      </c>
      <c r="F16" s="222">
        <f>SUM(F17:F18)</f>
        <v>6550771650</v>
      </c>
      <c r="G16" s="223">
        <f t="shared" si="0"/>
        <v>0.650549559625483</v>
      </c>
      <c r="H16" s="225">
        <f>SUM(H17:H18)</f>
        <v>4086818169</v>
      </c>
      <c r="I16" s="223">
        <f t="shared" si="1"/>
        <v>0.40585718784936931</v>
      </c>
      <c r="J16" s="225">
        <f>SUM(J17:J18)</f>
        <v>2179468800</v>
      </c>
      <c r="K16" s="223">
        <f t="shared" si="2"/>
        <v>0.21644052698089086</v>
      </c>
      <c r="L16" s="223">
        <f t="shared" si="3"/>
        <v>0.53329233400498766</v>
      </c>
      <c r="M16" s="120"/>
      <c r="N16" s="120"/>
    </row>
    <row r="17" spans="1:15" s="21" customFormat="1" x14ac:dyDescent="0.25">
      <c r="A17" s="143"/>
      <c r="B17" s="156"/>
      <c r="C17" s="159"/>
      <c r="D17" s="88" t="s">
        <v>52</v>
      </c>
      <c r="E17" s="99">
        <v>10069263292</v>
      </c>
      <c r="F17" s="103">
        <v>6550438317</v>
      </c>
      <c r="G17" s="73">
        <f t="shared" si="0"/>
        <v>0.65053799141435742</v>
      </c>
      <c r="H17" s="103">
        <v>4086484836</v>
      </c>
      <c r="I17" s="73">
        <f t="shared" si="1"/>
        <v>0.40583751933934431</v>
      </c>
      <c r="J17" s="103">
        <v>2179135467</v>
      </c>
      <c r="K17" s="74">
        <f t="shared" si="2"/>
        <v>0.21641458801969324</v>
      </c>
      <c r="L17" s="74">
        <f t="shared" si="3"/>
        <v>0.53325426483975824</v>
      </c>
      <c r="N17" s="120"/>
    </row>
    <row r="18" spans="1:15" s="21" customFormat="1" x14ac:dyDescent="0.25">
      <c r="A18" s="143"/>
      <c r="B18" s="157"/>
      <c r="C18" s="160"/>
      <c r="D18" s="89" t="s">
        <v>53</v>
      </c>
      <c r="E18" s="100">
        <v>333333</v>
      </c>
      <c r="F18" s="104">
        <v>333333</v>
      </c>
      <c r="G18" s="126">
        <f t="shared" si="0"/>
        <v>1</v>
      </c>
      <c r="H18" s="104">
        <v>333333</v>
      </c>
      <c r="I18" s="127">
        <f t="shared" si="1"/>
        <v>1</v>
      </c>
      <c r="J18" s="104">
        <v>333333</v>
      </c>
      <c r="K18" s="229">
        <f t="shared" si="2"/>
        <v>1</v>
      </c>
      <c r="L18" s="229">
        <f t="shared" si="3"/>
        <v>1</v>
      </c>
      <c r="N18" s="120"/>
    </row>
    <row r="19" spans="1:15" s="21" customFormat="1" ht="21" customHeight="1" x14ac:dyDescent="0.25">
      <c r="A19" s="142"/>
      <c r="B19" s="91">
        <v>7579</v>
      </c>
      <c r="C19" s="86" t="s">
        <v>62</v>
      </c>
      <c r="D19" s="87" t="s">
        <v>49</v>
      </c>
      <c r="E19" s="222">
        <v>7664170000</v>
      </c>
      <c r="F19" s="225">
        <v>7628170000</v>
      </c>
      <c r="G19" s="223">
        <f t="shared" si="0"/>
        <v>0.99530281817861554</v>
      </c>
      <c r="H19" s="225">
        <v>6671490552</v>
      </c>
      <c r="I19" s="223">
        <f t="shared" si="1"/>
        <v>0.87047789284423494</v>
      </c>
      <c r="J19" s="225">
        <v>3614502700</v>
      </c>
      <c r="K19" s="223">
        <f t="shared" si="2"/>
        <v>0.4716104548829162</v>
      </c>
      <c r="L19" s="223">
        <f t="shared" si="3"/>
        <v>0.5417833798650038</v>
      </c>
      <c r="N19" s="120"/>
    </row>
    <row r="20" spans="1:15" s="21" customFormat="1" x14ac:dyDescent="0.25">
      <c r="A20" s="143"/>
      <c r="B20" s="149" t="s">
        <v>39</v>
      </c>
      <c r="C20" s="149"/>
      <c r="D20" s="95" t="s">
        <v>49</v>
      </c>
      <c r="E20" s="101">
        <f>E14+E15+E16+E19</f>
        <v>29280729625</v>
      </c>
      <c r="F20" s="101">
        <f>+F14+F15+F16+F19</f>
        <v>25681787024</v>
      </c>
      <c r="G20" s="96">
        <f t="shared" si="0"/>
        <v>0.87708835650300154</v>
      </c>
      <c r="H20" s="105">
        <f>+H14+H15+H16+H19</f>
        <v>20164958284</v>
      </c>
      <c r="I20" s="96">
        <f t="shared" si="1"/>
        <v>0.68867676940615175</v>
      </c>
      <c r="J20" s="105">
        <f>+J14+J15+J16+J19</f>
        <v>12500306127</v>
      </c>
      <c r="K20" s="96">
        <f t="shared" si="2"/>
        <v>0.42691238528179265</v>
      </c>
      <c r="L20" s="96">
        <f t="shared" si="3"/>
        <v>0.6199024045052669</v>
      </c>
    </row>
    <row r="21" spans="1:15" s="21" customFormat="1" ht="12" customHeight="1" x14ac:dyDescent="0.25">
      <c r="A21" s="142"/>
      <c r="B21" s="92">
        <v>7581</v>
      </c>
      <c r="C21" s="93" t="s">
        <v>63</v>
      </c>
      <c r="D21" s="87" t="s">
        <v>49</v>
      </c>
      <c r="E21" s="222">
        <v>7095388000</v>
      </c>
      <c r="F21" s="225">
        <v>6623048900</v>
      </c>
      <c r="G21" s="223">
        <f t="shared" si="0"/>
        <v>0.93343012390583857</v>
      </c>
      <c r="H21" s="225">
        <v>5240350500</v>
      </c>
      <c r="I21" s="223">
        <f t="shared" si="1"/>
        <v>0.73855728538030618</v>
      </c>
      <c r="J21" s="225">
        <v>3017935526</v>
      </c>
      <c r="K21" s="70">
        <f t="shared" si="2"/>
        <v>0.42533763143044467</v>
      </c>
      <c r="L21" s="70">
        <f t="shared" si="3"/>
        <v>0.5759033724938819</v>
      </c>
      <c r="N21" s="120"/>
    </row>
    <row r="22" spans="1:15" ht="12" customHeight="1" x14ac:dyDescent="0.2">
      <c r="A22" s="142"/>
      <c r="B22" s="149" t="s">
        <v>7</v>
      </c>
      <c r="C22" s="149"/>
      <c r="D22" s="95" t="s">
        <v>49</v>
      </c>
      <c r="E22" s="102">
        <f>SUM(E21)</f>
        <v>7095388000</v>
      </c>
      <c r="F22" s="102">
        <f>+F21</f>
        <v>6623048900</v>
      </c>
      <c r="G22" s="96">
        <f t="shared" si="0"/>
        <v>0.93343012390583857</v>
      </c>
      <c r="H22" s="102">
        <f>+H21</f>
        <v>5240350500</v>
      </c>
      <c r="I22" s="96">
        <f t="shared" si="1"/>
        <v>0.73855728538030618</v>
      </c>
      <c r="J22" s="102">
        <f>+J21</f>
        <v>3017935526</v>
      </c>
      <c r="K22" s="96">
        <f t="shared" si="2"/>
        <v>0.42533763143044467</v>
      </c>
      <c r="L22" s="96">
        <f t="shared" si="3"/>
        <v>0.5759033724938819</v>
      </c>
      <c r="N22" s="43"/>
      <c r="O22" s="43"/>
    </row>
    <row r="23" spans="1:15" ht="24" customHeight="1" x14ac:dyDescent="0.2">
      <c r="A23" s="142"/>
      <c r="B23" s="117">
        <v>7573</v>
      </c>
      <c r="C23" s="116" t="s">
        <v>64</v>
      </c>
      <c r="D23" s="87" t="s">
        <v>49</v>
      </c>
      <c r="E23" s="222">
        <v>37902434708</v>
      </c>
      <c r="F23" s="222">
        <v>36097188553</v>
      </c>
      <c r="G23" s="223">
        <f t="shared" si="0"/>
        <v>0.95237123501675813</v>
      </c>
      <c r="H23" s="225">
        <v>27207163254</v>
      </c>
      <c r="I23" s="223">
        <f t="shared" si="1"/>
        <v>0.71782099127941856</v>
      </c>
      <c r="J23" s="225">
        <v>13959055518</v>
      </c>
      <c r="K23" s="223">
        <f t="shared" si="2"/>
        <v>0.36828915148961888</v>
      </c>
      <c r="L23" s="223">
        <f t="shared" si="3"/>
        <v>0.51306545220026711</v>
      </c>
    </row>
    <row r="24" spans="1:15" ht="21.75" customHeight="1" x14ac:dyDescent="0.2">
      <c r="A24" s="142"/>
      <c r="B24" s="91">
        <v>7576</v>
      </c>
      <c r="C24" s="94" t="s">
        <v>65</v>
      </c>
      <c r="D24" s="87" t="s">
        <v>49</v>
      </c>
      <c r="E24" s="222">
        <v>6212878000</v>
      </c>
      <c r="F24" s="225">
        <v>6053402153</v>
      </c>
      <c r="G24" s="223">
        <f t="shared" si="0"/>
        <v>0.97433140534869667</v>
      </c>
      <c r="H24" s="225">
        <v>5623330806</v>
      </c>
      <c r="I24" s="223">
        <f t="shared" si="1"/>
        <v>0.90510884102343547</v>
      </c>
      <c r="J24" s="225">
        <v>2424661690</v>
      </c>
      <c r="K24" s="223">
        <f t="shared" si="2"/>
        <v>0.39026385034439753</v>
      </c>
      <c r="L24" s="223">
        <f t="shared" si="3"/>
        <v>0.43117891755770915</v>
      </c>
    </row>
    <row r="25" spans="1:15" x14ac:dyDescent="0.2">
      <c r="A25" s="142"/>
      <c r="B25" s="151">
        <v>7587</v>
      </c>
      <c r="C25" s="153" t="s">
        <v>66</v>
      </c>
      <c r="D25" s="87" t="s">
        <v>49</v>
      </c>
      <c r="E25" s="222">
        <f>SUM(E26:E27)</f>
        <v>91383904483</v>
      </c>
      <c r="F25" s="222">
        <f>SUM(F26:F27)</f>
        <v>85155865781</v>
      </c>
      <c r="G25" s="223">
        <f t="shared" si="0"/>
        <v>0.93184753116826402</v>
      </c>
      <c r="H25" s="222">
        <f>SUM(H26:H27)</f>
        <v>78727958010</v>
      </c>
      <c r="I25" s="223">
        <f t="shared" si="1"/>
        <v>0.86150792588037906</v>
      </c>
      <c r="J25" s="222">
        <f>SUM(J26:J27)</f>
        <v>43597516672</v>
      </c>
      <c r="K25" s="223">
        <f t="shared" si="2"/>
        <v>0.47708091396018626</v>
      </c>
      <c r="L25" s="223">
        <f t="shared" si="3"/>
        <v>0.5537742597929729</v>
      </c>
    </row>
    <row r="26" spans="1:15" ht="11.4" x14ac:dyDescent="0.2">
      <c r="A26" s="142"/>
      <c r="B26" s="152"/>
      <c r="C26" s="154"/>
      <c r="D26" s="88" t="s">
        <v>52</v>
      </c>
      <c r="E26" s="99">
        <v>90243779816</v>
      </c>
      <c r="F26" s="103">
        <v>84336071424</v>
      </c>
      <c r="G26" s="73">
        <f t="shared" si="0"/>
        <v>0.93453611535282144</v>
      </c>
      <c r="H26" s="103">
        <v>78274323653</v>
      </c>
      <c r="I26" s="73">
        <f t="shared" si="1"/>
        <v>0.86736530553790203</v>
      </c>
      <c r="J26" s="103">
        <v>43143882315</v>
      </c>
      <c r="K26" s="74">
        <f t="shared" si="2"/>
        <v>0.4780815077002204</v>
      </c>
      <c r="L26" s="74">
        <f t="shared" si="3"/>
        <v>0.5511881840878281</v>
      </c>
    </row>
    <row r="27" spans="1:15" ht="11.4" x14ac:dyDescent="0.2">
      <c r="A27" s="142"/>
      <c r="B27" s="152"/>
      <c r="C27" s="154"/>
      <c r="D27" s="89" t="s">
        <v>53</v>
      </c>
      <c r="E27" s="100">
        <v>1140124667</v>
      </c>
      <c r="F27" s="104">
        <v>819794357</v>
      </c>
      <c r="G27" s="75">
        <f t="shared" si="0"/>
        <v>0.71903922503239726</v>
      </c>
      <c r="H27" s="104">
        <v>453634357</v>
      </c>
      <c r="I27" s="75">
        <f t="shared" si="1"/>
        <v>0.39788136344216118</v>
      </c>
      <c r="J27" s="104">
        <v>453634357</v>
      </c>
      <c r="K27" s="76">
        <f t="shared" si="2"/>
        <v>0.39788136344216118</v>
      </c>
      <c r="L27" s="229">
        <f t="shared" si="3"/>
        <v>1</v>
      </c>
    </row>
    <row r="28" spans="1:15" x14ac:dyDescent="0.2">
      <c r="A28" s="142"/>
      <c r="B28" s="151">
        <v>7578</v>
      </c>
      <c r="C28" s="153" t="s">
        <v>67</v>
      </c>
      <c r="D28" s="87" t="s">
        <v>49</v>
      </c>
      <c r="E28" s="222">
        <f>SUM(E29:E30)</f>
        <v>128556055000</v>
      </c>
      <c r="F28" s="222">
        <f>SUM(F29:F30)</f>
        <v>124312414458</v>
      </c>
      <c r="G28" s="223">
        <f t="shared" si="0"/>
        <v>0.96698995981169455</v>
      </c>
      <c r="H28" s="222">
        <f>SUM(H29:H30)</f>
        <v>85184130895</v>
      </c>
      <c r="I28" s="223">
        <f t="shared" si="1"/>
        <v>0.6626224715358604</v>
      </c>
      <c r="J28" s="222">
        <f>SUM(J29:J30)</f>
        <v>39019307663</v>
      </c>
      <c r="K28" s="223">
        <f t="shared" si="2"/>
        <v>0.3035197965821213</v>
      </c>
      <c r="L28" s="223">
        <f t="shared" si="3"/>
        <v>0.45805841126789371</v>
      </c>
    </row>
    <row r="29" spans="1:15" ht="11.4" x14ac:dyDescent="0.2">
      <c r="A29" s="142"/>
      <c r="B29" s="152"/>
      <c r="C29" s="154"/>
      <c r="D29" s="88" t="s">
        <v>52</v>
      </c>
      <c r="E29" s="99">
        <v>124977158000</v>
      </c>
      <c r="F29" s="103">
        <v>121115535193</v>
      </c>
      <c r="G29" s="73">
        <f t="shared" si="0"/>
        <v>0.9691013712521771</v>
      </c>
      <c r="H29" s="103">
        <v>81987251630</v>
      </c>
      <c r="I29" s="73">
        <f t="shared" si="1"/>
        <v>0.65601789112535269</v>
      </c>
      <c r="J29" s="103">
        <v>35822428398</v>
      </c>
      <c r="K29" s="74">
        <f t="shared" si="2"/>
        <v>0.28663180513354286</v>
      </c>
      <c r="L29" s="74">
        <f t="shared" si="3"/>
        <v>0.43692681100792252</v>
      </c>
    </row>
    <row r="30" spans="1:15" ht="11.4" x14ac:dyDescent="0.2">
      <c r="A30" s="142"/>
      <c r="B30" s="152"/>
      <c r="C30" s="154"/>
      <c r="D30" s="89" t="s">
        <v>53</v>
      </c>
      <c r="E30" s="100">
        <v>3578897000</v>
      </c>
      <c r="F30" s="104">
        <v>3196879265</v>
      </c>
      <c r="G30" s="75">
        <f t="shared" si="0"/>
        <v>0.89325824828152356</v>
      </c>
      <c r="H30" s="104">
        <v>3196879265</v>
      </c>
      <c r="I30" s="75">
        <f t="shared" si="1"/>
        <v>0.89325824828152356</v>
      </c>
      <c r="J30" s="104">
        <v>3196879265</v>
      </c>
      <c r="K30" s="76">
        <f t="shared" si="2"/>
        <v>0.89325824828152356</v>
      </c>
      <c r="L30" s="229">
        <f t="shared" si="3"/>
        <v>1</v>
      </c>
    </row>
    <row r="31" spans="1:15" x14ac:dyDescent="0.2">
      <c r="A31" s="142"/>
      <c r="B31" s="149" t="s">
        <v>40</v>
      </c>
      <c r="C31" s="149"/>
      <c r="D31" s="95" t="s">
        <v>49</v>
      </c>
      <c r="E31" s="101">
        <f>E23+E24+E25+E28</f>
        <v>264055272191</v>
      </c>
      <c r="F31" s="101">
        <f>+F23+F24+F25+F28</f>
        <v>251618870945</v>
      </c>
      <c r="G31" s="96">
        <f t="shared" si="0"/>
        <v>0.95290228010670308</v>
      </c>
      <c r="H31" s="101">
        <f>+H23+H24+H25+H28</f>
        <v>196742582965</v>
      </c>
      <c r="I31" s="96">
        <f t="shared" si="1"/>
        <v>0.74508106326576018</v>
      </c>
      <c r="J31" s="101">
        <f>+J23+J24+J25+J28</f>
        <v>99000541543</v>
      </c>
      <c r="K31" s="96">
        <f t="shared" si="2"/>
        <v>0.37492355566901764</v>
      </c>
      <c r="L31" s="96">
        <f t="shared" si="3"/>
        <v>0.50319834197059388</v>
      </c>
    </row>
    <row r="32" spans="1:15" ht="24" customHeight="1" x14ac:dyDescent="0.2">
      <c r="A32" s="142"/>
      <c r="B32" s="92">
        <v>7593</v>
      </c>
      <c r="C32" s="116" t="s">
        <v>68</v>
      </c>
      <c r="D32" s="87" t="s">
        <v>49</v>
      </c>
      <c r="E32" s="222">
        <v>30810573000</v>
      </c>
      <c r="F32" s="222">
        <v>28758486276</v>
      </c>
      <c r="G32" s="223">
        <f t="shared" si="0"/>
        <v>0.933396671201149</v>
      </c>
      <c r="H32" s="225">
        <v>26551865962</v>
      </c>
      <c r="I32" s="223">
        <f t="shared" si="1"/>
        <v>0.86177773980380046</v>
      </c>
      <c r="J32" s="225">
        <v>14621046472</v>
      </c>
      <c r="K32" s="223">
        <f t="shared" si="2"/>
        <v>0.47454639912084723</v>
      </c>
      <c r="L32" s="223">
        <f t="shared" si="3"/>
        <v>0.55065984789638045</v>
      </c>
    </row>
    <row r="33" spans="1:12" ht="24" customHeight="1" x14ac:dyDescent="0.2">
      <c r="A33" s="142"/>
      <c r="B33" s="117">
        <v>7653</v>
      </c>
      <c r="C33" s="116" t="s">
        <v>69</v>
      </c>
      <c r="D33" s="87" t="s">
        <v>49</v>
      </c>
      <c r="E33" s="222">
        <v>25106214000</v>
      </c>
      <c r="F33" s="222">
        <v>25028932515</v>
      </c>
      <c r="G33" s="223">
        <f t="shared" si="0"/>
        <v>0.99692181843905259</v>
      </c>
      <c r="H33" s="225">
        <v>21600843979</v>
      </c>
      <c r="I33" s="223">
        <f t="shared" si="1"/>
        <v>0.86037838994760418</v>
      </c>
      <c r="J33" s="225">
        <v>13089290968</v>
      </c>
      <c r="K33" s="223">
        <f t="shared" si="2"/>
        <v>0.52135662382229353</v>
      </c>
      <c r="L33" s="223">
        <f t="shared" si="3"/>
        <v>0.60596201614738765</v>
      </c>
    </row>
    <row r="34" spans="1:12" ht="22.5" customHeight="1" x14ac:dyDescent="0.2">
      <c r="A34" s="144"/>
      <c r="B34" s="91">
        <v>7595</v>
      </c>
      <c r="C34" s="94" t="s">
        <v>70</v>
      </c>
      <c r="D34" s="87" t="s">
        <v>49</v>
      </c>
      <c r="E34" s="222">
        <v>6023444000</v>
      </c>
      <c r="F34" s="225">
        <v>5893290396</v>
      </c>
      <c r="G34" s="223">
        <f t="shared" si="0"/>
        <v>0.97839216169354282</v>
      </c>
      <c r="H34" s="225">
        <v>5226148253</v>
      </c>
      <c r="I34" s="223">
        <f t="shared" si="1"/>
        <v>0.8676345713515391</v>
      </c>
      <c r="J34" s="225">
        <v>2751132103</v>
      </c>
      <c r="K34" s="223">
        <f t="shared" si="2"/>
        <v>0.45673739193059654</v>
      </c>
      <c r="L34" s="223">
        <f t="shared" si="3"/>
        <v>0.52641677384883789</v>
      </c>
    </row>
    <row r="35" spans="1:12" ht="24" customHeight="1" x14ac:dyDescent="0.2">
      <c r="A35" s="145"/>
      <c r="B35" s="91">
        <v>7907</v>
      </c>
      <c r="C35" s="94" t="s">
        <v>74</v>
      </c>
      <c r="D35" s="87" t="s">
        <v>49</v>
      </c>
      <c r="E35" s="222">
        <v>1780800000</v>
      </c>
      <c r="F35" s="225">
        <v>1775710726</v>
      </c>
      <c r="G35" s="223">
        <f t="shared" si="0"/>
        <v>0.99714214173405213</v>
      </c>
      <c r="H35" s="225">
        <v>1754636977</v>
      </c>
      <c r="I35" s="223">
        <f t="shared" si="1"/>
        <v>0.98530827549415989</v>
      </c>
      <c r="J35" s="225">
        <v>888500074</v>
      </c>
      <c r="K35" s="223">
        <f t="shared" si="2"/>
        <v>0.49893310534591195</v>
      </c>
      <c r="L35" s="223">
        <f t="shared" si="3"/>
        <v>0.50637259196436046</v>
      </c>
    </row>
    <row r="36" spans="1:12" x14ac:dyDescent="0.2">
      <c r="A36" s="144"/>
      <c r="B36" s="149" t="s">
        <v>41</v>
      </c>
      <c r="C36" s="149"/>
      <c r="D36" s="95" t="s">
        <v>49</v>
      </c>
      <c r="E36" s="102">
        <f>SUM(E32:E35)</f>
        <v>63721031000</v>
      </c>
      <c r="F36" s="102">
        <f>+F32+F33+F34+F35</f>
        <v>61456419913</v>
      </c>
      <c r="G36" s="96">
        <f t="shared" si="0"/>
        <v>0.96446053914287733</v>
      </c>
      <c r="H36" s="102">
        <f>+H32+H33+H34+H35</f>
        <v>55133495171</v>
      </c>
      <c r="I36" s="96">
        <f t="shared" si="1"/>
        <v>0.86523231507349596</v>
      </c>
      <c r="J36" s="102">
        <f>+J32+J33+J34+J35</f>
        <v>31349969617</v>
      </c>
      <c r="K36" s="96">
        <f t="shared" si="2"/>
        <v>0.49198779625834993</v>
      </c>
      <c r="L36" s="96">
        <f>+J36/H36</f>
        <v>0.56861930337929967</v>
      </c>
    </row>
    <row r="37" spans="1:12" x14ac:dyDescent="0.2">
      <c r="A37" s="144"/>
      <c r="B37" s="150" t="s">
        <v>20</v>
      </c>
      <c r="C37" s="150"/>
      <c r="D37" s="109" t="s">
        <v>49</v>
      </c>
      <c r="E37" s="110">
        <f>+E20+E22+E31+E36</f>
        <v>364152420816</v>
      </c>
      <c r="F37" s="110">
        <f>+F20+F22+F31+F36</f>
        <v>345380126782</v>
      </c>
      <c r="G37" s="111">
        <f t="shared" si="0"/>
        <v>0.94844934988504359</v>
      </c>
      <c r="H37" s="110">
        <f>+H20+H22+H31+H36</f>
        <v>277281386920</v>
      </c>
      <c r="I37" s="111">
        <f t="shared" si="1"/>
        <v>0.7614432063877602</v>
      </c>
      <c r="J37" s="110">
        <f>+J20+J22+J31+J36</f>
        <v>145868752813</v>
      </c>
      <c r="K37" s="111">
        <f t="shared" si="2"/>
        <v>0.40057059757047447</v>
      </c>
      <c r="L37" s="111">
        <f>+J37/H37</f>
        <v>0.52606759665078207</v>
      </c>
    </row>
    <row r="38" spans="1:12" x14ac:dyDescent="0.2">
      <c r="A38" s="42"/>
      <c r="B38" s="146" t="s">
        <v>72</v>
      </c>
      <c r="C38" s="147"/>
      <c r="D38" s="148"/>
      <c r="E38" s="53">
        <f>+E13+E37</f>
        <v>422533698816</v>
      </c>
      <c r="F38" s="53">
        <f>+F13+F37</f>
        <v>402064633129</v>
      </c>
      <c r="G38" s="54">
        <f t="shared" si="0"/>
        <v>0.9515563711383086</v>
      </c>
      <c r="H38" s="53">
        <f>+H13+H37</f>
        <v>323360449686</v>
      </c>
      <c r="I38" s="54">
        <f t="shared" si="1"/>
        <v>0.76528913691878853</v>
      </c>
      <c r="J38" s="53">
        <f>+J13+J37</f>
        <v>173485207575</v>
      </c>
      <c r="K38" s="54">
        <f t="shared" si="2"/>
        <v>0.41058312759699506</v>
      </c>
      <c r="L38" s="54">
        <f>+J38/H38</f>
        <v>0.53650719419602266</v>
      </c>
    </row>
    <row r="40" spans="1:12" x14ac:dyDescent="0.25">
      <c r="F40" s="128"/>
      <c r="H40" s="128"/>
      <c r="J40" s="43"/>
      <c r="K40" s="44"/>
    </row>
    <row r="41" spans="1:12" x14ac:dyDescent="0.25">
      <c r="E41" s="119"/>
      <c r="F41" s="43"/>
      <c r="H41" s="128"/>
      <c r="J41" s="43"/>
      <c r="K41" s="44"/>
    </row>
    <row r="42" spans="1:12" x14ac:dyDescent="0.25">
      <c r="H42" s="43"/>
    </row>
    <row r="44" spans="1:12" x14ac:dyDescent="0.25">
      <c r="E44" s="43"/>
      <c r="H44" s="119"/>
    </row>
  </sheetData>
  <autoFilter ref="A5:L38" xr:uid="{00000000-0009-0000-0000-000002000000}">
    <filterColumn colId="1" showButton="0"/>
    <filterColumn colId="3" showButton="0"/>
  </autoFilter>
  <mergeCells count="21">
    <mergeCell ref="B1:L1"/>
    <mergeCell ref="B2:L2"/>
    <mergeCell ref="B3:L3"/>
    <mergeCell ref="B5:C5"/>
    <mergeCell ref="D5:E5"/>
    <mergeCell ref="A6:A37"/>
    <mergeCell ref="B38:D38"/>
    <mergeCell ref="B36:C36"/>
    <mergeCell ref="B37:C37"/>
    <mergeCell ref="B25:B27"/>
    <mergeCell ref="C25:C27"/>
    <mergeCell ref="B28:B30"/>
    <mergeCell ref="C28:C30"/>
    <mergeCell ref="B22:C22"/>
    <mergeCell ref="B31:C31"/>
    <mergeCell ref="B10:C10"/>
    <mergeCell ref="B12:C12"/>
    <mergeCell ref="B20:C20"/>
    <mergeCell ref="B13:C13"/>
    <mergeCell ref="B16:B18"/>
    <mergeCell ref="C16:C18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zoomScaleNormal="100" zoomScaleSheetLayoutView="90" workbookViewId="0">
      <pane ySplit="5" topLeftCell="A6" activePane="bottomLeft" state="frozen"/>
      <selection activeCell="D35" sqref="D35"/>
      <selection pane="bottomLeft" activeCell="G5" sqref="G5"/>
    </sheetView>
  </sheetViews>
  <sheetFormatPr baseColWidth="10" defaultColWidth="11.44140625" defaultRowHeight="12" x14ac:dyDescent="0.25"/>
  <cols>
    <col min="1" max="1" width="11.44140625" style="19"/>
    <col min="2" max="2" width="12" style="19" customWidth="1"/>
    <col min="3" max="3" width="42" style="20" hidden="1" customWidth="1"/>
    <col min="4" max="4" width="12" style="21" customWidth="1"/>
    <col min="5" max="5" width="16.5546875" style="21" customWidth="1"/>
    <col min="6" max="6" width="16.33203125" style="21" customWidth="1"/>
    <col min="7" max="7" width="19.44140625" style="19" customWidth="1"/>
    <col min="8" max="8" width="17.109375" style="19" customWidth="1"/>
    <col min="9" max="9" width="9.5546875" style="19" customWidth="1"/>
    <col min="10" max="10" width="19.109375" style="19" customWidth="1"/>
    <col min="11" max="11" width="7.5546875" style="19" customWidth="1"/>
    <col min="12" max="12" width="18.44140625" style="19" customWidth="1"/>
    <col min="13" max="13" width="8.44140625" style="19" customWidth="1"/>
    <col min="14" max="14" width="8.109375" style="19" customWidth="1"/>
    <col min="15" max="17" width="14.44140625" style="19" bestFit="1" customWidth="1"/>
    <col min="18" max="16384" width="11.44140625" style="19"/>
  </cols>
  <sheetData>
    <row r="1" spans="1:16" x14ac:dyDescent="0.25">
      <c r="B1" s="161" t="s">
        <v>47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6" x14ac:dyDescent="0.25">
      <c r="B2" s="161" t="s">
        <v>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6" x14ac:dyDescent="0.25">
      <c r="B3" s="161" t="s">
        <v>81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6" ht="12.6" thickBot="1" x14ac:dyDescent="0.3"/>
    <row r="5" spans="1:16" ht="49.8" customHeight="1" thickBot="1" x14ac:dyDescent="0.25">
      <c r="B5" s="186" t="s">
        <v>0</v>
      </c>
      <c r="C5" s="187"/>
      <c r="D5" s="188" t="s">
        <v>76</v>
      </c>
      <c r="E5" s="188"/>
      <c r="F5" s="189" t="s">
        <v>82</v>
      </c>
      <c r="G5" s="189" t="s">
        <v>83</v>
      </c>
      <c r="H5" s="189" t="s">
        <v>84</v>
      </c>
      <c r="I5" s="190" t="s">
        <v>3</v>
      </c>
      <c r="J5" s="190" t="s">
        <v>80</v>
      </c>
      <c r="K5" s="190" t="s">
        <v>42</v>
      </c>
      <c r="L5" s="189" t="s">
        <v>5</v>
      </c>
      <c r="M5" s="190" t="s">
        <v>45</v>
      </c>
      <c r="N5" s="191" t="s">
        <v>46</v>
      </c>
    </row>
    <row r="6" spans="1:16" s="21" customFormat="1" ht="31.5" customHeight="1" x14ac:dyDescent="0.25">
      <c r="A6" s="213" t="s">
        <v>71</v>
      </c>
      <c r="B6" s="192">
        <v>7563</v>
      </c>
      <c r="C6" s="135" t="s">
        <v>54</v>
      </c>
      <c r="D6" s="185" t="s">
        <v>49</v>
      </c>
      <c r="E6" s="215">
        <f>'EJECUCIÓN TOTAL'!E6</f>
        <v>264770000</v>
      </c>
      <c r="F6" s="216"/>
      <c r="G6" s="217">
        <f>E6-F6</f>
        <v>264770000</v>
      </c>
      <c r="H6" s="217">
        <f>'EJECUCIÓN TOTAL'!F6-'EJEC CON REDUCCIÓN'!F6</f>
        <v>259308458</v>
      </c>
      <c r="I6" s="218">
        <f>H6/G6</f>
        <v>0.97937250443781398</v>
      </c>
      <c r="J6" s="217">
        <f>'EJECUCIÓN TOTAL'!H6</f>
        <v>236435505</v>
      </c>
      <c r="K6" s="218">
        <f>+J6/G6</f>
        <v>0.89298449597764096</v>
      </c>
      <c r="L6" s="217">
        <f>'EJECUCIÓN TOTAL'!J6</f>
        <v>123294202</v>
      </c>
      <c r="M6" s="218">
        <f>+L6/G6</f>
        <v>0.46566530196019185</v>
      </c>
      <c r="N6" s="219">
        <f>+L6/J6</f>
        <v>0.52147075795574782</v>
      </c>
    </row>
    <row r="7" spans="1:16" s="21" customFormat="1" ht="15" customHeight="1" x14ac:dyDescent="0.25">
      <c r="A7" s="214"/>
      <c r="B7" s="193">
        <v>7568</v>
      </c>
      <c r="C7" s="118" t="s">
        <v>55</v>
      </c>
      <c r="D7" s="87" t="s">
        <v>49</v>
      </c>
      <c r="E7" s="220">
        <f>'EJECUCIÓN TOTAL'!E7</f>
        <v>14402924432</v>
      </c>
      <c r="F7" s="221"/>
      <c r="G7" s="222">
        <f t="shared" ref="G7:G9" si="0">E7-F7</f>
        <v>14402924432</v>
      </c>
      <c r="H7" s="222">
        <f>'EJECUCIÓN TOTAL'!F7-'EJEC CON REDUCCIÓN'!F7</f>
        <v>14169744445</v>
      </c>
      <c r="I7" s="223">
        <f t="shared" ref="I7:I37" si="1">H7/G7</f>
        <v>0.98381023325499595</v>
      </c>
      <c r="J7" s="222">
        <f>'EJECUCIÓN TOTAL'!H7</f>
        <v>12955238332</v>
      </c>
      <c r="K7" s="223">
        <f t="shared" ref="K7:K37" si="2">+J7/G7</f>
        <v>0.89948665586389021</v>
      </c>
      <c r="L7" s="222">
        <f>'EJECUCIÓN TOTAL'!J7</f>
        <v>6252886405</v>
      </c>
      <c r="M7" s="223">
        <f t="shared" ref="M7:M37" si="3">+L7/G7</f>
        <v>0.43414005499518682</v>
      </c>
      <c r="N7" s="224">
        <f t="shared" ref="N7:N37" si="4">+L7/J7</f>
        <v>0.48265313572465124</v>
      </c>
    </row>
    <row r="8" spans="1:16" s="21" customFormat="1" ht="41.25" customHeight="1" x14ac:dyDescent="0.25">
      <c r="A8" s="214"/>
      <c r="B8" s="194">
        <v>7570</v>
      </c>
      <c r="C8" s="86" t="s">
        <v>56</v>
      </c>
      <c r="D8" s="87" t="s">
        <v>49</v>
      </c>
      <c r="E8" s="220">
        <f>'EJECUCIÓN TOTAL'!E8</f>
        <v>17772945000</v>
      </c>
      <c r="F8" s="221">
        <v>1076471000</v>
      </c>
      <c r="G8" s="222">
        <f t="shared" si="0"/>
        <v>16696474000</v>
      </c>
      <c r="H8" s="222">
        <f>'EJECUCIÓN TOTAL'!F8-'EJEC CON REDUCCIÓN'!F8</f>
        <v>15900852977</v>
      </c>
      <c r="I8" s="223">
        <f t="shared" si="1"/>
        <v>0.95234796143185685</v>
      </c>
      <c r="J8" s="222">
        <f>'EJECUCIÓN TOTAL'!H8</f>
        <v>14237748481</v>
      </c>
      <c r="K8" s="223">
        <f t="shared" si="2"/>
        <v>0.85273983482979698</v>
      </c>
      <c r="L8" s="222">
        <f>'EJECUCIÓN TOTAL'!J8</f>
        <v>9661830633</v>
      </c>
      <c r="M8" s="223">
        <f t="shared" si="3"/>
        <v>0.57867491261927517</v>
      </c>
      <c r="N8" s="224">
        <f t="shared" si="4"/>
        <v>0.67860663825418222</v>
      </c>
    </row>
    <row r="9" spans="1:16" s="21" customFormat="1" ht="21" customHeight="1" x14ac:dyDescent="0.25">
      <c r="A9" s="214"/>
      <c r="B9" s="194">
        <v>7574</v>
      </c>
      <c r="C9" s="86" t="s">
        <v>57</v>
      </c>
      <c r="D9" s="87" t="s">
        <v>49</v>
      </c>
      <c r="E9" s="220">
        <f>'EJECUCIÓN TOTAL'!E9</f>
        <v>4687446000</v>
      </c>
      <c r="F9" s="221">
        <v>1209270660</v>
      </c>
      <c r="G9" s="222">
        <f t="shared" si="0"/>
        <v>3478175340</v>
      </c>
      <c r="H9" s="222">
        <f>'EJECUCIÓN TOTAL'!F9-'EJEC CON REDUCCIÓN'!F9</f>
        <v>3478033460</v>
      </c>
      <c r="I9" s="223">
        <f t="shared" si="1"/>
        <v>0.99995920849694708</v>
      </c>
      <c r="J9" s="222">
        <f>'EJECUCIÓN TOTAL'!H9</f>
        <v>3362018083</v>
      </c>
      <c r="K9" s="223">
        <f t="shared" si="2"/>
        <v>0.96660396741240773</v>
      </c>
      <c r="L9" s="222">
        <f>'EJECUCIÓN TOTAL'!J9</f>
        <v>1715329149</v>
      </c>
      <c r="M9" s="223">
        <f t="shared" si="3"/>
        <v>0.49316925724624339</v>
      </c>
      <c r="N9" s="224">
        <f t="shared" si="4"/>
        <v>0.5102081864679846</v>
      </c>
    </row>
    <row r="10" spans="1:16" s="21" customFormat="1" x14ac:dyDescent="0.25">
      <c r="A10" s="214"/>
      <c r="B10" s="195" t="s">
        <v>7</v>
      </c>
      <c r="C10" s="149"/>
      <c r="D10" s="95" t="s">
        <v>49</v>
      </c>
      <c r="E10" s="133">
        <v>37262285432</v>
      </c>
      <c r="F10" s="130">
        <f>SUM(F6:F9)</f>
        <v>2285741660</v>
      </c>
      <c r="G10" s="101">
        <f>SUM(G6:G9)</f>
        <v>34842343772</v>
      </c>
      <c r="H10" s="101">
        <f>+H6+H7+H8+H9</f>
        <v>33807939340</v>
      </c>
      <c r="I10" s="96">
        <f t="shared" si="1"/>
        <v>0.97031185850272028</v>
      </c>
      <c r="J10" s="101">
        <f>+J6+J7+J8+J9</f>
        <v>30791440401</v>
      </c>
      <c r="K10" s="96">
        <f t="shared" si="2"/>
        <v>0.88373619761322175</v>
      </c>
      <c r="L10" s="101">
        <f>+L6+L7+L8+L9</f>
        <v>17753340389</v>
      </c>
      <c r="M10" s="96">
        <f t="shared" si="3"/>
        <v>0.509533471834548</v>
      </c>
      <c r="N10" s="196">
        <f t="shared" si="4"/>
        <v>0.57656738878715896</v>
      </c>
      <c r="O10" s="120"/>
      <c r="P10" s="120"/>
    </row>
    <row r="11" spans="1:16" s="21" customFormat="1" ht="24" customHeight="1" x14ac:dyDescent="0.25">
      <c r="A11" s="214"/>
      <c r="B11" s="197">
        <v>7589</v>
      </c>
      <c r="C11" s="86" t="s">
        <v>58</v>
      </c>
      <c r="D11" s="87" t="s">
        <v>49</v>
      </c>
      <c r="E11" s="220">
        <f>'EJECUCIÓN TOTAL'!E11</f>
        <v>21253192568</v>
      </c>
      <c r="F11" s="221">
        <v>5286574568</v>
      </c>
      <c r="G11" s="222">
        <f>E11-F11</f>
        <v>15966618000</v>
      </c>
      <c r="H11" s="222">
        <f>'EJECUCIÓN TOTAL'!F11-'EJEC CON REDUCCIÓN'!F11</f>
        <v>15304250779</v>
      </c>
      <c r="I11" s="223">
        <f t="shared" si="1"/>
        <v>0.95851549645641931</v>
      </c>
      <c r="J11" s="222">
        <f>'EJECUCIÓN TOTAL'!H11</f>
        <v>15287622365</v>
      </c>
      <c r="K11" s="223">
        <f t="shared" si="2"/>
        <v>0.95747404772883027</v>
      </c>
      <c r="L11" s="222">
        <f>'EJECUCIÓN TOTAL'!J11</f>
        <v>9863114373</v>
      </c>
      <c r="M11" s="223">
        <f t="shared" si="3"/>
        <v>0.61773347198511297</v>
      </c>
      <c r="N11" s="224">
        <f t="shared" si="4"/>
        <v>0.64516993797419719</v>
      </c>
      <c r="O11" s="120"/>
      <c r="P11" s="134"/>
    </row>
    <row r="12" spans="1:16" s="21" customFormat="1" x14ac:dyDescent="0.25">
      <c r="A12" s="214"/>
      <c r="B12" s="195" t="s">
        <v>38</v>
      </c>
      <c r="C12" s="149"/>
      <c r="D12" s="95" t="s">
        <v>49</v>
      </c>
      <c r="E12" s="133">
        <v>21253192568</v>
      </c>
      <c r="F12" s="130">
        <f>SUM(F11)</f>
        <v>5286574568</v>
      </c>
      <c r="G12" s="102">
        <f>SUM(G11)</f>
        <v>15966618000</v>
      </c>
      <c r="H12" s="102">
        <f>+H11</f>
        <v>15304250779</v>
      </c>
      <c r="I12" s="96">
        <f t="shared" si="1"/>
        <v>0.95851549645641931</v>
      </c>
      <c r="J12" s="102">
        <f>+J11</f>
        <v>15287622365</v>
      </c>
      <c r="K12" s="96">
        <f t="shared" si="2"/>
        <v>0.95747404772883027</v>
      </c>
      <c r="L12" s="102">
        <f>+L11</f>
        <v>9863114373</v>
      </c>
      <c r="M12" s="96">
        <f t="shared" si="3"/>
        <v>0.61773347198511297</v>
      </c>
      <c r="N12" s="196">
        <f t="shared" si="4"/>
        <v>0.64516993797419719</v>
      </c>
      <c r="O12" s="120"/>
      <c r="P12" s="120"/>
    </row>
    <row r="13" spans="1:16" s="21" customFormat="1" x14ac:dyDescent="0.25">
      <c r="A13" s="214"/>
      <c r="B13" s="198" t="s">
        <v>1</v>
      </c>
      <c r="C13" s="150"/>
      <c r="D13" s="109" t="s">
        <v>49</v>
      </c>
      <c r="E13" s="132">
        <v>58515478000</v>
      </c>
      <c r="F13" s="131">
        <f>F10+F12</f>
        <v>7572316228</v>
      </c>
      <c r="G13" s="110">
        <f>+G10+G12</f>
        <v>50808961772</v>
      </c>
      <c r="H13" s="110">
        <f>+H10+H12</f>
        <v>49112190119</v>
      </c>
      <c r="I13" s="111">
        <f t="shared" si="1"/>
        <v>0.96660487453740762</v>
      </c>
      <c r="J13" s="110">
        <f>+J10+J12</f>
        <v>46079062766</v>
      </c>
      <c r="K13" s="111">
        <f t="shared" si="2"/>
        <v>0.90690817444322247</v>
      </c>
      <c r="L13" s="110">
        <f>+L10+L12</f>
        <v>27616454762</v>
      </c>
      <c r="M13" s="111">
        <f t="shared" si="3"/>
        <v>0.54353511268201082</v>
      </c>
      <c r="N13" s="199">
        <f t="shared" si="4"/>
        <v>0.59932761441443938</v>
      </c>
      <c r="P13" s="120"/>
    </row>
    <row r="14" spans="1:16" s="21" customFormat="1" ht="22.5" customHeight="1" x14ac:dyDescent="0.25">
      <c r="A14" s="214"/>
      <c r="B14" s="200">
        <v>7596</v>
      </c>
      <c r="C14" s="86" t="s">
        <v>59</v>
      </c>
      <c r="D14" s="87" t="s">
        <v>49</v>
      </c>
      <c r="E14" s="220">
        <f>'EJECUCIÓN TOTAL'!E14</f>
        <v>3711828000</v>
      </c>
      <c r="F14" s="221"/>
      <c r="G14" s="222">
        <f>E14-F14</f>
        <v>3711828000</v>
      </c>
      <c r="H14" s="222">
        <f>'EJECUCIÓN TOTAL'!F14-'EJEC CON REDUCCIÓN'!F14</f>
        <v>3711812602</v>
      </c>
      <c r="I14" s="223">
        <f t="shared" si="1"/>
        <v>0.9999958516396773</v>
      </c>
      <c r="J14" s="225">
        <f>'EJECUCIÓN TOTAL'!H14</f>
        <v>2736807822</v>
      </c>
      <c r="K14" s="223">
        <f t="shared" si="2"/>
        <v>0.73732075462548374</v>
      </c>
      <c r="L14" s="225">
        <f>'EJECUCIÓN TOTAL'!J14</f>
        <v>2026184703</v>
      </c>
      <c r="M14" s="223">
        <f t="shared" si="3"/>
        <v>0.54587246580391113</v>
      </c>
      <c r="N14" s="224">
        <f t="shared" si="4"/>
        <v>0.74034599240486976</v>
      </c>
      <c r="P14" s="120"/>
    </row>
    <row r="15" spans="1:16" s="21" customFormat="1" ht="22.8" x14ac:dyDescent="0.25">
      <c r="A15" s="214"/>
      <c r="B15" s="201">
        <v>7588</v>
      </c>
      <c r="C15" s="86" t="s">
        <v>60</v>
      </c>
      <c r="D15" s="87" t="s">
        <v>49</v>
      </c>
      <c r="E15" s="220">
        <f>'EJECUCIÓN TOTAL'!E15</f>
        <v>7835135000</v>
      </c>
      <c r="F15" s="221">
        <v>992894413</v>
      </c>
      <c r="G15" s="222">
        <f>E15-F15</f>
        <v>6842240587</v>
      </c>
      <c r="H15" s="222">
        <f>'EJECUCIÓN TOTAL'!F15-'EJEC CON REDUCCIÓN'!F15</f>
        <v>6798138359</v>
      </c>
      <c r="I15" s="223">
        <f t="shared" si="1"/>
        <v>0.99355441723522664</v>
      </c>
      <c r="J15" s="225">
        <f>'EJECUCIÓN TOTAL'!H15</f>
        <v>6669841741</v>
      </c>
      <c r="K15" s="223">
        <f t="shared" si="2"/>
        <v>0.97480374391868774</v>
      </c>
      <c r="L15" s="222">
        <f>'EJECUCIÓN TOTAL'!J15</f>
        <v>4680149924</v>
      </c>
      <c r="M15" s="223">
        <f t="shared" si="3"/>
        <v>0.68400838358301941</v>
      </c>
      <c r="N15" s="224">
        <f t="shared" si="4"/>
        <v>0.70168830172248009</v>
      </c>
      <c r="P15" s="120"/>
    </row>
    <row r="16" spans="1:16" s="21" customFormat="1" ht="21.75" customHeight="1" x14ac:dyDescent="0.25">
      <c r="A16" s="214"/>
      <c r="B16" s="202">
        <v>7583</v>
      </c>
      <c r="C16" s="177" t="s">
        <v>61</v>
      </c>
      <c r="D16" s="87" t="s">
        <v>49</v>
      </c>
      <c r="E16" s="226">
        <f>SUM(E17:E18)</f>
        <v>10069596625</v>
      </c>
      <c r="F16" s="221">
        <f>F17</f>
        <v>2523553481</v>
      </c>
      <c r="G16" s="222">
        <f>G17+G18</f>
        <v>7546043144</v>
      </c>
      <c r="H16" s="222">
        <f>SUM(H17:H18)</f>
        <v>4027218169</v>
      </c>
      <c r="I16" s="223">
        <f t="shared" si="1"/>
        <v>0.53368607787541167</v>
      </c>
      <c r="J16" s="225">
        <f>SUM(J17:J18)</f>
        <v>4086818169</v>
      </c>
      <c r="K16" s="223">
        <f>+J16/G16</f>
        <v>0.5415842569425946</v>
      </c>
      <c r="L16" s="225">
        <f>SUM(L17:L18)</f>
        <v>2179468800</v>
      </c>
      <c r="M16" s="223">
        <f t="shared" si="3"/>
        <v>0.28882273244527318</v>
      </c>
      <c r="N16" s="224">
        <f>+L16/J16</f>
        <v>0.53329233400498766</v>
      </c>
      <c r="O16" s="120"/>
      <c r="P16" s="120"/>
    </row>
    <row r="17" spans="1:17" s="21" customFormat="1" x14ac:dyDescent="0.25">
      <c r="A17" s="214"/>
      <c r="B17" s="202"/>
      <c r="C17" s="177"/>
      <c r="D17" s="178" t="s">
        <v>52</v>
      </c>
      <c r="E17" s="179">
        <f>'EJECUCIÓN TOTAL'!E17</f>
        <v>10069263292</v>
      </c>
      <c r="F17" s="180">
        <v>2523553481</v>
      </c>
      <c r="G17" s="181">
        <f>E17-F17</f>
        <v>7545709811</v>
      </c>
      <c r="H17" s="182">
        <f>'EJECUCIÓN TOTAL'!F17-'EJEC CON REDUCCIÓN'!F17</f>
        <v>4026884836</v>
      </c>
      <c r="I17" s="183">
        <f t="shared" si="1"/>
        <v>0.53366547837947331</v>
      </c>
      <c r="J17" s="182">
        <f>'EJECUCIÓN TOTAL'!H17</f>
        <v>4086484836</v>
      </c>
      <c r="K17" s="183">
        <f t="shared" si="2"/>
        <v>0.54156400635004487</v>
      </c>
      <c r="L17" s="182">
        <f>'EJECUCIÓN TOTAL'!J17</f>
        <v>2179135467</v>
      </c>
      <c r="M17" s="183">
        <f>+L17/G17</f>
        <v>0.28879131606986735</v>
      </c>
      <c r="N17" s="203">
        <f t="shared" si="4"/>
        <v>0.53325426483975824</v>
      </c>
      <c r="P17" s="120"/>
    </row>
    <row r="18" spans="1:17" s="21" customFormat="1" x14ac:dyDescent="0.25">
      <c r="A18" s="214"/>
      <c r="B18" s="202"/>
      <c r="C18" s="177"/>
      <c r="D18" s="178" t="s">
        <v>53</v>
      </c>
      <c r="E18" s="179">
        <f>'EJECUCIÓN TOTAL'!E18</f>
        <v>333333</v>
      </c>
      <c r="F18" s="180"/>
      <c r="G18" s="181">
        <f>E18-F18</f>
        <v>333333</v>
      </c>
      <c r="H18" s="182">
        <f>'EJECUCIÓN TOTAL'!F18-'EJEC CON REDUCCIÓN'!F18</f>
        <v>333333</v>
      </c>
      <c r="I18" s="184">
        <f t="shared" si="1"/>
        <v>1</v>
      </c>
      <c r="J18" s="182">
        <f>'EJECUCIÓN TOTAL'!H18</f>
        <v>333333</v>
      </c>
      <c r="K18" s="184">
        <f t="shared" si="2"/>
        <v>1</v>
      </c>
      <c r="L18" s="182">
        <f>'EJECUCIÓN TOTAL'!J18</f>
        <v>333333</v>
      </c>
      <c r="M18" s="184">
        <f t="shared" si="3"/>
        <v>1</v>
      </c>
      <c r="N18" s="204">
        <f t="shared" si="4"/>
        <v>1</v>
      </c>
      <c r="P18" s="120"/>
    </row>
    <row r="19" spans="1:17" s="21" customFormat="1" ht="21" customHeight="1" x14ac:dyDescent="0.25">
      <c r="A19" s="214"/>
      <c r="B19" s="193">
        <v>7579</v>
      </c>
      <c r="C19" s="86" t="s">
        <v>62</v>
      </c>
      <c r="D19" s="87" t="s">
        <v>49</v>
      </c>
      <c r="E19" s="220">
        <f>'EJECUCIÓN TOTAL'!E19</f>
        <v>7664170000</v>
      </c>
      <c r="F19" s="221">
        <v>792572748</v>
      </c>
      <c r="G19" s="222">
        <f>E19-F19</f>
        <v>6871597252</v>
      </c>
      <c r="H19" s="225">
        <f>'EJECUCIÓN TOTAL'!F19-'EJEC CON REDUCCIÓN'!F19</f>
        <v>6835597252</v>
      </c>
      <c r="I19" s="223">
        <f>H19/G19</f>
        <v>0.99476104336738858</v>
      </c>
      <c r="J19" s="225">
        <f>'EJECUCIÓN TOTAL'!H19</f>
        <v>6671490552</v>
      </c>
      <c r="K19" s="223">
        <f t="shared" si="2"/>
        <v>0.9708791576890281</v>
      </c>
      <c r="L19" s="225">
        <f>'EJECUCIÓN TOTAL'!J19</f>
        <v>3614502700</v>
      </c>
      <c r="M19" s="223">
        <f t="shared" si="3"/>
        <v>0.52600619149324968</v>
      </c>
      <c r="N19" s="224">
        <f t="shared" si="4"/>
        <v>0.5417833798650038</v>
      </c>
      <c r="P19" s="120"/>
    </row>
    <row r="20" spans="1:17" s="21" customFormat="1" x14ac:dyDescent="0.25">
      <c r="A20" s="214"/>
      <c r="B20" s="195" t="s">
        <v>39</v>
      </c>
      <c r="C20" s="149"/>
      <c r="D20" s="95" t="s">
        <v>49</v>
      </c>
      <c r="E20" s="133">
        <v>29102229625</v>
      </c>
      <c r="F20" s="130">
        <f>F14+F15+F16+F19</f>
        <v>4309020642</v>
      </c>
      <c r="G20" s="101">
        <f>G14+G15+G16+G19</f>
        <v>24971708983</v>
      </c>
      <c r="H20" s="101">
        <f>+H14+H15+H16+H19</f>
        <v>21372766382</v>
      </c>
      <c r="I20" s="96">
        <f t="shared" si="1"/>
        <v>0.85587920300328446</v>
      </c>
      <c r="J20" s="105">
        <f>+J14+J15+J16+J19</f>
        <v>20164958284</v>
      </c>
      <c r="K20" s="96">
        <f>+J20/G20</f>
        <v>0.80751214495282264</v>
      </c>
      <c r="L20" s="105">
        <f>+L14+L15+L16+L19</f>
        <v>12500306127</v>
      </c>
      <c r="M20" s="96">
        <f t="shared" si="3"/>
        <v>0.5005787203234604</v>
      </c>
      <c r="N20" s="196">
        <f t="shared" si="4"/>
        <v>0.6199024045052669</v>
      </c>
    </row>
    <row r="21" spans="1:17" s="21" customFormat="1" ht="12" customHeight="1" x14ac:dyDescent="0.25">
      <c r="A21" s="214"/>
      <c r="B21" s="193">
        <v>7581</v>
      </c>
      <c r="C21" s="86" t="s">
        <v>63</v>
      </c>
      <c r="D21" s="87" t="s">
        <v>49</v>
      </c>
      <c r="E21" s="220">
        <f>'EJECUCIÓN TOTAL'!E21</f>
        <v>7095388000</v>
      </c>
      <c r="F21" s="221">
        <v>365835000</v>
      </c>
      <c r="G21" s="222">
        <f>E21-F21</f>
        <v>6729553000</v>
      </c>
      <c r="H21" s="225">
        <f>'EJECUCIÓN TOTAL'!F21-'EJEC CON REDUCCIÓN'!F21</f>
        <v>6257213900</v>
      </c>
      <c r="I21" s="223">
        <f t="shared" si="1"/>
        <v>0.92981122223125368</v>
      </c>
      <c r="J21" s="225">
        <f>'EJECUCIÓN TOTAL'!H21</f>
        <v>5240350500</v>
      </c>
      <c r="K21" s="223">
        <f t="shared" si="2"/>
        <v>0.77870707014269747</v>
      </c>
      <c r="L21" s="227">
        <f>'EJECUCIÓN TOTAL'!J21</f>
        <v>3017935526</v>
      </c>
      <c r="M21" s="70">
        <f t="shared" si="3"/>
        <v>0.44846002788000927</v>
      </c>
      <c r="N21" s="228">
        <f t="shared" si="4"/>
        <v>0.5759033724938819</v>
      </c>
      <c r="P21" s="120"/>
    </row>
    <row r="22" spans="1:17" ht="12" customHeight="1" x14ac:dyDescent="0.2">
      <c r="A22" s="214"/>
      <c r="B22" s="195" t="s">
        <v>7</v>
      </c>
      <c r="C22" s="149"/>
      <c r="D22" s="95" t="s">
        <v>49</v>
      </c>
      <c r="E22" s="133">
        <v>7095388000</v>
      </c>
      <c r="F22" s="130">
        <f>SUM(F21)</f>
        <v>365835000</v>
      </c>
      <c r="G22" s="102">
        <f>SUM(G21)</f>
        <v>6729553000</v>
      </c>
      <c r="H22" s="102">
        <f>+H21</f>
        <v>6257213900</v>
      </c>
      <c r="I22" s="96">
        <f t="shared" si="1"/>
        <v>0.92981122223125368</v>
      </c>
      <c r="J22" s="102">
        <f>+J21</f>
        <v>5240350500</v>
      </c>
      <c r="K22" s="96">
        <f t="shared" si="2"/>
        <v>0.77870707014269747</v>
      </c>
      <c r="L22" s="102">
        <f>+L21</f>
        <v>3017935526</v>
      </c>
      <c r="M22" s="96">
        <f>+L22/G22</f>
        <v>0.44846002788000927</v>
      </c>
      <c r="N22" s="196">
        <f t="shared" si="4"/>
        <v>0.5759033724938819</v>
      </c>
      <c r="P22" s="43"/>
      <c r="Q22" s="43"/>
    </row>
    <row r="23" spans="1:17" ht="24" customHeight="1" x14ac:dyDescent="0.2">
      <c r="A23" s="214"/>
      <c r="B23" s="201">
        <v>7573</v>
      </c>
      <c r="C23" s="94" t="s">
        <v>64</v>
      </c>
      <c r="D23" s="87" t="s">
        <v>49</v>
      </c>
      <c r="E23" s="220">
        <f>'EJECUCIÓN TOTAL'!E23</f>
        <v>37902434708</v>
      </c>
      <c r="F23" s="221">
        <v>6631215185</v>
      </c>
      <c r="G23" s="222">
        <f>E23-F23</f>
        <v>31271219523</v>
      </c>
      <c r="H23" s="222">
        <f>'EJECUCIÓN TOTAL'!F23-'EJEC CON REDUCCIÓN'!F23</f>
        <v>29465973368</v>
      </c>
      <c r="I23" s="223">
        <f t="shared" si="1"/>
        <v>0.94227132224017551</v>
      </c>
      <c r="J23" s="225">
        <f>'EJECUCIÓN TOTAL'!H23</f>
        <v>27207163254</v>
      </c>
      <c r="K23" s="223">
        <f t="shared" si="2"/>
        <v>0.87003844650155449</v>
      </c>
      <c r="L23" s="225">
        <f>'EJECUCIÓN TOTAL'!J23</f>
        <v>13959055518</v>
      </c>
      <c r="M23" s="223">
        <f t="shared" si="3"/>
        <v>0.44638666898593793</v>
      </c>
      <c r="N23" s="224">
        <f t="shared" si="4"/>
        <v>0.51306545220026711</v>
      </c>
    </row>
    <row r="24" spans="1:17" ht="21.75" customHeight="1" x14ac:dyDescent="0.2">
      <c r="A24" s="214"/>
      <c r="B24" s="193">
        <v>7576</v>
      </c>
      <c r="C24" s="94" t="s">
        <v>65</v>
      </c>
      <c r="D24" s="87" t="s">
        <v>49</v>
      </c>
      <c r="E24" s="220">
        <f>'EJECUCIÓN TOTAL'!E24</f>
        <v>6212878000</v>
      </c>
      <c r="F24" s="221">
        <v>309911900</v>
      </c>
      <c r="G24" s="222">
        <f>E24-F24</f>
        <v>5902966100</v>
      </c>
      <c r="H24" s="222">
        <f>'EJECUCIÓN TOTAL'!F24-'EJEC CON REDUCCIÓN'!F24</f>
        <v>5743490253</v>
      </c>
      <c r="I24" s="223">
        <f t="shared" si="1"/>
        <v>0.97298377725733509</v>
      </c>
      <c r="J24" s="225">
        <f>'EJECUCIÓN TOTAL'!H24</f>
        <v>5623330806</v>
      </c>
      <c r="K24" s="223">
        <f t="shared" si="2"/>
        <v>0.95262800272561277</v>
      </c>
      <c r="L24" s="225">
        <f>'EJECUCIÓN TOTAL'!J24</f>
        <v>2424661690</v>
      </c>
      <c r="M24" s="223">
        <f t="shared" si="3"/>
        <v>0.41075311105039208</v>
      </c>
      <c r="N24" s="224">
        <f t="shared" si="4"/>
        <v>0.43117891755770915</v>
      </c>
    </row>
    <row r="25" spans="1:17" x14ac:dyDescent="0.2">
      <c r="A25" s="214"/>
      <c r="B25" s="202">
        <v>7587</v>
      </c>
      <c r="C25" s="153" t="s">
        <v>66</v>
      </c>
      <c r="D25" s="87" t="s">
        <v>49</v>
      </c>
      <c r="E25" s="220">
        <f>SUM(E26:E27)</f>
        <v>91383904483</v>
      </c>
      <c r="F25" s="221">
        <f>SUM(F26:F27)</f>
        <v>1974984375</v>
      </c>
      <c r="G25" s="222">
        <f>G26+G27</f>
        <v>89408920108</v>
      </c>
      <c r="H25" s="222">
        <f>SUM(H26:H27)</f>
        <v>83180881406</v>
      </c>
      <c r="I25" s="223">
        <f t="shared" si="1"/>
        <v>0.93034208785346084</v>
      </c>
      <c r="J25" s="222">
        <f>SUM(J26:J27)</f>
        <v>78727958010</v>
      </c>
      <c r="K25" s="223">
        <f t="shared" si="2"/>
        <v>0.88053807064107126</v>
      </c>
      <c r="L25" s="222">
        <f>SUM(L26:L27)</f>
        <v>43597516672</v>
      </c>
      <c r="M25" s="223">
        <f t="shared" si="3"/>
        <v>0.48761931828879168</v>
      </c>
      <c r="N25" s="224">
        <f t="shared" si="4"/>
        <v>0.5537742597929729</v>
      </c>
    </row>
    <row r="26" spans="1:17" ht="11.4" customHeight="1" x14ac:dyDescent="0.2">
      <c r="A26" s="214"/>
      <c r="B26" s="202"/>
      <c r="C26" s="153"/>
      <c r="D26" s="178" t="s">
        <v>52</v>
      </c>
      <c r="E26" s="179">
        <f>'EJECUCIÓN TOTAL'!E26</f>
        <v>90243779816</v>
      </c>
      <c r="F26" s="180">
        <v>1974984375</v>
      </c>
      <c r="G26" s="181">
        <f>E26-F26</f>
        <v>88268795441</v>
      </c>
      <c r="H26" s="182">
        <f>'EJECUCIÓN TOTAL'!F26-'EJEC CON REDUCCIÓN'!F26</f>
        <v>82361087049</v>
      </c>
      <c r="I26" s="183">
        <f t="shared" si="1"/>
        <v>0.93307138312600191</v>
      </c>
      <c r="J26" s="182">
        <f>'EJECUCIÓN TOTAL'!H26</f>
        <v>78274323653</v>
      </c>
      <c r="K26" s="183">
        <f t="shared" si="2"/>
        <v>0.88677231021374436</v>
      </c>
      <c r="L26" s="182">
        <f>'EJECUCIÓN TOTAL'!J26</f>
        <v>43143882315</v>
      </c>
      <c r="M26" s="183">
        <f t="shared" si="3"/>
        <v>0.48877841936608196</v>
      </c>
      <c r="N26" s="203">
        <f t="shared" si="4"/>
        <v>0.5511881840878281</v>
      </c>
    </row>
    <row r="27" spans="1:17" ht="11.4" customHeight="1" x14ac:dyDescent="0.2">
      <c r="A27" s="214"/>
      <c r="B27" s="202"/>
      <c r="C27" s="153"/>
      <c r="D27" s="178" t="s">
        <v>53</v>
      </c>
      <c r="E27" s="179">
        <f>'EJECUCIÓN TOTAL'!E27</f>
        <v>1140124667</v>
      </c>
      <c r="F27" s="180"/>
      <c r="G27" s="181">
        <f>E27-F27</f>
        <v>1140124667</v>
      </c>
      <c r="H27" s="182">
        <f>'EJECUCIÓN TOTAL'!F27-'EJEC CON REDUCCIÓN'!F27</f>
        <v>819794357</v>
      </c>
      <c r="I27" s="183">
        <f t="shared" si="1"/>
        <v>0.71903922503239726</v>
      </c>
      <c r="J27" s="182">
        <f>'EJECUCIÓN TOTAL'!H27</f>
        <v>453634357</v>
      </c>
      <c r="K27" s="183">
        <f t="shared" si="2"/>
        <v>0.39788136344216118</v>
      </c>
      <c r="L27" s="182">
        <f>'EJECUCIÓN TOTAL'!J27</f>
        <v>453634357</v>
      </c>
      <c r="M27" s="183">
        <f t="shared" si="3"/>
        <v>0.39788136344216118</v>
      </c>
      <c r="N27" s="204">
        <f t="shared" si="4"/>
        <v>1</v>
      </c>
    </row>
    <row r="28" spans="1:17" x14ac:dyDescent="0.2">
      <c r="A28" s="214"/>
      <c r="B28" s="202">
        <v>7578</v>
      </c>
      <c r="C28" s="153" t="s">
        <v>67</v>
      </c>
      <c r="D28" s="87" t="s">
        <v>49</v>
      </c>
      <c r="E28" s="220">
        <f>SUM(E29:E30)</f>
        <v>128556055000</v>
      </c>
      <c r="F28" s="221">
        <f>SUM(F29:F30)</f>
        <v>26607446283</v>
      </c>
      <c r="G28" s="222">
        <f>G29+G30</f>
        <v>101948608717</v>
      </c>
      <c r="H28" s="222">
        <f>SUM(H29:H30)</f>
        <v>97704968175</v>
      </c>
      <c r="I28" s="223">
        <f t="shared" si="1"/>
        <v>0.95837470863599561</v>
      </c>
      <c r="J28" s="222">
        <f>SUM(J29:J30)</f>
        <v>85184130895</v>
      </c>
      <c r="K28" s="223">
        <f t="shared" si="2"/>
        <v>0.83555952324433724</v>
      </c>
      <c r="L28" s="222">
        <f>SUM(L29:L30)</f>
        <v>39019307663</v>
      </c>
      <c r="M28" s="223">
        <f t="shared" si="3"/>
        <v>0.38273506773705979</v>
      </c>
      <c r="N28" s="224">
        <f t="shared" si="4"/>
        <v>0.45805841126789371</v>
      </c>
    </row>
    <row r="29" spans="1:17" ht="11.4" customHeight="1" x14ac:dyDescent="0.2">
      <c r="A29" s="214"/>
      <c r="B29" s="202"/>
      <c r="C29" s="153"/>
      <c r="D29" s="178" t="s">
        <v>52</v>
      </c>
      <c r="E29" s="179">
        <f>'EJECUCIÓN TOTAL'!E29</f>
        <v>124977158000</v>
      </c>
      <c r="F29" s="180">
        <v>26607446283</v>
      </c>
      <c r="G29" s="181">
        <f>E29-F29</f>
        <v>98369711717</v>
      </c>
      <c r="H29" s="182">
        <f>'EJECUCIÓN TOTAL'!F29-'EJEC CON REDUCCIÓN'!F29</f>
        <v>94508088910</v>
      </c>
      <c r="I29" s="183">
        <f t="shared" si="1"/>
        <v>0.96074378241435221</v>
      </c>
      <c r="J29" s="182">
        <f>'EJECUCIÓN TOTAL'!H29</f>
        <v>81987251630</v>
      </c>
      <c r="K29" s="183">
        <f t="shared" si="2"/>
        <v>0.83346032227754485</v>
      </c>
      <c r="L29" s="182">
        <f>'EJECUCIÓN TOTAL'!J29</f>
        <v>35822428398</v>
      </c>
      <c r="M29" s="183">
        <f t="shared" si="3"/>
        <v>0.36416116071436305</v>
      </c>
      <c r="N29" s="203">
        <f t="shared" si="4"/>
        <v>0.43692681100792252</v>
      </c>
    </row>
    <row r="30" spans="1:17" ht="11.4" customHeight="1" x14ac:dyDescent="0.2">
      <c r="A30" s="214"/>
      <c r="B30" s="202"/>
      <c r="C30" s="153"/>
      <c r="D30" s="178" t="s">
        <v>53</v>
      </c>
      <c r="E30" s="179">
        <f>'EJECUCIÓN TOTAL'!E30</f>
        <v>3578897000</v>
      </c>
      <c r="F30" s="180"/>
      <c r="G30" s="181">
        <f>E30-F30</f>
        <v>3578897000</v>
      </c>
      <c r="H30" s="182">
        <f>'EJECUCIÓN TOTAL'!F30-'EJEC CON REDUCCIÓN'!F30</f>
        <v>3196879265</v>
      </c>
      <c r="I30" s="183">
        <f t="shared" si="1"/>
        <v>0.89325824828152356</v>
      </c>
      <c r="J30" s="182">
        <f>'EJECUCIÓN TOTAL'!H30</f>
        <v>3196879265</v>
      </c>
      <c r="K30" s="183">
        <f t="shared" si="2"/>
        <v>0.89325824828152356</v>
      </c>
      <c r="L30" s="182">
        <f>'EJECUCIÓN TOTAL'!J30</f>
        <v>3196879265</v>
      </c>
      <c r="M30" s="183">
        <f t="shared" si="3"/>
        <v>0.89325824828152356</v>
      </c>
      <c r="N30" s="204">
        <f t="shared" si="4"/>
        <v>1</v>
      </c>
    </row>
    <row r="31" spans="1:17" x14ac:dyDescent="0.2">
      <c r="A31" s="214"/>
      <c r="B31" s="195" t="s">
        <v>40</v>
      </c>
      <c r="C31" s="149"/>
      <c r="D31" s="95" t="s">
        <v>49</v>
      </c>
      <c r="E31" s="133">
        <v>264135272191</v>
      </c>
      <c r="F31" s="130">
        <f>F23+F24+F25+F28</f>
        <v>35523557743</v>
      </c>
      <c r="G31" s="101">
        <f>G23+G24+G25+G28</f>
        <v>228531714448</v>
      </c>
      <c r="H31" s="101">
        <f>+H23+H24+H25+H28</f>
        <v>216095313202</v>
      </c>
      <c r="I31" s="96">
        <f t="shared" si="1"/>
        <v>0.9455812893364095</v>
      </c>
      <c r="J31" s="101">
        <f>+J23+J24+J25+J28</f>
        <v>196742582965</v>
      </c>
      <c r="K31" s="96">
        <f t="shared" si="2"/>
        <v>0.86089838095432791</v>
      </c>
      <c r="L31" s="101">
        <f>+L23+L24+L25+L28</f>
        <v>99000541543</v>
      </c>
      <c r="M31" s="96">
        <f t="shared" si="3"/>
        <v>0.43320263790138647</v>
      </c>
      <c r="N31" s="196">
        <f t="shared" si="4"/>
        <v>0.50319834197059388</v>
      </c>
    </row>
    <row r="32" spans="1:17" ht="24" customHeight="1" x14ac:dyDescent="0.2">
      <c r="A32" s="214"/>
      <c r="B32" s="193">
        <v>7593</v>
      </c>
      <c r="C32" s="94" t="s">
        <v>68</v>
      </c>
      <c r="D32" s="87" t="s">
        <v>49</v>
      </c>
      <c r="E32" s="220">
        <f>'EJECUCIÓN TOTAL'!E32</f>
        <v>30810573000</v>
      </c>
      <c r="F32" s="221">
        <v>2074580314</v>
      </c>
      <c r="G32" s="222">
        <f>E32-F32</f>
        <v>28735992686</v>
      </c>
      <c r="H32" s="222">
        <f>'EJECUCIÓN TOTAL'!F32-'EJEC CON REDUCCIÓN'!F32</f>
        <v>26683905962</v>
      </c>
      <c r="I32" s="223">
        <f>H32/G32</f>
        <v>0.9285882778986172</v>
      </c>
      <c r="J32" s="225">
        <f>'EJECUCIÓN TOTAL'!H32</f>
        <v>26551865962</v>
      </c>
      <c r="K32" s="223">
        <f t="shared" si="2"/>
        <v>0.92399334354424123</v>
      </c>
      <c r="L32" s="225">
        <f>'EJECUCIÓN TOTAL'!J32</f>
        <v>14621046472</v>
      </c>
      <c r="M32" s="223">
        <f t="shared" si="3"/>
        <v>0.50880603401333979</v>
      </c>
      <c r="N32" s="224">
        <f t="shared" si="4"/>
        <v>0.55065984789638045</v>
      </c>
    </row>
    <row r="33" spans="1:14" ht="24" customHeight="1" x14ac:dyDescent="0.2">
      <c r="A33" s="214"/>
      <c r="B33" s="201">
        <v>7653</v>
      </c>
      <c r="C33" s="94" t="s">
        <v>69</v>
      </c>
      <c r="D33" s="87" t="s">
        <v>49</v>
      </c>
      <c r="E33" s="220">
        <f>'EJECUCIÓN TOTAL'!E33</f>
        <v>25106214000</v>
      </c>
      <c r="F33" s="221">
        <v>3125419686</v>
      </c>
      <c r="G33" s="222">
        <f t="shared" ref="G33:G35" si="5">E33-F33</f>
        <v>21980794314</v>
      </c>
      <c r="H33" s="222">
        <f>'EJECUCIÓN TOTAL'!F33-'EJEC CON REDUCCIÓN'!F33</f>
        <v>21903512829</v>
      </c>
      <c r="I33" s="223">
        <f t="shared" si="1"/>
        <v>0.99648413592811891</v>
      </c>
      <c r="J33" s="225">
        <f>'EJECUCIÓN TOTAL'!H33</f>
        <v>21600843979</v>
      </c>
      <c r="K33" s="223">
        <f t="shared" si="2"/>
        <v>0.98271444018026222</v>
      </c>
      <c r="L33" s="225">
        <f>'EJECUCIÓN TOTAL'!J33</f>
        <v>13089290968</v>
      </c>
      <c r="M33" s="223">
        <f t="shared" si="3"/>
        <v>0.59548762346878303</v>
      </c>
      <c r="N33" s="224">
        <f t="shared" si="4"/>
        <v>0.60596201614738765</v>
      </c>
    </row>
    <row r="34" spans="1:14" ht="22.5" customHeight="1" x14ac:dyDescent="0.2">
      <c r="A34" s="214"/>
      <c r="B34" s="193">
        <v>7595</v>
      </c>
      <c r="C34" s="94" t="s">
        <v>70</v>
      </c>
      <c r="D34" s="87" t="s">
        <v>49</v>
      </c>
      <c r="E34" s="220">
        <f>'EJECUCIÓN TOTAL'!E34</f>
        <v>6023444000</v>
      </c>
      <c r="F34" s="221">
        <v>400000000</v>
      </c>
      <c r="G34" s="222">
        <f t="shared" si="5"/>
        <v>5623444000</v>
      </c>
      <c r="H34" s="222">
        <f>'EJECUCIÓN TOTAL'!F34-'EJEC CON REDUCCIÓN'!F34</f>
        <v>5493290396</v>
      </c>
      <c r="I34" s="223">
        <f t="shared" si="1"/>
        <v>0.97685517913933173</v>
      </c>
      <c r="J34" s="225">
        <f>'EJECUCIÓN TOTAL'!H34</f>
        <v>5226148253</v>
      </c>
      <c r="K34" s="223">
        <f t="shared" si="2"/>
        <v>0.92935010164589527</v>
      </c>
      <c r="L34" s="225">
        <f>'EJECUCIÓN TOTAL'!J34</f>
        <v>2751132103</v>
      </c>
      <c r="M34" s="223">
        <f t="shared" si="3"/>
        <v>0.48922548228452173</v>
      </c>
      <c r="N34" s="224">
        <f t="shared" si="4"/>
        <v>0.52641677384883789</v>
      </c>
    </row>
    <row r="35" spans="1:14" ht="24" customHeight="1" x14ac:dyDescent="0.2">
      <c r="A35" s="214"/>
      <c r="B35" s="193">
        <v>7907</v>
      </c>
      <c r="C35" s="94" t="s">
        <v>74</v>
      </c>
      <c r="D35" s="87" t="s">
        <v>49</v>
      </c>
      <c r="E35" s="220">
        <f>'EJECUCIÓN TOTAL'!E35</f>
        <v>1780800000</v>
      </c>
      <c r="F35" s="221">
        <v>5089074</v>
      </c>
      <c r="G35" s="222">
        <f t="shared" si="5"/>
        <v>1775710926</v>
      </c>
      <c r="H35" s="222">
        <f>'EJECUCIÓN TOTAL'!F35-'EJEC CON REDUCCIÓN'!F35</f>
        <v>1770621652</v>
      </c>
      <c r="I35" s="223">
        <f t="shared" si="1"/>
        <v>0.99713395129495308</v>
      </c>
      <c r="J35" s="225">
        <f>'EJECUCIÓN TOTAL'!H35</f>
        <v>1754636977</v>
      </c>
      <c r="K35" s="223">
        <f t="shared" si="2"/>
        <v>0.98813210602500956</v>
      </c>
      <c r="L35" s="225">
        <f>'EJECUCIÓN TOTAL'!J35</f>
        <v>888500074</v>
      </c>
      <c r="M35" s="223">
        <f t="shared" si="3"/>
        <v>0.50036301573108644</v>
      </c>
      <c r="N35" s="224">
        <f t="shared" si="4"/>
        <v>0.50637259196436046</v>
      </c>
    </row>
    <row r="36" spans="1:14" x14ac:dyDescent="0.2">
      <c r="A36" s="214"/>
      <c r="B36" s="195" t="s">
        <v>41</v>
      </c>
      <c r="C36" s="149"/>
      <c r="D36" s="95" t="s">
        <v>49</v>
      </c>
      <c r="E36" s="133">
        <v>63685331000</v>
      </c>
      <c r="F36" s="130">
        <f>SUM(F32:F35)</f>
        <v>5605089074</v>
      </c>
      <c r="G36" s="102">
        <f>SUM(G32:G35)</f>
        <v>58115941926</v>
      </c>
      <c r="H36" s="102">
        <f>+H32+H33+H34+H35</f>
        <v>55851330839</v>
      </c>
      <c r="I36" s="96">
        <f t="shared" si="1"/>
        <v>0.96103287648880287</v>
      </c>
      <c r="J36" s="102">
        <f>+J32+J33+J34+J35</f>
        <v>55133495171</v>
      </c>
      <c r="K36" s="96">
        <f t="shared" si="2"/>
        <v>0.94868109065843587</v>
      </c>
      <c r="L36" s="102">
        <f>+L32+L33+L34+L35</f>
        <v>31349969617</v>
      </c>
      <c r="M36" s="96">
        <f t="shared" si="3"/>
        <v>0.53943838089931395</v>
      </c>
      <c r="N36" s="196">
        <f t="shared" si="4"/>
        <v>0.56861930337929967</v>
      </c>
    </row>
    <row r="37" spans="1:14" x14ac:dyDescent="0.2">
      <c r="A37" s="214"/>
      <c r="B37" s="198" t="s">
        <v>20</v>
      </c>
      <c r="C37" s="150"/>
      <c r="D37" s="109" t="s">
        <v>49</v>
      </c>
      <c r="E37" s="132">
        <v>364018220816</v>
      </c>
      <c r="F37" s="131">
        <f>F20+F22+F31+F36</f>
        <v>45803502459</v>
      </c>
      <c r="G37" s="110">
        <f>+G20+G22+G31+G36</f>
        <v>318348918357</v>
      </c>
      <c r="H37" s="110">
        <f>+H20+H22+H31+H36</f>
        <v>299576624323</v>
      </c>
      <c r="I37" s="111">
        <f t="shared" si="1"/>
        <v>0.94103232977550577</v>
      </c>
      <c r="J37" s="110">
        <f>+J20+J22+J31+J36</f>
        <v>277281386920</v>
      </c>
      <c r="K37" s="111">
        <f t="shared" si="2"/>
        <v>0.87099836352845272</v>
      </c>
      <c r="L37" s="110">
        <f>+L20+L22+L31+L36</f>
        <v>145868752813</v>
      </c>
      <c r="M37" s="111">
        <f t="shared" si="3"/>
        <v>0.45820401578817732</v>
      </c>
      <c r="N37" s="199">
        <f t="shared" si="4"/>
        <v>0.52606759665078207</v>
      </c>
    </row>
    <row r="38" spans="1:14" ht="12.6" thickBot="1" x14ac:dyDescent="0.25">
      <c r="A38" s="214"/>
      <c r="B38" s="205" t="s">
        <v>72</v>
      </c>
      <c r="C38" s="206"/>
      <c r="D38" s="207"/>
      <c r="E38" s="208">
        <v>422533698816</v>
      </c>
      <c r="F38" s="209">
        <f>F13+F37</f>
        <v>53375818687</v>
      </c>
      <c r="G38" s="210">
        <f>+G13+G37</f>
        <v>369157880129</v>
      </c>
      <c r="H38" s="210">
        <f>+H13+H37</f>
        <v>348688814442</v>
      </c>
      <c r="I38" s="211">
        <f>H38/G38</f>
        <v>0.94455200122005467</v>
      </c>
      <c r="J38" s="210">
        <f>+J13+J37</f>
        <v>323360449686</v>
      </c>
      <c r="K38" s="211">
        <f>+J38/G38</f>
        <v>0.87594080227409377</v>
      </c>
      <c r="L38" s="210">
        <f>+L13+L37</f>
        <v>173485207575</v>
      </c>
      <c r="M38" s="211">
        <f>+L38/G38</f>
        <v>0.46994854210988707</v>
      </c>
      <c r="N38" s="212">
        <f>+L38/J38</f>
        <v>0.53650719419602266</v>
      </c>
    </row>
    <row r="40" spans="1:14" x14ac:dyDescent="0.25">
      <c r="G40" s="43"/>
      <c r="H40" s="128"/>
      <c r="J40" s="128"/>
      <c r="L40" s="43"/>
      <c r="M40" s="44"/>
    </row>
    <row r="41" spans="1:14" x14ac:dyDescent="0.25">
      <c r="G41" s="119"/>
      <c r="H41" s="129"/>
      <c r="J41" s="119"/>
      <c r="L41" s="43"/>
      <c r="M41" s="44"/>
    </row>
    <row r="42" spans="1:14" x14ac:dyDescent="0.25">
      <c r="H42" s="129"/>
      <c r="J42" s="43"/>
    </row>
    <row r="43" spans="1:14" x14ac:dyDescent="0.25">
      <c r="H43" s="129"/>
    </row>
    <row r="44" spans="1:14" x14ac:dyDescent="0.25">
      <c r="G44" s="43"/>
      <c r="J44" s="119"/>
    </row>
  </sheetData>
  <mergeCells count="21">
    <mergeCell ref="B10:C10"/>
    <mergeCell ref="B12:C12"/>
    <mergeCell ref="B13:C13"/>
    <mergeCell ref="B16:B18"/>
    <mergeCell ref="B31:C31"/>
    <mergeCell ref="B36:C36"/>
    <mergeCell ref="B37:C37"/>
    <mergeCell ref="A6:A38"/>
    <mergeCell ref="B1:N1"/>
    <mergeCell ref="B2:N2"/>
    <mergeCell ref="B3:N3"/>
    <mergeCell ref="B5:C5"/>
    <mergeCell ref="D5:E5"/>
    <mergeCell ref="B38:D38"/>
    <mergeCell ref="C16:C18"/>
    <mergeCell ref="B20:C20"/>
    <mergeCell ref="B22:C22"/>
    <mergeCell ref="B25:B27"/>
    <mergeCell ref="C25:C27"/>
    <mergeCell ref="B28:B30"/>
    <mergeCell ref="C28:C30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66" t="s">
        <v>73</v>
      </c>
      <c r="B1" s="167"/>
      <c r="C1" s="167"/>
      <c r="D1" s="167"/>
      <c r="E1" s="167"/>
      <c r="F1" s="167"/>
      <c r="G1" s="167"/>
      <c r="H1" s="168"/>
    </row>
    <row r="2" spans="1:10" x14ac:dyDescent="0.25">
      <c r="A2" s="169" t="s">
        <v>51</v>
      </c>
      <c r="B2" s="169"/>
      <c r="C2" s="169"/>
      <c r="D2" s="169"/>
      <c r="E2" s="169"/>
      <c r="F2" s="169"/>
      <c r="G2" s="169"/>
      <c r="H2" s="169"/>
    </row>
    <row r="3" spans="1:10" ht="15" customHeight="1" x14ac:dyDescent="0.25">
      <c r="A3" s="115"/>
      <c r="B3" s="115"/>
      <c r="C3" s="169"/>
      <c r="D3" s="169"/>
      <c r="E3" s="169"/>
      <c r="F3" s="115"/>
      <c r="G3" s="115"/>
      <c r="H3" s="115"/>
    </row>
    <row r="5" spans="1:10" ht="26.4" x14ac:dyDescent="0.25">
      <c r="A5" s="58" t="s">
        <v>21</v>
      </c>
      <c r="B5" s="58" t="s">
        <v>43</v>
      </c>
      <c r="C5" s="58" t="s">
        <v>2</v>
      </c>
      <c r="D5" s="59" t="s">
        <v>3</v>
      </c>
      <c r="E5" s="58" t="s">
        <v>4</v>
      </c>
      <c r="F5" s="60" t="s">
        <v>42</v>
      </c>
      <c r="G5" s="58" t="s">
        <v>5</v>
      </c>
      <c r="H5" s="61" t="s">
        <v>45</v>
      </c>
      <c r="I5" s="61" t="s">
        <v>46</v>
      </c>
      <c r="J5" s="41"/>
    </row>
    <row r="6" spans="1:10" ht="21.6" customHeight="1" x14ac:dyDescent="0.25">
      <c r="A6" s="62" t="s">
        <v>36</v>
      </c>
      <c r="B6" s="121">
        <v>71822162000</v>
      </c>
      <c r="C6" s="121">
        <v>52788997297</v>
      </c>
      <c r="D6" s="122">
        <f t="shared" ref="D6:D11" si="0">+C6/B6</f>
        <v>0.73499593756311599</v>
      </c>
      <c r="E6" s="121">
        <v>52493150197</v>
      </c>
      <c r="F6" s="122">
        <f t="shared" ref="F6:F11" si="1">+E6/B6</f>
        <v>0.73087677584810107</v>
      </c>
      <c r="G6" s="121">
        <v>52473810839</v>
      </c>
      <c r="H6" s="122">
        <f t="shared" ref="H6:H11" si="2">+G6/B6</f>
        <v>0.73060750857096168</v>
      </c>
      <c r="I6" s="123">
        <f t="shared" ref="I6:I9" si="3">+G6/E6</f>
        <v>0.99963158320795342</v>
      </c>
    </row>
    <row r="7" spans="1:10" ht="30" customHeight="1" x14ac:dyDescent="0.25">
      <c r="A7" s="65" t="s">
        <v>78</v>
      </c>
      <c r="B7" s="121">
        <v>15527809000</v>
      </c>
      <c r="C7" s="121">
        <v>15352970801</v>
      </c>
      <c r="D7" s="122">
        <f t="shared" si="0"/>
        <v>0.98874031751678548</v>
      </c>
      <c r="E7" s="121">
        <v>15140617399</v>
      </c>
      <c r="F7" s="122">
        <f t="shared" si="1"/>
        <v>0.97506463397379506</v>
      </c>
      <c r="G7" s="121">
        <v>10230425309</v>
      </c>
      <c r="H7" s="122">
        <f t="shared" si="2"/>
        <v>0.65884538565614759</v>
      </c>
      <c r="I7" s="123">
        <f t="shared" si="3"/>
        <v>0.67569406447558034</v>
      </c>
    </row>
    <row r="8" spans="1:10" ht="17.399999999999999" customHeight="1" x14ac:dyDescent="0.25">
      <c r="A8" s="62" t="s">
        <v>37</v>
      </c>
      <c r="B8" s="49">
        <v>2300000000</v>
      </c>
      <c r="C8" s="49">
        <v>2300000000</v>
      </c>
      <c r="D8" s="63">
        <f t="shared" si="0"/>
        <v>1</v>
      </c>
      <c r="E8" s="49">
        <v>2300000000</v>
      </c>
      <c r="F8" s="63">
        <f t="shared" si="1"/>
        <v>1</v>
      </c>
      <c r="G8" s="49">
        <v>2236662783</v>
      </c>
      <c r="H8" s="63">
        <f t="shared" si="2"/>
        <v>0.97246207956521735</v>
      </c>
      <c r="I8" s="64">
        <f>+G8/E8</f>
        <v>0.97246207956521735</v>
      </c>
    </row>
    <row r="9" spans="1:10" ht="51" customHeight="1" x14ac:dyDescent="0.25">
      <c r="A9" s="62" t="s">
        <v>79</v>
      </c>
      <c r="B9" s="49">
        <v>3520000000</v>
      </c>
      <c r="C9" s="49">
        <v>3520000000</v>
      </c>
      <c r="D9" s="63">
        <f t="shared" si="0"/>
        <v>1</v>
      </c>
      <c r="E9" s="49">
        <v>3520000000</v>
      </c>
      <c r="F9" s="63">
        <f t="shared" si="1"/>
        <v>1</v>
      </c>
      <c r="G9" s="49">
        <v>3263336999</v>
      </c>
      <c r="H9" s="63">
        <f t="shared" si="2"/>
        <v>0.9270843747159091</v>
      </c>
      <c r="I9" s="64">
        <f t="shared" si="3"/>
        <v>0.9270843747159091</v>
      </c>
    </row>
    <row r="10" spans="1:10" ht="21.6" customHeight="1" x14ac:dyDescent="0.25">
      <c r="A10" s="62" t="s">
        <v>77</v>
      </c>
      <c r="B10" s="49">
        <v>330000000</v>
      </c>
      <c r="C10" s="49">
        <v>330000000</v>
      </c>
      <c r="D10" s="63">
        <f t="shared" si="0"/>
        <v>1</v>
      </c>
      <c r="E10" s="49">
        <v>329937920</v>
      </c>
      <c r="F10" s="63">
        <f t="shared" si="1"/>
        <v>0.9998118787878788</v>
      </c>
      <c r="G10" s="49">
        <v>329937920</v>
      </c>
      <c r="H10" s="63">
        <f t="shared" si="2"/>
        <v>0.9998118787878788</v>
      </c>
      <c r="I10" s="64">
        <f>IFERROR((G10/E10),0)</f>
        <v>1</v>
      </c>
    </row>
    <row r="11" spans="1:10" s="48" customFormat="1" ht="37.950000000000003" customHeight="1" x14ac:dyDescent="0.25">
      <c r="A11" s="125" t="s">
        <v>22</v>
      </c>
      <c r="B11" s="97">
        <f>SUM(B6:B10)</f>
        <v>93499971000</v>
      </c>
      <c r="C11" s="97">
        <f>SUM(C6:C10)</f>
        <v>74291968098</v>
      </c>
      <c r="D11" s="98">
        <f t="shared" si="0"/>
        <v>0.79456675016508826</v>
      </c>
      <c r="E11" s="97">
        <f>SUM(E6:E10)</f>
        <v>73783705516</v>
      </c>
      <c r="F11" s="98">
        <f t="shared" si="1"/>
        <v>0.78913078503521672</v>
      </c>
      <c r="G11" s="97">
        <f>SUM(G6:G10)</f>
        <v>68534173850</v>
      </c>
      <c r="H11" s="98">
        <f t="shared" si="2"/>
        <v>0.73298604392080502</v>
      </c>
      <c r="I11" s="98">
        <f>+G11/E11</f>
        <v>0.92885242575867055</v>
      </c>
    </row>
    <row r="12" spans="1:10" x14ac:dyDescent="0.25">
      <c r="A12" s="22"/>
      <c r="B12" s="28"/>
      <c r="E12" s="28"/>
    </row>
    <row r="13" spans="1:10" x14ac:dyDescent="0.25">
      <c r="B13" s="28"/>
      <c r="E13" s="28"/>
    </row>
    <row r="14" spans="1:10" ht="14.4" x14ac:dyDescent="0.3">
      <c r="B14" s="124"/>
      <c r="E14" s="29"/>
      <c r="G14" s="29"/>
      <c r="H14"/>
    </row>
    <row r="15" spans="1:10" x14ac:dyDescent="0.25">
      <c r="B15" s="28"/>
    </row>
    <row r="18" spans="4:4" x14ac:dyDescent="0.25">
      <c r="D18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69" t="s">
        <v>24</v>
      </c>
      <c r="B1" s="169"/>
      <c r="C1" s="169"/>
      <c r="D1" s="169"/>
      <c r="E1" s="169"/>
    </row>
    <row r="2" spans="1:22" ht="13.2" x14ac:dyDescent="0.2">
      <c r="A2" s="169" t="s">
        <v>50</v>
      </c>
      <c r="B2" s="169"/>
      <c r="C2" s="169"/>
      <c r="D2" s="169"/>
      <c r="E2" s="169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71" t="s">
        <v>0</v>
      </c>
      <c r="B4" s="172"/>
      <c r="C4" s="66" t="s">
        <v>75</v>
      </c>
      <c r="D4" s="66" t="s">
        <v>5</v>
      </c>
      <c r="E4" s="40" t="s">
        <v>44</v>
      </c>
    </row>
    <row r="5" spans="1:22" ht="22.5" customHeight="1" x14ac:dyDescent="0.2">
      <c r="A5" s="113">
        <v>7589</v>
      </c>
      <c r="B5" s="47" t="s">
        <v>58</v>
      </c>
      <c r="C5" s="106">
        <v>3400058610</v>
      </c>
      <c r="D5" s="106">
        <v>668350861</v>
      </c>
      <c r="E5" s="67">
        <f>+D5/C5</f>
        <v>0.19657039412035313</v>
      </c>
      <c r="F5" s="51"/>
    </row>
    <row r="6" spans="1:22" ht="12" x14ac:dyDescent="0.2">
      <c r="A6" s="173" t="s">
        <v>38</v>
      </c>
      <c r="B6" s="174"/>
      <c r="C6" s="77">
        <f>C5</f>
        <v>3400058610</v>
      </c>
      <c r="D6" s="77">
        <f>D5</f>
        <v>668350861</v>
      </c>
      <c r="E6" s="68">
        <f>+D6/C6</f>
        <v>0.19657039412035313</v>
      </c>
    </row>
    <row r="7" spans="1:22" ht="22.8" x14ac:dyDescent="0.2">
      <c r="A7" s="112">
        <v>7563</v>
      </c>
      <c r="B7" s="113" t="s">
        <v>54</v>
      </c>
      <c r="C7" s="106">
        <v>53232530</v>
      </c>
      <c r="D7" s="106">
        <v>53091000</v>
      </c>
      <c r="E7" s="67">
        <f>D7/C7</f>
        <v>0.99734128736695404</v>
      </c>
    </row>
    <row r="8" spans="1:22" ht="22.8" x14ac:dyDescent="0.2">
      <c r="A8" s="112">
        <v>7568</v>
      </c>
      <c r="B8" s="113" t="s">
        <v>55</v>
      </c>
      <c r="C8" s="106">
        <v>5572960835</v>
      </c>
      <c r="D8" s="106">
        <v>4975603927</v>
      </c>
      <c r="E8" s="67">
        <f>D8/C8</f>
        <v>0.89281157257585497</v>
      </c>
    </row>
    <row r="9" spans="1:22" ht="12" customHeight="1" x14ac:dyDescent="0.2">
      <c r="A9" s="112">
        <v>7570</v>
      </c>
      <c r="B9" s="113" t="s">
        <v>56</v>
      </c>
      <c r="C9" s="106">
        <v>5716731350</v>
      </c>
      <c r="D9" s="106">
        <v>5326051632</v>
      </c>
      <c r="E9" s="67">
        <f>D9/C9</f>
        <v>0.93166029780286952</v>
      </c>
    </row>
    <row r="10" spans="1:22" ht="22.8" x14ac:dyDescent="0.2">
      <c r="A10" s="112">
        <v>7574</v>
      </c>
      <c r="B10" s="113" t="s">
        <v>57</v>
      </c>
      <c r="C10" s="106">
        <v>2419948203</v>
      </c>
      <c r="D10" s="106">
        <v>2416566195</v>
      </c>
      <c r="E10" s="67">
        <f>D10/C10</f>
        <v>0.99860244612020732</v>
      </c>
    </row>
    <row r="11" spans="1:22" ht="12" x14ac:dyDescent="0.2">
      <c r="A11" s="173" t="s">
        <v>7</v>
      </c>
      <c r="B11" s="174"/>
      <c r="C11" s="78">
        <f>SUM(C7:C10)</f>
        <v>13762872918</v>
      </c>
      <c r="D11" s="78">
        <f>SUM(D7:D10)</f>
        <v>12771312754</v>
      </c>
      <c r="E11" s="68">
        <f>+D11/C11</f>
        <v>0.92795398388782824</v>
      </c>
      <c r="F11" s="51"/>
    </row>
    <row r="12" spans="1:22" s="13" customFormat="1" ht="12" x14ac:dyDescent="0.25">
      <c r="A12" s="175" t="s">
        <v>25</v>
      </c>
      <c r="B12" s="175"/>
      <c r="C12" s="79">
        <f>+C11+C6</f>
        <v>17162931528</v>
      </c>
      <c r="D12" s="79">
        <f>+D11+D6</f>
        <v>13439663615</v>
      </c>
      <c r="E12" s="69">
        <f>+D12/C12</f>
        <v>0.78306340575176359</v>
      </c>
      <c r="F12" s="32"/>
      <c r="G12" s="3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13" customFormat="1" ht="34.200000000000003" x14ac:dyDescent="0.25">
      <c r="A13" s="114">
        <v>7596</v>
      </c>
      <c r="B13" s="113" t="s">
        <v>59</v>
      </c>
      <c r="C13" s="107">
        <v>1247026975</v>
      </c>
      <c r="D13" s="107">
        <v>1247026975</v>
      </c>
      <c r="E13" s="67">
        <f t="shared" ref="E13:E28" si="0">D13/C13</f>
        <v>1</v>
      </c>
      <c r="F13" s="32"/>
      <c r="G13" s="3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s="13" customFormat="1" ht="13.5" customHeight="1" x14ac:dyDescent="0.25">
      <c r="A14" s="113">
        <v>7588</v>
      </c>
      <c r="B14" s="113" t="s">
        <v>60</v>
      </c>
      <c r="C14" s="107">
        <v>582855122</v>
      </c>
      <c r="D14" s="107">
        <v>579109539</v>
      </c>
      <c r="E14" s="67">
        <f t="shared" si="0"/>
        <v>0.9935737323759849</v>
      </c>
      <c r="F14" s="32"/>
      <c r="G14" s="3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s="13" customFormat="1" ht="22.8" x14ac:dyDescent="0.25">
      <c r="A15" s="112">
        <v>7583</v>
      </c>
      <c r="B15" s="113" t="s">
        <v>61</v>
      </c>
      <c r="C15" s="107">
        <v>1400018432</v>
      </c>
      <c r="D15" s="107">
        <v>1367972206</v>
      </c>
      <c r="E15" s="67">
        <f t="shared" si="0"/>
        <v>0.97711013993278628</v>
      </c>
      <c r="F15" s="32"/>
      <c r="G15" s="3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13" customFormat="1" ht="22.8" x14ac:dyDescent="0.25">
      <c r="A16" s="112">
        <v>7579</v>
      </c>
      <c r="B16" s="113" t="s">
        <v>62</v>
      </c>
      <c r="C16" s="107">
        <v>2586492793</v>
      </c>
      <c r="D16" s="107">
        <v>2556466463</v>
      </c>
      <c r="E16" s="67">
        <f t="shared" si="0"/>
        <v>0.9883911023911367</v>
      </c>
      <c r="F16" s="32"/>
      <c r="G16" s="3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s="13" customFormat="1" ht="12" x14ac:dyDescent="0.25">
      <c r="A17" s="173" t="s">
        <v>39</v>
      </c>
      <c r="B17" s="174"/>
      <c r="C17" s="80">
        <f>SUM(C13:C16)</f>
        <v>5816393322</v>
      </c>
      <c r="D17" s="80">
        <f>SUM(D13:D16)</f>
        <v>5750575183</v>
      </c>
      <c r="E17" s="70">
        <f t="shared" si="0"/>
        <v>0.98868402885495232</v>
      </c>
      <c r="F17" s="32"/>
      <c r="G17" s="3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s="13" customFormat="1" ht="12" customHeight="1" x14ac:dyDescent="0.25">
      <c r="A18" s="112">
        <v>7581</v>
      </c>
      <c r="B18" s="113" t="s">
        <v>63</v>
      </c>
      <c r="C18" s="107">
        <v>1142691007</v>
      </c>
      <c r="D18" s="107">
        <v>1135002783</v>
      </c>
      <c r="E18" s="67">
        <f t="shared" si="0"/>
        <v>0.99327182593290508</v>
      </c>
      <c r="F18" s="32"/>
      <c r="G18" s="3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s="13" customFormat="1" ht="12" customHeight="1" x14ac:dyDescent="0.25">
      <c r="A19" s="173" t="s">
        <v>7</v>
      </c>
      <c r="B19" s="174"/>
      <c r="C19" s="80">
        <f>SUM(C18:C18)</f>
        <v>1142691007</v>
      </c>
      <c r="D19" s="80">
        <f>SUM(D18:D18)</f>
        <v>1135002783</v>
      </c>
      <c r="E19" s="68">
        <f t="shared" si="0"/>
        <v>0.99327182593290508</v>
      </c>
      <c r="F19" s="52"/>
      <c r="G19" s="32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22.8" x14ac:dyDescent="0.2">
      <c r="A20" s="113">
        <v>7573</v>
      </c>
      <c r="B20" s="114" t="s">
        <v>64</v>
      </c>
      <c r="C20" s="108">
        <v>15324508382</v>
      </c>
      <c r="D20" s="108">
        <v>14112875803</v>
      </c>
      <c r="E20" s="67">
        <f t="shared" si="0"/>
        <v>0.92093497887193754</v>
      </c>
    </row>
    <row r="21" spans="1:22" ht="34.200000000000003" x14ac:dyDescent="0.2">
      <c r="A21" s="112">
        <v>7576</v>
      </c>
      <c r="B21" s="114" t="s">
        <v>65</v>
      </c>
      <c r="C21" s="108">
        <v>7335269738</v>
      </c>
      <c r="D21" s="108">
        <v>7291192473</v>
      </c>
      <c r="E21" s="67">
        <f t="shared" si="0"/>
        <v>0.99399105055787385</v>
      </c>
    </row>
    <row r="22" spans="1:22" ht="12" customHeight="1" x14ac:dyDescent="0.2">
      <c r="A22" s="112">
        <v>7587</v>
      </c>
      <c r="B22" s="114" t="s">
        <v>66</v>
      </c>
      <c r="C22" s="108">
        <v>18883472069</v>
      </c>
      <c r="D22" s="108">
        <v>17699061066</v>
      </c>
      <c r="E22" s="67">
        <f t="shared" si="0"/>
        <v>0.93727790108343556</v>
      </c>
    </row>
    <row r="23" spans="1:22" ht="12" customHeight="1" x14ac:dyDescent="0.2">
      <c r="A23" s="112">
        <v>7578</v>
      </c>
      <c r="B23" s="114" t="s">
        <v>67</v>
      </c>
      <c r="C23" s="108">
        <v>63206788698</v>
      </c>
      <c r="D23" s="108">
        <v>47786547183</v>
      </c>
      <c r="E23" s="67">
        <f t="shared" si="0"/>
        <v>0.75603504255409304</v>
      </c>
    </row>
    <row r="24" spans="1:22" ht="12" x14ac:dyDescent="0.2">
      <c r="A24" s="173" t="s">
        <v>40</v>
      </c>
      <c r="B24" s="174"/>
      <c r="C24" s="56">
        <f>SUM(C20:C23)</f>
        <v>104750038887</v>
      </c>
      <c r="D24" s="56">
        <f>SUM(D20:D23)</f>
        <v>86889676525</v>
      </c>
      <c r="E24" s="57">
        <f t="shared" si="0"/>
        <v>0.82949541067696386</v>
      </c>
    </row>
    <row r="25" spans="1:22" ht="22.8" x14ac:dyDescent="0.2">
      <c r="A25" s="112">
        <v>7593</v>
      </c>
      <c r="B25" s="114" t="s">
        <v>68</v>
      </c>
      <c r="C25" s="108">
        <v>12000343952</v>
      </c>
      <c r="D25" s="108">
        <v>5863813731</v>
      </c>
      <c r="E25" s="67">
        <f t="shared" si="0"/>
        <v>0.48863713860657515</v>
      </c>
    </row>
    <row r="26" spans="1:22" ht="22.8" x14ac:dyDescent="0.2">
      <c r="A26" s="113">
        <v>7653</v>
      </c>
      <c r="B26" s="55" t="s">
        <v>69</v>
      </c>
      <c r="C26" s="108">
        <v>5658459087</v>
      </c>
      <c r="D26" s="108">
        <v>5068947330</v>
      </c>
      <c r="E26" s="67">
        <f t="shared" si="0"/>
        <v>0.8958176160795488</v>
      </c>
    </row>
    <row r="27" spans="1:22" ht="34.200000000000003" x14ac:dyDescent="0.2">
      <c r="A27" s="112">
        <v>7595</v>
      </c>
      <c r="B27" s="114" t="s">
        <v>70</v>
      </c>
      <c r="C27" s="108">
        <v>659970476</v>
      </c>
      <c r="D27" s="108">
        <v>658475226</v>
      </c>
      <c r="E27" s="67">
        <f t="shared" si="0"/>
        <v>0.99773436834771378</v>
      </c>
    </row>
    <row r="28" spans="1:22" x14ac:dyDescent="0.2">
      <c r="A28" s="112">
        <v>7907</v>
      </c>
      <c r="B28" s="114" t="s">
        <v>74</v>
      </c>
      <c r="C28" s="108">
        <v>552341568</v>
      </c>
      <c r="D28" s="108">
        <v>552341568</v>
      </c>
      <c r="E28" s="67">
        <f t="shared" si="0"/>
        <v>1</v>
      </c>
    </row>
    <row r="29" spans="1:22" ht="12" x14ac:dyDescent="0.2">
      <c r="A29" s="173" t="s">
        <v>41</v>
      </c>
      <c r="B29" s="174"/>
      <c r="C29" s="78">
        <f>SUM(C25:C28)</f>
        <v>18871115083</v>
      </c>
      <c r="D29" s="78">
        <f>SUM(D25:D28)</f>
        <v>12143577855</v>
      </c>
      <c r="E29" s="68">
        <f>D29/C29</f>
        <v>0.64350081071465215</v>
      </c>
      <c r="F29" s="50"/>
    </row>
    <row r="30" spans="1:22" ht="12" x14ac:dyDescent="0.2">
      <c r="A30" s="176" t="s">
        <v>26</v>
      </c>
      <c r="B30" s="176"/>
      <c r="C30" s="79">
        <f>+C29+C24+C19+C17</f>
        <v>130580238299</v>
      </c>
      <c r="D30" s="79">
        <f>+D29+D24+D19+D17</f>
        <v>105918832346</v>
      </c>
      <c r="E30" s="69">
        <f>D30/C30</f>
        <v>0.81113983038895354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70" t="s">
        <v>27</v>
      </c>
      <c r="B32" s="170"/>
      <c r="C32" s="71">
        <f>+C30+C12</f>
        <v>147743169827</v>
      </c>
      <c r="D32" s="71">
        <f>+D30+D12</f>
        <v>119358495961</v>
      </c>
      <c r="E32" s="72">
        <f>+D32/C32</f>
        <v>0.80787826672977803</v>
      </c>
      <c r="F32" s="33"/>
      <c r="G32" s="33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7" ht="15.75" customHeight="1" x14ac:dyDescent="0.2">
      <c r="A33" s="35"/>
    </row>
    <row r="34" spans="1:7" s="23" customFormat="1" x14ac:dyDescent="0.2">
      <c r="A34" s="27"/>
      <c r="B34" s="38"/>
      <c r="C34" s="34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EJECUCIÓN TOTAL</vt:lpstr>
      <vt:lpstr>EJEC CON REDUCCIÓN</vt:lpstr>
      <vt:lpstr>RESUMEN FUNCIONAMIENTO</vt:lpstr>
      <vt:lpstr>RESUMEN RESERVAS</vt:lpstr>
      <vt:lpstr>'EJEC CON REDUCCIÓN'!Área_de_impresión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2022-11-17T19:14:12Z</dcterms:modified>
</cp:coreProperties>
</file>