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JUNIO\"/>
    </mc:Choice>
  </mc:AlternateContent>
  <bookViews>
    <workbookView xWindow="0" yWindow="0" windowWidth="20490" windowHeight="7095" tabRatio="891" firstSheet="1" activeTab="3"/>
  </bookViews>
  <sheets>
    <sheet name="EJECUCION BMT  CONCEJO" sheetId="11" state="hidden" r:id="rId1"/>
    <sheet name="EJECUCION TOTAL" sheetId="62" r:id="rId2"/>
    <sheet name="EJECUCION TOTAL + SUSPENSION" sheetId="77" r:id="rId3"/>
    <sheet name="RESUMEN FUNCIONAMIENTO " sheetId="82" r:id="rId4"/>
    <sheet name="RESUMEN RESERVAS" sheetId="83" r:id="rId5"/>
  </sheets>
  <definedNames>
    <definedName name="_xlnm._FilterDatabase" localSheetId="0" hidden="1">'EJECUCION BMT  CONCEJO'!$B$5:$E$20</definedName>
    <definedName name="_xlnm._FilterDatabase" localSheetId="1" hidden="1">'EJECUCION TOTAL'!$A$5:$L$50</definedName>
    <definedName name="_xlnm._FilterDatabase" localSheetId="2" hidden="1">'EJECUCION TOTAL + SUSPENSION'!$A$5:$N$50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TOTAL'!$A$1:$L$50</definedName>
    <definedName name="_xlnm.Print_Area" localSheetId="2">'EJECUCION TOTAL + SUSPENSION'!$A$1:$N$50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N9" i="77" l="1"/>
  <c r="N8" i="77"/>
  <c r="N7" i="77"/>
  <c r="M9" i="77"/>
  <c r="M8" i="77"/>
  <c r="M7" i="77"/>
  <c r="L9" i="77"/>
  <c r="L8" i="77"/>
  <c r="L7" i="77"/>
  <c r="K9" i="77"/>
  <c r="K8" i="77"/>
  <c r="K7" i="77"/>
  <c r="J9" i="77"/>
  <c r="J8" i="77"/>
  <c r="J7" i="77"/>
  <c r="I9" i="77"/>
  <c r="I8" i="77"/>
  <c r="H7" i="77"/>
  <c r="H8" i="77"/>
  <c r="H9" i="77"/>
  <c r="E7" i="77"/>
  <c r="E9" i="77"/>
  <c r="E8" i="77"/>
  <c r="C14" i="83" l="1"/>
  <c r="D14" i="83"/>
  <c r="E43" i="62" l="1"/>
  <c r="E40" i="62"/>
  <c r="E48" i="62" s="1"/>
  <c r="E36" i="62"/>
  <c r="E33" i="62"/>
  <c r="E29" i="62"/>
  <c r="E39" i="62" s="1"/>
  <c r="E28" i="62"/>
  <c r="E21" i="62"/>
  <c r="E26" i="62" s="1"/>
  <c r="E49" i="62" s="1"/>
  <c r="E15" i="62"/>
  <c r="E18" i="62" s="1"/>
  <c r="E10" i="62"/>
  <c r="E14" i="62" s="1"/>
  <c r="E7" i="62"/>
  <c r="J48" i="62"/>
  <c r="J43" i="62"/>
  <c r="J40" i="62"/>
  <c r="J36" i="62"/>
  <c r="J33" i="62"/>
  <c r="J29" i="62"/>
  <c r="J39" i="62" s="1"/>
  <c r="J28" i="62"/>
  <c r="J26" i="62"/>
  <c r="J21" i="62"/>
  <c r="J15" i="62"/>
  <c r="J18" i="62" s="1"/>
  <c r="J10" i="62"/>
  <c r="J7" i="62"/>
  <c r="J14" i="62" s="1"/>
  <c r="H43" i="62"/>
  <c r="H40" i="62"/>
  <c r="H48" i="62" s="1"/>
  <c r="H36" i="62"/>
  <c r="H33" i="62"/>
  <c r="H29" i="62"/>
  <c r="H39" i="62" s="1"/>
  <c r="H28" i="62"/>
  <c r="H21" i="62"/>
  <c r="H26" i="62" s="1"/>
  <c r="H49" i="62" s="1"/>
  <c r="H15" i="62"/>
  <c r="H18" i="62" s="1"/>
  <c r="H10" i="62"/>
  <c r="H7" i="62"/>
  <c r="H14" i="62" s="1"/>
  <c r="F43" i="62"/>
  <c r="F40" i="62"/>
  <c r="F48" i="62" s="1"/>
  <c r="F36" i="62"/>
  <c r="F33" i="62"/>
  <c r="F29" i="62"/>
  <c r="F39" i="62" s="1"/>
  <c r="F28" i="62"/>
  <c r="F21" i="62"/>
  <c r="F26" i="62" s="1"/>
  <c r="F15" i="62"/>
  <c r="F18" i="62" s="1"/>
  <c r="F10" i="62"/>
  <c r="F7" i="62"/>
  <c r="F14" i="62" s="1"/>
  <c r="F19" i="62" s="1"/>
  <c r="E19" i="62" l="1"/>
  <c r="J49" i="62"/>
  <c r="J19" i="62"/>
  <c r="H19" i="62"/>
  <c r="F49" i="62"/>
  <c r="E50" i="62"/>
  <c r="I6" i="62" l="1"/>
  <c r="G8" i="62" l="1"/>
  <c r="G6" i="62"/>
  <c r="D39" i="83" l="1"/>
  <c r="C39" i="83"/>
  <c r="E38" i="83"/>
  <c r="E37" i="83"/>
  <c r="E36" i="83"/>
  <c r="E35" i="83"/>
  <c r="E34" i="83"/>
  <c r="D33" i="83"/>
  <c r="C33" i="83"/>
  <c r="E32" i="83"/>
  <c r="E31" i="83"/>
  <c r="E30" i="83"/>
  <c r="E29" i="83"/>
  <c r="E28" i="83"/>
  <c r="E27" i="83"/>
  <c r="D26" i="83"/>
  <c r="C26" i="83"/>
  <c r="E25" i="83"/>
  <c r="E24" i="83"/>
  <c r="D23" i="83"/>
  <c r="C23" i="83"/>
  <c r="E22" i="83"/>
  <c r="E21" i="83"/>
  <c r="E20" i="83"/>
  <c r="E19" i="83"/>
  <c r="E18" i="83"/>
  <c r="E17" i="83"/>
  <c r="E16" i="83"/>
  <c r="E13" i="83"/>
  <c r="E12" i="83"/>
  <c r="E11" i="83"/>
  <c r="E10" i="83"/>
  <c r="E9" i="83"/>
  <c r="E8" i="83"/>
  <c r="D7" i="83"/>
  <c r="C7" i="83"/>
  <c r="E6" i="83"/>
  <c r="E5" i="83"/>
  <c r="G10" i="82"/>
  <c r="E10" i="82"/>
  <c r="C10" i="82"/>
  <c r="B10" i="82"/>
  <c r="I9" i="82"/>
  <c r="H9" i="82"/>
  <c r="F9" i="82"/>
  <c r="D9" i="82"/>
  <c r="I8" i="82"/>
  <c r="H8" i="82"/>
  <c r="F8" i="82"/>
  <c r="D8" i="82"/>
  <c r="I7" i="82"/>
  <c r="H7" i="82"/>
  <c r="F7" i="82"/>
  <c r="D7" i="82"/>
  <c r="I6" i="82"/>
  <c r="H6" i="82"/>
  <c r="F6" i="82"/>
  <c r="D6" i="82"/>
  <c r="E26" i="83" l="1"/>
  <c r="E33" i="83"/>
  <c r="D15" i="83"/>
  <c r="E7" i="83"/>
  <c r="C15" i="83"/>
  <c r="E15" i="83" s="1"/>
  <c r="C40" i="83"/>
  <c r="D40" i="83"/>
  <c r="E23" i="83"/>
  <c r="E14" i="83"/>
  <c r="I10" i="82"/>
  <c r="D10" i="82"/>
  <c r="F10" i="82"/>
  <c r="H10" i="82"/>
  <c r="E39" i="83"/>
  <c r="D42" i="83" l="1"/>
  <c r="E40" i="83"/>
  <c r="C42" i="83"/>
  <c r="E42" i="83" l="1"/>
  <c r="L47" i="62"/>
  <c r="K47" i="62"/>
  <c r="I47" i="62"/>
  <c r="G47" i="62"/>
  <c r="L46" i="62"/>
  <c r="K46" i="62"/>
  <c r="I46" i="62"/>
  <c r="G46" i="62"/>
  <c r="L45" i="62"/>
  <c r="K45" i="62"/>
  <c r="I45" i="62"/>
  <c r="G45" i="62"/>
  <c r="L44" i="62"/>
  <c r="K44" i="62"/>
  <c r="I44" i="62"/>
  <c r="G44" i="62"/>
  <c r="L42" i="62"/>
  <c r="K42" i="62"/>
  <c r="I42" i="62"/>
  <c r="G42" i="62"/>
  <c r="L41" i="62"/>
  <c r="K41" i="62"/>
  <c r="I41" i="62"/>
  <c r="G41" i="62"/>
  <c r="L38" i="62"/>
  <c r="K38" i="62"/>
  <c r="I38" i="62"/>
  <c r="G38" i="62"/>
  <c r="L37" i="62"/>
  <c r="K37" i="62"/>
  <c r="I37" i="62"/>
  <c r="G37" i="62"/>
  <c r="G36" i="62"/>
  <c r="L35" i="62"/>
  <c r="K35" i="62"/>
  <c r="I35" i="62"/>
  <c r="G35" i="62"/>
  <c r="L34" i="62"/>
  <c r="K34" i="62"/>
  <c r="I34" i="62"/>
  <c r="G34" i="62"/>
  <c r="L32" i="62"/>
  <c r="K32" i="62"/>
  <c r="I32" i="62"/>
  <c r="G32" i="62"/>
  <c r="L31" i="62"/>
  <c r="K31" i="62"/>
  <c r="I31" i="62"/>
  <c r="G31" i="62"/>
  <c r="L30" i="62"/>
  <c r="K30" i="62"/>
  <c r="I30" i="62"/>
  <c r="G30" i="62"/>
  <c r="G28" i="62"/>
  <c r="L27" i="62"/>
  <c r="K27" i="62"/>
  <c r="I27" i="62"/>
  <c r="G27" i="62"/>
  <c r="L25" i="62"/>
  <c r="K25" i="62"/>
  <c r="I25" i="62"/>
  <c r="G25" i="62"/>
  <c r="L24" i="62"/>
  <c r="K24" i="62"/>
  <c r="I24" i="62"/>
  <c r="G24" i="62"/>
  <c r="L23" i="62"/>
  <c r="K23" i="62"/>
  <c r="I23" i="62"/>
  <c r="G23" i="62"/>
  <c r="L22" i="62"/>
  <c r="K22" i="62"/>
  <c r="I22" i="62"/>
  <c r="G22" i="62"/>
  <c r="L20" i="62"/>
  <c r="K20" i="62"/>
  <c r="I20" i="62"/>
  <c r="G20" i="62"/>
  <c r="L17" i="62"/>
  <c r="K17" i="62"/>
  <c r="I17" i="62"/>
  <c r="G17" i="62"/>
  <c r="L16" i="62"/>
  <c r="K16" i="62"/>
  <c r="I16" i="62"/>
  <c r="G16" i="62"/>
  <c r="L13" i="62"/>
  <c r="K13" i="62"/>
  <c r="I13" i="62"/>
  <c r="G13" i="62"/>
  <c r="L12" i="62"/>
  <c r="K12" i="62"/>
  <c r="I12" i="62"/>
  <c r="G12" i="62"/>
  <c r="L11" i="62"/>
  <c r="K11" i="62"/>
  <c r="I11" i="62"/>
  <c r="G11" i="62"/>
  <c r="L9" i="62"/>
  <c r="K9" i="62"/>
  <c r="I9" i="62"/>
  <c r="G9" i="62"/>
  <c r="L8" i="62"/>
  <c r="K8" i="62"/>
  <c r="I8" i="62"/>
  <c r="L7" i="62"/>
  <c r="L6" i="62"/>
  <c r="K6" i="62"/>
  <c r="G43" i="62" l="1"/>
  <c r="L40" i="62"/>
  <c r="L36" i="62"/>
  <c r="L15" i="62"/>
  <c r="K10" i="62"/>
  <c r="G33" i="62"/>
  <c r="G21" i="62"/>
  <c r="I21" i="62"/>
  <c r="K36" i="62"/>
  <c r="K7" i="62"/>
  <c r="L43" i="62"/>
  <c r="K43" i="62"/>
  <c r="I43" i="62"/>
  <c r="K40" i="62"/>
  <c r="I40" i="62"/>
  <c r="I36" i="62"/>
  <c r="K33" i="62"/>
  <c r="L33" i="62"/>
  <c r="I33" i="62"/>
  <c r="I29" i="62"/>
  <c r="G29" i="62"/>
  <c r="L28" i="62"/>
  <c r="I28" i="62"/>
  <c r="K28" i="62"/>
  <c r="K21" i="62"/>
  <c r="L21" i="62"/>
  <c r="I15" i="62"/>
  <c r="G15" i="62"/>
  <c r="K15" i="62"/>
  <c r="L10" i="62"/>
  <c r="G10" i="62"/>
  <c r="I10" i="62"/>
  <c r="G18" i="62"/>
  <c r="I18" i="62"/>
  <c r="G7" i="62"/>
  <c r="K29" i="62"/>
  <c r="G40" i="62"/>
  <c r="L29" i="62"/>
  <c r="I7" i="62"/>
  <c r="L47" i="77"/>
  <c r="J47" i="77"/>
  <c r="H47" i="77"/>
  <c r="E47" i="77"/>
  <c r="G47" i="77" s="1"/>
  <c r="N47" i="77" l="1"/>
  <c r="L39" i="62"/>
  <c r="G39" i="62"/>
  <c r="I26" i="62"/>
  <c r="G26" i="62"/>
  <c r="I14" i="62"/>
  <c r="I19" i="62"/>
  <c r="L18" i="62"/>
  <c r="K18" i="62"/>
  <c r="G19" i="62"/>
  <c r="L26" i="62"/>
  <c r="K26" i="62"/>
  <c r="L14" i="62"/>
  <c r="K14" i="62"/>
  <c r="G14" i="62"/>
  <c r="I39" i="62"/>
  <c r="K39" i="62"/>
  <c r="I47" i="77"/>
  <c r="K47" i="77"/>
  <c r="M47" i="77"/>
  <c r="L19" i="62" l="1"/>
  <c r="K19" i="62"/>
  <c r="L11" i="77" l="1"/>
  <c r="L12" i="77"/>
  <c r="L13" i="77"/>
  <c r="L16" i="77"/>
  <c r="L17" i="77"/>
  <c r="L20" i="77"/>
  <c r="L22" i="77"/>
  <c r="L23" i="77"/>
  <c r="L24" i="77"/>
  <c r="L25" i="77"/>
  <c r="L27" i="77"/>
  <c r="L30" i="77"/>
  <c r="L31" i="77"/>
  <c r="L32" i="77"/>
  <c r="L34" i="77"/>
  <c r="L35" i="77"/>
  <c r="L37" i="77"/>
  <c r="L38" i="77"/>
  <c r="L41" i="77"/>
  <c r="L42" i="77"/>
  <c r="L44" i="77"/>
  <c r="L45" i="77"/>
  <c r="L46" i="77"/>
  <c r="L6" i="77"/>
  <c r="J11" i="77"/>
  <c r="J12" i="77"/>
  <c r="J13" i="77"/>
  <c r="J16" i="77"/>
  <c r="J17" i="77"/>
  <c r="J20" i="77"/>
  <c r="J22" i="77"/>
  <c r="J23" i="77"/>
  <c r="J24" i="77"/>
  <c r="J25" i="77"/>
  <c r="J27" i="77"/>
  <c r="J30" i="77"/>
  <c r="J31" i="77"/>
  <c r="J32" i="77"/>
  <c r="J34" i="77"/>
  <c r="J35" i="77"/>
  <c r="J37" i="77"/>
  <c r="J38" i="77"/>
  <c r="J41" i="77"/>
  <c r="J42" i="77"/>
  <c r="J44" i="77"/>
  <c r="J45" i="77"/>
  <c r="J46" i="77"/>
  <c r="J6" i="77"/>
  <c r="H11" i="77"/>
  <c r="H12" i="77"/>
  <c r="H13" i="77"/>
  <c r="H16" i="77"/>
  <c r="H17" i="77"/>
  <c r="H20" i="77"/>
  <c r="H22" i="77"/>
  <c r="H23" i="77"/>
  <c r="H24" i="77"/>
  <c r="H25" i="77"/>
  <c r="H27" i="77"/>
  <c r="H30" i="77"/>
  <c r="H31" i="77"/>
  <c r="H32" i="77"/>
  <c r="H34" i="77"/>
  <c r="H35" i="77"/>
  <c r="H37" i="77"/>
  <c r="H38" i="77"/>
  <c r="H41" i="77"/>
  <c r="H42" i="77"/>
  <c r="H44" i="77"/>
  <c r="H45" i="77"/>
  <c r="H46" i="77"/>
  <c r="H6" i="77"/>
  <c r="E11" i="77"/>
  <c r="E12" i="77"/>
  <c r="E13" i="77"/>
  <c r="E16" i="77"/>
  <c r="E17" i="77"/>
  <c r="E20" i="77"/>
  <c r="E22" i="77"/>
  <c r="E23" i="77"/>
  <c r="E24" i="77"/>
  <c r="E25" i="77"/>
  <c r="E27" i="77"/>
  <c r="E30" i="77"/>
  <c r="E31" i="77"/>
  <c r="E32" i="77"/>
  <c r="E34" i="77"/>
  <c r="E35" i="77"/>
  <c r="E37" i="77"/>
  <c r="E38" i="77"/>
  <c r="E41" i="77"/>
  <c r="E42" i="77"/>
  <c r="E44" i="77"/>
  <c r="E45" i="77"/>
  <c r="E46" i="77"/>
  <c r="E6" i="77"/>
  <c r="J43" i="77" l="1"/>
  <c r="L36" i="77"/>
  <c r="J36" i="77"/>
  <c r="L33" i="77"/>
  <c r="J33" i="77"/>
  <c r="J29" i="77"/>
  <c r="H29" i="77"/>
  <c r="L28" i="77"/>
  <c r="J28" i="77"/>
  <c r="H28" i="77"/>
  <c r="L21" i="77"/>
  <c r="J21" i="77"/>
  <c r="N46" i="77"/>
  <c r="G46" i="77"/>
  <c r="K46" i="77" s="1"/>
  <c r="N45" i="77"/>
  <c r="G45" i="77"/>
  <c r="M45" i="77" s="1"/>
  <c r="N44" i="77"/>
  <c r="G44" i="77"/>
  <c r="M44" i="77" s="1"/>
  <c r="F43" i="77"/>
  <c r="N42" i="77"/>
  <c r="G42" i="77"/>
  <c r="M42" i="77" s="1"/>
  <c r="N41" i="77"/>
  <c r="G41" i="77"/>
  <c r="M41" i="77" s="1"/>
  <c r="F40" i="77"/>
  <c r="N38" i="77"/>
  <c r="G38" i="77"/>
  <c r="I38" i="77" s="1"/>
  <c r="N37" i="77"/>
  <c r="G37" i="77"/>
  <c r="M37" i="77" s="1"/>
  <c r="F36" i="77"/>
  <c r="N35" i="77"/>
  <c r="G35" i="77"/>
  <c r="K35" i="77" s="1"/>
  <c r="N34" i="77"/>
  <c r="G34" i="77"/>
  <c r="K34" i="77" s="1"/>
  <c r="F33" i="77"/>
  <c r="N32" i="77"/>
  <c r="G32" i="77"/>
  <c r="I32" i="77" s="1"/>
  <c r="N31" i="77"/>
  <c r="G31" i="77"/>
  <c r="M31" i="77" s="1"/>
  <c r="N30" i="77"/>
  <c r="G30" i="77"/>
  <c r="M30" i="77" s="1"/>
  <c r="F29" i="77"/>
  <c r="F28" i="77"/>
  <c r="N27" i="77"/>
  <c r="G27" i="77"/>
  <c r="M27" i="77" s="1"/>
  <c r="N25" i="77"/>
  <c r="G25" i="77"/>
  <c r="M25" i="77" s="1"/>
  <c r="N24" i="77"/>
  <c r="G24" i="77"/>
  <c r="K24" i="77" s="1"/>
  <c r="N23" i="77"/>
  <c r="G23" i="77"/>
  <c r="K23" i="77" s="1"/>
  <c r="N22" i="77"/>
  <c r="G22" i="77"/>
  <c r="K22" i="77" s="1"/>
  <c r="F21" i="77"/>
  <c r="F26" i="77" s="1"/>
  <c r="N20" i="77"/>
  <c r="G20" i="77"/>
  <c r="I20" i="77" s="1"/>
  <c r="N17" i="77"/>
  <c r="G17" i="77"/>
  <c r="K17" i="77" s="1"/>
  <c r="N16" i="77"/>
  <c r="G16" i="77"/>
  <c r="M16" i="77" s="1"/>
  <c r="F15" i="77"/>
  <c r="F18" i="77" s="1"/>
  <c r="F14" i="77"/>
  <c r="N13" i="77"/>
  <c r="G13" i="77"/>
  <c r="M13" i="77" s="1"/>
  <c r="N12" i="77"/>
  <c r="G12" i="77"/>
  <c r="K12" i="77" s="1"/>
  <c r="N11" i="77"/>
  <c r="G11" i="77"/>
  <c r="K11" i="77" s="1"/>
  <c r="F10" i="77"/>
  <c r="G7" i="77"/>
  <c r="I7" i="77" s="1"/>
  <c r="N6" i="77"/>
  <c r="G6" i="77"/>
  <c r="M6" i="77" s="1"/>
  <c r="J48" i="77" l="1"/>
  <c r="L40" i="77"/>
  <c r="L48" i="77"/>
  <c r="L10" i="77"/>
  <c r="L14" i="77"/>
  <c r="F39" i="77"/>
  <c r="I30" i="77"/>
  <c r="F48" i="77"/>
  <c r="N21" i="77"/>
  <c r="N36" i="77"/>
  <c r="F19" i="77"/>
  <c r="N33" i="77"/>
  <c r="E40" i="77"/>
  <c r="G40" i="77" s="1"/>
  <c r="H40" i="77"/>
  <c r="J40" i="77"/>
  <c r="L43" i="77"/>
  <c r="N43" i="77" s="1"/>
  <c r="E43" i="77"/>
  <c r="G43" i="77" s="1"/>
  <c r="K43" i="77" s="1"/>
  <c r="H43" i="77"/>
  <c r="E36" i="77"/>
  <c r="G36" i="77" s="1"/>
  <c r="H36" i="77"/>
  <c r="H33" i="77"/>
  <c r="E39" i="77"/>
  <c r="E33" i="77"/>
  <c r="G33" i="77" s="1"/>
  <c r="K33" i="77" s="1"/>
  <c r="L29" i="77"/>
  <c r="N29" i="77" s="1"/>
  <c r="E29" i="77"/>
  <c r="G29" i="77" s="1"/>
  <c r="K29" i="77" s="1"/>
  <c r="E28" i="77"/>
  <c r="G28" i="77" s="1"/>
  <c r="M28" i="77" s="1"/>
  <c r="J26" i="77"/>
  <c r="H26" i="77"/>
  <c r="H21" i="77"/>
  <c r="E26" i="77"/>
  <c r="G26" i="77" s="1"/>
  <c r="E21" i="77"/>
  <c r="G21" i="77" s="1"/>
  <c r="L18" i="77"/>
  <c r="L15" i="77"/>
  <c r="J18" i="77"/>
  <c r="J15" i="77"/>
  <c r="H18" i="77"/>
  <c r="H15" i="77"/>
  <c r="E15" i="77"/>
  <c r="G15" i="77" s="1"/>
  <c r="J14" i="77"/>
  <c r="J10" i="77"/>
  <c r="H10" i="77"/>
  <c r="E10" i="77"/>
  <c r="G10" i="77" s="1"/>
  <c r="M32" i="77"/>
  <c r="M35" i="77"/>
  <c r="M24" i="77"/>
  <c r="K32" i="77"/>
  <c r="I24" i="77"/>
  <c r="I42" i="77"/>
  <c r="K44" i="77"/>
  <c r="K20" i="77"/>
  <c r="K13" i="77"/>
  <c r="M20" i="77"/>
  <c r="M22" i="77"/>
  <c r="K27" i="77"/>
  <c r="K38" i="77"/>
  <c r="I13" i="77"/>
  <c r="M11" i="77"/>
  <c r="M38" i="77"/>
  <c r="I41" i="77"/>
  <c r="K41" i="77"/>
  <c r="M23" i="77"/>
  <c r="I25" i="77"/>
  <c r="M34" i="77"/>
  <c r="M46" i="77"/>
  <c r="M12" i="77"/>
  <c r="M17" i="77"/>
  <c r="E48" i="77"/>
  <c r="H14" i="77"/>
  <c r="L26" i="77"/>
  <c r="L39" i="77"/>
  <c r="I16" i="77"/>
  <c r="N28" i="77"/>
  <c r="I45" i="77"/>
  <c r="K16" i="77"/>
  <c r="I31" i="77"/>
  <c r="I37" i="77"/>
  <c r="K45" i="77"/>
  <c r="K6" i="77"/>
  <c r="I12" i="77"/>
  <c r="I23" i="77"/>
  <c r="K31" i="77"/>
  <c r="I35" i="77"/>
  <c r="K37" i="77"/>
  <c r="I6" i="77"/>
  <c r="I27" i="77"/>
  <c r="I44" i="77"/>
  <c r="I11" i="77"/>
  <c r="I17" i="77"/>
  <c r="I22" i="77"/>
  <c r="K25" i="77"/>
  <c r="K30" i="77"/>
  <c r="I34" i="77"/>
  <c r="K42" i="77"/>
  <c r="I46" i="77"/>
  <c r="N40" i="77" l="1"/>
  <c r="M40" i="77"/>
  <c r="N10" i="77"/>
  <c r="I29" i="77"/>
  <c r="F49" i="77"/>
  <c r="F50" i="77" s="1"/>
  <c r="K28" i="77"/>
  <c r="G48" i="77"/>
  <c r="K48" i="77" s="1"/>
  <c r="I15" i="77"/>
  <c r="G39" i="77"/>
  <c r="M39" i="77" s="1"/>
  <c r="I40" i="77"/>
  <c r="K15" i="77"/>
  <c r="M15" i="77"/>
  <c r="J19" i="77"/>
  <c r="K10" i="77"/>
  <c r="L19" i="77"/>
  <c r="I28" i="77"/>
  <c r="I33" i="77"/>
  <c r="K40" i="77"/>
  <c r="M29" i="77"/>
  <c r="N15" i="77"/>
  <c r="N26" i="77"/>
  <c r="K26" i="77"/>
  <c r="I21" i="77"/>
  <c r="M33" i="77"/>
  <c r="K36" i="77"/>
  <c r="I36" i="77"/>
  <c r="M43" i="77"/>
  <c r="L48" i="62"/>
  <c r="I48" i="62"/>
  <c r="G48" i="62"/>
  <c r="H48" i="77"/>
  <c r="K48" i="62"/>
  <c r="I43" i="77"/>
  <c r="M36" i="77"/>
  <c r="J39" i="77"/>
  <c r="H39" i="77"/>
  <c r="E49" i="77"/>
  <c r="K21" i="77"/>
  <c r="M21" i="77"/>
  <c r="E18" i="77"/>
  <c r="G18" i="77" s="1"/>
  <c r="I18" i="77" s="1"/>
  <c r="I10" i="77"/>
  <c r="M10" i="77"/>
  <c r="E14" i="77"/>
  <c r="G14" i="77" s="1"/>
  <c r="I14" i="77" s="1"/>
  <c r="M26" i="77"/>
  <c r="H19" i="77"/>
  <c r="L49" i="77"/>
  <c r="N14" i="77"/>
  <c r="I26" i="77"/>
  <c r="N48" i="77"/>
  <c r="N18" i="77"/>
  <c r="I48" i="77" l="1"/>
  <c r="I39" i="77"/>
  <c r="M48" i="77"/>
  <c r="G49" i="77"/>
  <c r="M49" i="77" s="1"/>
  <c r="K39" i="77"/>
  <c r="N39" i="77"/>
  <c r="M14" i="77"/>
  <c r="M18" i="77"/>
  <c r="K18" i="77"/>
  <c r="K14" i="77"/>
  <c r="I49" i="62"/>
  <c r="J49" i="77"/>
  <c r="N49" i="77" s="1"/>
  <c r="G49" i="62"/>
  <c r="H49" i="77"/>
  <c r="E19" i="77"/>
  <c r="K49" i="62"/>
  <c r="L49" i="62"/>
  <c r="J50" i="62"/>
  <c r="L50" i="77" s="1"/>
  <c r="H50" i="62"/>
  <c r="F50" i="62"/>
  <c r="N19" i="77"/>
  <c r="I49" i="77" l="1"/>
  <c r="K49" i="77"/>
  <c r="I50" i="62"/>
  <c r="J50" i="77"/>
  <c r="G50" i="62"/>
  <c r="H50" i="77"/>
  <c r="E50" i="77"/>
  <c r="G50" i="77" s="1"/>
  <c r="M50" i="77" s="1"/>
  <c r="G19" i="77"/>
  <c r="K50" i="62"/>
  <c r="L50" i="62"/>
  <c r="I50" i="77" l="1"/>
  <c r="K50" i="77"/>
  <c r="N50" i="77"/>
  <c r="I19" i="77"/>
  <c r="M19" i="77"/>
  <c r="K19" i="77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<sst xmlns="http://schemas.openxmlformats.org/spreadsheetml/2006/main" count="274" uniqueCount="86">
  <si>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</si>
  <si>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</si>
  <si>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</si>
  <si>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</si>
  <si>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</si>
  <si>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</si>
  <si>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</si>
  <si>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</si>
  <si>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</si>
  <si>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</si>
  <si>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</si>
  <si>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</si>
  <si>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</si>
  <si>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</si>
  <si>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</si>
  <si>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</si>
  <si>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</si>
  <si>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</si>
  <si>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</si>
  <si>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</si>
  <si>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</si>
  <si>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</si>
  <si>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</si>
  <si>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</si>
  <si>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</si>
  <si>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</si>
  <si>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</si>
  <si>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</si>
  <si>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</si>
  <si>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</si>
  <si>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</si>
  <si>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</si>
  <si>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</si>
  <si>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</si>
  <si>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</si>
  <si>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</si>
  <si>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</si>
  <si>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</si>
  <si>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</si>
  <si>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</si>
  <si>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</si>
  <si>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</si>
  <si>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</si>
  <si>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</si>
  <si>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</si>
  <si>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</si>
  <si>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</si>
  <si>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</si>
  <si>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</si>
  <si>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</si>
  <si>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</si>
  <si>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</si>
  <si>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</si>
  <si>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</si>
  <si>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</si>
  <si>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</si>
  <si>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</si>
  <si>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</si>
  <si>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</si>
  <si>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</si>
  <si>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</si>
  <si>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</si>
  <si>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</si>
  <si>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</si>
  <si>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</si>
  <si>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</si>
  <si>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</si>
  <si>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</si>
  <si>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</si>
  <si>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</si>
  <si>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</si>
  <si>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</si>
  <si>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</si>
  <si>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</si>
  <si>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</si>
  <si>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</si>
  <si>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</si>
  <si>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</si>
  <si>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</si>
  <si>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</si>
  <si>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</si>
  <si>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</si>
  <si>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</si>
  <si>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 xml:space="preserve"> Consolidación del Centro de Orientación a Víctimas</t>
  </si>
  <si>
    <t>EJECUCION PRESUPUESTAL  -30 DE JUNIO DE 2021</t>
  </si>
  <si>
    <t>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</si>
</sst>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  <numFmt numFmtId="201" formatCode="0.0%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14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7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7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6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7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3" applyNumberFormat="0" applyFill="0" applyAlignment="0" applyProtection="0"/>
    <xf numFmtId="0" fontId="47" fillId="0" borderId="64" applyNumberFormat="0" applyFill="0" applyAlignment="0" applyProtection="0"/>
    <xf numFmtId="0" fontId="48" fillId="0" borderId="65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6" applyNumberFormat="0" applyAlignment="0" applyProtection="0"/>
    <xf numFmtId="0" fontId="53" fillId="40" borderId="67" applyNumberFormat="0" applyAlignment="0" applyProtection="0"/>
    <xf numFmtId="0" fontId="54" fillId="40" borderId="66" applyNumberFormat="0" applyAlignment="0" applyProtection="0"/>
    <xf numFmtId="0" fontId="55" fillId="0" borderId="68" applyNumberFormat="0" applyFill="0" applyAlignment="0" applyProtection="0"/>
    <xf numFmtId="0" fontId="56" fillId="41" borderId="69" applyNumberFormat="0" applyAlignment="0" applyProtection="0"/>
    <xf numFmtId="0" fontId="43" fillId="0" borderId="0" applyNumberFormat="0" applyFill="0" applyBorder="0" applyAlignment="0" applyProtection="0"/>
    <xf numFmtId="0" fontId="1" fillId="42" borderId="70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1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10" fontId="8" fillId="3" borderId="1" xfId="2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/>
    </xf>
    <xf numFmtId="10" fontId="9" fillId="30" borderId="1" xfId="2" applyNumberFormat="1" applyFont="1" applyFill="1" applyBorder="1" applyAlignment="1">
      <alignment horizontal="center" vertical="center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5" borderId="57" xfId="4" applyFont="1" applyFill="1" applyBorder="1" applyAlignment="1">
      <alignment horizontal="center" vertical="center" wrapText="1"/>
    </xf>
    <xf numFmtId="170" fontId="9" fillId="5" borderId="58" xfId="1" applyNumberFormat="1" applyFont="1" applyFill="1" applyBorder="1" applyAlignment="1">
      <alignment horizontal="center" vertical="center" wrapText="1"/>
    </xf>
    <xf numFmtId="41" fontId="9" fillId="5" borderId="58" xfId="4" applyFont="1" applyFill="1" applyBorder="1" applyAlignment="1">
      <alignment horizontal="center" vertical="center" wrapText="1"/>
    </xf>
    <xf numFmtId="170" fontId="9" fillId="5" borderId="59" xfId="1" applyNumberFormat="1" applyFont="1" applyFill="1" applyBorder="1" applyAlignment="1">
      <alignment horizontal="center" vertical="center" wrapText="1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9" fillId="30" borderId="1" xfId="0" applyFont="1" applyFill="1" applyBorder="1" applyAlignment="1">
      <alignment horizontal="center" vertical="center"/>
    </xf>
    <xf numFmtId="0" fontId="8" fillId="31" borderId="3" xfId="0" applyFont="1" applyFill="1" applyBorder="1" applyAlignment="1">
      <alignment horizontal="center" vertical="center"/>
    </xf>
    <xf numFmtId="0" fontId="8" fillId="31" borderId="54" xfId="0" applyFont="1" applyFill="1" applyBorder="1" applyAlignment="1">
      <alignment horizontal="center" vertical="center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9" fillId="4" borderId="1" xfId="4" applyFont="1" applyFill="1" applyBorder="1" applyAlignment="1">
      <alignment horizontal="center" vertical="center"/>
    </xf>
    <xf numFmtId="10" fontId="9" fillId="4" borderId="1" xfId="2" applyNumberFormat="1" applyFont="1" applyFill="1" applyBorder="1" applyAlignment="1">
      <alignment horizontal="center" vertical="center"/>
    </xf>
    <xf numFmtId="41" fontId="9" fillId="4" borderId="1" xfId="4" applyFont="1" applyFill="1" applyBorder="1" applyAlignment="1">
      <alignment horizontal="center" vertical="center" wrapText="1"/>
    </xf>
    <xf numFmtId="41" fontId="9" fillId="4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horizontal="center" vertical="center" wrapText="1"/>
    </xf>
    <xf numFmtId="41" fontId="8" fillId="3" borderId="1" xfId="4" applyFont="1" applyFill="1" applyBorder="1" applyAlignment="1">
      <alignment vertical="center"/>
    </xf>
    <xf numFmtId="0" fontId="8" fillId="3" borderId="54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41" fontId="9" fillId="7" borderId="62" xfId="4" applyFont="1" applyFill="1" applyBorder="1" applyAlignment="1">
      <alignment horizontal="center" vertical="center" wrapText="1"/>
    </xf>
    <xf numFmtId="41" fontId="9" fillId="5" borderId="62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 wrapText="1"/>
    </xf>
    <xf numFmtId="41" fontId="4" fillId="5" borderId="1" xfId="4" applyFont="1" applyFill="1" applyBorder="1" applyAlignment="1">
      <alignment horizontal="center" vertical="center" wrapText="1"/>
    </xf>
    <xf numFmtId="170" fontId="4" fillId="5" borderId="1" xfId="1" applyNumberFormat="1" applyFont="1" applyFill="1" applyBorder="1" applyAlignment="1">
      <alignment horizontal="center" vertical="center" wrapText="1"/>
    </xf>
    <xf numFmtId="169" fontId="4" fillId="5" borderId="1" xfId="1" applyNumberFormat="1" applyFont="1" applyFill="1" applyBorder="1" applyAlignment="1">
      <alignment horizontal="center" vertical="center" wrapText="1"/>
    </xf>
    <xf numFmtId="170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0" fontId="6" fillId="34" borderId="1" xfId="2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0" fontId="7" fillId="33" borderId="1" xfId="2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left" vertical="center" wrapText="1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0" fontId="6" fillId="30" borderId="1" xfId="2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1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1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0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0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10" fontId="6" fillId="35" borderId="1" xfId="2" applyNumberFormat="1" applyFont="1" applyFill="1" applyBorder="1" applyAlignment="1">
      <alignment horizontal="center" vertical="center"/>
    </xf>
    <xf numFmtId="10" fontId="7" fillId="0" borderId="3" xfId="2" applyNumberFormat="1" applyFont="1" applyFill="1" applyBorder="1" applyAlignment="1">
      <alignment horizontal="center" vertical="center"/>
    </xf>
    <xf numFmtId="10" fontId="7" fillId="0" borderId="6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9" fillId="69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71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 wrapText="1"/>
    </xf>
    <xf numFmtId="10" fontId="9" fillId="0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/>
    </xf>
    <xf numFmtId="10" fontId="8" fillId="0" borderId="61" xfId="2" applyNumberFormat="1" applyFont="1" applyFill="1" applyBorder="1" applyAlignment="1">
      <alignment horizontal="center" vertical="center"/>
    </xf>
    <xf numFmtId="10" fontId="8" fillId="0" borderId="54" xfId="2" applyNumberFormat="1" applyFont="1" applyFill="1" applyBorder="1" applyAlignment="1">
      <alignment horizontal="center" vertical="center"/>
    </xf>
    <xf numFmtId="10" fontId="8" fillId="0" borderId="60" xfId="2" applyNumberFormat="1" applyFont="1" applyFill="1" applyBorder="1" applyAlignment="1">
      <alignment horizontal="center" vertical="center"/>
    </xf>
    <xf numFmtId="201" fontId="9" fillId="0" borderId="1" xfId="2" applyNumberFormat="1" applyFont="1" applyFill="1" applyBorder="1" applyAlignment="1">
      <alignment horizontal="center" vertical="center"/>
    </xf>
    <xf numFmtId="41" fontId="9" fillId="3" borderId="0" xfId="0" applyNumberFormat="1" applyFont="1" applyFill="1"/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48" xfId="3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54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 wrapText="1"/>
    </xf>
    <xf numFmtId="41" fontId="9" fillId="5" borderId="55" xfId="4" applyFont="1" applyFill="1" applyBorder="1" applyAlignment="1">
      <alignment horizontal="center" vertical="center" wrapText="1"/>
    </xf>
    <xf numFmtId="41" fontId="9" fillId="5" borderId="56" xfId="4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14">
    <cellStyle name="20% - Énfasis1" xfId="2490" builtinId="30" customBuiltin="1"/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" xfId="2494" builtinId="34" customBuiltin="1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" xfId="2498" builtinId="38" customBuiltin="1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" xfId="2502" builtinId="42" customBuiltin="1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" xfId="2506" builtinId="46" customBuiltin="1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" xfId="2510" builtinId="50" customBuiltin="1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" xfId="2491" builtinId="31" customBuiltin="1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" xfId="2495" builtinId="35" customBuiltin="1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" xfId="2499" builtinId="39" customBuiltin="1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" xfId="2503" builtinId="43" customBuiltin="1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" xfId="2507" builtinId="47" customBuiltin="1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" xfId="2511" builtinId="51" customBuiltin="1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" xfId="2492" builtinId="32" customBuiltin="1"/>
    <cellStyle name="60% - Énfasis1 2" xfId="119"/>
    <cellStyle name="60% - Énfasis1 3" xfId="120"/>
    <cellStyle name="60% - Énfasis2" xfId="2496" builtinId="36" customBuiltin="1"/>
    <cellStyle name="60% - Énfasis2 2" xfId="121"/>
    <cellStyle name="60% - Énfasis2 3" xfId="122"/>
    <cellStyle name="60% - Énfasis3" xfId="2500" builtinId="40" customBuiltin="1"/>
    <cellStyle name="60% - Énfasis3 2" xfId="123"/>
    <cellStyle name="60% - Énfasis3 3" xfId="124"/>
    <cellStyle name="60% - Énfasis4" xfId="2504" builtinId="44" customBuiltin="1"/>
    <cellStyle name="60% - Énfasis4 2" xfId="125"/>
    <cellStyle name="60% - Énfasis4 3" xfId="126"/>
    <cellStyle name="60% - Énfasis5" xfId="2508" builtinId="48" customBuiltin="1"/>
    <cellStyle name="60% - Énfasis5 2" xfId="127"/>
    <cellStyle name="60% - Énfasis5 3" xfId="128"/>
    <cellStyle name="60% - Énfasis6" xfId="2512" builtinId="52" customBuiltin="1"/>
    <cellStyle name="60% - Énfasis6 2" xfId="129"/>
    <cellStyle name="60% - Énfasis6 3" xfId="130"/>
    <cellStyle name="BodyStyle" xfId="14"/>
    <cellStyle name="Buena 2" xfId="131"/>
    <cellStyle name="Buena 3" xfId="132"/>
    <cellStyle name="Bueno" xfId="2477" builtinId="26" customBuiltin="1"/>
    <cellStyle name="Cálculo" xfId="2482" builtinId="22" customBuiltin="1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" xfId="2484" builtinId="23" customBuiltin="1"/>
    <cellStyle name="Celda de comprobación 2" xfId="141"/>
    <cellStyle name="Celda de comprobación 3" xfId="142"/>
    <cellStyle name="Celda vinculada" xfId="2483" builtinId="24" customBuiltin="1"/>
    <cellStyle name="Celda vinculada 2" xfId="143"/>
    <cellStyle name="Celda vinculada 3" xfId="144"/>
    <cellStyle name="Encabezado 1" xfId="2473" builtinId="16" customBuiltin="1"/>
    <cellStyle name="Encabezado 4" xfId="2476" builtinId="19" customBuiltin="1"/>
    <cellStyle name="Encabezado 4 2" xfId="145"/>
    <cellStyle name="Encabezado 4 3" xfId="146"/>
    <cellStyle name="Énfasis1" xfId="2489" builtinId="29" customBuiltin="1"/>
    <cellStyle name="Énfasis1 2" xfId="147"/>
    <cellStyle name="Énfasis1 3" xfId="148"/>
    <cellStyle name="Énfasis2" xfId="2493" builtinId="33" customBuiltin="1"/>
    <cellStyle name="Énfasis2 2" xfId="149"/>
    <cellStyle name="Énfasis2 3" xfId="150"/>
    <cellStyle name="Énfasis3" xfId="2497" builtinId="37" customBuiltin="1"/>
    <cellStyle name="Énfasis3 2" xfId="151"/>
    <cellStyle name="Énfasis3 3" xfId="152"/>
    <cellStyle name="Énfasis4" xfId="2501" builtinId="41" customBuiltin="1"/>
    <cellStyle name="Énfasis4 2" xfId="153"/>
    <cellStyle name="Énfasis4 3" xfId="154"/>
    <cellStyle name="Énfasis5" xfId="2505" builtinId="45" customBuiltin="1"/>
    <cellStyle name="Énfasis5 2" xfId="155"/>
    <cellStyle name="Énfasis5 3" xfId="156"/>
    <cellStyle name="Énfasis6" xfId="2509" builtinId="49" customBuiltin="1"/>
    <cellStyle name="Énfasis6 2" xfId="157"/>
    <cellStyle name="Énfasis6 3" xfId="158"/>
    <cellStyle name="Entrada" xfId="2480" builtinId="20" customBuiltin="1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" xfId="2478" builtinId="27" customBuiltin="1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5" xfId="2513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3 7" xfId="2471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eutral" xfId="2479" builtinId="28" customBuiltin="1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" xfId="2486" builtinId="10" customBuiltin="1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" xfId="2481" builtinId="21" customBuiltin="1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" xfId="2485" builtinId="11" customBuiltin="1"/>
    <cellStyle name="Texto de advertencia 2" xfId="2049"/>
    <cellStyle name="Texto de advertencia 3" xfId="2050"/>
    <cellStyle name="Texto explicativo" xfId="2487" builtinId="53" customBuiltin="1"/>
    <cellStyle name="Texto explicativo 2" xfId="2051"/>
    <cellStyle name="Texto explicativo 3" xfId="2052"/>
    <cellStyle name="Título" xfId="2472" builtinId="15" customBuiltin="1"/>
    <cellStyle name="Título 1 2" xfId="2053"/>
    <cellStyle name="Título 1 3" xfId="2054"/>
    <cellStyle name="Título 2" xfId="2474" builtinId="17" customBuiltin="1"/>
    <cellStyle name="Título 2 2" xfId="2055"/>
    <cellStyle name="Título 2 3" xfId="2056"/>
    <cellStyle name="Título 3" xfId="2475" builtinId="18" customBuiltin="1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80" t="s">
        <v>32</v>
      </c>
      <c r="C1" s="180"/>
      <c r="D1" s="180"/>
      <c r="F1" s="180" t="s">
        <v>36</v>
      </c>
      <c r="G1" s="180"/>
      <c r="H1" s="180"/>
      <c r="I1" s="22"/>
    </row>
    <row r="2" spans="2:9" ht="13.5" customHeight="1" x14ac:dyDescent="0.2">
      <c r="B2" s="180" t="s">
        <v>24</v>
      </c>
      <c r="C2" s="180"/>
      <c r="D2" s="180"/>
      <c r="F2" s="180" t="s">
        <v>24</v>
      </c>
      <c r="G2" s="180"/>
      <c r="H2" s="180"/>
    </row>
    <row r="3" spans="2:9" x14ac:dyDescent="0.2">
      <c r="B3" s="180" t="s">
        <v>33</v>
      </c>
      <c r="C3" s="180"/>
      <c r="D3" s="180"/>
      <c r="F3" s="180" t="s">
        <v>29</v>
      </c>
      <c r="G3" s="180"/>
      <c r="H3" s="180"/>
    </row>
    <row r="4" spans="2:9" ht="7.5" customHeight="1" x14ac:dyDescent="0.2">
      <c r="G4" s="5"/>
      <c r="H4" s="6"/>
    </row>
    <row r="5" spans="2:9" ht="55.5" customHeight="1" x14ac:dyDescent="0.2">
      <c r="B5" s="184" t="s">
        <v>0</v>
      </c>
      <c r="C5" s="184"/>
      <c r="D5" s="7" t="s">
        <v>23</v>
      </c>
      <c r="F5" s="184" t="s">
        <v>0</v>
      </c>
      <c r="G5" s="184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85" t="s">
        <v>7</v>
      </c>
      <c r="G9" s="185"/>
      <c r="H9" s="9">
        <f>SUM(H6:H8)</f>
        <v>39190318000</v>
      </c>
    </row>
    <row r="10" spans="2:9" ht="35.25" customHeight="1" x14ac:dyDescent="0.2">
      <c r="B10" s="185" t="s">
        <v>6</v>
      </c>
      <c r="C10" s="185"/>
      <c r="D10" s="9">
        <f>+D9+D8+D7+D6</f>
        <v>41885181893</v>
      </c>
      <c r="E10" s="12"/>
      <c r="F10" s="184" t="s">
        <v>1</v>
      </c>
      <c r="G10" s="184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85" t="s">
        <v>7</v>
      </c>
      <c r="C14" s="185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84" t="s">
        <v>1</v>
      </c>
      <c r="C15" s="184"/>
      <c r="D15" s="10">
        <f>+D10+D14</f>
        <v>64523756893</v>
      </c>
      <c r="E15" s="12"/>
      <c r="F15" s="185" t="s">
        <v>6</v>
      </c>
      <c r="G15" s="185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85" t="s">
        <v>20</v>
      </c>
      <c r="C20" s="185"/>
      <c r="D20" s="9">
        <f>SUM(D16:D19)</f>
        <v>264133043070</v>
      </c>
      <c r="E20" s="12"/>
      <c r="F20" s="185" t="s">
        <v>31</v>
      </c>
      <c r="G20" s="185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84" t="s">
        <v>20</v>
      </c>
      <c r="G21" s="184"/>
      <c r="H21" s="10">
        <f>+H15+H20</f>
        <v>394211564000</v>
      </c>
    </row>
    <row r="22" spans="2:8" ht="26.25" customHeight="1" x14ac:dyDescent="0.2">
      <c r="B22" s="184" t="s">
        <v>8</v>
      </c>
      <c r="C22" s="184"/>
      <c r="D22" s="10">
        <f>+D15+D20</f>
        <v>328656799963</v>
      </c>
      <c r="F22" s="181" t="s">
        <v>8</v>
      </c>
      <c r="G22" s="182"/>
      <c r="H22" s="10">
        <f>+H21+H10</f>
        <v>433401882000</v>
      </c>
    </row>
    <row r="23" spans="2:8" ht="18.75" customHeight="1" x14ac:dyDescent="0.2">
      <c r="B23" s="183" t="s">
        <v>34</v>
      </c>
      <c r="C23" s="183"/>
      <c r="D23" s="183"/>
      <c r="F23" s="183" t="s">
        <v>35</v>
      </c>
      <c r="G23" s="183"/>
      <c r="H23" s="183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zoomScale="90" zoomScaleNormal="90" zoomScaleSheetLayoutView="90" workbookViewId="0">
      <pane ySplit="5" topLeftCell="A6" activePane="bottomLeft" state="frozen"/>
      <selection activeCell="D35" sqref="D35"/>
      <selection pane="bottomLeft" activeCell="B7" sqref="B7:C9"/>
    </sheetView>
  </sheetViews>
  <sheetFormatPr baseColWidth="10" defaultRowHeight="12" x14ac:dyDescent="0.2"/>
  <cols>
    <col min="1" max="1" width="11.42578125" style="23"/>
    <col min="2" max="2" width="8.85546875" style="23" customWidth="1"/>
    <col min="3" max="3" width="22" style="24" customWidth="1"/>
    <col min="4" max="4" width="9" style="25" customWidth="1"/>
    <col min="5" max="5" width="17.85546875" style="23" customWidth="1"/>
    <col min="6" max="6" width="16.140625" style="23" customWidth="1"/>
    <col min="7" max="7" width="7.5703125" style="23" customWidth="1"/>
    <col min="8" max="8" width="14.85546875" style="23" customWidth="1"/>
    <col min="9" max="9" width="7.5703125" style="23" customWidth="1"/>
    <col min="10" max="10" width="14.7109375" style="23" customWidth="1"/>
    <col min="11" max="11" width="8.42578125" style="23" customWidth="1"/>
    <col min="12" max="12" width="8.140625" style="23" customWidth="1"/>
    <col min="13" max="16384" width="11.42578125" style="23"/>
  </cols>
  <sheetData>
    <row r="1" spans="1:12" x14ac:dyDescent="0.2">
      <c r="B1" s="214" t="s">
        <v>50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12" x14ac:dyDescent="0.2">
      <c r="B2" s="214" t="s">
        <v>51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x14ac:dyDescent="0.2">
      <c r="B3" s="214" t="s">
        <v>84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ht="12.75" thickBot="1" x14ac:dyDescent="0.25"/>
    <row r="5" spans="1:12" ht="36" x14ac:dyDescent="0.2">
      <c r="B5" s="215" t="s">
        <v>0</v>
      </c>
      <c r="C5" s="216"/>
      <c r="D5" s="217" t="s">
        <v>79</v>
      </c>
      <c r="E5" s="218"/>
      <c r="F5" s="132" t="s">
        <v>2</v>
      </c>
      <c r="G5" s="133" t="s">
        <v>3</v>
      </c>
      <c r="H5" s="133" t="s">
        <v>4</v>
      </c>
      <c r="I5" s="133" t="s">
        <v>43</v>
      </c>
      <c r="J5" s="134" t="s">
        <v>5</v>
      </c>
      <c r="K5" s="135" t="s">
        <v>48</v>
      </c>
      <c r="L5" s="135" t="s">
        <v>49</v>
      </c>
    </row>
    <row r="6" spans="1:12" s="25" customFormat="1" ht="31.5" customHeight="1" x14ac:dyDescent="0.2">
      <c r="A6" s="198" t="s">
        <v>75</v>
      </c>
      <c r="B6" s="136">
        <v>7563</v>
      </c>
      <c r="C6" s="137" t="s">
        <v>58</v>
      </c>
      <c r="D6" s="138" t="s">
        <v>53</v>
      </c>
      <c r="E6" s="54">
        <v>213521974</v>
      </c>
      <c r="F6" s="54">
        <v>186031999</v>
      </c>
      <c r="G6" s="122">
        <f t="shared" ref="G6:G47" si="0">F6/E6</f>
        <v>0.87125458572240433</v>
      </c>
      <c r="H6" s="54">
        <v>166031987</v>
      </c>
      <c r="I6" s="122">
        <f t="shared" ref="I6:I47" si="1">+H6/E6</f>
        <v>0.77758735501386855</v>
      </c>
      <c r="J6" s="54">
        <v>34005260</v>
      </c>
      <c r="K6" s="122">
        <f t="shared" ref="K6:K47" si="2">+J6/E6</f>
        <v>0.15925883113088865</v>
      </c>
      <c r="L6" s="122">
        <f t="shared" ref="L6:L47" si="3">+J6/H6</f>
        <v>0.20481149816029123</v>
      </c>
    </row>
    <row r="7" spans="1:12" s="25" customFormat="1" ht="15" customHeight="1" x14ac:dyDescent="0.2">
      <c r="A7" s="199"/>
      <c r="B7" s="195">
        <v>7568</v>
      </c>
      <c r="C7" s="189" t="s">
        <v>59</v>
      </c>
      <c r="D7" s="138" t="s">
        <v>53</v>
      </c>
      <c r="E7" s="54">
        <f>+E8+E9</f>
        <v>11583759809</v>
      </c>
      <c r="F7" s="54">
        <f t="shared" ref="F7" si="4">+F8+F9</f>
        <v>10445573342</v>
      </c>
      <c r="G7" s="122">
        <f t="shared" si="0"/>
        <v>0.90174291544653007</v>
      </c>
      <c r="H7" s="54">
        <f t="shared" ref="H7" si="5">+H8+H9</f>
        <v>5054286364</v>
      </c>
      <c r="I7" s="122">
        <f t="shared" si="1"/>
        <v>0.43632520419433019</v>
      </c>
      <c r="J7" s="54">
        <f t="shared" ref="J7" si="6">+J8+J9</f>
        <v>1556043813</v>
      </c>
      <c r="K7" s="122">
        <f t="shared" si="2"/>
        <v>0.13432977190972417</v>
      </c>
      <c r="L7" s="122">
        <f t="shared" si="3"/>
        <v>0.30786617554620221</v>
      </c>
    </row>
    <row r="8" spans="1:12" s="25" customFormat="1" x14ac:dyDescent="0.2">
      <c r="A8" s="199"/>
      <c r="B8" s="196"/>
      <c r="C8" s="190"/>
      <c r="D8" s="146" t="s">
        <v>56</v>
      </c>
      <c r="E8" s="89">
        <v>11582662009</v>
      </c>
      <c r="F8" s="89">
        <v>10444475542</v>
      </c>
      <c r="G8" s="123">
        <f t="shared" si="0"/>
        <v>0.90173360267997094</v>
      </c>
      <c r="H8" s="89">
        <v>5053188564</v>
      </c>
      <c r="I8" s="123">
        <f t="shared" si="1"/>
        <v>0.43627177932616473</v>
      </c>
      <c r="J8" s="89">
        <v>1554946013</v>
      </c>
      <c r="K8" s="123">
        <f t="shared" si="2"/>
        <v>0.13424772403716612</v>
      </c>
      <c r="L8" s="123">
        <f t="shared" si="3"/>
        <v>0.30771581018720917</v>
      </c>
    </row>
    <row r="9" spans="1:12" s="25" customFormat="1" x14ac:dyDescent="0.2">
      <c r="A9" s="199"/>
      <c r="B9" s="197"/>
      <c r="C9" s="190"/>
      <c r="D9" s="146" t="s">
        <v>57</v>
      </c>
      <c r="E9" s="89">
        <v>1097800</v>
      </c>
      <c r="F9" s="89">
        <v>1097800</v>
      </c>
      <c r="G9" s="123">
        <f t="shared" si="0"/>
        <v>1</v>
      </c>
      <c r="H9" s="89">
        <v>1097800</v>
      </c>
      <c r="I9" s="123">
        <f t="shared" si="1"/>
        <v>1</v>
      </c>
      <c r="J9" s="89">
        <v>1097800</v>
      </c>
      <c r="K9" s="123">
        <f t="shared" si="2"/>
        <v>1</v>
      </c>
      <c r="L9" s="123">
        <f t="shared" si="3"/>
        <v>1</v>
      </c>
    </row>
    <row r="10" spans="1:12" s="25" customFormat="1" x14ac:dyDescent="0.2">
      <c r="A10" s="198"/>
      <c r="B10" s="212">
        <v>7570</v>
      </c>
      <c r="C10" s="211" t="s">
        <v>60</v>
      </c>
      <c r="D10" s="138" t="s">
        <v>53</v>
      </c>
      <c r="E10" s="54">
        <f>SUM(E11:E12)</f>
        <v>17556547000</v>
      </c>
      <c r="F10" s="54">
        <f>SUM(F11:F12)</f>
        <v>16503805186</v>
      </c>
      <c r="G10" s="122">
        <f t="shared" si="0"/>
        <v>0.94003708052614221</v>
      </c>
      <c r="H10" s="54">
        <f>SUM(H11:H12)</f>
        <v>12303496611</v>
      </c>
      <c r="I10" s="122">
        <f t="shared" si="1"/>
        <v>0.7007925084015667</v>
      </c>
      <c r="J10" s="54">
        <f>SUM(J11:J12)</f>
        <v>1642570289</v>
      </c>
      <c r="K10" s="122">
        <f t="shared" si="2"/>
        <v>9.355884667981694E-2</v>
      </c>
      <c r="L10" s="122">
        <f t="shared" si="3"/>
        <v>0.13350434766092853</v>
      </c>
    </row>
    <row r="11" spans="1:12" s="25" customFormat="1" x14ac:dyDescent="0.2">
      <c r="A11" s="199"/>
      <c r="B11" s="213"/>
      <c r="C11" s="193"/>
      <c r="D11" s="146" t="s">
        <v>56</v>
      </c>
      <c r="E11" s="159">
        <v>17441702000</v>
      </c>
      <c r="F11" s="159">
        <v>16388961071</v>
      </c>
      <c r="G11" s="153">
        <f t="shared" si="0"/>
        <v>0.93964230503422197</v>
      </c>
      <c r="H11" s="159">
        <v>12188652496</v>
      </c>
      <c r="I11" s="153">
        <f t="shared" si="1"/>
        <v>0.69882242547200957</v>
      </c>
      <c r="J11" s="159">
        <v>1527726174</v>
      </c>
      <c r="K11" s="154">
        <f t="shared" si="2"/>
        <v>8.7590429764251215E-2</v>
      </c>
      <c r="L11" s="154">
        <f t="shared" si="3"/>
        <v>0.12534003857287426</v>
      </c>
    </row>
    <row r="12" spans="1:12" s="25" customFormat="1" x14ac:dyDescent="0.2">
      <c r="A12" s="199"/>
      <c r="B12" s="213"/>
      <c r="C12" s="193"/>
      <c r="D12" s="146" t="s">
        <v>57</v>
      </c>
      <c r="E12" s="160">
        <v>114845000</v>
      </c>
      <c r="F12" s="160">
        <v>114844115</v>
      </c>
      <c r="G12" s="126">
        <f t="shared" si="0"/>
        <v>0.9999922939614263</v>
      </c>
      <c r="H12" s="160">
        <v>114844115</v>
      </c>
      <c r="I12" s="126">
        <f t="shared" si="1"/>
        <v>0.9999922939614263</v>
      </c>
      <c r="J12" s="160">
        <v>114844115</v>
      </c>
      <c r="K12" s="127">
        <f t="shared" si="2"/>
        <v>0.9999922939614263</v>
      </c>
      <c r="L12" s="127">
        <f t="shared" si="3"/>
        <v>1</v>
      </c>
    </row>
    <row r="13" spans="1:12" s="25" customFormat="1" ht="21" customHeight="1" x14ac:dyDescent="0.2">
      <c r="A13" s="198"/>
      <c r="B13" s="136">
        <v>7574</v>
      </c>
      <c r="C13" s="137" t="s">
        <v>61</v>
      </c>
      <c r="D13" s="138" t="s">
        <v>53</v>
      </c>
      <c r="E13" s="54">
        <v>5217681013</v>
      </c>
      <c r="F13" s="54">
        <v>4333539152</v>
      </c>
      <c r="G13" s="122">
        <f t="shared" si="0"/>
        <v>0.83054888583699626</v>
      </c>
      <c r="H13" s="54">
        <v>2093954792</v>
      </c>
      <c r="I13" s="122">
        <f t="shared" si="1"/>
        <v>0.40131905089307918</v>
      </c>
      <c r="J13" s="54">
        <v>969370596</v>
      </c>
      <c r="K13" s="122">
        <f t="shared" si="2"/>
        <v>0.18578571468527602</v>
      </c>
      <c r="L13" s="122">
        <f t="shared" si="3"/>
        <v>0.46293769077704139</v>
      </c>
    </row>
    <row r="14" spans="1:12" s="25" customFormat="1" x14ac:dyDescent="0.2">
      <c r="A14" s="198"/>
      <c r="B14" s="205" t="s">
        <v>7</v>
      </c>
      <c r="C14" s="205"/>
      <c r="D14" s="149" t="s">
        <v>53</v>
      </c>
      <c r="E14" s="161">
        <f>+E6+E7+E10+E13</f>
        <v>34571509796</v>
      </c>
      <c r="F14" s="161">
        <f>+F6+F7+F10+F13</f>
        <v>31468949679</v>
      </c>
      <c r="G14" s="150">
        <f t="shared" si="0"/>
        <v>0.91025673639052429</v>
      </c>
      <c r="H14" s="161">
        <f>+H6+H7+H10+H13</f>
        <v>19617769754</v>
      </c>
      <c r="I14" s="150">
        <f t="shared" si="1"/>
        <v>0.56745481669041309</v>
      </c>
      <c r="J14" s="161">
        <f>+J6+J7+J10+J13</f>
        <v>4201989958</v>
      </c>
      <c r="K14" s="150">
        <f t="shared" si="2"/>
        <v>0.12154487850820388</v>
      </c>
      <c r="L14" s="150">
        <f t="shared" si="3"/>
        <v>0.2141930510293214</v>
      </c>
    </row>
    <row r="15" spans="1:12" s="25" customFormat="1" ht="24" customHeight="1" x14ac:dyDescent="0.2">
      <c r="A15" s="198"/>
      <c r="B15" s="192">
        <v>7589</v>
      </c>
      <c r="C15" s="192" t="s">
        <v>62</v>
      </c>
      <c r="D15" s="138" t="s">
        <v>53</v>
      </c>
      <c r="E15" s="54">
        <f>+E16+E17</f>
        <v>17543598939</v>
      </c>
      <c r="F15" s="54">
        <f>+F16+F17</f>
        <v>13845807868</v>
      </c>
      <c r="G15" s="122">
        <f t="shared" si="0"/>
        <v>0.78922277670292107</v>
      </c>
      <c r="H15" s="54">
        <f>+H16+H17</f>
        <v>13581555678</v>
      </c>
      <c r="I15" s="122">
        <f t="shared" si="1"/>
        <v>0.77416017803552006</v>
      </c>
      <c r="J15" s="54">
        <f>+J16+J17</f>
        <v>3701570448</v>
      </c>
      <c r="K15" s="122">
        <f t="shared" si="2"/>
        <v>0.21099265098743716</v>
      </c>
      <c r="L15" s="122">
        <f t="shared" si="3"/>
        <v>0.27254392175382136</v>
      </c>
    </row>
    <row r="16" spans="1:12" s="25" customFormat="1" x14ac:dyDescent="0.2">
      <c r="A16" s="199"/>
      <c r="B16" s="193"/>
      <c r="C16" s="193"/>
      <c r="D16" s="139" t="s">
        <v>56</v>
      </c>
      <c r="E16" s="89">
        <v>17539734101</v>
      </c>
      <c r="F16" s="89">
        <v>13841943030</v>
      </c>
      <c r="G16" s="123">
        <f t="shared" si="0"/>
        <v>0.78917633245140384</v>
      </c>
      <c r="H16" s="89">
        <v>13577690840</v>
      </c>
      <c r="I16" s="123">
        <f t="shared" si="1"/>
        <v>0.77411041477680609</v>
      </c>
      <c r="J16" s="89">
        <v>3697705610</v>
      </c>
      <c r="K16" s="123">
        <f t="shared" si="2"/>
        <v>0.21081879512581558</v>
      </c>
      <c r="L16" s="123">
        <f t="shared" si="3"/>
        <v>0.27233685415096698</v>
      </c>
    </row>
    <row r="17" spans="1:12" s="25" customFormat="1" x14ac:dyDescent="0.2">
      <c r="A17" s="199"/>
      <c r="B17" s="194"/>
      <c r="C17" s="194"/>
      <c r="D17" s="140" t="s">
        <v>57</v>
      </c>
      <c r="E17" s="89">
        <v>3864838</v>
      </c>
      <c r="F17" s="89">
        <v>3864838</v>
      </c>
      <c r="G17" s="123">
        <f t="shared" si="0"/>
        <v>1</v>
      </c>
      <c r="H17" s="89">
        <v>3864838</v>
      </c>
      <c r="I17" s="123">
        <f t="shared" si="1"/>
        <v>1</v>
      </c>
      <c r="J17" s="89">
        <v>3864838</v>
      </c>
      <c r="K17" s="123">
        <f t="shared" si="2"/>
        <v>1</v>
      </c>
      <c r="L17" s="123">
        <f t="shared" si="3"/>
        <v>1</v>
      </c>
    </row>
    <row r="18" spans="1:12" s="25" customFormat="1" x14ac:dyDescent="0.2">
      <c r="A18" s="198"/>
      <c r="B18" s="205" t="s">
        <v>39</v>
      </c>
      <c r="C18" s="205"/>
      <c r="D18" s="149" t="s">
        <v>53</v>
      </c>
      <c r="E18" s="162">
        <f>+E15</f>
        <v>17543598939</v>
      </c>
      <c r="F18" s="162">
        <f>+F15</f>
        <v>13845807868</v>
      </c>
      <c r="G18" s="150">
        <f t="shared" si="0"/>
        <v>0.78922277670292107</v>
      </c>
      <c r="H18" s="162">
        <f>+H15</f>
        <v>13581555678</v>
      </c>
      <c r="I18" s="150">
        <f t="shared" si="1"/>
        <v>0.77416017803552006</v>
      </c>
      <c r="J18" s="162">
        <f>+J15</f>
        <v>3701570448</v>
      </c>
      <c r="K18" s="150">
        <f t="shared" si="2"/>
        <v>0.21099265098743716</v>
      </c>
      <c r="L18" s="150">
        <f t="shared" si="3"/>
        <v>0.27254392175382136</v>
      </c>
    </row>
    <row r="19" spans="1:12" s="25" customFormat="1" x14ac:dyDescent="0.2">
      <c r="A19" s="198"/>
      <c r="B19" s="206" t="s">
        <v>1</v>
      </c>
      <c r="C19" s="206"/>
      <c r="D19" s="151" t="s">
        <v>53</v>
      </c>
      <c r="E19" s="163">
        <f>+E14+E18</f>
        <v>52115108735</v>
      </c>
      <c r="F19" s="163">
        <f>+F14+F18</f>
        <v>45314757547</v>
      </c>
      <c r="G19" s="152">
        <f t="shared" si="0"/>
        <v>0.86951286578755715</v>
      </c>
      <c r="H19" s="163">
        <f>+H14+H18</f>
        <v>33199325432</v>
      </c>
      <c r="I19" s="152">
        <f t="shared" si="1"/>
        <v>0.63703839899510095</v>
      </c>
      <c r="J19" s="163">
        <f>+J14+J18</f>
        <v>7903560406</v>
      </c>
      <c r="K19" s="152">
        <f t="shared" si="2"/>
        <v>0.15165583643293917</v>
      </c>
      <c r="L19" s="152">
        <f t="shared" si="3"/>
        <v>0.23806388543009238</v>
      </c>
    </row>
    <row r="20" spans="1:12" s="25" customFormat="1" ht="19.5" customHeight="1" x14ac:dyDescent="0.2">
      <c r="A20" s="198"/>
      <c r="B20" s="141">
        <v>7596</v>
      </c>
      <c r="C20" s="137" t="s">
        <v>63</v>
      </c>
      <c r="D20" s="138" t="s">
        <v>53</v>
      </c>
      <c r="E20" s="54">
        <v>9368843000</v>
      </c>
      <c r="F20" s="54">
        <v>4305704119</v>
      </c>
      <c r="G20" s="122">
        <f t="shared" si="0"/>
        <v>0.45957693164460117</v>
      </c>
      <c r="H20" s="65">
        <v>2421914384</v>
      </c>
      <c r="I20" s="122">
        <f t="shared" si="1"/>
        <v>0.25850730810624106</v>
      </c>
      <c r="J20" s="65">
        <v>690570974</v>
      </c>
      <c r="K20" s="122">
        <f t="shared" si="2"/>
        <v>7.3709312238448232E-2</v>
      </c>
      <c r="L20" s="122">
        <f t="shared" si="3"/>
        <v>0.28513434602071386</v>
      </c>
    </row>
    <row r="21" spans="1:12" s="25" customFormat="1" x14ac:dyDescent="0.2">
      <c r="A21" s="198"/>
      <c r="B21" s="210">
        <v>7588</v>
      </c>
      <c r="C21" s="211" t="s">
        <v>64</v>
      </c>
      <c r="D21" s="138" t="s">
        <v>53</v>
      </c>
      <c r="E21" s="54">
        <f>SUM(E22:E23)</f>
        <v>9834734141</v>
      </c>
      <c r="F21" s="54">
        <f>SUM(F22:F23)</f>
        <v>8006571921</v>
      </c>
      <c r="G21" s="122">
        <f t="shared" si="0"/>
        <v>0.81411167869006451</v>
      </c>
      <c r="H21" s="54">
        <f>SUM(H22:H23)</f>
        <v>5179053851</v>
      </c>
      <c r="I21" s="122">
        <f t="shared" si="1"/>
        <v>0.52660842446254386</v>
      </c>
      <c r="J21" s="54">
        <f>SUM(J22:J23)</f>
        <v>1743337622</v>
      </c>
      <c r="K21" s="122">
        <f t="shared" si="2"/>
        <v>0.17726331967960413</v>
      </c>
      <c r="L21" s="122">
        <f t="shared" si="3"/>
        <v>0.33661314829993261</v>
      </c>
    </row>
    <row r="22" spans="1:12" s="25" customFormat="1" x14ac:dyDescent="0.2">
      <c r="A22" s="199"/>
      <c r="B22" s="190"/>
      <c r="C22" s="193"/>
      <c r="D22" s="139" t="s">
        <v>56</v>
      </c>
      <c r="E22" s="159">
        <v>8989734141</v>
      </c>
      <c r="F22" s="164">
        <v>7616571921</v>
      </c>
      <c r="G22" s="124">
        <f t="shared" si="0"/>
        <v>0.8472521880555578</v>
      </c>
      <c r="H22" s="164">
        <v>4789053851</v>
      </c>
      <c r="I22" s="124">
        <f t="shared" si="1"/>
        <v>0.53272474757159782</v>
      </c>
      <c r="J22" s="164">
        <v>1353337622</v>
      </c>
      <c r="K22" s="125">
        <f t="shared" si="2"/>
        <v>0.15054256341439007</v>
      </c>
      <c r="L22" s="125">
        <f t="shared" si="3"/>
        <v>0.28258976910802752</v>
      </c>
    </row>
    <row r="23" spans="1:12" s="25" customFormat="1" x14ac:dyDescent="0.2">
      <c r="A23" s="199"/>
      <c r="B23" s="190"/>
      <c r="C23" s="193"/>
      <c r="D23" s="140" t="s">
        <v>57</v>
      </c>
      <c r="E23" s="160">
        <v>845000000</v>
      </c>
      <c r="F23" s="165">
        <v>390000000</v>
      </c>
      <c r="G23" s="126">
        <f t="shared" si="0"/>
        <v>0.46153846153846156</v>
      </c>
      <c r="H23" s="165">
        <v>390000000</v>
      </c>
      <c r="I23" s="126">
        <f t="shared" si="1"/>
        <v>0.46153846153846156</v>
      </c>
      <c r="J23" s="165">
        <v>390000000</v>
      </c>
      <c r="K23" s="127">
        <f t="shared" si="2"/>
        <v>0.46153846153846156</v>
      </c>
      <c r="L23" s="127">
        <f t="shared" si="3"/>
        <v>1</v>
      </c>
    </row>
    <row r="24" spans="1:12" s="25" customFormat="1" ht="20.25" customHeight="1" x14ac:dyDescent="0.2">
      <c r="A24" s="198"/>
      <c r="B24" s="142">
        <v>7583</v>
      </c>
      <c r="C24" s="137" t="s">
        <v>65</v>
      </c>
      <c r="D24" s="138" t="s">
        <v>53</v>
      </c>
      <c r="E24" s="54">
        <v>5664550000</v>
      </c>
      <c r="F24" s="54">
        <v>4084512286</v>
      </c>
      <c r="G24" s="122">
        <f t="shared" si="0"/>
        <v>0.72106562498344973</v>
      </c>
      <c r="H24" s="65">
        <v>3304931486</v>
      </c>
      <c r="I24" s="122">
        <f t="shared" si="1"/>
        <v>0.58344113583603285</v>
      </c>
      <c r="J24" s="65">
        <v>644446120</v>
      </c>
      <c r="K24" s="122">
        <f t="shared" si="2"/>
        <v>0.11376828168168698</v>
      </c>
      <c r="L24" s="122">
        <f t="shared" si="3"/>
        <v>0.19499530405696283</v>
      </c>
    </row>
    <row r="25" spans="1:12" s="25" customFormat="1" ht="21" customHeight="1" x14ac:dyDescent="0.2">
      <c r="A25" s="198"/>
      <c r="B25" s="142">
        <v>7579</v>
      </c>
      <c r="C25" s="137" t="s">
        <v>66</v>
      </c>
      <c r="D25" s="138" t="s">
        <v>53</v>
      </c>
      <c r="E25" s="54">
        <v>10956419534</v>
      </c>
      <c r="F25" s="65">
        <v>7544059059</v>
      </c>
      <c r="G25" s="122">
        <f t="shared" si="0"/>
        <v>0.68855149582299668</v>
      </c>
      <c r="H25" s="65">
        <v>6825347859</v>
      </c>
      <c r="I25" s="122">
        <f t="shared" si="1"/>
        <v>0.62295422677267476</v>
      </c>
      <c r="J25" s="65">
        <v>405981540</v>
      </c>
      <c r="K25" s="122">
        <f t="shared" si="2"/>
        <v>3.7054216365132481E-2</v>
      </c>
      <c r="L25" s="122">
        <f t="shared" si="3"/>
        <v>5.9481443054168588E-2</v>
      </c>
    </row>
    <row r="26" spans="1:12" s="25" customFormat="1" x14ac:dyDescent="0.2">
      <c r="A26" s="199"/>
      <c r="B26" s="205" t="s">
        <v>40</v>
      </c>
      <c r="C26" s="205"/>
      <c r="D26" s="149" t="s">
        <v>53</v>
      </c>
      <c r="E26" s="161">
        <f>+E20+E21+E24+E25</f>
        <v>35824546675</v>
      </c>
      <c r="F26" s="161">
        <f>+F20+F21+F24+F25</f>
        <v>23940847385</v>
      </c>
      <c r="G26" s="150">
        <f t="shared" si="0"/>
        <v>0.66828053965877576</v>
      </c>
      <c r="H26" s="166">
        <f>+H20+H21+H24+H25</f>
        <v>17731247580</v>
      </c>
      <c r="I26" s="150">
        <f t="shared" si="1"/>
        <v>0.49494687932432851</v>
      </c>
      <c r="J26" s="166">
        <f t="shared" ref="J26" si="7">+J20+J21+J24+J25</f>
        <v>3484336256</v>
      </c>
      <c r="K26" s="150">
        <f t="shared" si="2"/>
        <v>9.7261140178824049E-2</v>
      </c>
      <c r="L26" s="150">
        <f t="shared" si="3"/>
        <v>0.19650824005921416</v>
      </c>
    </row>
    <row r="27" spans="1:12" s="25" customFormat="1" ht="12" customHeight="1" x14ac:dyDescent="0.2">
      <c r="A27" s="198"/>
      <c r="B27" s="143">
        <v>7581</v>
      </c>
      <c r="C27" s="144" t="s">
        <v>67</v>
      </c>
      <c r="D27" s="138" t="s">
        <v>53</v>
      </c>
      <c r="E27" s="54">
        <v>6656503000</v>
      </c>
      <c r="F27" s="65">
        <v>5201033030</v>
      </c>
      <c r="G27" s="122">
        <f t="shared" si="0"/>
        <v>0.78134615578179711</v>
      </c>
      <c r="H27" s="65">
        <v>4655888630</v>
      </c>
      <c r="I27" s="122">
        <f t="shared" si="1"/>
        <v>0.6994496404493471</v>
      </c>
      <c r="J27" s="65">
        <v>1534577419</v>
      </c>
      <c r="K27" s="122">
        <f t="shared" si="2"/>
        <v>0.2305380796793752</v>
      </c>
      <c r="L27" s="122">
        <f t="shared" si="3"/>
        <v>0.32959925396669121</v>
      </c>
    </row>
    <row r="28" spans="1:12" ht="12" customHeight="1" x14ac:dyDescent="0.2">
      <c r="A28" s="198"/>
      <c r="B28" s="205" t="s">
        <v>7</v>
      </c>
      <c r="C28" s="205"/>
      <c r="D28" s="149" t="s">
        <v>53</v>
      </c>
      <c r="E28" s="162">
        <f>+E27</f>
        <v>6656503000</v>
      </c>
      <c r="F28" s="162">
        <f t="shared" ref="F28" si="8">+F27</f>
        <v>5201033030</v>
      </c>
      <c r="G28" s="150">
        <f t="shared" si="0"/>
        <v>0.78134615578179711</v>
      </c>
      <c r="H28" s="162">
        <f t="shared" ref="H28" si="9">+H27</f>
        <v>4655888630</v>
      </c>
      <c r="I28" s="150">
        <f t="shared" si="1"/>
        <v>0.6994496404493471</v>
      </c>
      <c r="J28" s="162">
        <f t="shared" ref="J28" si="10">+J27</f>
        <v>1534577419</v>
      </c>
      <c r="K28" s="150">
        <f t="shared" si="2"/>
        <v>0.2305380796793752</v>
      </c>
      <c r="L28" s="150">
        <f t="shared" si="3"/>
        <v>0.32959925396669121</v>
      </c>
    </row>
    <row r="29" spans="1:12" ht="24" customHeight="1" x14ac:dyDescent="0.2">
      <c r="A29" s="198"/>
      <c r="B29" s="189">
        <v>7573</v>
      </c>
      <c r="C29" s="186" t="s">
        <v>68</v>
      </c>
      <c r="D29" s="138" t="s">
        <v>53</v>
      </c>
      <c r="E29" s="54">
        <f>+E30+E31</f>
        <v>68542871000</v>
      </c>
      <c r="F29" s="54">
        <f>+F30+F31</f>
        <v>36574064899</v>
      </c>
      <c r="G29" s="122">
        <f t="shared" si="0"/>
        <v>0.53359400278112079</v>
      </c>
      <c r="H29" s="65">
        <f>+H30+H31</f>
        <v>20711005642</v>
      </c>
      <c r="I29" s="122">
        <f t="shared" si="1"/>
        <v>0.30216133844174692</v>
      </c>
      <c r="J29" s="65">
        <f>SUM(J30:J31)</f>
        <v>13867150352</v>
      </c>
      <c r="K29" s="122">
        <f t="shared" si="2"/>
        <v>0.20231353238763516</v>
      </c>
      <c r="L29" s="122">
        <f t="shared" si="3"/>
        <v>0.66955466053655566</v>
      </c>
    </row>
    <row r="30" spans="1:12" x14ac:dyDescent="0.2">
      <c r="A30" s="199"/>
      <c r="B30" s="190"/>
      <c r="C30" s="187"/>
      <c r="D30" s="139" t="s">
        <v>56</v>
      </c>
      <c r="E30" s="89">
        <v>68522496380</v>
      </c>
      <c r="F30" s="90">
        <v>36553690279</v>
      </c>
      <c r="G30" s="123">
        <f t="shared" si="0"/>
        <v>0.53345532066267665</v>
      </c>
      <c r="H30" s="90">
        <v>20690631022</v>
      </c>
      <c r="I30" s="123">
        <f t="shared" si="1"/>
        <v>0.30195384165891359</v>
      </c>
      <c r="J30" s="90">
        <v>13846775732</v>
      </c>
      <c r="K30" s="123">
        <f t="shared" si="2"/>
        <v>0.20207634665279836</v>
      </c>
      <c r="L30" s="123">
        <f t="shared" si="3"/>
        <v>0.66922926213690415</v>
      </c>
    </row>
    <row r="31" spans="1:12" x14ac:dyDescent="0.2">
      <c r="A31" s="199"/>
      <c r="B31" s="191"/>
      <c r="C31" s="188"/>
      <c r="D31" s="140" t="s">
        <v>57</v>
      </c>
      <c r="E31" s="89">
        <v>20374620</v>
      </c>
      <c r="F31" s="90">
        <v>20374620</v>
      </c>
      <c r="G31" s="123">
        <f t="shared" si="0"/>
        <v>1</v>
      </c>
      <c r="H31" s="90">
        <v>20374620</v>
      </c>
      <c r="I31" s="123">
        <f t="shared" si="1"/>
        <v>1</v>
      </c>
      <c r="J31" s="90">
        <v>20374620</v>
      </c>
      <c r="K31" s="123">
        <f t="shared" si="2"/>
        <v>1</v>
      </c>
      <c r="L31" s="123">
        <f t="shared" si="3"/>
        <v>1</v>
      </c>
    </row>
    <row r="32" spans="1:12" ht="21.75" customHeight="1" x14ac:dyDescent="0.2">
      <c r="A32" s="198"/>
      <c r="B32" s="142">
        <v>7576</v>
      </c>
      <c r="C32" s="145" t="s">
        <v>69</v>
      </c>
      <c r="D32" s="138" t="s">
        <v>53</v>
      </c>
      <c r="E32" s="54">
        <v>11061571000</v>
      </c>
      <c r="F32" s="65">
        <v>5258969805</v>
      </c>
      <c r="G32" s="122">
        <f t="shared" si="0"/>
        <v>0.47542702614303156</v>
      </c>
      <c r="H32" s="65">
        <v>4583619805</v>
      </c>
      <c r="I32" s="122">
        <f t="shared" si="1"/>
        <v>0.41437331144012002</v>
      </c>
      <c r="J32" s="65">
        <v>1223537736</v>
      </c>
      <c r="K32" s="122">
        <f t="shared" si="2"/>
        <v>0.11061157009253025</v>
      </c>
      <c r="L32" s="122">
        <f t="shared" si="3"/>
        <v>0.26693700351528171</v>
      </c>
    </row>
    <row r="33" spans="1:12" x14ac:dyDescent="0.2">
      <c r="A33" s="198"/>
      <c r="B33" s="207">
        <v>7587</v>
      </c>
      <c r="C33" s="209" t="s">
        <v>70</v>
      </c>
      <c r="D33" s="138" t="s">
        <v>53</v>
      </c>
      <c r="E33" s="54">
        <f>SUM(E34:E35)</f>
        <v>67420300000</v>
      </c>
      <c r="F33" s="54">
        <f>SUM(F34:F35)</f>
        <v>44094442274</v>
      </c>
      <c r="G33" s="122">
        <f t="shared" si="0"/>
        <v>0.65402322852315997</v>
      </c>
      <c r="H33" s="54">
        <f>SUM(H34:H35)</f>
        <v>19230545845</v>
      </c>
      <c r="I33" s="122">
        <f t="shared" si="1"/>
        <v>0.28523376260562472</v>
      </c>
      <c r="J33" s="54">
        <f>SUM(J34:J35)</f>
        <v>6591581422</v>
      </c>
      <c r="K33" s="122">
        <f t="shared" si="2"/>
        <v>9.7768497351687841E-2</v>
      </c>
      <c r="L33" s="122">
        <f t="shared" si="3"/>
        <v>0.34276621553692566</v>
      </c>
    </row>
    <row r="34" spans="1:12" x14ac:dyDescent="0.2">
      <c r="A34" s="198"/>
      <c r="B34" s="208"/>
      <c r="C34" s="187"/>
      <c r="D34" s="139" t="s">
        <v>56</v>
      </c>
      <c r="E34" s="159">
        <v>56661470000</v>
      </c>
      <c r="F34" s="164">
        <v>34247214360</v>
      </c>
      <c r="G34" s="124">
        <f t="shared" si="0"/>
        <v>0.60441803504215474</v>
      </c>
      <c r="H34" s="164">
        <v>9673890129</v>
      </c>
      <c r="I34" s="124">
        <f t="shared" si="1"/>
        <v>0.1707313652293172</v>
      </c>
      <c r="J34" s="164">
        <v>919724170</v>
      </c>
      <c r="K34" s="125">
        <f t="shared" si="2"/>
        <v>1.6231915091507509E-2</v>
      </c>
      <c r="L34" s="125">
        <f t="shared" si="3"/>
        <v>9.5072836029312324E-2</v>
      </c>
    </row>
    <row r="35" spans="1:12" x14ac:dyDescent="0.2">
      <c r="A35" s="198"/>
      <c r="B35" s="208"/>
      <c r="C35" s="187"/>
      <c r="D35" s="140" t="s">
        <v>57</v>
      </c>
      <c r="E35" s="160">
        <v>10758830000</v>
      </c>
      <c r="F35" s="165">
        <v>9847227914</v>
      </c>
      <c r="G35" s="126">
        <f t="shared" si="0"/>
        <v>0.91526940327154538</v>
      </c>
      <c r="H35" s="165">
        <v>9556655716</v>
      </c>
      <c r="I35" s="126">
        <f t="shared" si="1"/>
        <v>0.88826161543587923</v>
      </c>
      <c r="J35" s="165">
        <v>5671857252</v>
      </c>
      <c r="K35" s="127">
        <f t="shared" si="2"/>
        <v>0.52718160357585353</v>
      </c>
      <c r="L35" s="127">
        <f t="shared" si="3"/>
        <v>0.59349812534357915</v>
      </c>
    </row>
    <row r="36" spans="1:12" x14ac:dyDescent="0.2">
      <c r="A36" s="198"/>
      <c r="B36" s="207">
        <v>7578</v>
      </c>
      <c r="C36" s="209" t="s">
        <v>71</v>
      </c>
      <c r="D36" s="138" t="s">
        <v>53</v>
      </c>
      <c r="E36" s="54">
        <f>SUM(E37:E38)</f>
        <v>124210185469</v>
      </c>
      <c r="F36" s="54">
        <f>SUM(F37:F38)</f>
        <v>78970540222</v>
      </c>
      <c r="G36" s="122">
        <f t="shared" si="0"/>
        <v>0.63578151762529356</v>
      </c>
      <c r="H36" s="54">
        <f>SUM(H37:H38)</f>
        <v>61875723684</v>
      </c>
      <c r="I36" s="122">
        <f t="shared" si="1"/>
        <v>0.4981533796956028</v>
      </c>
      <c r="J36" s="54">
        <f>SUM(J37:J38)</f>
        <v>25717643605</v>
      </c>
      <c r="K36" s="122">
        <f t="shared" si="2"/>
        <v>0.20704939379885662</v>
      </c>
      <c r="L36" s="122">
        <f t="shared" si="3"/>
        <v>0.41563382331235893</v>
      </c>
    </row>
    <row r="37" spans="1:12" x14ac:dyDescent="0.2">
      <c r="A37" s="198"/>
      <c r="B37" s="208"/>
      <c r="C37" s="187"/>
      <c r="D37" s="139" t="s">
        <v>56</v>
      </c>
      <c r="E37" s="159">
        <v>95315928469</v>
      </c>
      <c r="F37" s="164">
        <v>53929105774</v>
      </c>
      <c r="G37" s="124">
        <f t="shared" si="0"/>
        <v>0.56579321672913874</v>
      </c>
      <c r="H37" s="164">
        <v>42345707694</v>
      </c>
      <c r="I37" s="124">
        <f t="shared" si="1"/>
        <v>0.44426685417823186</v>
      </c>
      <c r="J37" s="164">
        <v>6187627615</v>
      </c>
      <c r="K37" s="125">
        <f t="shared" si="2"/>
        <v>6.4917036579173942E-2</v>
      </c>
      <c r="L37" s="125">
        <f t="shared" si="3"/>
        <v>0.14612171934197549</v>
      </c>
    </row>
    <row r="38" spans="1:12" x14ac:dyDescent="0.2">
      <c r="A38" s="198"/>
      <c r="B38" s="208"/>
      <c r="C38" s="187"/>
      <c r="D38" s="140" t="s">
        <v>57</v>
      </c>
      <c r="E38" s="160">
        <v>28894257000</v>
      </c>
      <c r="F38" s="165">
        <v>25041434448</v>
      </c>
      <c r="G38" s="126">
        <f t="shared" si="0"/>
        <v>0.86665784304472682</v>
      </c>
      <c r="H38" s="165">
        <v>19530015990</v>
      </c>
      <c r="I38" s="126">
        <f t="shared" si="1"/>
        <v>0.67591341732718724</v>
      </c>
      <c r="J38" s="165">
        <v>19530015990</v>
      </c>
      <c r="K38" s="127">
        <f t="shared" si="2"/>
        <v>0.67591341732718724</v>
      </c>
      <c r="L38" s="127">
        <f t="shared" si="3"/>
        <v>1</v>
      </c>
    </row>
    <row r="39" spans="1:12" x14ac:dyDescent="0.2">
      <c r="A39" s="198"/>
      <c r="B39" s="205" t="s">
        <v>41</v>
      </c>
      <c r="C39" s="205"/>
      <c r="D39" s="149" t="s">
        <v>53</v>
      </c>
      <c r="E39" s="161">
        <f>+E29+E32+E33+E36</f>
        <v>271234927469</v>
      </c>
      <c r="F39" s="161">
        <f>+F29+F32+F33+F36</f>
        <v>164898017200</v>
      </c>
      <c r="G39" s="150">
        <f t="shared" si="0"/>
        <v>0.60795273948944695</v>
      </c>
      <c r="H39" s="161">
        <f>+H29+H32+H33+H36</f>
        <v>106400894976</v>
      </c>
      <c r="I39" s="150">
        <f t="shared" si="1"/>
        <v>0.39228316193960966</v>
      </c>
      <c r="J39" s="161">
        <f>+J29+J32+J33+J36</f>
        <v>47399913115</v>
      </c>
      <c r="K39" s="150">
        <f t="shared" si="2"/>
        <v>0.17475593411699322</v>
      </c>
      <c r="L39" s="150">
        <f t="shared" si="3"/>
        <v>0.44548415805799019</v>
      </c>
    </row>
    <row r="40" spans="1:12" ht="24" customHeight="1" x14ac:dyDescent="0.2">
      <c r="A40" s="198"/>
      <c r="B40" s="195">
        <v>7593</v>
      </c>
      <c r="C40" s="186" t="s">
        <v>72</v>
      </c>
      <c r="D40" s="138" t="s">
        <v>53</v>
      </c>
      <c r="E40" s="54">
        <f>+E41+E42</f>
        <v>28312045000</v>
      </c>
      <c r="F40" s="54">
        <f>+F41+F42</f>
        <v>27319092777</v>
      </c>
      <c r="G40" s="122">
        <f t="shared" si="0"/>
        <v>0.96492827618068566</v>
      </c>
      <c r="H40" s="65">
        <f>+H41+H42</f>
        <v>25813197010</v>
      </c>
      <c r="I40" s="122">
        <f t="shared" si="1"/>
        <v>0.91173904993440069</v>
      </c>
      <c r="J40" s="65">
        <f>+J41+J42</f>
        <v>6168484368</v>
      </c>
      <c r="K40" s="122">
        <f>+J40/E40</f>
        <v>0.21787491394563691</v>
      </c>
      <c r="L40" s="122">
        <f t="shared" si="3"/>
        <v>0.23896630725788584</v>
      </c>
    </row>
    <row r="41" spans="1:12" x14ac:dyDescent="0.2">
      <c r="A41" s="199"/>
      <c r="B41" s="196"/>
      <c r="C41" s="187"/>
      <c r="D41" s="147" t="s">
        <v>56</v>
      </c>
      <c r="E41" s="89">
        <v>28309490600</v>
      </c>
      <c r="F41" s="89">
        <v>27316538377</v>
      </c>
      <c r="G41" s="123">
        <f t="shared" si="0"/>
        <v>0.96492511161610239</v>
      </c>
      <c r="H41" s="90">
        <v>25810642610</v>
      </c>
      <c r="I41" s="123">
        <f t="shared" si="1"/>
        <v>0.91173108604080644</v>
      </c>
      <c r="J41" s="90">
        <v>6168484368</v>
      </c>
      <c r="K41" s="123">
        <f t="shared" ref="K41:K42" si="11">+J41/E41</f>
        <v>0.21789457306589613</v>
      </c>
      <c r="L41" s="123">
        <f t="shared" si="3"/>
        <v>0.23898995701912901</v>
      </c>
    </row>
    <row r="42" spans="1:12" x14ac:dyDescent="0.2">
      <c r="A42" s="199"/>
      <c r="B42" s="197"/>
      <c r="C42" s="188"/>
      <c r="D42" s="148" t="s">
        <v>57</v>
      </c>
      <c r="E42" s="89">
        <v>2554400</v>
      </c>
      <c r="F42" s="89">
        <v>2554400</v>
      </c>
      <c r="G42" s="123">
        <f t="shared" si="0"/>
        <v>1</v>
      </c>
      <c r="H42" s="90">
        <v>2554400</v>
      </c>
      <c r="I42" s="123">
        <f t="shared" si="1"/>
        <v>1</v>
      </c>
      <c r="J42" s="90">
        <v>0</v>
      </c>
      <c r="K42" s="123">
        <f t="shared" si="11"/>
        <v>0</v>
      </c>
      <c r="L42" s="123">
        <f t="shared" si="3"/>
        <v>0</v>
      </c>
    </row>
    <row r="43" spans="1:12" ht="24" customHeight="1" x14ac:dyDescent="0.2">
      <c r="A43" s="198"/>
      <c r="B43" s="189">
        <v>7653</v>
      </c>
      <c r="C43" s="186" t="s">
        <v>73</v>
      </c>
      <c r="D43" s="138" t="s">
        <v>53</v>
      </c>
      <c r="E43" s="54">
        <f>+E44+E45</f>
        <v>28620662655</v>
      </c>
      <c r="F43" s="54">
        <f>+F44+F45</f>
        <v>20548240208</v>
      </c>
      <c r="G43" s="122">
        <f t="shared" si="0"/>
        <v>0.71795123878483103</v>
      </c>
      <c r="H43" s="65">
        <f>+H44+H45</f>
        <v>16025875977</v>
      </c>
      <c r="I43" s="122">
        <f t="shared" si="1"/>
        <v>0.55994077321617486</v>
      </c>
      <c r="J43" s="65">
        <f>+J44+J45</f>
        <v>3839671134</v>
      </c>
      <c r="K43" s="122">
        <f t="shared" si="2"/>
        <v>0.13415731076125917</v>
      </c>
      <c r="L43" s="122">
        <f t="shared" si="3"/>
        <v>0.23959196611221847</v>
      </c>
    </row>
    <row r="44" spans="1:12" x14ac:dyDescent="0.2">
      <c r="A44" s="200"/>
      <c r="B44" s="190"/>
      <c r="C44" s="187"/>
      <c r="D44" s="147" t="s">
        <v>56</v>
      </c>
      <c r="E44" s="89">
        <v>28338576657</v>
      </c>
      <c r="F44" s="90">
        <v>20266154210</v>
      </c>
      <c r="G44" s="123">
        <f t="shared" si="0"/>
        <v>0.71514368753569679</v>
      </c>
      <c r="H44" s="90">
        <v>15743789979</v>
      </c>
      <c r="I44" s="123">
        <f t="shared" si="1"/>
        <v>0.55556036457148872</v>
      </c>
      <c r="J44" s="90">
        <v>3559672602</v>
      </c>
      <c r="K44" s="123">
        <f t="shared" si="2"/>
        <v>0.12561225798617215</v>
      </c>
      <c r="L44" s="123">
        <f t="shared" si="3"/>
        <v>0.22610010720087745</v>
      </c>
    </row>
    <row r="45" spans="1:12" x14ac:dyDescent="0.2">
      <c r="A45" s="200"/>
      <c r="B45" s="191"/>
      <c r="C45" s="188"/>
      <c r="D45" s="148" t="s">
        <v>57</v>
      </c>
      <c r="E45" s="89">
        <v>282085998</v>
      </c>
      <c r="F45" s="90">
        <v>282085998</v>
      </c>
      <c r="G45" s="123">
        <f t="shared" si="0"/>
        <v>1</v>
      </c>
      <c r="H45" s="90">
        <v>282085998</v>
      </c>
      <c r="I45" s="123">
        <f t="shared" si="1"/>
        <v>1</v>
      </c>
      <c r="J45" s="90">
        <v>279998532</v>
      </c>
      <c r="K45" s="123">
        <f t="shared" si="2"/>
        <v>0.99259989501499468</v>
      </c>
      <c r="L45" s="123">
        <f t="shared" si="3"/>
        <v>0.99259989501499468</v>
      </c>
    </row>
    <row r="46" spans="1:12" ht="22.5" customHeight="1" x14ac:dyDescent="0.2">
      <c r="A46" s="201"/>
      <c r="B46" s="142">
        <v>7595</v>
      </c>
      <c r="C46" s="145" t="s">
        <v>74</v>
      </c>
      <c r="D46" s="138" t="s">
        <v>53</v>
      </c>
      <c r="E46" s="54">
        <v>3912190000</v>
      </c>
      <c r="F46" s="65">
        <v>2872087774</v>
      </c>
      <c r="G46" s="122">
        <f t="shared" si="0"/>
        <v>0.73413811036785026</v>
      </c>
      <c r="H46" s="65">
        <v>2568295210</v>
      </c>
      <c r="I46" s="122">
        <f t="shared" si="1"/>
        <v>0.65648529595955207</v>
      </c>
      <c r="J46" s="65">
        <v>685765045</v>
      </c>
      <c r="K46" s="122">
        <f t="shared" si="2"/>
        <v>0.17528929959945708</v>
      </c>
      <c r="L46" s="122">
        <f t="shared" si="3"/>
        <v>0.26701176809032012</v>
      </c>
    </row>
    <row r="47" spans="1:12" ht="24" customHeight="1" x14ac:dyDescent="0.2">
      <c r="A47" s="200"/>
      <c r="B47" s="142">
        <v>7907</v>
      </c>
      <c r="C47" s="145" t="s">
        <v>83</v>
      </c>
      <c r="D47" s="138" t="s">
        <v>53</v>
      </c>
      <c r="E47" s="54">
        <v>1188255466</v>
      </c>
      <c r="F47" s="65">
        <v>950604373</v>
      </c>
      <c r="G47" s="122">
        <f t="shared" si="0"/>
        <v>0.80000000016831396</v>
      </c>
      <c r="H47" s="65">
        <v>0</v>
      </c>
      <c r="I47" s="122">
        <f t="shared" si="1"/>
        <v>0</v>
      </c>
      <c r="J47" s="65">
        <v>0</v>
      </c>
      <c r="K47" s="122">
        <f t="shared" si="2"/>
        <v>0</v>
      </c>
      <c r="L47" s="122" t="e">
        <f t="shared" si="3"/>
        <v>#DIV/0!</v>
      </c>
    </row>
    <row r="48" spans="1:12" x14ac:dyDescent="0.2">
      <c r="A48" s="201"/>
      <c r="B48" s="205" t="s">
        <v>42</v>
      </c>
      <c r="C48" s="205"/>
      <c r="D48" s="149" t="s">
        <v>53</v>
      </c>
      <c r="E48" s="162">
        <f>+E40+E43+E46+E47</f>
        <v>62033153121</v>
      </c>
      <c r="F48" s="162">
        <f>+F40+F43+F46+F47</f>
        <v>51690025132</v>
      </c>
      <c r="G48" s="150">
        <f t="shared" ref="G48:G50" si="12">F48/E48</f>
        <v>0.83326451310922389</v>
      </c>
      <c r="H48" s="162">
        <f>+H40+H43+H46+H47</f>
        <v>44407368197</v>
      </c>
      <c r="I48" s="150">
        <f t="shared" ref="I48:I50" si="13">+H48/E48</f>
        <v>0.71586508121520642</v>
      </c>
      <c r="J48" s="162">
        <f>+J40+J43+J46+J47</f>
        <v>10693920547</v>
      </c>
      <c r="K48" s="150">
        <f t="shared" ref="K48:K50" si="14">+J48/E48</f>
        <v>0.17239040753161072</v>
      </c>
      <c r="L48" s="150">
        <f t="shared" ref="L48:L50" si="15">+J48/H48</f>
        <v>0.24081410318124735</v>
      </c>
    </row>
    <row r="49" spans="1:12" x14ac:dyDescent="0.2">
      <c r="A49" s="201"/>
      <c r="B49" s="206" t="s">
        <v>20</v>
      </c>
      <c r="C49" s="206"/>
      <c r="D49" s="151" t="s">
        <v>53</v>
      </c>
      <c r="E49" s="163">
        <f>+E26+E28+E39+E48</f>
        <v>375749130265</v>
      </c>
      <c r="F49" s="163">
        <f>+F26+F28+F39+F48</f>
        <v>245729922747</v>
      </c>
      <c r="G49" s="152">
        <f t="shared" si="12"/>
        <v>0.65397336402002326</v>
      </c>
      <c r="H49" s="163">
        <f>+H26+H28+H39+H48</f>
        <v>173195399383</v>
      </c>
      <c r="I49" s="152">
        <f t="shared" si="13"/>
        <v>0.46093360019450369</v>
      </c>
      <c r="J49" s="163">
        <f>+J26+J28+J39+J48</f>
        <v>63112747337</v>
      </c>
      <c r="K49" s="152">
        <f t="shared" si="14"/>
        <v>0.16796511888793791</v>
      </c>
      <c r="L49" s="152">
        <f t="shared" si="15"/>
        <v>0.36440198505177401</v>
      </c>
    </row>
    <row r="50" spans="1:12" x14ac:dyDescent="0.2">
      <c r="A50" s="51"/>
      <c r="B50" s="202" t="s">
        <v>76</v>
      </c>
      <c r="C50" s="203"/>
      <c r="D50" s="204"/>
      <c r="E50" s="70">
        <f>+E19+E49</f>
        <v>427864239000</v>
      </c>
      <c r="F50" s="70">
        <f>+F19+F49</f>
        <v>291044680294</v>
      </c>
      <c r="G50" s="71">
        <f t="shared" si="12"/>
        <v>0.68022670222271131</v>
      </c>
      <c r="H50" s="70">
        <f>+H19+H49</f>
        <v>206394724815</v>
      </c>
      <c r="I50" s="71">
        <f t="shared" si="13"/>
        <v>0.48238367688167555</v>
      </c>
      <c r="J50" s="70">
        <f>+J19+J49</f>
        <v>71016307743</v>
      </c>
      <c r="K50" s="71">
        <f t="shared" si="14"/>
        <v>0.1659786008500701</v>
      </c>
      <c r="L50" s="71">
        <f t="shared" si="15"/>
        <v>0.34408005246575374</v>
      </c>
    </row>
    <row r="52" spans="1:12" x14ac:dyDescent="0.2">
      <c r="J52" s="55"/>
      <c r="K52" s="56"/>
    </row>
    <row r="53" spans="1:12" x14ac:dyDescent="0.2">
      <c r="J53" s="55"/>
      <c r="K53" s="56"/>
    </row>
  </sheetData>
  <autoFilter ref="A5:L50">
    <filterColumn colId="1" showButton="0"/>
    <filterColumn colId="3" showButton="0"/>
  </autoFilter>
  <mergeCells count="33">
    <mergeCell ref="B10:B12"/>
    <mergeCell ref="C10:C12"/>
    <mergeCell ref="B1:L1"/>
    <mergeCell ref="B2:L2"/>
    <mergeCell ref="B3:L3"/>
    <mergeCell ref="B5:C5"/>
    <mergeCell ref="D5:E5"/>
    <mergeCell ref="C7:C9"/>
    <mergeCell ref="B7:B9"/>
    <mergeCell ref="A6:A49"/>
    <mergeCell ref="B50:D50"/>
    <mergeCell ref="B48:C48"/>
    <mergeCell ref="B49:C49"/>
    <mergeCell ref="B33:B35"/>
    <mergeCell ref="C33:C35"/>
    <mergeCell ref="B36:B38"/>
    <mergeCell ref="C36:C38"/>
    <mergeCell ref="B28:C28"/>
    <mergeCell ref="B39:C39"/>
    <mergeCell ref="B14:C14"/>
    <mergeCell ref="B18:C18"/>
    <mergeCell ref="B26:C26"/>
    <mergeCell ref="B19:C19"/>
    <mergeCell ref="B21:B23"/>
    <mergeCell ref="C21:C23"/>
    <mergeCell ref="C43:C45"/>
    <mergeCell ref="B43:B45"/>
    <mergeCell ref="B29:B31"/>
    <mergeCell ref="C29:C31"/>
    <mergeCell ref="B15:B17"/>
    <mergeCell ref="C15:C17"/>
    <mergeCell ref="B40:B42"/>
    <mergeCell ref="C40:C4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90" zoomScaleNormal="90" zoomScaleSheetLayoutView="90" workbookViewId="0">
      <pane ySplit="5" topLeftCell="A6" activePane="bottomLeft" state="frozen"/>
      <selection activeCell="D35" sqref="D35"/>
      <selection pane="bottomLeft" activeCell="C10" sqref="C10:C12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25.42578125" style="24" customWidth="1"/>
    <col min="4" max="4" width="10.42578125" style="25" customWidth="1"/>
    <col min="5" max="6" width="17.85546875" style="23" customWidth="1"/>
    <col min="7" max="7" width="16.710937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5" width="14.42578125" style="23" bestFit="1" customWidth="1"/>
    <col min="16" max="16384" width="11.42578125" style="23"/>
  </cols>
  <sheetData>
    <row r="1" spans="1:15" x14ac:dyDescent="0.2">
      <c r="B1" s="214" t="s">
        <v>50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5" x14ac:dyDescent="0.2">
      <c r="B2" s="214" t="s">
        <v>51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5" x14ac:dyDescent="0.2"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5" ht="12.75" thickBot="1" x14ac:dyDescent="0.25"/>
    <row r="5" spans="1:15" ht="60" x14ac:dyDescent="0.2">
      <c r="B5" s="237" t="s">
        <v>0</v>
      </c>
      <c r="C5" s="238"/>
      <c r="D5" s="239" t="s">
        <v>79</v>
      </c>
      <c r="E5" s="240"/>
      <c r="F5" s="95" t="s">
        <v>81</v>
      </c>
      <c r="G5" s="96" t="s">
        <v>82</v>
      </c>
      <c r="H5" s="66" t="s">
        <v>2</v>
      </c>
      <c r="I5" s="67" t="s">
        <v>3</v>
      </c>
      <c r="J5" s="67" t="s">
        <v>4</v>
      </c>
      <c r="K5" s="67" t="s">
        <v>43</v>
      </c>
      <c r="L5" s="68" t="s">
        <v>5</v>
      </c>
      <c r="M5" s="69" t="s">
        <v>48</v>
      </c>
      <c r="N5" s="69" t="s">
        <v>49</v>
      </c>
    </row>
    <row r="6" spans="1:15" s="25" customFormat="1" ht="60" x14ac:dyDescent="0.2">
      <c r="A6" s="199" t="s">
        <v>75</v>
      </c>
      <c r="B6" s="83">
        <v>7563</v>
      </c>
      <c r="C6" s="84" t="s">
        <v>58</v>
      </c>
      <c r="D6" s="73" t="s">
        <v>53</v>
      </c>
      <c r="E6" s="54">
        <f>+'EJECUCION TOTAL'!E6</f>
        <v>213521974</v>
      </c>
      <c r="F6" s="54"/>
      <c r="G6" s="54">
        <f>+E6-F6</f>
        <v>213521974</v>
      </c>
      <c r="H6" s="54">
        <f>+'EJECUCION TOTAL'!F6</f>
        <v>186031999</v>
      </c>
      <c r="I6" s="53">
        <f>H6/G6</f>
        <v>0.87125458572240433</v>
      </c>
      <c r="J6" s="54">
        <f>+'EJECUCION TOTAL'!H6</f>
        <v>166031987</v>
      </c>
      <c r="K6" s="53">
        <f>+J6/G6</f>
        <v>0.77758735501386855</v>
      </c>
      <c r="L6" s="54">
        <f>+'EJECUCION TOTAL'!J6</f>
        <v>34005260</v>
      </c>
      <c r="M6" s="53">
        <f>+L6/G6</f>
        <v>0.15925883113088865</v>
      </c>
      <c r="N6" s="53">
        <f t="shared" ref="N6:N50" si="0">+L6/J6</f>
        <v>0.20481149816029123</v>
      </c>
    </row>
    <row r="7" spans="1:15" s="25" customFormat="1" ht="24" customHeight="1" x14ac:dyDescent="0.2">
      <c r="A7" s="199"/>
      <c r="B7" s="242">
        <v>7568</v>
      </c>
      <c r="C7" s="233" t="s">
        <v>59</v>
      </c>
      <c r="D7" s="73" t="s">
        <v>53</v>
      </c>
      <c r="E7" s="54">
        <f>+'EJECUCION TOTAL'!E7</f>
        <v>11583759809</v>
      </c>
      <c r="F7" s="54"/>
      <c r="G7" s="54">
        <f t="shared" ref="G7:G50" si="1">+E7-F7</f>
        <v>11583759809</v>
      </c>
      <c r="H7" s="54">
        <f>+'EJECUCION TOTAL'!F7</f>
        <v>10445573342</v>
      </c>
      <c r="I7" s="53">
        <f t="shared" ref="I7:I50" si="2">H7/G7</f>
        <v>0.90174291544653007</v>
      </c>
      <c r="J7" s="54">
        <f>+'EJECUCION TOTAL'!H7</f>
        <v>5054286364</v>
      </c>
      <c r="K7" s="53">
        <f>+'EJECUCION TOTAL'!I7</f>
        <v>0.43632520419433019</v>
      </c>
      <c r="L7" s="54">
        <f>+'EJECUCION TOTAL'!J7</f>
        <v>1556043813</v>
      </c>
      <c r="M7" s="53">
        <f>+'EJECUCION TOTAL'!K7</f>
        <v>0.13432977190972417</v>
      </c>
      <c r="N7" s="53">
        <f>+'EJECUCION TOTAL'!L7</f>
        <v>0.30786617554620221</v>
      </c>
      <c r="O7" s="179"/>
    </row>
    <row r="8" spans="1:15" s="25" customFormat="1" x14ac:dyDescent="0.2">
      <c r="A8" s="199"/>
      <c r="B8" s="243"/>
      <c r="C8" s="232"/>
      <c r="D8" s="74" t="s">
        <v>56</v>
      </c>
      <c r="E8" s="171">
        <f>+'EJECUCION TOTAL'!E8</f>
        <v>11582662009</v>
      </c>
      <c r="F8" s="171"/>
      <c r="G8" s="171"/>
      <c r="H8" s="171">
        <f>+'EJECUCION TOTAL'!F7</f>
        <v>10445573342</v>
      </c>
      <c r="I8" s="172">
        <f>+'EJECUCION TOTAL'!G8</f>
        <v>0.90173360267997094</v>
      </c>
      <c r="J8" s="171">
        <f>+'EJECUCION TOTAL'!H8</f>
        <v>5053188564</v>
      </c>
      <c r="K8" s="172">
        <f>+'EJECUCION TOTAL'!I8</f>
        <v>0.43627177932616473</v>
      </c>
      <c r="L8" s="171">
        <f>+'EJECUCION TOTAL'!J8</f>
        <v>1554946013</v>
      </c>
      <c r="M8" s="172">
        <f>+'EJECUCION TOTAL'!K8</f>
        <v>0.13424772403716612</v>
      </c>
      <c r="N8" s="172">
        <f>+'EJECUCION TOTAL'!L8</f>
        <v>0.30771581018720917</v>
      </c>
    </row>
    <row r="9" spans="1:15" s="25" customFormat="1" x14ac:dyDescent="0.2">
      <c r="A9" s="199"/>
      <c r="B9" s="244"/>
      <c r="C9" s="234"/>
      <c r="D9" s="75" t="s">
        <v>57</v>
      </c>
      <c r="E9" s="171">
        <f>+'EJECUCION TOTAL'!E9</f>
        <v>1097800</v>
      </c>
      <c r="F9" s="171"/>
      <c r="G9" s="171"/>
      <c r="H9" s="171">
        <f>+'EJECUCION TOTAL'!F9</f>
        <v>1097800</v>
      </c>
      <c r="I9" s="178">
        <f>+'EJECUCION TOTAL'!G9</f>
        <v>1</v>
      </c>
      <c r="J9" s="171">
        <f>+'EJECUCION TOTAL'!H9</f>
        <v>1097800</v>
      </c>
      <c r="K9" s="172">
        <f>+'EJECUCION TOTAL'!I9</f>
        <v>1</v>
      </c>
      <c r="L9" s="171">
        <f>+'EJECUCION TOTAL'!J9</f>
        <v>1097800</v>
      </c>
      <c r="M9" s="172">
        <f>+'EJECUCION TOTAL'!K9</f>
        <v>1</v>
      </c>
      <c r="N9" s="172">
        <f>+'EJECUCION TOTAL'!L9</f>
        <v>1</v>
      </c>
    </row>
    <row r="10" spans="1:15" s="25" customFormat="1" x14ac:dyDescent="0.2">
      <c r="A10" s="199"/>
      <c r="B10" s="219">
        <v>7570</v>
      </c>
      <c r="C10" s="221" t="s">
        <v>60</v>
      </c>
      <c r="D10" s="73" t="s">
        <v>53</v>
      </c>
      <c r="E10" s="54">
        <f>+'EJECUCION TOTAL'!E10</f>
        <v>17556547000</v>
      </c>
      <c r="F10" s="54">
        <f t="shared" ref="F10" si="3">SUM(F11:F12)</f>
        <v>508000000</v>
      </c>
      <c r="G10" s="54">
        <f t="shared" si="1"/>
        <v>17048547000</v>
      </c>
      <c r="H10" s="54">
        <f>+'EJECUCION TOTAL'!F10</f>
        <v>16503805186</v>
      </c>
      <c r="I10" s="53">
        <f t="shared" si="2"/>
        <v>0.9680476105089777</v>
      </c>
      <c r="J10" s="54">
        <f>+'EJECUCION TOTAL'!H10</f>
        <v>12303496611</v>
      </c>
      <c r="K10" s="53">
        <f t="shared" ref="K10:K50" si="4">+J10/G10</f>
        <v>0.72167420549094297</v>
      </c>
      <c r="L10" s="54">
        <f>+'EJECUCION TOTAL'!J10</f>
        <v>1642570289</v>
      </c>
      <c r="M10" s="53">
        <f t="shared" ref="M10:M50" si="5">+L10/G10</f>
        <v>9.634664402778724E-2</v>
      </c>
      <c r="N10" s="53">
        <f t="shared" si="0"/>
        <v>0.13350434766092853</v>
      </c>
    </row>
    <row r="11" spans="1:15" s="25" customFormat="1" x14ac:dyDescent="0.2">
      <c r="A11" s="199"/>
      <c r="B11" s="220"/>
      <c r="C11" s="222"/>
      <c r="D11" s="74" t="s">
        <v>56</v>
      </c>
      <c r="E11" s="159">
        <f>+'EJECUCION TOTAL'!E11</f>
        <v>17441702000</v>
      </c>
      <c r="F11" s="159">
        <v>508000000</v>
      </c>
      <c r="G11" s="173">
        <f t="shared" si="1"/>
        <v>16933702000</v>
      </c>
      <c r="H11" s="159">
        <f>+'EJECUCION TOTAL'!F11</f>
        <v>16388961071</v>
      </c>
      <c r="I11" s="174">
        <f t="shared" si="2"/>
        <v>0.96783096047160866</v>
      </c>
      <c r="J11" s="159">
        <f>+'EJECUCION TOTAL'!H11</f>
        <v>12188652496</v>
      </c>
      <c r="K11" s="174">
        <f t="shared" si="4"/>
        <v>0.71978664181051488</v>
      </c>
      <c r="L11" s="159">
        <f>+'EJECUCION TOTAL'!J11</f>
        <v>1527726174</v>
      </c>
      <c r="M11" s="175">
        <f t="shared" si="5"/>
        <v>9.0218085448769567E-2</v>
      </c>
      <c r="N11" s="175">
        <f t="shared" si="0"/>
        <v>0.12534003857287426</v>
      </c>
    </row>
    <row r="12" spans="1:15" s="25" customFormat="1" x14ac:dyDescent="0.2">
      <c r="A12" s="199"/>
      <c r="B12" s="220"/>
      <c r="C12" s="222"/>
      <c r="D12" s="75" t="s">
        <v>57</v>
      </c>
      <c r="E12" s="160">
        <f>+'EJECUCION TOTAL'!E12</f>
        <v>114845000</v>
      </c>
      <c r="F12" s="160"/>
      <c r="G12" s="173">
        <f t="shared" si="1"/>
        <v>114845000</v>
      </c>
      <c r="H12" s="160">
        <f>+'EJECUCION TOTAL'!F12</f>
        <v>114844115</v>
      </c>
      <c r="I12" s="176">
        <f t="shared" si="2"/>
        <v>0.9999922939614263</v>
      </c>
      <c r="J12" s="160">
        <f>+'EJECUCION TOTAL'!H12</f>
        <v>114844115</v>
      </c>
      <c r="K12" s="176">
        <f t="shared" si="4"/>
        <v>0.9999922939614263</v>
      </c>
      <c r="L12" s="160">
        <f>+'EJECUCION TOTAL'!J12</f>
        <v>114844115</v>
      </c>
      <c r="M12" s="177">
        <f t="shared" si="5"/>
        <v>0.9999922939614263</v>
      </c>
      <c r="N12" s="177">
        <f t="shared" si="0"/>
        <v>1</v>
      </c>
    </row>
    <row r="13" spans="1:15" s="25" customFormat="1" ht="36" x14ac:dyDescent="0.2">
      <c r="A13" s="199"/>
      <c r="B13" s="83">
        <v>7574</v>
      </c>
      <c r="C13" s="84" t="s">
        <v>61</v>
      </c>
      <c r="D13" s="73" t="s">
        <v>53</v>
      </c>
      <c r="E13" s="54">
        <f>+'EJECUCION TOTAL'!E13</f>
        <v>5217681013</v>
      </c>
      <c r="F13" s="54"/>
      <c r="G13" s="54">
        <f t="shared" si="1"/>
        <v>5217681013</v>
      </c>
      <c r="H13" s="54">
        <f>+'EJECUCION TOTAL'!F13</f>
        <v>4333539152</v>
      </c>
      <c r="I13" s="53">
        <f t="shared" si="2"/>
        <v>0.83054888583699626</v>
      </c>
      <c r="J13" s="54">
        <f>+'EJECUCION TOTAL'!H13</f>
        <v>2093954792</v>
      </c>
      <c r="K13" s="53">
        <f t="shared" si="4"/>
        <v>0.40131905089307918</v>
      </c>
      <c r="L13" s="54">
        <f>+'EJECUCION TOTAL'!J13</f>
        <v>969370596</v>
      </c>
      <c r="M13" s="53">
        <f t="shared" si="5"/>
        <v>0.18578571468527602</v>
      </c>
      <c r="N13" s="53">
        <f t="shared" si="0"/>
        <v>0.46293769077704139</v>
      </c>
    </row>
    <row r="14" spans="1:15" s="25" customFormat="1" x14ac:dyDescent="0.2">
      <c r="A14" s="199"/>
      <c r="B14" s="223" t="s">
        <v>7</v>
      </c>
      <c r="C14" s="223"/>
      <c r="D14" s="86" t="s">
        <v>53</v>
      </c>
      <c r="E14" s="54">
        <f>+'EJECUCION TOTAL'!E14</f>
        <v>34571509796</v>
      </c>
      <c r="F14" s="54">
        <f t="shared" ref="F14" si="6">+F6+F7+F10+F13</f>
        <v>508000000</v>
      </c>
      <c r="G14" s="54">
        <f t="shared" si="1"/>
        <v>34063509796</v>
      </c>
      <c r="H14" s="54">
        <f>+'EJECUCION TOTAL'!F14</f>
        <v>31468949679</v>
      </c>
      <c r="I14" s="53">
        <f t="shared" si="2"/>
        <v>0.92383168579696173</v>
      </c>
      <c r="J14" s="54">
        <f>+'EJECUCION TOTAL'!H14</f>
        <v>19617769754</v>
      </c>
      <c r="K14" s="53">
        <f t="shared" si="4"/>
        <v>0.57591745159225105</v>
      </c>
      <c r="L14" s="54">
        <f>+'EJECUCION TOTAL'!J14</f>
        <v>4201989958</v>
      </c>
      <c r="M14" s="53">
        <f t="shared" si="5"/>
        <v>0.12335751609757577</v>
      </c>
      <c r="N14" s="53">
        <f t="shared" si="0"/>
        <v>0.2141930510293214</v>
      </c>
    </row>
    <row r="15" spans="1:15" s="25" customFormat="1" ht="24" customHeight="1" x14ac:dyDescent="0.2">
      <c r="A15" s="199"/>
      <c r="B15" s="224">
        <v>7589</v>
      </c>
      <c r="C15" s="224" t="s">
        <v>62</v>
      </c>
      <c r="D15" s="73" t="s">
        <v>53</v>
      </c>
      <c r="E15" s="54">
        <f>+'EJECUCION TOTAL'!E15</f>
        <v>17543598939</v>
      </c>
      <c r="F15" s="54">
        <f t="shared" ref="F15" si="7">+F16+F17</f>
        <v>882829868</v>
      </c>
      <c r="G15" s="54">
        <f t="shared" si="1"/>
        <v>16660769071</v>
      </c>
      <c r="H15" s="54">
        <f>+'EJECUCION TOTAL'!F15</f>
        <v>13845807868</v>
      </c>
      <c r="I15" s="53">
        <f t="shared" si="2"/>
        <v>0.83104254125340671</v>
      </c>
      <c r="J15" s="54">
        <f>+'EJECUCION TOTAL'!H15</f>
        <v>13581555678</v>
      </c>
      <c r="K15" s="53">
        <f t="shared" si="4"/>
        <v>0.81518179743816699</v>
      </c>
      <c r="L15" s="54">
        <f>+'EJECUCION TOTAL'!J15</f>
        <v>3701570448</v>
      </c>
      <c r="M15" s="53">
        <f t="shared" si="5"/>
        <v>0.22217284401612722</v>
      </c>
      <c r="N15" s="53">
        <f t="shared" si="0"/>
        <v>0.27254392175382136</v>
      </c>
    </row>
    <row r="16" spans="1:15" s="25" customFormat="1" x14ac:dyDescent="0.2">
      <c r="A16" s="199"/>
      <c r="B16" s="222"/>
      <c r="C16" s="222"/>
      <c r="D16" s="74" t="s">
        <v>56</v>
      </c>
      <c r="E16" s="89">
        <f>+'EJECUCION TOTAL'!E16</f>
        <v>17539734101</v>
      </c>
      <c r="F16" s="89">
        <v>882829868</v>
      </c>
      <c r="G16" s="89">
        <f t="shared" si="1"/>
        <v>16656904233</v>
      </c>
      <c r="H16" s="89">
        <f>+'EJECUCION TOTAL'!F16</f>
        <v>13841943030</v>
      </c>
      <c r="I16" s="50">
        <f t="shared" si="2"/>
        <v>0.83100333869824916</v>
      </c>
      <c r="J16" s="89">
        <f>+'EJECUCION TOTAL'!H16</f>
        <v>13577690840</v>
      </c>
      <c r="K16" s="50">
        <f t="shared" si="4"/>
        <v>0.81513891477507661</v>
      </c>
      <c r="L16" s="89">
        <f>+'EJECUCION TOTAL'!J16</f>
        <v>3697705610</v>
      </c>
      <c r="M16" s="50">
        <f t="shared" si="5"/>
        <v>0.22199236774587752</v>
      </c>
      <c r="N16" s="50">
        <f t="shared" si="0"/>
        <v>0.27233685415096698</v>
      </c>
    </row>
    <row r="17" spans="1:14" s="25" customFormat="1" x14ac:dyDescent="0.2">
      <c r="A17" s="199"/>
      <c r="B17" s="225"/>
      <c r="C17" s="225"/>
      <c r="D17" s="75" t="s">
        <v>57</v>
      </c>
      <c r="E17" s="89">
        <f>+'EJECUCION TOTAL'!E17</f>
        <v>3864838</v>
      </c>
      <c r="F17" s="89"/>
      <c r="G17" s="89">
        <f t="shared" si="1"/>
        <v>3864838</v>
      </c>
      <c r="H17" s="89">
        <f>+'EJECUCION TOTAL'!F17</f>
        <v>3864838</v>
      </c>
      <c r="I17" s="50">
        <f t="shared" si="2"/>
        <v>1</v>
      </c>
      <c r="J17" s="89">
        <f>+'EJECUCION TOTAL'!H17</f>
        <v>3864838</v>
      </c>
      <c r="K17" s="50">
        <f t="shared" si="4"/>
        <v>1</v>
      </c>
      <c r="L17" s="89">
        <f>+'EJECUCION TOTAL'!J17</f>
        <v>3864838</v>
      </c>
      <c r="M17" s="50">
        <f t="shared" si="5"/>
        <v>1</v>
      </c>
      <c r="N17" s="50">
        <f t="shared" si="0"/>
        <v>1</v>
      </c>
    </row>
    <row r="18" spans="1:14" s="25" customFormat="1" x14ac:dyDescent="0.2">
      <c r="A18" s="199"/>
      <c r="B18" s="223" t="s">
        <v>39</v>
      </c>
      <c r="C18" s="223"/>
      <c r="D18" s="86" t="s">
        <v>53</v>
      </c>
      <c r="E18" s="52">
        <f>+'EJECUCION TOTAL'!E18</f>
        <v>17543598939</v>
      </c>
      <c r="F18" s="52">
        <f>+F15</f>
        <v>882829868</v>
      </c>
      <c r="G18" s="54">
        <f t="shared" si="1"/>
        <v>16660769071</v>
      </c>
      <c r="H18" s="52">
        <f>+'EJECUCION TOTAL'!F18</f>
        <v>13845807868</v>
      </c>
      <c r="I18" s="53">
        <f t="shared" si="2"/>
        <v>0.83104254125340671</v>
      </c>
      <c r="J18" s="52">
        <f>+'EJECUCION TOTAL'!H18</f>
        <v>13581555678</v>
      </c>
      <c r="K18" s="53">
        <f t="shared" si="4"/>
        <v>0.81518179743816699</v>
      </c>
      <c r="L18" s="52">
        <f>+'EJECUCION TOTAL'!J18</f>
        <v>3701570448</v>
      </c>
      <c r="M18" s="53">
        <f t="shared" si="5"/>
        <v>0.22217284401612722</v>
      </c>
      <c r="N18" s="53">
        <f t="shared" si="0"/>
        <v>0.27254392175382136</v>
      </c>
    </row>
    <row r="19" spans="1:14" s="25" customFormat="1" x14ac:dyDescent="0.2">
      <c r="A19" s="199"/>
      <c r="B19" s="230" t="s">
        <v>1</v>
      </c>
      <c r="C19" s="230"/>
      <c r="D19" s="86" t="s">
        <v>53</v>
      </c>
      <c r="E19" s="52">
        <f>+'EJECUCION TOTAL'!E19</f>
        <v>52115108735</v>
      </c>
      <c r="F19" s="52">
        <f>+F14+F18</f>
        <v>1390829868</v>
      </c>
      <c r="G19" s="54">
        <f t="shared" si="1"/>
        <v>50724278867</v>
      </c>
      <c r="H19" s="52">
        <f>+'EJECUCION TOTAL'!F19</f>
        <v>45314757547</v>
      </c>
      <c r="I19" s="53">
        <f t="shared" si="2"/>
        <v>0.89335439673407946</v>
      </c>
      <c r="J19" s="52">
        <f>+'EJECUCION TOTAL'!H19</f>
        <v>33199325432</v>
      </c>
      <c r="K19" s="53">
        <f t="shared" si="4"/>
        <v>0.65450561690683173</v>
      </c>
      <c r="L19" s="52">
        <f>+'EJECUCION TOTAL'!J19</f>
        <v>7903560406</v>
      </c>
      <c r="M19" s="53">
        <f t="shared" si="5"/>
        <v>0.1558141501966599</v>
      </c>
      <c r="N19" s="53">
        <f t="shared" si="0"/>
        <v>0.23806388543009238</v>
      </c>
    </row>
    <row r="20" spans="1:14" s="25" customFormat="1" ht="60" x14ac:dyDescent="0.2">
      <c r="A20" s="199"/>
      <c r="B20" s="82">
        <v>7596</v>
      </c>
      <c r="C20" s="84" t="s">
        <v>63</v>
      </c>
      <c r="D20" s="73" t="s">
        <v>53</v>
      </c>
      <c r="E20" s="54">
        <f>+'EJECUCION TOTAL'!E20</f>
        <v>9368843000</v>
      </c>
      <c r="F20" s="54">
        <v>4152890811</v>
      </c>
      <c r="G20" s="54">
        <f t="shared" si="1"/>
        <v>5215952189</v>
      </c>
      <c r="H20" s="65">
        <f>+'EJECUCION TOTAL'!F20</f>
        <v>4305704119</v>
      </c>
      <c r="I20" s="53">
        <f t="shared" si="2"/>
        <v>0.82548765076496755</v>
      </c>
      <c r="J20" s="65">
        <f>+'EJECUCION TOTAL'!H20</f>
        <v>2421914384</v>
      </c>
      <c r="K20" s="53">
        <f t="shared" si="4"/>
        <v>0.46432833282245412</v>
      </c>
      <c r="L20" s="65">
        <f>+'EJECUCION TOTAL'!J20</f>
        <v>690570974</v>
      </c>
      <c r="M20" s="53">
        <f t="shared" si="5"/>
        <v>0.13239595551821881</v>
      </c>
      <c r="N20" s="53">
        <f t="shared" si="0"/>
        <v>0.28513434602071386</v>
      </c>
    </row>
    <row r="21" spans="1:14" s="25" customFormat="1" x14ac:dyDescent="0.2">
      <c r="A21" s="199"/>
      <c r="B21" s="231">
        <v>7588</v>
      </c>
      <c r="C21" s="221" t="s">
        <v>64</v>
      </c>
      <c r="D21" s="73" t="s">
        <v>53</v>
      </c>
      <c r="E21" s="54">
        <f>+'EJECUCION TOTAL'!E21</f>
        <v>9834734141</v>
      </c>
      <c r="F21" s="54">
        <f>SUM(F22:F23)</f>
        <v>1118335471</v>
      </c>
      <c r="G21" s="54">
        <f t="shared" si="1"/>
        <v>8716398670</v>
      </c>
      <c r="H21" s="54">
        <f>+'EJECUCION TOTAL'!F21</f>
        <v>8006571921</v>
      </c>
      <c r="I21" s="53">
        <f t="shared" si="2"/>
        <v>0.91856421718718839</v>
      </c>
      <c r="J21" s="54">
        <f>+'EJECUCION TOTAL'!H21</f>
        <v>5179053851</v>
      </c>
      <c r="K21" s="53">
        <f t="shared" si="4"/>
        <v>0.59417358556868305</v>
      </c>
      <c r="L21" s="54">
        <f>+'EJECUCION TOTAL'!J21</f>
        <v>1743337622</v>
      </c>
      <c r="M21" s="53">
        <f t="shared" si="5"/>
        <v>0.20000664127493378</v>
      </c>
      <c r="N21" s="53">
        <f t="shared" si="0"/>
        <v>0.33661314829993261</v>
      </c>
    </row>
    <row r="22" spans="1:14" s="25" customFormat="1" x14ac:dyDescent="0.2">
      <c r="A22" s="199"/>
      <c r="B22" s="232"/>
      <c r="C22" s="222"/>
      <c r="D22" s="74" t="s">
        <v>56</v>
      </c>
      <c r="E22" s="159">
        <f>+'EJECUCION TOTAL'!E22</f>
        <v>8989734141</v>
      </c>
      <c r="F22" s="159">
        <v>1118335471</v>
      </c>
      <c r="G22" s="173">
        <f t="shared" si="1"/>
        <v>7871398670</v>
      </c>
      <c r="H22" s="164">
        <f>+'EJECUCION TOTAL'!F22</f>
        <v>7616571921</v>
      </c>
      <c r="I22" s="174">
        <f t="shared" si="2"/>
        <v>0.96762624284662235</v>
      </c>
      <c r="J22" s="164">
        <f>+'EJECUCION TOTAL'!H22</f>
        <v>4789053851</v>
      </c>
      <c r="K22" s="174">
        <f t="shared" si="4"/>
        <v>0.60841205632899298</v>
      </c>
      <c r="L22" s="164">
        <f>+'EJECUCION TOTAL'!J22</f>
        <v>1353337622</v>
      </c>
      <c r="M22" s="175">
        <f t="shared" si="5"/>
        <v>0.17193102252055034</v>
      </c>
      <c r="N22" s="175">
        <f t="shared" si="0"/>
        <v>0.28258976910802752</v>
      </c>
    </row>
    <row r="23" spans="1:14" s="25" customFormat="1" x14ac:dyDescent="0.2">
      <c r="A23" s="199"/>
      <c r="B23" s="232"/>
      <c r="C23" s="222"/>
      <c r="D23" s="75" t="s">
        <v>57</v>
      </c>
      <c r="E23" s="160">
        <f>+'EJECUCION TOTAL'!E23</f>
        <v>845000000</v>
      </c>
      <c r="F23" s="160"/>
      <c r="G23" s="173">
        <f t="shared" si="1"/>
        <v>845000000</v>
      </c>
      <c r="H23" s="165">
        <f>+'EJECUCION TOTAL'!F23</f>
        <v>390000000</v>
      </c>
      <c r="I23" s="176">
        <f t="shared" si="2"/>
        <v>0.46153846153846156</v>
      </c>
      <c r="J23" s="165">
        <f>+'EJECUCION TOTAL'!H23</f>
        <v>390000000</v>
      </c>
      <c r="K23" s="176">
        <f t="shared" si="4"/>
        <v>0.46153846153846156</v>
      </c>
      <c r="L23" s="165">
        <f>+'EJECUCION TOTAL'!J23</f>
        <v>390000000</v>
      </c>
      <c r="M23" s="177">
        <f t="shared" si="5"/>
        <v>0.46153846153846156</v>
      </c>
      <c r="N23" s="177">
        <f t="shared" si="0"/>
        <v>1</v>
      </c>
    </row>
    <row r="24" spans="1:14" s="25" customFormat="1" ht="36" x14ac:dyDescent="0.2">
      <c r="A24" s="199"/>
      <c r="B24" s="87">
        <v>7583</v>
      </c>
      <c r="C24" s="84" t="s">
        <v>65</v>
      </c>
      <c r="D24" s="73" t="s">
        <v>53</v>
      </c>
      <c r="E24" s="54">
        <f>+'EJECUCION TOTAL'!E24</f>
        <v>5664550000</v>
      </c>
      <c r="F24" s="54">
        <v>787104352</v>
      </c>
      <c r="G24" s="54">
        <f t="shared" si="1"/>
        <v>4877445648</v>
      </c>
      <c r="H24" s="65">
        <f>+'EJECUCION TOTAL'!F24</f>
        <v>4084512286</v>
      </c>
      <c r="I24" s="53">
        <f t="shared" si="2"/>
        <v>0.83742856010601718</v>
      </c>
      <c r="J24" s="65">
        <f>+'EJECUCION TOTAL'!H24</f>
        <v>3304931486</v>
      </c>
      <c r="K24" s="53">
        <f t="shared" si="4"/>
        <v>0.67759473390650482</v>
      </c>
      <c r="L24" s="65">
        <f>+'EJECUCION TOTAL'!J24</f>
        <v>644446120</v>
      </c>
      <c r="M24" s="53">
        <f t="shared" si="5"/>
        <v>0.13212779116549572</v>
      </c>
      <c r="N24" s="53">
        <f t="shared" si="0"/>
        <v>0.19499530405696283</v>
      </c>
    </row>
    <row r="25" spans="1:14" s="25" customFormat="1" ht="36" x14ac:dyDescent="0.2">
      <c r="A25" s="199"/>
      <c r="B25" s="87">
        <v>7579</v>
      </c>
      <c r="C25" s="84" t="s">
        <v>66</v>
      </c>
      <c r="D25" s="73" t="s">
        <v>53</v>
      </c>
      <c r="E25" s="54">
        <f>+'EJECUCION TOTAL'!E25</f>
        <v>10956419534</v>
      </c>
      <c r="F25" s="54">
        <v>3100582000</v>
      </c>
      <c r="G25" s="54">
        <f t="shared" si="1"/>
        <v>7855837534</v>
      </c>
      <c r="H25" s="65">
        <f>+'EJECUCION TOTAL'!F25</f>
        <v>7544059059</v>
      </c>
      <c r="I25" s="53">
        <f t="shared" si="2"/>
        <v>0.96031250981825611</v>
      </c>
      <c r="J25" s="65">
        <f>+'EJECUCION TOTAL'!H25</f>
        <v>6825347859</v>
      </c>
      <c r="K25" s="53">
        <f t="shared" si="4"/>
        <v>0.86882497626255006</v>
      </c>
      <c r="L25" s="65">
        <f>+'EJECUCION TOTAL'!J25</f>
        <v>405981540</v>
      </c>
      <c r="M25" s="53">
        <f t="shared" si="5"/>
        <v>5.1678963349600246E-2</v>
      </c>
      <c r="N25" s="53">
        <f t="shared" si="0"/>
        <v>5.9481443054168588E-2</v>
      </c>
    </row>
    <row r="26" spans="1:14" s="25" customFormat="1" x14ac:dyDescent="0.2">
      <c r="A26" s="199"/>
      <c r="B26" s="223" t="s">
        <v>40</v>
      </c>
      <c r="C26" s="223"/>
      <c r="D26" s="85" t="s">
        <v>53</v>
      </c>
      <c r="E26" s="80">
        <f>+'EJECUCION TOTAL'!E26</f>
        <v>35824546675</v>
      </c>
      <c r="F26" s="80">
        <f>+F20+F21+F24+F25</f>
        <v>9158912634</v>
      </c>
      <c r="G26" s="54">
        <f t="shared" si="1"/>
        <v>26665634041</v>
      </c>
      <c r="H26" s="81">
        <f>+'EJECUCION TOTAL'!F26</f>
        <v>23940847385</v>
      </c>
      <c r="I26" s="79">
        <f t="shared" si="2"/>
        <v>0.89781654350275419</v>
      </c>
      <c r="J26" s="81">
        <f>+'EJECUCION TOTAL'!H26</f>
        <v>17731247580</v>
      </c>
      <c r="K26" s="79">
        <f t="shared" si="4"/>
        <v>0.66494753332087098</v>
      </c>
      <c r="L26" s="81">
        <f>+'EJECUCION TOTAL'!J26</f>
        <v>3484336256</v>
      </c>
      <c r="M26" s="79">
        <f t="shared" si="5"/>
        <v>0.13066766950460001</v>
      </c>
      <c r="N26" s="79">
        <f t="shared" si="0"/>
        <v>0.19650824005921416</v>
      </c>
    </row>
    <row r="27" spans="1:14" s="25" customFormat="1" ht="12" customHeight="1" x14ac:dyDescent="0.2">
      <c r="A27" s="199"/>
      <c r="B27" s="92">
        <v>7581</v>
      </c>
      <c r="C27" s="91" t="s">
        <v>67</v>
      </c>
      <c r="D27" s="73" t="s">
        <v>53</v>
      </c>
      <c r="E27" s="54">
        <f>+'EJECUCION TOTAL'!E27</f>
        <v>6656503000</v>
      </c>
      <c r="F27" s="54">
        <v>1198590661</v>
      </c>
      <c r="G27" s="54">
        <f t="shared" si="1"/>
        <v>5457912339</v>
      </c>
      <c r="H27" s="65">
        <f>+'EJECUCION TOTAL'!F27</f>
        <v>5201033030</v>
      </c>
      <c r="I27" s="53">
        <f t="shared" si="2"/>
        <v>0.95293451176112776</v>
      </c>
      <c r="J27" s="65">
        <f>+'EJECUCION TOTAL'!H27</f>
        <v>4655888630</v>
      </c>
      <c r="K27" s="53">
        <f t="shared" si="4"/>
        <v>0.85305302482250067</v>
      </c>
      <c r="L27" s="65">
        <f>+'EJECUCION TOTAL'!J27</f>
        <v>1534577419</v>
      </c>
      <c r="M27" s="53">
        <f t="shared" si="5"/>
        <v>0.28116564057552557</v>
      </c>
      <c r="N27" s="53">
        <f t="shared" si="0"/>
        <v>0.32959925396669121</v>
      </c>
    </row>
    <row r="28" spans="1:14" ht="12" customHeight="1" x14ac:dyDescent="0.2">
      <c r="A28" s="199"/>
      <c r="B28" s="223" t="s">
        <v>7</v>
      </c>
      <c r="C28" s="223"/>
      <c r="D28" s="85" t="s">
        <v>53</v>
      </c>
      <c r="E28" s="78">
        <f>+'EJECUCION TOTAL'!E28</f>
        <v>6656503000</v>
      </c>
      <c r="F28" s="78">
        <f>+F27</f>
        <v>1198590661</v>
      </c>
      <c r="G28" s="54">
        <f t="shared" si="1"/>
        <v>5457912339</v>
      </c>
      <c r="H28" s="78">
        <f>+'EJECUCION TOTAL'!F28</f>
        <v>5201033030</v>
      </c>
      <c r="I28" s="79">
        <f t="shared" si="2"/>
        <v>0.95293451176112776</v>
      </c>
      <c r="J28" s="78">
        <f>+'EJECUCION TOTAL'!H28</f>
        <v>4655888630</v>
      </c>
      <c r="K28" s="79">
        <f t="shared" si="4"/>
        <v>0.85305302482250067</v>
      </c>
      <c r="L28" s="78">
        <f>+'EJECUCION TOTAL'!J28</f>
        <v>1534577419</v>
      </c>
      <c r="M28" s="79">
        <f t="shared" si="5"/>
        <v>0.28116564057552557</v>
      </c>
      <c r="N28" s="79">
        <f t="shared" si="0"/>
        <v>0.32959925396669121</v>
      </c>
    </row>
    <row r="29" spans="1:14" ht="24" customHeight="1" x14ac:dyDescent="0.2">
      <c r="A29" s="199"/>
      <c r="B29" s="233">
        <v>7573</v>
      </c>
      <c r="C29" s="235" t="s">
        <v>68</v>
      </c>
      <c r="D29" s="73" t="s">
        <v>53</v>
      </c>
      <c r="E29" s="54">
        <f>+'EJECUCION TOTAL'!E29</f>
        <v>68542871000</v>
      </c>
      <c r="F29" s="54">
        <f>+F30+F31</f>
        <v>31203483000</v>
      </c>
      <c r="G29" s="54">
        <f t="shared" si="1"/>
        <v>37339388000</v>
      </c>
      <c r="H29" s="65">
        <f>+'EJECUCION TOTAL'!F29</f>
        <v>36574064899</v>
      </c>
      <c r="I29" s="53">
        <f t="shared" si="2"/>
        <v>0.97950359815752741</v>
      </c>
      <c r="J29" s="65">
        <f>+'EJECUCION TOTAL'!H29</f>
        <v>20711005642</v>
      </c>
      <c r="K29" s="53">
        <f t="shared" si="4"/>
        <v>0.55466912425024217</v>
      </c>
      <c r="L29" s="65">
        <f>+'EJECUCION TOTAL'!J29</f>
        <v>13867150352</v>
      </c>
      <c r="M29" s="53">
        <f t="shared" si="5"/>
        <v>0.37138129719747953</v>
      </c>
      <c r="N29" s="53">
        <f t="shared" si="0"/>
        <v>0.66955466053655566</v>
      </c>
    </row>
    <row r="30" spans="1:14" x14ac:dyDescent="0.2">
      <c r="A30" s="199"/>
      <c r="B30" s="232"/>
      <c r="C30" s="229"/>
      <c r="D30" s="74" t="s">
        <v>56</v>
      </c>
      <c r="E30" s="89">
        <f>+'EJECUCION TOTAL'!E30</f>
        <v>68522496380</v>
      </c>
      <c r="F30" s="89">
        <v>31203483000</v>
      </c>
      <c r="G30" s="89">
        <f t="shared" si="1"/>
        <v>37319013380</v>
      </c>
      <c r="H30" s="90">
        <f>+'EJECUCION TOTAL'!F30</f>
        <v>36553690279</v>
      </c>
      <c r="I30" s="50">
        <f t="shared" si="2"/>
        <v>0.97949240797962378</v>
      </c>
      <c r="J30" s="90">
        <f>+'EJECUCION TOTAL'!H30</f>
        <v>20690631022</v>
      </c>
      <c r="K30" s="50">
        <f t="shared" si="4"/>
        <v>0.55442599222327027</v>
      </c>
      <c r="L30" s="90">
        <f>+'EJECUCION TOTAL'!J30</f>
        <v>13846775732</v>
      </c>
      <c r="M30" s="50">
        <f t="shared" si="5"/>
        <v>0.37103809768510015</v>
      </c>
      <c r="N30" s="50">
        <f t="shared" si="0"/>
        <v>0.66922926213690415</v>
      </c>
    </row>
    <row r="31" spans="1:14" x14ac:dyDescent="0.2">
      <c r="A31" s="199"/>
      <c r="B31" s="234"/>
      <c r="C31" s="236"/>
      <c r="D31" s="75" t="s">
        <v>57</v>
      </c>
      <c r="E31" s="89">
        <f>+'EJECUCION TOTAL'!E31</f>
        <v>20374620</v>
      </c>
      <c r="F31" s="89"/>
      <c r="G31" s="89">
        <f t="shared" si="1"/>
        <v>20374620</v>
      </c>
      <c r="H31" s="90">
        <f>+'EJECUCION TOTAL'!F31</f>
        <v>20374620</v>
      </c>
      <c r="I31" s="50">
        <f t="shared" si="2"/>
        <v>1</v>
      </c>
      <c r="J31" s="90">
        <f>+'EJECUCION TOTAL'!H31</f>
        <v>20374620</v>
      </c>
      <c r="K31" s="50">
        <f t="shared" si="4"/>
        <v>1</v>
      </c>
      <c r="L31" s="90">
        <f>+'EJECUCION TOTAL'!J31</f>
        <v>20374620</v>
      </c>
      <c r="M31" s="50">
        <f t="shared" si="5"/>
        <v>1</v>
      </c>
      <c r="N31" s="50">
        <f t="shared" si="0"/>
        <v>1</v>
      </c>
    </row>
    <row r="32" spans="1:14" ht="60" x14ac:dyDescent="0.2">
      <c r="A32" s="199"/>
      <c r="B32" s="87">
        <v>7576</v>
      </c>
      <c r="C32" s="88" t="s">
        <v>69</v>
      </c>
      <c r="D32" s="73" t="s">
        <v>53</v>
      </c>
      <c r="E32" s="54">
        <f>+'EJECUCION TOTAL'!E32</f>
        <v>11061571000</v>
      </c>
      <c r="F32" s="54">
        <v>344677000</v>
      </c>
      <c r="G32" s="54">
        <f t="shared" si="1"/>
        <v>10716894000</v>
      </c>
      <c r="H32" s="65">
        <f>+'EJECUCION TOTAL'!F32</f>
        <v>5258969805</v>
      </c>
      <c r="I32" s="53">
        <f t="shared" si="2"/>
        <v>0.49071772147788345</v>
      </c>
      <c r="J32" s="65">
        <f>+'EJECUCION TOTAL'!H32</f>
        <v>4583619805</v>
      </c>
      <c r="K32" s="53">
        <f t="shared" si="4"/>
        <v>0.42770039574899221</v>
      </c>
      <c r="L32" s="65">
        <f>+'EJECUCION TOTAL'!J32</f>
        <v>1223537736</v>
      </c>
      <c r="M32" s="53">
        <f t="shared" si="5"/>
        <v>0.11416906204353612</v>
      </c>
      <c r="N32" s="53">
        <f t="shared" si="0"/>
        <v>0.26693700351528171</v>
      </c>
    </row>
    <row r="33" spans="1:14" x14ac:dyDescent="0.2">
      <c r="A33" s="199"/>
      <c r="B33" s="226">
        <v>7587</v>
      </c>
      <c r="C33" s="228" t="s">
        <v>70</v>
      </c>
      <c r="D33" s="73" t="s">
        <v>53</v>
      </c>
      <c r="E33" s="54">
        <f>+'EJECUCION TOTAL'!E33</f>
        <v>67420300000</v>
      </c>
      <c r="F33" s="54">
        <f>SUM(F34:F35)</f>
        <v>12594987500</v>
      </c>
      <c r="G33" s="54">
        <f t="shared" si="1"/>
        <v>54825312500</v>
      </c>
      <c r="H33" s="54">
        <f>+'EJECUCION TOTAL'!F33</f>
        <v>44094442274</v>
      </c>
      <c r="I33" s="53">
        <f t="shared" si="2"/>
        <v>0.80427160855672275</v>
      </c>
      <c r="J33" s="54">
        <f>+'EJECUCION TOTAL'!H33</f>
        <v>19230545845</v>
      </c>
      <c r="K33" s="53">
        <f t="shared" si="4"/>
        <v>0.3507603507959941</v>
      </c>
      <c r="L33" s="54">
        <f>+'EJECUCION TOTAL'!J33</f>
        <v>6591581422</v>
      </c>
      <c r="M33" s="53">
        <f t="shared" si="5"/>
        <v>0.12022879800274736</v>
      </c>
      <c r="N33" s="53">
        <f t="shared" si="0"/>
        <v>0.34276621553692566</v>
      </c>
    </row>
    <row r="34" spans="1:14" x14ac:dyDescent="0.2">
      <c r="A34" s="199"/>
      <c r="B34" s="227"/>
      <c r="C34" s="229"/>
      <c r="D34" s="74" t="s">
        <v>56</v>
      </c>
      <c r="E34" s="159">
        <f>+'EJECUCION TOTAL'!E34</f>
        <v>56661470000</v>
      </c>
      <c r="F34" s="159">
        <v>12594987500</v>
      </c>
      <c r="G34" s="173">
        <f t="shared" si="1"/>
        <v>44066482500</v>
      </c>
      <c r="H34" s="164">
        <f>+'EJECUCION TOTAL'!F34</f>
        <v>34247214360</v>
      </c>
      <c r="I34" s="174">
        <f t="shared" si="2"/>
        <v>0.77717150126516221</v>
      </c>
      <c r="J34" s="164">
        <f>+'EJECUCION TOTAL'!H34</f>
        <v>9673890129</v>
      </c>
      <c r="K34" s="174">
        <f t="shared" si="4"/>
        <v>0.21952943779889852</v>
      </c>
      <c r="L34" s="164">
        <f>+'EJECUCION TOTAL'!J34</f>
        <v>919724170</v>
      </c>
      <c r="M34" s="175">
        <f t="shared" si="5"/>
        <v>2.0871286243461795E-2</v>
      </c>
      <c r="N34" s="175">
        <f t="shared" si="0"/>
        <v>9.5072836029312324E-2</v>
      </c>
    </row>
    <row r="35" spans="1:14" x14ac:dyDescent="0.2">
      <c r="A35" s="199"/>
      <c r="B35" s="227"/>
      <c r="C35" s="229"/>
      <c r="D35" s="75" t="s">
        <v>57</v>
      </c>
      <c r="E35" s="160">
        <f>+'EJECUCION TOTAL'!E35</f>
        <v>10758830000</v>
      </c>
      <c r="F35" s="160"/>
      <c r="G35" s="173">
        <f t="shared" si="1"/>
        <v>10758830000</v>
      </c>
      <c r="H35" s="165">
        <f>+'EJECUCION TOTAL'!F35</f>
        <v>9847227914</v>
      </c>
      <c r="I35" s="176">
        <f t="shared" si="2"/>
        <v>0.91526940327154538</v>
      </c>
      <c r="J35" s="165">
        <f>+'EJECUCION TOTAL'!H35</f>
        <v>9556655716</v>
      </c>
      <c r="K35" s="176">
        <f t="shared" si="4"/>
        <v>0.88826161543587923</v>
      </c>
      <c r="L35" s="165">
        <f>+'EJECUCION TOTAL'!J35</f>
        <v>5671857252</v>
      </c>
      <c r="M35" s="177">
        <f t="shared" si="5"/>
        <v>0.52718160357585353</v>
      </c>
      <c r="N35" s="177">
        <f t="shared" si="0"/>
        <v>0.59349812534357915</v>
      </c>
    </row>
    <row r="36" spans="1:14" x14ac:dyDescent="0.2">
      <c r="A36" s="199"/>
      <c r="B36" s="226">
        <v>7578</v>
      </c>
      <c r="C36" s="228" t="s">
        <v>71</v>
      </c>
      <c r="D36" s="73" t="s">
        <v>53</v>
      </c>
      <c r="E36" s="54">
        <f>+'EJECUCION TOTAL'!E36</f>
        <v>124210185469</v>
      </c>
      <c r="F36" s="54">
        <f>SUM(F37:F38)</f>
        <v>3200447300</v>
      </c>
      <c r="G36" s="54">
        <f t="shared" si="1"/>
        <v>121009738169</v>
      </c>
      <c r="H36" s="54">
        <f>+'EJECUCION TOTAL'!F36</f>
        <v>78970540222</v>
      </c>
      <c r="I36" s="53">
        <f t="shared" si="2"/>
        <v>0.65259657129173509</v>
      </c>
      <c r="J36" s="54">
        <f>+'EJECUCION TOTAL'!H36</f>
        <v>61875723684</v>
      </c>
      <c r="K36" s="53">
        <f t="shared" si="4"/>
        <v>0.51132846513216557</v>
      </c>
      <c r="L36" s="54">
        <f>+'EJECUCION TOTAL'!J36</f>
        <v>25717643605</v>
      </c>
      <c r="M36" s="53">
        <f t="shared" si="5"/>
        <v>0.21252540493132219</v>
      </c>
      <c r="N36" s="53">
        <f t="shared" si="0"/>
        <v>0.41563382331235893</v>
      </c>
    </row>
    <row r="37" spans="1:14" x14ac:dyDescent="0.2">
      <c r="A37" s="199"/>
      <c r="B37" s="227"/>
      <c r="C37" s="229"/>
      <c r="D37" s="74" t="s">
        <v>56</v>
      </c>
      <c r="E37" s="159">
        <f>+'EJECUCION TOTAL'!E37</f>
        <v>95315928469</v>
      </c>
      <c r="F37" s="159">
        <v>3200447300</v>
      </c>
      <c r="G37" s="173">
        <f t="shared" si="1"/>
        <v>92115481169</v>
      </c>
      <c r="H37" s="164">
        <f>+'EJECUCION TOTAL'!F37</f>
        <v>53929105774</v>
      </c>
      <c r="I37" s="174">
        <f t="shared" si="2"/>
        <v>0.585451056539115</v>
      </c>
      <c r="J37" s="164">
        <f>+'EJECUCION TOTAL'!H37</f>
        <v>42345707694</v>
      </c>
      <c r="K37" s="174">
        <f t="shared" si="4"/>
        <v>0.45970239916904188</v>
      </c>
      <c r="L37" s="164">
        <f>+'EJECUCION TOTAL'!J37</f>
        <v>6187627615</v>
      </c>
      <c r="M37" s="175">
        <f t="shared" si="5"/>
        <v>6.7172504952211526E-2</v>
      </c>
      <c r="N37" s="175">
        <f t="shared" si="0"/>
        <v>0.14612171934197549</v>
      </c>
    </row>
    <row r="38" spans="1:14" x14ac:dyDescent="0.2">
      <c r="A38" s="199"/>
      <c r="B38" s="227"/>
      <c r="C38" s="229"/>
      <c r="D38" s="75" t="s">
        <v>57</v>
      </c>
      <c r="E38" s="160">
        <f>+'EJECUCION TOTAL'!E38</f>
        <v>28894257000</v>
      </c>
      <c r="F38" s="160"/>
      <c r="G38" s="173">
        <f t="shared" si="1"/>
        <v>28894257000</v>
      </c>
      <c r="H38" s="165">
        <f>+'EJECUCION TOTAL'!F38</f>
        <v>25041434448</v>
      </c>
      <c r="I38" s="176">
        <f t="shared" si="2"/>
        <v>0.86665784304472682</v>
      </c>
      <c r="J38" s="165">
        <f>+'EJECUCION TOTAL'!H38</f>
        <v>19530015990</v>
      </c>
      <c r="K38" s="176">
        <f t="shared" si="4"/>
        <v>0.67591341732718724</v>
      </c>
      <c r="L38" s="165">
        <f>+'EJECUCION TOTAL'!J38</f>
        <v>19530015990</v>
      </c>
      <c r="M38" s="177">
        <f t="shared" si="5"/>
        <v>0.67591341732718724</v>
      </c>
      <c r="N38" s="177">
        <f t="shared" si="0"/>
        <v>1</v>
      </c>
    </row>
    <row r="39" spans="1:14" x14ac:dyDescent="0.2">
      <c r="A39" s="199"/>
      <c r="B39" s="223" t="s">
        <v>41</v>
      </c>
      <c r="C39" s="223"/>
      <c r="D39" s="85" t="s">
        <v>53</v>
      </c>
      <c r="E39" s="80">
        <f>+'EJECUCION TOTAL'!E39</f>
        <v>271234927469</v>
      </c>
      <c r="F39" s="80">
        <f>+F29+F32+F33+F36</f>
        <v>47343594800</v>
      </c>
      <c r="G39" s="54">
        <f t="shared" si="1"/>
        <v>223891332669</v>
      </c>
      <c r="H39" s="80">
        <f>+'EJECUCION TOTAL'!F39</f>
        <v>164898017200</v>
      </c>
      <c r="I39" s="79">
        <f t="shared" si="2"/>
        <v>0.73650915930624494</v>
      </c>
      <c r="J39" s="80">
        <f>+'EJECUCION TOTAL'!H39</f>
        <v>106400894976</v>
      </c>
      <c r="K39" s="79">
        <f t="shared" si="4"/>
        <v>0.47523454216650107</v>
      </c>
      <c r="L39" s="80">
        <f>+'EJECUCION TOTAL'!J39</f>
        <v>47399913115</v>
      </c>
      <c r="M39" s="79">
        <f t="shared" si="5"/>
        <v>0.21170945989711817</v>
      </c>
      <c r="N39" s="79">
        <f t="shared" si="0"/>
        <v>0.44548415805799019</v>
      </c>
    </row>
    <row r="40" spans="1:14" ht="24" customHeight="1" x14ac:dyDescent="0.2">
      <c r="A40" s="199"/>
      <c r="B40" s="242">
        <v>7593</v>
      </c>
      <c r="C40" s="235" t="s">
        <v>72</v>
      </c>
      <c r="D40" s="73" t="s">
        <v>53</v>
      </c>
      <c r="E40" s="54">
        <f>+'EJECUCION TOTAL'!E40</f>
        <v>28312045000</v>
      </c>
      <c r="F40" s="54">
        <f>+F41+F42</f>
        <v>142000000</v>
      </c>
      <c r="G40" s="54">
        <f t="shared" si="1"/>
        <v>28170045000</v>
      </c>
      <c r="H40" s="65">
        <f>+'EJECUCION TOTAL'!F40</f>
        <v>27319092777</v>
      </c>
      <c r="I40" s="53">
        <f t="shared" si="2"/>
        <v>0.96979230160974184</v>
      </c>
      <c r="J40" s="65">
        <f>+'EJECUCION TOTAL'!H40</f>
        <v>25813197010</v>
      </c>
      <c r="K40" s="53">
        <f t="shared" si="4"/>
        <v>0.91633495828636413</v>
      </c>
      <c r="L40" s="65">
        <f>+'EJECUCION TOTAL'!J40</f>
        <v>6168484368</v>
      </c>
      <c r="M40" s="53">
        <f t="shared" si="5"/>
        <v>0.2189731811930013</v>
      </c>
      <c r="N40" s="53">
        <f t="shared" si="0"/>
        <v>0.23896630725788584</v>
      </c>
    </row>
    <row r="41" spans="1:14" x14ac:dyDescent="0.2">
      <c r="A41" s="199"/>
      <c r="B41" s="243"/>
      <c r="C41" s="229"/>
      <c r="D41" s="93" t="s">
        <v>56</v>
      </c>
      <c r="E41" s="89">
        <f>+'EJECUCION TOTAL'!E41</f>
        <v>28309490600</v>
      </c>
      <c r="F41" s="89">
        <v>142000000</v>
      </c>
      <c r="G41" s="89">
        <f t="shared" si="1"/>
        <v>28167490600</v>
      </c>
      <c r="H41" s="90">
        <f>+'EJECUCION TOTAL'!F41</f>
        <v>27316538377</v>
      </c>
      <c r="I41" s="50">
        <f t="shared" si="2"/>
        <v>0.96978956219124468</v>
      </c>
      <c r="J41" s="90">
        <f>+'EJECUCION TOTAL'!H41</f>
        <v>25810642610</v>
      </c>
      <c r="K41" s="50">
        <f t="shared" si="4"/>
        <v>0.91632737102963657</v>
      </c>
      <c r="L41" s="90">
        <f>+'EJECUCION TOTAL'!J41</f>
        <v>6168484368</v>
      </c>
      <c r="M41" s="50">
        <f t="shared" si="5"/>
        <v>0.21899303901782433</v>
      </c>
      <c r="N41" s="50">
        <f t="shared" si="0"/>
        <v>0.23898995701912901</v>
      </c>
    </row>
    <row r="42" spans="1:14" x14ac:dyDescent="0.2">
      <c r="A42" s="199"/>
      <c r="B42" s="244"/>
      <c r="C42" s="236"/>
      <c r="D42" s="94" t="s">
        <v>57</v>
      </c>
      <c r="E42" s="89">
        <f>+'EJECUCION TOTAL'!E42</f>
        <v>2554400</v>
      </c>
      <c r="F42" s="89"/>
      <c r="G42" s="89">
        <f t="shared" si="1"/>
        <v>2554400</v>
      </c>
      <c r="H42" s="90">
        <f>+'EJECUCION TOTAL'!F42</f>
        <v>2554400</v>
      </c>
      <c r="I42" s="50">
        <f t="shared" si="2"/>
        <v>1</v>
      </c>
      <c r="J42" s="90">
        <f>+'EJECUCION TOTAL'!H42</f>
        <v>2554400</v>
      </c>
      <c r="K42" s="50">
        <f t="shared" si="4"/>
        <v>1</v>
      </c>
      <c r="L42" s="90">
        <f>+'EJECUCION TOTAL'!J42</f>
        <v>0</v>
      </c>
      <c r="M42" s="50">
        <f t="shared" si="5"/>
        <v>0</v>
      </c>
      <c r="N42" s="50">
        <f t="shared" si="0"/>
        <v>0</v>
      </c>
    </row>
    <row r="43" spans="1:14" ht="24" customHeight="1" x14ac:dyDescent="0.2">
      <c r="A43" s="199"/>
      <c r="B43" s="233">
        <v>7653</v>
      </c>
      <c r="C43" s="235" t="s">
        <v>73</v>
      </c>
      <c r="D43" s="73" t="s">
        <v>53</v>
      </c>
      <c r="E43" s="54">
        <f>+'EJECUCION TOTAL'!E43</f>
        <v>28620662655</v>
      </c>
      <c r="F43" s="54">
        <f>+F44+F45</f>
        <v>868363000</v>
      </c>
      <c r="G43" s="54">
        <f t="shared" si="1"/>
        <v>27752299655</v>
      </c>
      <c r="H43" s="65">
        <f>+'EJECUCION TOTAL'!F43</f>
        <v>20548240208</v>
      </c>
      <c r="I43" s="53">
        <f t="shared" si="2"/>
        <v>0.74041576602456149</v>
      </c>
      <c r="J43" s="65">
        <f>+'EJECUCION TOTAL'!H43</f>
        <v>16025875977</v>
      </c>
      <c r="K43" s="53">
        <f t="shared" si="4"/>
        <v>0.5774611897473042</v>
      </c>
      <c r="L43" s="65">
        <f>+'EJECUCION TOTAL'!J43</f>
        <v>3839671134</v>
      </c>
      <c r="M43" s="53">
        <f t="shared" si="5"/>
        <v>0.13835506180505747</v>
      </c>
      <c r="N43" s="53">
        <f t="shared" si="0"/>
        <v>0.23959196611221847</v>
      </c>
    </row>
    <row r="44" spans="1:14" x14ac:dyDescent="0.2">
      <c r="A44" s="200"/>
      <c r="B44" s="232"/>
      <c r="C44" s="229"/>
      <c r="D44" s="93" t="s">
        <v>56</v>
      </c>
      <c r="E44" s="89">
        <f>+'EJECUCION TOTAL'!E44</f>
        <v>28338576657</v>
      </c>
      <c r="F44" s="89">
        <v>868363000</v>
      </c>
      <c r="G44" s="89">
        <f t="shared" si="1"/>
        <v>27470213657</v>
      </c>
      <c r="H44" s="90">
        <f>+'EJECUCION TOTAL'!F44</f>
        <v>20266154210</v>
      </c>
      <c r="I44" s="50">
        <f t="shared" si="2"/>
        <v>0.73775014869007938</v>
      </c>
      <c r="J44" s="90">
        <f>+'EJECUCION TOTAL'!H44</f>
        <v>15743789979</v>
      </c>
      <c r="K44" s="50">
        <f t="shared" si="4"/>
        <v>0.57312222524298218</v>
      </c>
      <c r="L44" s="90">
        <f>+'EJECUCION TOTAL'!J44</f>
        <v>3559672602</v>
      </c>
      <c r="M44" s="50">
        <f t="shared" si="5"/>
        <v>0.12958299656664371</v>
      </c>
      <c r="N44" s="50">
        <f t="shared" si="0"/>
        <v>0.22610010720087745</v>
      </c>
    </row>
    <row r="45" spans="1:14" x14ac:dyDescent="0.2">
      <c r="A45" s="200"/>
      <c r="B45" s="234"/>
      <c r="C45" s="236"/>
      <c r="D45" s="94" t="s">
        <v>57</v>
      </c>
      <c r="E45" s="89">
        <f>+'EJECUCION TOTAL'!E45</f>
        <v>282085998</v>
      </c>
      <c r="F45" s="89"/>
      <c r="G45" s="89">
        <f t="shared" si="1"/>
        <v>282085998</v>
      </c>
      <c r="H45" s="90">
        <f>+'EJECUCION TOTAL'!F45</f>
        <v>282085998</v>
      </c>
      <c r="I45" s="50">
        <f t="shared" si="2"/>
        <v>1</v>
      </c>
      <c r="J45" s="90">
        <f>+'EJECUCION TOTAL'!H45</f>
        <v>282085998</v>
      </c>
      <c r="K45" s="50">
        <f t="shared" si="4"/>
        <v>1</v>
      </c>
      <c r="L45" s="90">
        <f>+'EJECUCION TOTAL'!J45</f>
        <v>279998532</v>
      </c>
      <c r="M45" s="50">
        <f t="shared" si="5"/>
        <v>0.99259989501499468</v>
      </c>
      <c r="N45" s="50">
        <f t="shared" si="0"/>
        <v>0.99259989501499468</v>
      </c>
    </row>
    <row r="46" spans="1:14" ht="60" x14ac:dyDescent="0.2">
      <c r="A46" s="200"/>
      <c r="B46" s="87">
        <v>7595</v>
      </c>
      <c r="C46" s="88" t="s">
        <v>74</v>
      </c>
      <c r="D46" s="73" t="s">
        <v>53</v>
      </c>
      <c r="E46" s="54">
        <f>+'EJECUCION TOTAL'!E46</f>
        <v>3912190000</v>
      </c>
      <c r="F46" s="54">
        <v>401000000</v>
      </c>
      <c r="G46" s="54">
        <f>+E46-F46</f>
        <v>3511190000</v>
      </c>
      <c r="H46" s="65">
        <f>+'EJECUCION TOTAL'!F46</f>
        <v>2872087774</v>
      </c>
      <c r="I46" s="53">
        <f t="shared" si="2"/>
        <v>0.81798130377450384</v>
      </c>
      <c r="J46" s="65">
        <f>+'EJECUCION TOTAL'!H46</f>
        <v>2568295210</v>
      </c>
      <c r="K46" s="53">
        <f t="shared" si="4"/>
        <v>0.73146004915712337</v>
      </c>
      <c r="L46" s="65">
        <f>+'EJECUCION TOTAL'!J46</f>
        <v>685765045</v>
      </c>
      <c r="M46" s="53">
        <f t="shared" si="5"/>
        <v>0.19530844101287598</v>
      </c>
      <c r="N46" s="53">
        <f t="shared" si="0"/>
        <v>0.26701176809032012</v>
      </c>
    </row>
    <row r="47" spans="1:14" ht="24" x14ac:dyDescent="0.2">
      <c r="A47" s="200"/>
      <c r="B47" s="117">
        <v>7907</v>
      </c>
      <c r="C47" s="118" t="s">
        <v>83</v>
      </c>
      <c r="D47" s="73" t="s">
        <v>53</v>
      </c>
      <c r="E47" s="54">
        <f>+'EJECUCION TOTAL'!E47</f>
        <v>1188255466</v>
      </c>
      <c r="F47" s="54"/>
      <c r="G47" s="54">
        <f>+E47-F47</f>
        <v>1188255466</v>
      </c>
      <c r="H47" s="65">
        <f>+'EJECUCION TOTAL'!F47</f>
        <v>950604373</v>
      </c>
      <c r="I47" s="53">
        <f t="shared" si="2"/>
        <v>0.80000000016831396</v>
      </c>
      <c r="J47" s="65">
        <f>+'EJECUCION TOTAL'!H47</f>
        <v>0</v>
      </c>
      <c r="K47" s="53">
        <f t="shared" si="4"/>
        <v>0</v>
      </c>
      <c r="L47" s="65">
        <f>+'EJECUCION TOTAL'!J47</f>
        <v>0</v>
      </c>
      <c r="M47" s="53">
        <f t="shared" ref="M47" si="8">+L47/G47</f>
        <v>0</v>
      </c>
      <c r="N47" s="53" t="e">
        <f t="shared" ref="N47" si="9">+L47/J47</f>
        <v>#DIV/0!</v>
      </c>
    </row>
    <row r="48" spans="1:14" x14ac:dyDescent="0.2">
      <c r="A48" s="200"/>
      <c r="B48" s="223" t="s">
        <v>42</v>
      </c>
      <c r="C48" s="223"/>
      <c r="D48" s="85" t="s">
        <v>53</v>
      </c>
      <c r="E48" s="78">
        <f>+'EJECUCION TOTAL'!E48</f>
        <v>62033153121</v>
      </c>
      <c r="F48" s="78">
        <f>+F40+F43+F46</f>
        <v>1411363000</v>
      </c>
      <c r="G48" s="80">
        <f t="shared" si="1"/>
        <v>60621790121</v>
      </c>
      <c r="H48" s="78">
        <f>+'EJECUCION TOTAL'!F48</f>
        <v>51690025132</v>
      </c>
      <c r="I48" s="79">
        <f t="shared" si="2"/>
        <v>0.85266411679410392</v>
      </c>
      <c r="J48" s="78">
        <f>+'EJECUCION TOTAL'!H48</f>
        <v>44407368197</v>
      </c>
      <c r="K48" s="79">
        <f t="shared" si="4"/>
        <v>0.73253145623650662</v>
      </c>
      <c r="L48" s="78">
        <f>+'EJECUCION TOTAL'!J48</f>
        <v>10693920547</v>
      </c>
      <c r="M48" s="79">
        <f t="shared" si="5"/>
        <v>0.17640390568564748</v>
      </c>
      <c r="N48" s="79">
        <f t="shared" si="0"/>
        <v>0.24081410318124735</v>
      </c>
    </row>
    <row r="49" spans="1:14" x14ac:dyDescent="0.2">
      <c r="A49" s="200"/>
      <c r="B49" s="230" t="s">
        <v>20</v>
      </c>
      <c r="C49" s="230"/>
      <c r="D49" s="86" t="s">
        <v>53</v>
      </c>
      <c r="E49" s="52">
        <f>+'EJECUCION TOTAL'!E49</f>
        <v>375749130265</v>
      </c>
      <c r="F49" s="52">
        <f>+F26+F28+F39+F48</f>
        <v>59112461095</v>
      </c>
      <c r="G49" s="54">
        <f t="shared" si="1"/>
        <v>316636669170</v>
      </c>
      <c r="H49" s="52">
        <f>+'EJECUCION TOTAL'!F49</f>
        <v>245729922747</v>
      </c>
      <c r="I49" s="53">
        <f t="shared" si="2"/>
        <v>0.77606274532615593</v>
      </c>
      <c r="J49" s="52">
        <f>+'EJECUCION TOTAL'!H49</f>
        <v>173195399383</v>
      </c>
      <c r="K49" s="53">
        <f t="shared" si="4"/>
        <v>0.54698465543172015</v>
      </c>
      <c r="L49" s="52">
        <f>+'EJECUCION TOTAL'!J49</f>
        <v>63112747337</v>
      </c>
      <c r="M49" s="53">
        <f t="shared" si="5"/>
        <v>0.19932229423217943</v>
      </c>
      <c r="N49" s="53">
        <f t="shared" si="0"/>
        <v>0.36440198505177401</v>
      </c>
    </row>
    <row r="50" spans="1:14" x14ac:dyDescent="0.2">
      <c r="A50" s="51"/>
      <c r="B50" s="241" t="s">
        <v>76</v>
      </c>
      <c r="C50" s="241"/>
      <c r="D50" s="241"/>
      <c r="E50" s="70">
        <f>+E19+E49</f>
        <v>427864239000</v>
      </c>
      <c r="F50" s="70">
        <f>+F19+F49</f>
        <v>60503290963</v>
      </c>
      <c r="G50" s="97">
        <f t="shared" si="1"/>
        <v>367360948037</v>
      </c>
      <c r="H50" s="70">
        <f>+'EJECUCION TOTAL'!F50</f>
        <v>291044680294</v>
      </c>
      <c r="I50" s="71">
        <f t="shared" si="2"/>
        <v>0.79225808254579755</v>
      </c>
      <c r="J50" s="70">
        <f>+'EJECUCION TOTAL'!H50</f>
        <v>206394724815</v>
      </c>
      <c r="K50" s="71">
        <f t="shared" si="4"/>
        <v>0.56183088027694295</v>
      </c>
      <c r="L50" s="70">
        <f>+'EJECUCION TOTAL'!J50</f>
        <v>71016307743</v>
      </c>
      <c r="M50" s="71">
        <f t="shared" si="5"/>
        <v>0.19331479876257113</v>
      </c>
      <c r="N50" s="71">
        <f t="shared" si="0"/>
        <v>0.34408005246575374</v>
      </c>
    </row>
    <row r="52" spans="1:14" x14ac:dyDescent="0.2">
      <c r="L52" s="55"/>
      <c r="M52" s="56"/>
    </row>
    <row r="53" spans="1:14" x14ac:dyDescent="0.2">
      <c r="L53" s="55"/>
      <c r="M53" s="56"/>
    </row>
  </sheetData>
  <autoFilter ref="A5:N50">
    <filterColumn colId="1" showButton="0"/>
    <filterColumn colId="3" showButton="0"/>
  </autoFilter>
  <mergeCells count="33">
    <mergeCell ref="B33:B35"/>
    <mergeCell ref="C33:C35"/>
    <mergeCell ref="B49:C49"/>
    <mergeCell ref="B50:D50"/>
    <mergeCell ref="B39:C39"/>
    <mergeCell ref="B40:B42"/>
    <mergeCell ref="C40:C42"/>
    <mergeCell ref="B43:B45"/>
    <mergeCell ref="C43:C45"/>
    <mergeCell ref="B48:C48"/>
    <mergeCell ref="B29:B31"/>
    <mergeCell ref="C29:C31"/>
    <mergeCell ref="B1:N1"/>
    <mergeCell ref="B2:N2"/>
    <mergeCell ref="B3:N3"/>
    <mergeCell ref="B5:C5"/>
    <mergeCell ref="D5:E5"/>
    <mergeCell ref="C7:C9"/>
    <mergeCell ref="B7:B9"/>
    <mergeCell ref="A6:A49"/>
    <mergeCell ref="B10:B12"/>
    <mergeCell ref="C10:C12"/>
    <mergeCell ref="B14:C14"/>
    <mergeCell ref="B15:B17"/>
    <mergeCell ref="B36:B38"/>
    <mergeCell ref="C36:C38"/>
    <mergeCell ref="C15:C17"/>
    <mergeCell ref="B18:C18"/>
    <mergeCell ref="B19:C19"/>
    <mergeCell ref="B21:B23"/>
    <mergeCell ref="C21:C23"/>
    <mergeCell ref="B26:C26"/>
    <mergeCell ref="B28:C28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zoomScaleSheetLayoutView="85" workbookViewId="0">
      <selection activeCell="F17" sqref="F17"/>
    </sheetView>
  </sheetViews>
  <sheetFormatPr baseColWidth="10" defaultRowHeight="12.75" x14ac:dyDescent="0.2"/>
  <cols>
    <col min="1" max="1" width="31.28515625" style="28" customWidth="1"/>
    <col min="2" max="3" width="20.140625" style="28" customWidth="1"/>
    <col min="4" max="4" width="14.8554687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245" t="s">
        <v>78</v>
      </c>
      <c r="B1" s="246"/>
      <c r="C1" s="246"/>
      <c r="D1" s="246"/>
      <c r="E1" s="246"/>
      <c r="F1" s="246"/>
      <c r="G1" s="246"/>
      <c r="H1" s="247"/>
    </row>
    <row r="2" spans="1:10" x14ac:dyDescent="0.2">
      <c r="A2" s="248" t="s">
        <v>55</v>
      </c>
      <c r="B2" s="248"/>
      <c r="C2" s="248"/>
      <c r="D2" s="248"/>
      <c r="E2" s="248"/>
      <c r="F2" s="248"/>
      <c r="G2" s="248"/>
      <c r="H2" s="248"/>
    </row>
    <row r="3" spans="1:10" ht="15" customHeight="1" x14ac:dyDescent="0.2">
      <c r="A3" s="158"/>
      <c r="B3" s="158"/>
      <c r="C3" s="248" t="s">
        <v>85</v>
      </c>
      <c r="D3" s="248"/>
      <c r="E3" s="248"/>
      <c r="F3" s="158"/>
      <c r="G3" s="158"/>
      <c r="H3" s="158"/>
    </row>
    <row r="5" spans="1:10" ht="25.5" x14ac:dyDescent="0.2">
      <c r="A5" s="98" t="s">
        <v>21</v>
      </c>
      <c r="B5" s="98" t="s">
        <v>44</v>
      </c>
      <c r="C5" s="98" t="s">
        <v>2</v>
      </c>
      <c r="D5" s="99" t="s">
        <v>3</v>
      </c>
      <c r="E5" s="98" t="s">
        <v>4</v>
      </c>
      <c r="F5" s="100" t="s">
        <v>43</v>
      </c>
      <c r="G5" s="98" t="s">
        <v>5</v>
      </c>
      <c r="H5" s="101" t="s">
        <v>48</v>
      </c>
      <c r="I5" s="101" t="s">
        <v>49</v>
      </c>
      <c r="J5" s="49"/>
    </row>
    <row r="6" spans="1:10" x14ac:dyDescent="0.2">
      <c r="A6" s="102" t="s">
        <v>37</v>
      </c>
      <c r="B6" s="61">
        <v>54916220763</v>
      </c>
      <c r="C6" s="61">
        <v>26105928286</v>
      </c>
      <c r="D6" s="103">
        <f>+C6/B6</f>
        <v>0.4753773643431225</v>
      </c>
      <c r="E6" s="61">
        <v>26105928286</v>
      </c>
      <c r="F6" s="103">
        <f>+E6/B6</f>
        <v>0.4753773643431225</v>
      </c>
      <c r="G6" s="61">
        <v>24457182831</v>
      </c>
      <c r="H6" s="103">
        <f>+G6/B6</f>
        <v>0.4453544415692588</v>
      </c>
      <c r="I6" s="104">
        <f>+G6/E6</f>
        <v>0.93684402113813425</v>
      </c>
    </row>
    <row r="7" spans="1:10" ht="25.5" x14ac:dyDescent="0.2">
      <c r="A7" s="105" t="s">
        <v>77</v>
      </c>
      <c r="B7" s="61">
        <v>11736300000</v>
      </c>
      <c r="C7" s="61">
        <v>11186945276</v>
      </c>
      <c r="D7" s="103">
        <f>+C7/B7</f>
        <v>0.95319183013385822</v>
      </c>
      <c r="E7" s="61">
        <v>8235475317</v>
      </c>
      <c r="F7" s="103">
        <f>+E7/B7</f>
        <v>0.70170967996728095</v>
      </c>
      <c r="G7" s="61">
        <v>1618844439</v>
      </c>
      <c r="H7" s="103">
        <f>+G7/B7</f>
        <v>0.13793482094016002</v>
      </c>
      <c r="I7" s="104">
        <f>+G7/E7</f>
        <v>0.19656964251453904</v>
      </c>
    </row>
    <row r="8" spans="1:10" x14ac:dyDescent="0.2">
      <c r="A8" s="102" t="s">
        <v>38</v>
      </c>
      <c r="B8" s="61">
        <v>2400000000</v>
      </c>
      <c r="C8" s="61"/>
      <c r="D8" s="103">
        <f>+C8/B8</f>
        <v>0</v>
      </c>
      <c r="E8" s="61"/>
      <c r="F8" s="103">
        <f>+E8/B8</f>
        <v>0</v>
      </c>
      <c r="G8" s="61"/>
      <c r="H8" s="103">
        <f>+G8/B8</f>
        <v>0</v>
      </c>
      <c r="I8" s="104" t="e">
        <f>+G8/E8</f>
        <v>#DIV/0!</v>
      </c>
    </row>
    <row r="9" spans="1:10" ht="38.25" x14ac:dyDescent="0.2">
      <c r="A9" s="102" t="s">
        <v>46</v>
      </c>
      <c r="B9" s="61">
        <v>2566456237</v>
      </c>
      <c r="C9" s="61">
        <v>2366456237</v>
      </c>
      <c r="D9" s="103">
        <f>+C9/B9</f>
        <v>0.92207153306701795</v>
      </c>
      <c r="E9" s="61">
        <v>2366456237</v>
      </c>
      <c r="F9" s="103">
        <f>+E9/B9</f>
        <v>0.92207153306701795</v>
      </c>
      <c r="G9" s="61">
        <v>931442129</v>
      </c>
      <c r="H9" s="103">
        <f>+G9/B9</f>
        <v>0.36292928574881445</v>
      </c>
      <c r="I9" s="104">
        <f>+G9/E9</f>
        <v>0.39360209347492786</v>
      </c>
    </row>
    <row r="10" spans="1:10" s="60" customFormat="1" ht="15.75" x14ac:dyDescent="0.2">
      <c r="A10" s="155" t="s">
        <v>22</v>
      </c>
      <c r="B10" s="156">
        <f>SUM(B6:B9)</f>
        <v>71618977000</v>
      </c>
      <c r="C10" s="156">
        <f>SUM(C6:C9)</f>
        <v>39659329799</v>
      </c>
      <c r="D10" s="157">
        <f>+C10/B10</f>
        <v>0.55375448603517474</v>
      </c>
      <c r="E10" s="156">
        <f>SUM(E6:E9)</f>
        <v>36707859840</v>
      </c>
      <c r="F10" s="157">
        <f>+E10/B10</f>
        <v>0.51254376113191336</v>
      </c>
      <c r="G10" s="156">
        <f>SUM(G6:G9)</f>
        <v>27007469399</v>
      </c>
      <c r="H10" s="157">
        <f>+G10/B10</f>
        <v>0.37709934615513985</v>
      </c>
      <c r="I10" s="157">
        <f>+G10/E10</f>
        <v>0.73574077913336611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3" zoomScale="110" zoomScaleNormal="110" zoomScaleSheetLayoutView="85" workbookViewId="0">
      <pane xSplit="2" ySplit="2" topLeftCell="C35" activePane="bottomRight" state="frozen"/>
      <selection activeCell="G8" sqref="G8"/>
      <selection pane="topRight" activeCell="G8" sqref="G8"/>
      <selection pane="bottomLeft" activeCell="G8" sqref="G8"/>
      <selection pane="bottomRight" activeCell="D49" sqref="D49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250" t="s">
        <v>24</v>
      </c>
      <c r="B1" s="250"/>
      <c r="C1" s="250"/>
      <c r="D1" s="250"/>
      <c r="E1" s="250"/>
    </row>
    <row r="2" spans="1:22" ht="12.75" x14ac:dyDescent="0.2">
      <c r="A2" s="250" t="s">
        <v>54</v>
      </c>
      <c r="B2" s="250"/>
      <c r="C2" s="250"/>
      <c r="D2" s="250"/>
      <c r="E2" s="250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251" t="s">
        <v>0</v>
      </c>
      <c r="B4" s="252"/>
      <c r="C4" s="106" t="s">
        <v>80</v>
      </c>
      <c r="D4" s="106" t="s">
        <v>5</v>
      </c>
      <c r="E4" s="48" t="s">
        <v>45</v>
      </c>
    </row>
    <row r="5" spans="1:22" ht="22.5" customHeight="1" x14ac:dyDescent="0.2">
      <c r="A5" s="119">
        <v>7544</v>
      </c>
      <c r="B5" s="107" t="s">
        <v>47</v>
      </c>
      <c r="C5" s="167">
        <v>276504983</v>
      </c>
      <c r="D5" s="167">
        <v>263160378</v>
      </c>
      <c r="E5" s="108">
        <f>+D5/C5</f>
        <v>0.95173828386304349</v>
      </c>
      <c r="F5" s="63"/>
    </row>
    <row r="6" spans="1:22" ht="22.5" customHeight="1" x14ac:dyDescent="0.2">
      <c r="A6" s="120">
        <v>7589</v>
      </c>
      <c r="B6" s="59" t="s">
        <v>62</v>
      </c>
      <c r="C6" s="167">
        <v>315886630</v>
      </c>
      <c r="D6" s="167">
        <v>304125104</v>
      </c>
      <c r="E6" s="108">
        <f>+D6/C6</f>
        <v>0.96276662294950566</v>
      </c>
      <c r="F6" s="63"/>
    </row>
    <row r="7" spans="1:22" x14ac:dyDescent="0.2">
      <c r="A7" s="253" t="s">
        <v>39</v>
      </c>
      <c r="B7" s="254"/>
      <c r="C7" s="128">
        <f>+C5+C6</f>
        <v>592391613</v>
      </c>
      <c r="D7" s="128">
        <f>+D5+D6</f>
        <v>567285482</v>
      </c>
      <c r="E7" s="109">
        <f>+D7/C7</f>
        <v>0.95761903030183515</v>
      </c>
    </row>
    <row r="8" spans="1:22" x14ac:dyDescent="0.2">
      <c r="A8" s="119">
        <v>6094</v>
      </c>
      <c r="B8" s="110" t="s">
        <v>11</v>
      </c>
      <c r="C8" s="167">
        <v>881368983</v>
      </c>
      <c r="D8" s="167">
        <v>769066942</v>
      </c>
      <c r="E8" s="108">
        <f>D8/C8</f>
        <v>0.87258226331298072</v>
      </c>
    </row>
    <row r="9" spans="1:22" ht="24" x14ac:dyDescent="0.2">
      <c r="A9" s="119">
        <v>967</v>
      </c>
      <c r="B9" s="107" t="s">
        <v>10</v>
      </c>
      <c r="C9" s="167">
        <v>313430344</v>
      </c>
      <c r="D9" s="167">
        <v>300527421</v>
      </c>
      <c r="E9" s="108">
        <f t="shared" ref="E9:E13" si="0">D9/C9</f>
        <v>0.95883320410100437</v>
      </c>
    </row>
    <row r="10" spans="1:22" ht="36" x14ac:dyDescent="0.2">
      <c r="A10" s="119">
        <v>7563</v>
      </c>
      <c r="B10" s="120" t="s">
        <v>58</v>
      </c>
      <c r="C10" s="167">
        <v>43569606</v>
      </c>
      <c r="D10" s="167">
        <v>30623063</v>
      </c>
      <c r="E10" s="108">
        <f t="shared" si="0"/>
        <v>0.70285379674996373</v>
      </c>
    </row>
    <row r="11" spans="1:22" ht="24" x14ac:dyDescent="0.2">
      <c r="A11" s="119">
        <v>7568</v>
      </c>
      <c r="B11" s="120" t="s">
        <v>59</v>
      </c>
      <c r="C11" s="167">
        <v>1974721159</v>
      </c>
      <c r="D11" s="167">
        <v>1209551042</v>
      </c>
      <c r="E11" s="108">
        <f t="shared" si="0"/>
        <v>0.6125173858027213</v>
      </c>
    </row>
    <row r="12" spans="1:22" ht="12" customHeight="1" x14ac:dyDescent="0.2">
      <c r="A12" s="119">
        <v>7570</v>
      </c>
      <c r="B12" s="120" t="s">
        <v>60</v>
      </c>
      <c r="C12" s="167">
        <v>3987105506</v>
      </c>
      <c r="D12" s="167">
        <v>3980665095</v>
      </c>
      <c r="E12" s="108">
        <f t="shared" si="0"/>
        <v>0.99838469009904351</v>
      </c>
    </row>
    <row r="13" spans="1:22" ht="24" x14ac:dyDescent="0.2">
      <c r="A13" s="119">
        <v>7574</v>
      </c>
      <c r="B13" s="120" t="s">
        <v>61</v>
      </c>
      <c r="C13" s="167">
        <v>277983877</v>
      </c>
      <c r="D13" s="167">
        <v>169484781</v>
      </c>
      <c r="E13" s="108">
        <f t="shared" si="0"/>
        <v>0.60969284560341608</v>
      </c>
    </row>
    <row r="14" spans="1:22" x14ac:dyDescent="0.2">
      <c r="A14" s="253" t="s">
        <v>7</v>
      </c>
      <c r="B14" s="254"/>
      <c r="C14" s="129">
        <f>SUM(C8:C13)</f>
        <v>7478179475</v>
      </c>
      <c r="D14" s="129">
        <f>SUM(D8:D13)</f>
        <v>6459918344</v>
      </c>
      <c r="E14" s="109">
        <f>+D14/C14</f>
        <v>0.86383569230932367</v>
      </c>
      <c r="F14" s="63"/>
    </row>
    <row r="15" spans="1:22" s="14" customFormat="1" x14ac:dyDescent="0.2">
      <c r="A15" s="255" t="s">
        <v>26</v>
      </c>
      <c r="B15" s="255"/>
      <c r="C15" s="130">
        <f>+C14+C7</f>
        <v>8070571088</v>
      </c>
      <c r="D15" s="130">
        <f>+D14+D7</f>
        <v>7027203826</v>
      </c>
      <c r="E15" s="111">
        <f>+D15/C15</f>
        <v>0.87071952522029505</v>
      </c>
      <c r="F15" s="36"/>
      <c r="G15" s="36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 s="14" customFormat="1" ht="24" x14ac:dyDescent="0.2">
      <c r="A16" s="121">
        <v>339</v>
      </c>
      <c r="B16" s="112" t="s">
        <v>18</v>
      </c>
      <c r="C16" s="168">
        <v>698945658</v>
      </c>
      <c r="D16" s="168">
        <v>550814565</v>
      </c>
      <c r="E16" s="108">
        <f>D16/C16</f>
        <v>0.78806493565770175</v>
      </c>
      <c r="F16" s="36"/>
      <c r="G16" s="3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</row>
    <row r="17" spans="1:22" s="14" customFormat="1" x14ac:dyDescent="0.2">
      <c r="A17" s="119">
        <v>1004</v>
      </c>
      <c r="B17" s="107" t="s">
        <v>9</v>
      </c>
      <c r="C17" s="168">
        <v>109673404</v>
      </c>
      <c r="D17" s="168">
        <v>109673404</v>
      </c>
      <c r="E17" s="108">
        <f t="shared" ref="E17:E39" si="1">D17/C17</f>
        <v>1</v>
      </c>
      <c r="F17" s="36"/>
      <c r="G17" s="3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 s="14" customFormat="1" ht="15" customHeight="1" x14ac:dyDescent="0.2">
      <c r="A18" s="119">
        <v>1183</v>
      </c>
      <c r="B18" s="107" t="s">
        <v>25</v>
      </c>
      <c r="C18" s="168">
        <v>31440523</v>
      </c>
      <c r="D18" s="168">
        <v>23346667</v>
      </c>
      <c r="E18" s="108">
        <f t="shared" si="1"/>
        <v>0.74256611443772735</v>
      </c>
      <c r="F18" s="36">
        <v>169498203</v>
      </c>
      <c r="G18" s="36">
        <v>162000001</v>
      </c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2" s="14" customFormat="1" ht="36" x14ac:dyDescent="0.2">
      <c r="A19" s="121">
        <v>7596</v>
      </c>
      <c r="B19" s="120" t="s">
        <v>63</v>
      </c>
      <c r="C19" s="169">
        <v>2535450621</v>
      </c>
      <c r="D19" s="169">
        <v>2131228781</v>
      </c>
      <c r="E19" s="108">
        <f t="shared" si="1"/>
        <v>0.84057199274479577</v>
      </c>
      <c r="F19" s="36"/>
      <c r="G19" s="3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</row>
    <row r="20" spans="1:22" s="14" customFormat="1" ht="13.5" customHeight="1" x14ac:dyDescent="0.2">
      <c r="A20" s="120">
        <v>7588</v>
      </c>
      <c r="B20" s="120" t="s">
        <v>64</v>
      </c>
      <c r="C20" s="169">
        <v>1043800109</v>
      </c>
      <c r="D20" s="169">
        <v>288011910</v>
      </c>
      <c r="E20" s="108">
        <f t="shared" si="1"/>
        <v>0.275926307649006</v>
      </c>
      <c r="F20" s="36"/>
      <c r="G20" s="3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</row>
    <row r="21" spans="1:22" s="14" customFormat="1" ht="24" x14ac:dyDescent="0.2">
      <c r="A21" s="119">
        <v>7583</v>
      </c>
      <c r="B21" s="120" t="s">
        <v>65</v>
      </c>
      <c r="C21" s="169">
        <v>232980802</v>
      </c>
      <c r="D21" s="169">
        <v>189536756</v>
      </c>
      <c r="E21" s="108">
        <f t="shared" si="1"/>
        <v>0.8135295027441789</v>
      </c>
      <c r="F21" s="36"/>
      <c r="G21" s="3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</row>
    <row r="22" spans="1:22" s="14" customFormat="1" ht="24" x14ac:dyDescent="0.2">
      <c r="A22" s="119">
        <v>7579</v>
      </c>
      <c r="B22" s="120" t="s">
        <v>66</v>
      </c>
      <c r="C22" s="169">
        <v>1257407020</v>
      </c>
      <c r="D22" s="169">
        <v>1217177688</v>
      </c>
      <c r="E22" s="108">
        <f t="shared" si="1"/>
        <v>0.96800611785991142</v>
      </c>
      <c r="F22" s="36"/>
      <c r="G22" s="3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 s="14" customFormat="1" x14ac:dyDescent="0.2">
      <c r="A23" s="253" t="s">
        <v>40</v>
      </c>
      <c r="B23" s="254"/>
      <c r="C23" s="131">
        <f>SUM(C16:C22)</f>
        <v>5909698137</v>
      </c>
      <c r="D23" s="131">
        <f>SUM(D16:D22)</f>
        <v>4509789771</v>
      </c>
      <c r="E23" s="113">
        <f t="shared" si="1"/>
        <v>0.76311677287959589</v>
      </c>
      <c r="F23" s="36"/>
      <c r="G23" s="36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</row>
    <row r="24" spans="1:22" s="14" customFormat="1" ht="12" customHeight="1" x14ac:dyDescent="0.2">
      <c r="A24" s="119">
        <v>7581</v>
      </c>
      <c r="B24" s="120" t="s">
        <v>67</v>
      </c>
      <c r="C24" s="169">
        <v>1403823839</v>
      </c>
      <c r="D24" s="169">
        <v>1191206237</v>
      </c>
      <c r="E24" s="108">
        <f t="shared" si="1"/>
        <v>0.84854395822808082</v>
      </c>
      <c r="F24" s="36"/>
      <c r="G24" s="3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</row>
    <row r="25" spans="1:22" s="14" customFormat="1" ht="12" customHeight="1" x14ac:dyDescent="0.2">
      <c r="A25" s="119">
        <v>585</v>
      </c>
      <c r="B25" s="107" t="s">
        <v>16</v>
      </c>
      <c r="C25" s="168">
        <v>54623220</v>
      </c>
      <c r="D25" s="168">
        <v>43915220</v>
      </c>
      <c r="E25" s="108">
        <f t="shared" si="1"/>
        <v>0.80396615212358402</v>
      </c>
      <c r="F25" s="36"/>
      <c r="G25" s="3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</row>
    <row r="26" spans="1:22" s="14" customFormat="1" ht="12" customHeight="1" x14ac:dyDescent="0.2">
      <c r="A26" s="253" t="s">
        <v>7</v>
      </c>
      <c r="B26" s="254"/>
      <c r="C26" s="131">
        <f>SUM(C24:C25)</f>
        <v>1458447059</v>
      </c>
      <c r="D26" s="131">
        <f>SUM(D24:D25)</f>
        <v>1235121457</v>
      </c>
      <c r="E26" s="109">
        <f t="shared" si="1"/>
        <v>0.84687438558577122</v>
      </c>
      <c r="F26" s="64"/>
      <c r="G26" s="3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</row>
    <row r="27" spans="1:22" ht="24" x14ac:dyDescent="0.2">
      <c r="A27" s="119">
        <v>6219</v>
      </c>
      <c r="B27" s="114" t="s">
        <v>12</v>
      </c>
      <c r="C27" s="170">
        <v>195326258</v>
      </c>
      <c r="D27" s="170">
        <v>171518649</v>
      </c>
      <c r="E27" s="108">
        <f t="shared" si="1"/>
        <v>0.87811362771307477</v>
      </c>
      <c r="F27" s="35">
        <v>0</v>
      </c>
      <c r="G27" s="35">
        <v>0</v>
      </c>
    </row>
    <row r="28" spans="1:22" x14ac:dyDescent="0.2">
      <c r="A28" s="119">
        <v>1032</v>
      </c>
      <c r="B28" s="114" t="s">
        <v>15</v>
      </c>
      <c r="C28" s="170">
        <v>4206716101</v>
      </c>
      <c r="D28" s="170">
        <v>3166899898</v>
      </c>
      <c r="E28" s="108">
        <f t="shared" si="1"/>
        <v>0.75281997215052854</v>
      </c>
    </row>
    <row r="29" spans="1:22" ht="24" x14ac:dyDescent="0.2">
      <c r="A29" s="120">
        <v>7573</v>
      </c>
      <c r="B29" s="121" t="s">
        <v>68</v>
      </c>
      <c r="C29" s="170">
        <v>2897169919</v>
      </c>
      <c r="D29" s="170">
        <v>2547966885</v>
      </c>
      <c r="E29" s="108">
        <f t="shared" si="1"/>
        <v>0.8794675342616658</v>
      </c>
    </row>
    <row r="30" spans="1:22" ht="36" x14ac:dyDescent="0.2">
      <c r="A30" s="119">
        <v>7576</v>
      </c>
      <c r="B30" s="121" t="s">
        <v>69</v>
      </c>
      <c r="C30" s="170">
        <v>296839440</v>
      </c>
      <c r="D30" s="170">
        <v>0</v>
      </c>
      <c r="E30" s="108">
        <f t="shared" si="1"/>
        <v>0</v>
      </c>
    </row>
    <row r="31" spans="1:22" ht="12" customHeight="1" x14ac:dyDescent="0.2">
      <c r="A31" s="119">
        <v>7587</v>
      </c>
      <c r="B31" s="121" t="s">
        <v>70</v>
      </c>
      <c r="C31" s="170">
        <v>10183604205</v>
      </c>
      <c r="D31" s="170">
        <v>7183299144</v>
      </c>
      <c r="E31" s="108">
        <f t="shared" si="1"/>
        <v>0.70537886188399834</v>
      </c>
    </row>
    <row r="32" spans="1:22" ht="12" customHeight="1" x14ac:dyDescent="0.2">
      <c r="A32" s="119">
        <v>7578</v>
      </c>
      <c r="B32" s="121" t="s">
        <v>71</v>
      </c>
      <c r="C32" s="170">
        <v>36266300803</v>
      </c>
      <c r="D32" s="170">
        <v>15300655764</v>
      </c>
      <c r="E32" s="108">
        <f t="shared" si="1"/>
        <v>0.42189733789265621</v>
      </c>
    </row>
    <row r="33" spans="1:22" x14ac:dyDescent="0.2">
      <c r="A33" s="253" t="s">
        <v>41</v>
      </c>
      <c r="B33" s="254"/>
      <c r="C33" s="76">
        <f>SUM(C27:C32)</f>
        <v>54045956726</v>
      </c>
      <c r="D33" s="76">
        <f>SUM(D27:D32)</f>
        <v>28370340340</v>
      </c>
      <c r="E33" s="77">
        <f t="shared" si="1"/>
        <v>0.52492993109236274</v>
      </c>
    </row>
    <row r="34" spans="1:22" ht="24" x14ac:dyDescent="0.2">
      <c r="A34" s="119">
        <v>7545</v>
      </c>
      <c r="B34" s="114" t="s">
        <v>52</v>
      </c>
      <c r="C34" s="170">
        <v>1001369796</v>
      </c>
      <c r="D34" s="170">
        <v>999795563</v>
      </c>
      <c r="E34" s="108">
        <f t="shared" si="1"/>
        <v>0.99842792042830897</v>
      </c>
    </row>
    <row r="35" spans="1:22" x14ac:dyDescent="0.2">
      <c r="A35" s="119">
        <v>1044</v>
      </c>
      <c r="B35" s="114" t="s">
        <v>13</v>
      </c>
      <c r="C35" s="170">
        <v>2584565494</v>
      </c>
      <c r="D35" s="170">
        <v>2247705086</v>
      </c>
      <c r="E35" s="108">
        <f t="shared" si="1"/>
        <v>0.86966458819402626</v>
      </c>
      <c r="F35" s="35">
        <v>289591620.25</v>
      </c>
      <c r="G35" s="35">
        <v>261220532</v>
      </c>
    </row>
    <row r="36" spans="1:22" ht="24" x14ac:dyDescent="0.2">
      <c r="A36" s="119">
        <v>7593</v>
      </c>
      <c r="B36" s="121" t="s">
        <v>72</v>
      </c>
      <c r="C36" s="170">
        <v>3411486583</v>
      </c>
      <c r="D36" s="170">
        <v>3309331974</v>
      </c>
      <c r="E36" s="108">
        <f t="shared" si="1"/>
        <v>0.97005569082139931</v>
      </c>
    </row>
    <row r="37" spans="1:22" ht="24" x14ac:dyDescent="0.2">
      <c r="A37" s="120">
        <v>7653</v>
      </c>
      <c r="B37" s="72" t="s">
        <v>73</v>
      </c>
      <c r="C37" s="170">
        <v>3809896092</v>
      </c>
      <c r="D37" s="170">
        <v>3051608356</v>
      </c>
      <c r="E37" s="108">
        <f t="shared" si="1"/>
        <v>0.80096891944317095</v>
      </c>
    </row>
    <row r="38" spans="1:22" ht="36" x14ac:dyDescent="0.2">
      <c r="A38" s="119">
        <v>7595</v>
      </c>
      <c r="B38" s="121" t="s">
        <v>74</v>
      </c>
      <c r="C38" s="170">
        <v>1141900763</v>
      </c>
      <c r="D38" s="170">
        <v>899148992</v>
      </c>
      <c r="E38" s="108">
        <f t="shared" si="1"/>
        <v>0.78741430178026772</v>
      </c>
    </row>
    <row r="39" spans="1:22" x14ac:dyDescent="0.2">
      <c r="A39" s="253" t="s">
        <v>42</v>
      </c>
      <c r="B39" s="254"/>
      <c r="C39" s="129">
        <f>SUM(C34:C38)</f>
        <v>11949218728</v>
      </c>
      <c r="D39" s="129">
        <f>SUM(D34:D38)</f>
        <v>10507589971</v>
      </c>
      <c r="E39" s="109">
        <f t="shared" si="1"/>
        <v>0.87935372263109524</v>
      </c>
      <c r="F39" s="62"/>
    </row>
    <row r="40" spans="1:22" x14ac:dyDescent="0.2">
      <c r="A40" s="256" t="s">
        <v>27</v>
      </c>
      <c r="B40" s="256"/>
      <c r="C40" s="130">
        <f>+C39+C33+C26+C23</f>
        <v>73363320650</v>
      </c>
      <c r="D40" s="130">
        <f>+D39+D33+D26+D23</f>
        <v>44622841539</v>
      </c>
      <c r="E40" s="111">
        <f>D40/C40</f>
        <v>0.6082445715875594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249" t="s">
        <v>28</v>
      </c>
      <c r="B42" s="249"/>
      <c r="C42" s="115">
        <f>+C40+C15</f>
        <v>81433891738</v>
      </c>
      <c r="D42" s="115">
        <f>+D40+D15</f>
        <v>51650045365</v>
      </c>
      <c r="E42" s="116">
        <f>+D42/C42</f>
        <v>0.63425736217023043</v>
      </c>
      <c r="F42" s="37"/>
      <c r="G42" s="37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3:B23"/>
    <mergeCell ref="A26:B26"/>
    <mergeCell ref="A33:B33"/>
    <mergeCell ref="A39:B39"/>
    <mergeCell ref="A40:B4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</vt:lpstr>
      <vt:lpstr>EJECUCION TOTAL + SUSPENSION</vt:lpstr>
      <vt:lpstr>RESUMEN FUNCIONAMIENTO </vt:lpstr>
      <vt:lpstr>RESUMEN RESERVAS</vt:lpstr>
      <vt:lpstr>'EJECUCION BMT  CONCEJO'!Área_de_impresión</vt:lpstr>
      <vt:lpstr>'EJECUCION TOTAL'!Área_de_impresión</vt:lpstr>
      <vt:lpstr>'EJECUCION TOTAL + SUSPENSION'!Área_de_impresión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Yina Marcela Perafan Capera</cp:lastModifiedBy>
  <cp:lastPrinted>2020-03-11T22:03:20Z</cp:lastPrinted>
  <dcterms:created xsi:type="dcterms:W3CDTF">2015-10-06T19:48:57Z</dcterms:created>
  <dcterms:modified xsi:type="dcterms:W3CDTF">2021-07-06T16:08:42Z</dcterms:modified>
</cp:coreProperties>
</file>