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2\Septiembre\"/>
    </mc:Choice>
  </mc:AlternateContent>
  <xr:revisionPtr revIDLastSave="0" documentId="13_ncr:1_{464DA712-6670-4546-829B-1EA9DCC185F8}" xr6:coauthVersionLast="47" xr6:coauthVersionMax="47" xr10:uidLastSave="{00000000-0000-0000-0000-000000000000}"/>
  <bookViews>
    <workbookView xWindow="-108" yWindow="-108" windowWidth="23256" windowHeight="12456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EJECUCIÓN CON SUSPENSIÓN" sheetId="93" r:id="rId3"/>
    <sheet name="RESUMEN FUNCIONAMIENTO" sheetId="91" r:id="rId4"/>
    <sheet name="RESUMEN RESERVAS" sheetId="92" r:id="rId5"/>
  </sheets>
  <definedNames>
    <definedName name="_xlnm._FilterDatabase" localSheetId="0" hidden="1">'EJECUCION BMT  CONCEJO'!$B$5:$E$20</definedName>
    <definedName name="_xlnm._FilterDatabase" localSheetId="2" hidden="1">'EJECUCIÓN CON SUSPENSIÓN'!$A$5:$N$38</definedName>
    <definedName name="_xlnm._FilterDatabase" localSheetId="1" hidden="1">'EJECUCIÓN TOTAL'!$A$5:$L$38</definedName>
    <definedName name="_xlnm._FilterDatabase" localSheetId="4" hidden="1">'RESUMEN RESERVAS'!$A$4:$E$31</definedName>
    <definedName name="a" localSheetId="2">#REF!</definedName>
    <definedName name="a">#REF!</definedName>
    <definedName name="_xlnm.Print_Area" localSheetId="0">'EJECUCION BMT  CONCEJO'!$B$1:$D$24</definedName>
    <definedName name="_xlnm.Print_Area" localSheetId="2">'EJECUCIÓN CON SUSPENSIÓN'!$A$1:$N$38</definedName>
    <definedName name="_xlnm.Print_Area" localSheetId="1">'EJECUCIÓN TOTAL'!$A$1:$L$38</definedName>
    <definedName name="_xlnm.Print_Area" localSheetId="4">'RESUMEN RESERVAS'!$A$1:$E$33</definedName>
    <definedName name="CC" localSheetId="2">#REF!</definedName>
    <definedName name="CC">#REF!</definedName>
    <definedName name="GMO" localSheetId="2">#REF!</definedName>
    <definedName name="GMO">#REF!</definedName>
    <definedName name="MODALIDAD_DE_SELECCION" localSheetId="2">#REF!</definedName>
    <definedName name="MODALIDAD_DE_SELECCION">#REF!</definedName>
    <definedName name="ninguno" localSheetId="2">#REF!</definedName>
    <definedName name="ninguno">#REF!</definedName>
    <definedName name="Personal_Areas" localSheetId="2">#REF!</definedName>
    <definedName name="Personal_Areas">#REF!</definedName>
    <definedName name="QQQQ" localSheetId="2">#REF!</definedName>
    <definedName name="QQQQ">#REF!</definedName>
    <definedName name="Sectores" localSheetId="2">#REF!</definedName>
    <definedName name="Sectores">#REF!</definedName>
    <definedName name="WWW" localSheetId="2">#REF!</definedName>
    <definedName name="WWW">#REF!</definedName>
    <definedName name="XX" localSheetId="2">#REF!</definedName>
    <definedName name="XX">#REF!</definedName>
    <definedName name="XXX" localSheetId="2">#REF!</definedName>
    <definedName name="XXX">#REF!</definedName>
    <definedName name="YYY" localSheetId="2">#REF!</definedName>
    <definedName name="YYY">#REF!</definedName>
    <definedName name="ZZ" localSheetId="2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62" l="1"/>
  <c r="H10" i="62"/>
  <c r="J36" i="62"/>
  <c r="J16" i="62"/>
  <c r="J20" i="62" s="1"/>
  <c r="J10" i="62"/>
  <c r="F16" i="62"/>
  <c r="F20" i="62" s="1"/>
  <c r="F12" i="62"/>
  <c r="F10" i="62"/>
  <c r="F13" i="62" s="1"/>
  <c r="F25" i="62"/>
  <c r="F28" i="62"/>
  <c r="F36" i="62"/>
  <c r="F31" i="62" l="1"/>
  <c r="H10" i="91"/>
  <c r="H9" i="91"/>
  <c r="H8" i="91"/>
  <c r="H7" i="91"/>
  <c r="H6" i="91"/>
  <c r="I8" i="91"/>
  <c r="I10" i="91"/>
  <c r="H9" i="93"/>
  <c r="H33" i="93"/>
  <c r="H34" i="93"/>
  <c r="H35" i="93"/>
  <c r="H32" i="93"/>
  <c r="H30" i="93"/>
  <c r="H29" i="93"/>
  <c r="H27" i="93"/>
  <c r="H26" i="93"/>
  <c r="H24" i="93"/>
  <c r="H23" i="93"/>
  <c r="H21" i="93"/>
  <c r="H19" i="93"/>
  <c r="H18" i="93"/>
  <c r="H17" i="93"/>
  <c r="H15" i="93"/>
  <c r="H14" i="93"/>
  <c r="H11" i="93"/>
  <c r="H7" i="93"/>
  <c r="H8" i="93"/>
  <c r="H6" i="93"/>
  <c r="F36" i="93"/>
  <c r="F28" i="93"/>
  <c r="F25" i="93"/>
  <c r="F31" i="93" s="1"/>
  <c r="F22" i="93"/>
  <c r="F16" i="93"/>
  <c r="F20" i="93" s="1"/>
  <c r="F12" i="93"/>
  <c r="F10" i="93"/>
  <c r="F13" i="93" s="1"/>
  <c r="E33" i="93"/>
  <c r="G33" i="93" s="1"/>
  <c r="E34" i="93"/>
  <c r="G34" i="93" s="1"/>
  <c r="E35" i="93"/>
  <c r="G35" i="93" s="1"/>
  <c r="E32" i="93"/>
  <c r="G32" i="93" s="1"/>
  <c r="E30" i="93"/>
  <c r="G30" i="93" s="1"/>
  <c r="E29" i="93"/>
  <c r="G29" i="93" s="1"/>
  <c r="E27" i="93"/>
  <c r="G27" i="93" s="1"/>
  <c r="E26" i="93"/>
  <c r="G26" i="93" s="1"/>
  <c r="E24" i="93"/>
  <c r="G24" i="93" s="1"/>
  <c r="E23" i="93"/>
  <c r="G23" i="93" s="1"/>
  <c r="E21" i="93"/>
  <c r="G21" i="93" s="1"/>
  <c r="G22" i="93" s="1"/>
  <c r="E19" i="93"/>
  <c r="G19" i="93" s="1"/>
  <c r="E18" i="93"/>
  <c r="G18" i="93" s="1"/>
  <c r="E17" i="93"/>
  <c r="G17" i="93" s="1"/>
  <c r="E15" i="93"/>
  <c r="G15" i="93" s="1"/>
  <c r="E14" i="93"/>
  <c r="G14" i="93" s="1"/>
  <c r="E11" i="93"/>
  <c r="G11" i="93" s="1"/>
  <c r="E7" i="93"/>
  <c r="G7" i="93" s="1"/>
  <c r="E8" i="93"/>
  <c r="G8" i="93" s="1"/>
  <c r="E9" i="93"/>
  <c r="G9" i="93" s="1"/>
  <c r="E6" i="93"/>
  <c r="G6" i="93" s="1"/>
  <c r="J33" i="93"/>
  <c r="J34" i="93"/>
  <c r="J35" i="93"/>
  <c r="J32" i="93"/>
  <c r="J30" i="93"/>
  <c r="J29" i="93"/>
  <c r="J27" i="93"/>
  <c r="J26" i="93"/>
  <c r="J24" i="93"/>
  <c r="J23" i="93"/>
  <c r="J21" i="93"/>
  <c r="J19" i="93"/>
  <c r="J18" i="93"/>
  <c r="J17" i="93"/>
  <c r="J15" i="93"/>
  <c r="J14" i="93"/>
  <c r="J11" i="93"/>
  <c r="J7" i="93"/>
  <c r="J8" i="93"/>
  <c r="J9" i="93"/>
  <c r="J6" i="93"/>
  <c r="K6" i="93" l="1"/>
  <c r="I32" i="93"/>
  <c r="I19" i="93"/>
  <c r="I6" i="93"/>
  <c r="G12" i="93"/>
  <c r="G25" i="93"/>
  <c r="G28" i="93"/>
  <c r="G16" i="93"/>
  <c r="G20" i="93" s="1"/>
  <c r="E28" i="93"/>
  <c r="F37" i="93"/>
  <c r="F38" i="93" s="1"/>
  <c r="G36" i="93"/>
  <c r="G10" i="93"/>
  <c r="E25" i="93"/>
  <c r="E16" i="93"/>
  <c r="G31" i="93" l="1"/>
  <c r="G13" i="93"/>
  <c r="L35" i="93" l="1"/>
  <c r="L34" i="93"/>
  <c r="L33" i="93"/>
  <c r="L32" i="93"/>
  <c r="L30" i="93"/>
  <c r="L29" i="93"/>
  <c r="L27" i="93"/>
  <c r="L26" i="93"/>
  <c r="L24" i="93"/>
  <c r="L23" i="93"/>
  <c r="L21" i="93"/>
  <c r="L19" i="93"/>
  <c r="L18" i="93"/>
  <c r="L17" i="93"/>
  <c r="M17" i="93" s="1"/>
  <c r="L15" i="93"/>
  <c r="L14" i="93"/>
  <c r="L11" i="93"/>
  <c r="L9" i="93"/>
  <c r="L8" i="93"/>
  <c r="L7" i="93"/>
  <c r="L6" i="93"/>
  <c r="N6" i="93" l="1"/>
  <c r="M6" i="93"/>
  <c r="J28" i="93"/>
  <c r="J25" i="93"/>
  <c r="H16" i="93"/>
  <c r="J16" i="93"/>
  <c r="K16" i="93" l="1"/>
  <c r="N35" i="93"/>
  <c r="N34" i="93"/>
  <c r="N33" i="93"/>
  <c r="N32" i="93"/>
  <c r="N30" i="93"/>
  <c r="N29" i="93"/>
  <c r="N27" i="93"/>
  <c r="N26" i="93"/>
  <c r="N24" i="93"/>
  <c r="N23" i="93"/>
  <c r="N21" i="93"/>
  <c r="N19" i="93"/>
  <c r="N18" i="93"/>
  <c r="N17" i="93"/>
  <c r="N15" i="93"/>
  <c r="N14" i="93"/>
  <c r="N11" i="93"/>
  <c r="N9" i="93"/>
  <c r="N8" i="93"/>
  <c r="N7" i="93"/>
  <c r="M35" i="93"/>
  <c r="M34" i="93"/>
  <c r="M33" i="93"/>
  <c r="M32" i="93"/>
  <c r="M30" i="93"/>
  <c r="M29" i="93"/>
  <c r="M27" i="93"/>
  <c r="M26" i="93"/>
  <c r="M24" i="93"/>
  <c r="M23" i="93"/>
  <c r="M21" i="93"/>
  <c r="M19" i="93"/>
  <c r="M18" i="93"/>
  <c r="M15" i="93"/>
  <c r="M14" i="93"/>
  <c r="M11" i="93"/>
  <c r="M9" i="93"/>
  <c r="M8" i="93"/>
  <c r="M7" i="93"/>
  <c r="K35" i="93"/>
  <c r="K34" i="93"/>
  <c r="K33" i="93"/>
  <c r="K32" i="93"/>
  <c r="K30" i="93"/>
  <c r="K29" i="93"/>
  <c r="K27" i="93"/>
  <c r="K26" i="93"/>
  <c r="K24" i="93"/>
  <c r="K23" i="93"/>
  <c r="K21" i="93"/>
  <c r="K19" i="93"/>
  <c r="K18" i="93"/>
  <c r="K17" i="93"/>
  <c r="K15" i="93"/>
  <c r="K14" i="93"/>
  <c r="K11" i="93"/>
  <c r="K9" i="93"/>
  <c r="K8" i="93"/>
  <c r="K7" i="93"/>
  <c r="I35" i="93"/>
  <c r="I34" i="93"/>
  <c r="I33" i="93"/>
  <c r="I30" i="93"/>
  <c r="I29" i="93"/>
  <c r="I27" i="93"/>
  <c r="I26" i="93"/>
  <c r="I24" i="93"/>
  <c r="I23" i="93"/>
  <c r="I21" i="93"/>
  <c r="I18" i="93"/>
  <c r="I17" i="93"/>
  <c r="I15" i="93"/>
  <c r="I14" i="93"/>
  <c r="I11" i="93"/>
  <c r="I9" i="93"/>
  <c r="I8" i="93"/>
  <c r="I7" i="93"/>
  <c r="E16" i="62" l="1"/>
  <c r="L36" i="93"/>
  <c r="J36" i="93"/>
  <c r="K36" i="93" s="1"/>
  <c r="H36" i="93"/>
  <c r="I36" i="93" s="1"/>
  <c r="L28" i="93"/>
  <c r="K28" i="93"/>
  <c r="H28" i="93"/>
  <c r="I28" i="93" s="1"/>
  <c r="L25" i="93"/>
  <c r="K25" i="93"/>
  <c r="H25" i="93"/>
  <c r="I25" i="93" s="1"/>
  <c r="L22" i="93"/>
  <c r="M22" i="93" s="1"/>
  <c r="J22" i="93"/>
  <c r="K22" i="93" s="1"/>
  <c r="H22" i="93"/>
  <c r="I22" i="93" s="1"/>
  <c r="L16" i="93"/>
  <c r="N16" i="93" s="1"/>
  <c r="H20" i="93"/>
  <c r="I20" i="93" s="1"/>
  <c r="L12" i="93"/>
  <c r="J12" i="93"/>
  <c r="K12" i="93" s="1"/>
  <c r="H12" i="93"/>
  <c r="I12" i="93" s="1"/>
  <c r="L10" i="93"/>
  <c r="J10" i="93"/>
  <c r="H10" i="93"/>
  <c r="I10" i="93" s="1"/>
  <c r="N12" i="93" l="1"/>
  <c r="M12" i="93"/>
  <c r="L13" i="93"/>
  <c r="N36" i="93"/>
  <c r="M36" i="93"/>
  <c r="N25" i="93"/>
  <c r="M25" i="93"/>
  <c r="J13" i="93"/>
  <c r="K10" i="93"/>
  <c r="I16" i="93"/>
  <c r="N10" i="93"/>
  <c r="M10" i="93"/>
  <c r="N28" i="93"/>
  <c r="M28" i="93"/>
  <c r="N22" i="93"/>
  <c r="L20" i="93"/>
  <c r="M16" i="93"/>
  <c r="H31" i="93"/>
  <c r="I31" i="93" s="1"/>
  <c r="H13" i="93"/>
  <c r="J31" i="93"/>
  <c r="K31" i="93" s="1"/>
  <c r="G37" i="93"/>
  <c r="L31" i="93"/>
  <c r="J20" i="93"/>
  <c r="K20" i="93" s="1"/>
  <c r="G18" i="62"/>
  <c r="G38" i="93" l="1"/>
  <c r="K13" i="93"/>
  <c r="I13" i="93"/>
  <c r="H37" i="93"/>
  <c r="L37" i="93"/>
  <c r="M31" i="93"/>
  <c r="N31" i="93"/>
  <c r="N13" i="93"/>
  <c r="M13" i="93"/>
  <c r="N20" i="93"/>
  <c r="M20" i="93"/>
  <c r="J37" i="93"/>
  <c r="K37" i="93" s="1"/>
  <c r="E36" i="62"/>
  <c r="E22" i="62"/>
  <c r="E12" i="62"/>
  <c r="E10" i="62"/>
  <c r="H38" i="93" l="1"/>
  <c r="I38" i="93" s="1"/>
  <c r="I37" i="93"/>
  <c r="L38" i="93"/>
  <c r="M38" i="93" s="1"/>
  <c r="N37" i="93"/>
  <c r="M37" i="93"/>
  <c r="J38" i="93"/>
  <c r="E20" i="62"/>
  <c r="N38" i="93" l="1"/>
  <c r="K38" i="93"/>
  <c r="B11" i="91"/>
  <c r="F10" i="91"/>
  <c r="D10" i="91"/>
  <c r="G11" i="91"/>
  <c r="E11" i="91"/>
  <c r="C11" i="91"/>
  <c r="H11" i="91" l="1"/>
  <c r="I11" i="91"/>
  <c r="H16" i="62"/>
  <c r="H20" i="62" s="1"/>
  <c r="L18" i="62"/>
  <c r="L17" i="62"/>
  <c r="K18" i="62"/>
  <c r="K17" i="62"/>
  <c r="I18" i="62"/>
  <c r="I17" i="62"/>
  <c r="G17" i="62"/>
  <c r="D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E5" i="92"/>
  <c r="I9" i="91"/>
  <c r="F9" i="91"/>
  <c r="D9" i="91"/>
  <c r="F8" i="91"/>
  <c r="D8" i="91"/>
  <c r="I7" i="91"/>
  <c r="F7" i="91"/>
  <c r="D7" i="91"/>
  <c r="I6" i="91"/>
  <c r="F6" i="91"/>
  <c r="H36" i="62"/>
  <c r="L35" i="62"/>
  <c r="K35" i="62"/>
  <c r="I35" i="62"/>
  <c r="G35" i="62"/>
  <c r="L34" i="62"/>
  <c r="K34" i="62"/>
  <c r="I34" i="62"/>
  <c r="G34" i="62"/>
  <c r="L33" i="62"/>
  <c r="K33" i="62"/>
  <c r="I33" i="62"/>
  <c r="G33" i="62"/>
  <c r="L32" i="62"/>
  <c r="K32" i="62"/>
  <c r="I32" i="62"/>
  <c r="G32" i="62"/>
  <c r="L30" i="62"/>
  <c r="K30" i="62"/>
  <c r="I30" i="62"/>
  <c r="G30" i="62"/>
  <c r="L29" i="62"/>
  <c r="K29" i="62"/>
  <c r="I29" i="62"/>
  <c r="G29" i="62"/>
  <c r="J28" i="62"/>
  <c r="H28" i="62"/>
  <c r="E28" i="62"/>
  <c r="L27" i="62"/>
  <c r="K27" i="62"/>
  <c r="I27" i="62"/>
  <c r="G27" i="62"/>
  <c r="L26" i="62"/>
  <c r="K26" i="62"/>
  <c r="I26" i="62"/>
  <c r="G26" i="62"/>
  <c r="J25" i="62"/>
  <c r="H25" i="62"/>
  <c r="E25" i="62"/>
  <c r="L24" i="62"/>
  <c r="K24" i="62"/>
  <c r="I24" i="62"/>
  <c r="G24" i="62"/>
  <c r="L23" i="62"/>
  <c r="K23" i="62"/>
  <c r="I23" i="62"/>
  <c r="G23" i="62"/>
  <c r="J22" i="62"/>
  <c r="H22" i="62"/>
  <c r="F22" i="62"/>
  <c r="L21" i="62"/>
  <c r="K21" i="62"/>
  <c r="I21" i="62"/>
  <c r="G21" i="62"/>
  <c r="L19" i="62"/>
  <c r="K19" i="62"/>
  <c r="I19" i="62"/>
  <c r="G19" i="62"/>
  <c r="L16" i="62"/>
  <c r="K16" i="62"/>
  <c r="I16" i="62"/>
  <c r="G16" i="62"/>
  <c r="L15" i="62"/>
  <c r="K15" i="62"/>
  <c r="I15" i="62"/>
  <c r="G15" i="62"/>
  <c r="L14" i="62"/>
  <c r="K14" i="62"/>
  <c r="I14" i="62"/>
  <c r="G14" i="62"/>
  <c r="J12" i="62"/>
  <c r="J13" i="62" s="1"/>
  <c r="L11" i="62"/>
  <c r="K11" i="62"/>
  <c r="I11" i="62"/>
  <c r="G11" i="62"/>
  <c r="L9" i="62"/>
  <c r="K9" i="62"/>
  <c r="I9" i="62"/>
  <c r="G9" i="62"/>
  <c r="L8" i="62"/>
  <c r="K8" i="62"/>
  <c r="I8" i="62"/>
  <c r="G8" i="62"/>
  <c r="L7" i="62"/>
  <c r="K7" i="62"/>
  <c r="I7" i="62"/>
  <c r="G7" i="62"/>
  <c r="L6" i="62"/>
  <c r="K6" i="62"/>
  <c r="I6" i="62"/>
  <c r="G6" i="62"/>
  <c r="H20" i="11"/>
  <c r="D20" i="11"/>
  <c r="H15" i="11"/>
  <c r="H21" i="11" s="1"/>
  <c r="D14" i="11"/>
  <c r="D10" i="11"/>
  <c r="D15" i="11" s="1"/>
  <c r="H9" i="11"/>
  <c r="H10" i="11" s="1"/>
  <c r="J31" i="62" l="1"/>
  <c r="J37" i="62"/>
  <c r="E31" i="62"/>
  <c r="E37" i="62" s="1"/>
  <c r="E13" i="62"/>
  <c r="H22" i="11"/>
  <c r="D22" i="11"/>
  <c r="E6" i="92"/>
  <c r="K36" i="62"/>
  <c r="K28" i="62"/>
  <c r="E19" i="92"/>
  <c r="I36" i="62"/>
  <c r="I28" i="62"/>
  <c r="K25" i="62"/>
  <c r="G12" i="62"/>
  <c r="I12" i="62"/>
  <c r="K12" i="62"/>
  <c r="G10" i="62"/>
  <c r="E24" i="92"/>
  <c r="C30" i="92"/>
  <c r="E17" i="92"/>
  <c r="D30" i="92"/>
  <c r="C12" i="92"/>
  <c r="D12" i="92"/>
  <c r="D11" i="91"/>
  <c r="F11" i="91"/>
  <c r="G36" i="62"/>
  <c r="G28" i="62"/>
  <c r="G25" i="62"/>
  <c r="I25" i="62"/>
  <c r="G22" i="62"/>
  <c r="I22" i="62"/>
  <c r="K22" i="62"/>
  <c r="L20" i="62"/>
  <c r="G20" i="62"/>
  <c r="I10" i="62"/>
  <c r="K10" i="62"/>
  <c r="L12" i="62"/>
  <c r="H13" i="62"/>
  <c r="L28" i="62"/>
  <c r="H31" i="62"/>
  <c r="L36" i="62"/>
  <c r="K20" i="62"/>
  <c r="L10" i="62"/>
  <c r="L22" i="62"/>
  <c r="L25" i="62"/>
  <c r="I20" i="62"/>
  <c r="E11" i="92"/>
  <c r="E29" i="92"/>
  <c r="E38" i="62" l="1"/>
  <c r="G31" i="62"/>
  <c r="I31" i="62"/>
  <c r="E12" i="92"/>
  <c r="C32" i="92"/>
  <c r="D32" i="92"/>
  <c r="E30" i="92"/>
  <c r="H37" i="62"/>
  <c r="I37" i="62" s="1"/>
  <c r="F37" i="62"/>
  <c r="G13" i="62"/>
  <c r="L31" i="62"/>
  <c r="K31" i="62"/>
  <c r="J38" i="62"/>
  <c r="I13" i="62"/>
  <c r="K13" i="62"/>
  <c r="L13" i="62"/>
  <c r="G37" i="62" l="1"/>
  <c r="F38" i="62"/>
  <c r="G38" i="62" s="1"/>
  <c r="E32" i="92"/>
  <c r="H38" i="62"/>
  <c r="L37" i="62"/>
  <c r="K37" i="62"/>
  <c r="K38" i="62"/>
  <c r="I38" i="62" l="1"/>
  <c r="L38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<sst xmlns="http://schemas.openxmlformats.org/spreadsheetml/2006/main" count="241" uniqueCount="85">
  <si>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</si>
  <si>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</si>
  <si>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</si>
  <si>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</si>
  <si>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</si>
  <si>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</si>
  <si>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</si>
  <si>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</si>
  <si>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</si>
  <si>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</si>
  <si>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</si>
  <si>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</si>
  <si>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</si>
  <si>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</si>
  <si>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</si>
  <si>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</si>
  <si>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</si>
  <si>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</si>
  <si>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</si>
  <si>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</si>
  <si>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</si>
  <si>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</si>
  <si>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</si>
  <si>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</si>
  <si>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</si>
  <si>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</si>
  <si>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</si>
  <si>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</si>
  <si>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</si>
  <si>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</si>
  <si>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</si>
  <si>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</si>
  <si>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</si>
  <si>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</si>
  <si>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</si>
  <si>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</si>
  <si>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</si>
  <si>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</si>
  <si>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</si>
  <si>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</si>
  <si>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</si>
  <si>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</si>
  <si>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</si>
  <si>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</si>
  <si>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</si>
  <si>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</si>
  <si>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</si>
  <si>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</si>
  <si>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</si>
  <si>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</si>
  <si>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</si>
  <si>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</si>
  <si>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</si>
  <si>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</si>
  <si>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</si>
  <si>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</si>
  <si>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</si>
  <si>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</si>
  <si>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</si>
  <si>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</si>
  <si>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</si>
  <si>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</si>
  <si>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</si>
  <si>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</si>
  <si>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</si>
  <si>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</si>
  <si>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</si>
  <si>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</si>
  <si>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</si>
  <si>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</si>
  <si>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</si>
  <si>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</si>
  <si>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</si>
  <si>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>SECRETARÍA DISTRITAL DE MOVILIDAD</t>
  </si>
  <si>
    <t xml:space="preserve"> Consolidación del Centro de Orientación a Víctimas</t>
  </si>
  <si>
    <t>RESERVAS 2022</t>
  </si>
  <si>
    <t>PRESUPUESTO  ASIGNADO
2022</t>
  </si>
  <si>
    <t>SUSPENSIÓN FUENTE MULTAS 50 MIL MILLONES</t>
  </si>
  <si>
    <t>PRESUPUESTO ASIGNADO MENOS SUSPENSIÓN</t>
  </si>
  <si>
    <t>SENTENCIAS</t>
  </si>
  <si>
    <t>ADQUISICIÓN DE BIENES Y SERVICIOS</t>
  </si>
  <si>
    <t>TRANSFERENCIAS CORRIENTES DE FUNCIONAMIENTO</t>
  </si>
  <si>
    <t>CDP´S CON SUSPENSIÓN</t>
  </si>
  <si>
    <t>COMPROMISOS (RP)</t>
  </si>
  <si>
    <t>EJECUCION PRESUPUESTAL  - 30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</si>
</sst>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8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531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0" fontId="32" fillId="23" borderId="25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2" fillId="23" borderId="29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22" fillId="23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8" applyNumberForma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169" fontId="1" fillId="0" borderId="0" applyFont="0" applyFill="0" applyBorder="0" applyAlignment="0" applyProtection="0"/>
    <xf numFmtId="0" fontId="22" fillId="23" borderId="44" applyNumberForma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38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32" fillId="23" borderId="31" applyNumberFormat="0" applyAlignment="0" applyProtection="0"/>
    <xf numFmtId="0" fontId="2" fillId="29" borderId="42" applyNumberFormat="0" applyFon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2" fillId="23" borderId="26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22" fillId="23" borderId="26" applyNumberFormat="0" applyAlignment="0" applyProtection="0"/>
    <xf numFmtId="169" fontId="1" fillId="0" borderId="0" applyFont="0" applyFill="0" applyBorder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8" applyNumberFormat="0" applyAlignment="0" applyProtection="0"/>
    <xf numFmtId="0" fontId="22" fillId="23" borderId="44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2" fillId="23" borderId="44" applyNumberFormat="0" applyAlignment="0" applyProtection="0"/>
    <xf numFmtId="168" fontId="1" fillId="0" borderId="0" applyFont="0" applyFill="0" applyBorder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6" applyNumberFormat="0" applyFill="0" applyAlignment="0" applyProtection="0"/>
    <xf numFmtId="0" fontId="47" fillId="0" borderId="67" applyNumberFormat="0" applyFill="0" applyAlignment="0" applyProtection="0"/>
    <xf numFmtId="0" fontId="48" fillId="0" borderId="68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39" borderId="69" applyNumberFormat="0" applyAlignment="0" applyProtection="0"/>
    <xf numFmtId="0" fontId="53" fillId="40" borderId="70" applyNumberFormat="0" applyAlignment="0" applyProtection="0"/>
    <xf numFmtId="0" fontId="54" fillId="40" borderId="69" applyNumberFormat="0" applyAlignment="0" applyProtection="0"/>
    <xf numFmtId="0" fontId="55" fillId="0" borderId="71" applyNumberFormat="0" applyFill="0" applyAlignment="0" applyProtection="0"/>
    <xf numFmtId="0" fontId="56" fillId="41" borderId="72" applyNumberFormat="0" applyAlignment="0" applyProtection="0"/>
    <xf numFmtId="0" fontId="43" fillId="0" borderId="0" applyNumberFormat="0" applyFill="0" applyBorder="0" applyAlignment="0" applyProtection="0"/>
    <xf numFmtId="0" fontId="1" fillId="42" borderId="73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74" applyNumberFormat="0" applyFill="0" applyAlignment="0" applyProtection="0"/>
    <xf numFmtId="0" fontId="5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8" fillId="66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8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2" fillId="0" borderId="0"/>
  </cellStyleXfs>
  <cellXfs count="238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51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9" fillId="7" borderId="0" xfId="0" applyFont="1" applyFill="1" applyAlignment="1">
      <alignment horizontal="center" vertical="center" wrapText="1"/>
    </xf>
    <xf numFmtId="41" fontId="9" fillId="30" borderId="1" xfId="4" applyFont="1" applyFill="1" applyBorder="1" applyAlignment="1">
      <alignment horizontal="center" vertical="center" wrapText="1"/>
    </xf>
    <xf numFmtId="41" fontId="8" fillId="3" borderId="0" xfId="0" applyNumberFormat="1" applyFont="1" applyFill="1"/>
    <xf numFmtId="9" fontId="9" fillId="3" borderId="0" xfId="2" applyFont="1" applyFill="1" applyAlignment="1">
      <alignment horizontal="center"/>
    </xf>
    <xf numFmtId="0" fontId="6" fillId="3" borderId="0" xfId="0" applyFont="1" applyFill="1"/>
    <xf numFmtId="41" fontId="6" fillId="3" borderId="0" xfId="4" applyFont="1" applyFill="1"/>
    <xf numFmtId="0" fontId="8" fillId="3" borderId="1" xfId="0" applyFont="1" applyFill="1" applyBorder="1" applyAlignment="1">
      <alignment vertical="center"/>
    </xf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0" borderId="1" xfId="4" applyFont="1" applyFill="1" applyBorder="1" applyAlignment="1">
      <alignment vertical="center"/>
    </xf>
    <xf numFmtId="41" fontId="9" fillId="6" borderId="3" xfId="4" applyFont="1" applyFill="1" applyBorder="1" applyAlignment="1">
      <alignment horizontal="center" vertical="center"/>
    </xf>
    <xf numFmtId="10" fontId="9" fillId="6" borderId="3" xfId="2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41" fontId="9" fillId="33" borderId="1" xfId="0" applyNumberFormat="1" applyFont="1" applyFill="1" applyBorder="1" applyAlignment="1">
      <alignment horizontal="center" vertical="center"/>
    </xf>
    <xf numFmtId="10" fontId="9" fillId="33" borderId="1" xfId="2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1" fontId="6" fillId="6" borderId="57" xfId="4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3" borderId="1" xfId="2" applyNumberFormat="1" applyFont="1" applyFill="1" applyBorder="1" applyAlignment="1">
      <alignment horizontal="center" vertical="center"/>
    </xf>
    <xf numFmtId="10" fontId="6" fillId="34" borderId="1" xfId="2" applyNumberFormat="1" applyFont="1" applyFill="1" applyBorder="1" applyAlignment="1">
      <alignment horizontal="center" vertical="center"/>
    </xf>
    <xf numFmtId="10" fontId="7" fillId="33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10" fontId="6" fillId="30" borderId="1" xfId="2" applyNumberFormat="1" applyFont="1" applyFill="1" applyBorder="1" applyAlignment="1">
      <alignment horizontal="center" vertical="center"/>
    </xf>
    <xf numFmtId="10" fontId="7" fillId="31" borderId="3" xfId="2" applyNumberFormat="1" applyFont="1" applyFill="1" applyBorder="1" applyAlignment="1">
      <alignment horizontal="center" vertical="center"/>
    </xf>
    <xf numFmtId="10" fontId="7" fillId="31" borderId="64" xfId="2" applyNumberFormat="1" applyFont="1" applyFill="1" applyBorder="1" applyAlignment="1">
      <alignment horizontal="center" vertical="center"/>
    </xf>
    <xf numFmtId="10" fontId="7" fillId="31" borderId="57" xfId="2" applyNumberFormat="1" applyFont="1" applyFill="1" applyBorder="1" applyAlignment="1">
      <alignment horizontal="center" vertical="center"/>
    </xf>
    <xf numFmtId="10" fontId="7" fillId="31" borderId="63" xfId="2" applyNumberFormat="1" applyFont="1" applyFill="1" applyBorder="1" applyAlignment="1">
      <alignment horizontal="center" vertical="center"/>
    </xf>
    <xf numFmtId="173" fontId="9" fillId="33" borderId="1" xfId="1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horizontal="center" vertical="center"/>
    </xf>
    <xf numFmtId="41" fontId="9" fillId="34" borderId="1" xfId="4" applyFont="1" applyFill="1" applyBorder="1" applyAlignment="1">
      <alignment horizontal="center" vertical="center"/>
    </xf>
    <xf numFmtId="173" fontId="9" fillId="33" borderId="3" xfId="1" applyNumberFormat="1" applyFont="1" applyFill="1" applyBorder="1" applyAlignment="1">
      <alignment vertical="center"/>
    </xf>
    <xf numFmtId="41" fontId="6" fillId="5" borderId="60" xfId="4" applyFont="1" applyFill="1" applyBorder="1" applyAlignment="1">
      <alignment horizontal="center" vertical="center" wrapText="1"/>
    </xf>
    <xf numFmtId="172" fontId="6" fillId="5" borderId="61" xfId="1" applyNumberFormat="1" applyFont="1" applyFill="1" applyBorder="1" applyAlignment="1">
      <alignment horizontal="center" vertical="center" wrapText="1"/>
    </xf>
    <xf numFmtId="41" fontId="6" fillId="5" borderId="61" xfId="4" applyFont="1" applyFill="1" applyBorder="1" applyAlignment="1">
      <alignment horizontal="center" vertical="center" wrapText="1"/>
    </xf>
    <xf numFmtId="172" fontId="6" fillId="5" borderId="62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7" fillId="31" borderId="57" xfId="0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6" fillId="67" borderId="1" xfId="0" applyFont="1" applyFill="1" applyBorder="1" applyAlignment="1">
      <alignment horizontal="center" vertical="center" wrapText="1"/>
    </xf>
    <xf numFmtId="10" fontId="6" fillId="67" borderId="1" xfId="2" applyNumberFormat="1" applyFont="1" applyFill="1" applyBorder="1" applyAlignment="1">
      <alignment horizontal="center" vertical="center"/>
    </xf>
    <xf numFmtId="41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horizontal="center" vertical="center" wrapText="1"/>
    </xf>
    <xf numFmtId="41" fontId="8" fillId="0" borderId="57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vertical="center"/>
    </xf>
    <xf numFmtId="41" fontId="8" fillId="0" borderId="57" xfId="4" applyFont="1" applyFill="1" applyBorder="1" applyAlignment="1">
      <alignment vertical="center"/>
    </xf>
    <xf numFmtId="41" fontId="9" fillId="68" borderId="1" xfId="4" applyFont="1" applyFill="1" applyBorder="1" applyAlignment="1">
      <alignment vertical="center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 wrapText="1"/>
    </xf>
    <xf numFmtId="41" fontId="9" fillId="35" borderId="1" xfId="4" applyFont="1" applyFill="1" applyBorder="1" applyAlignment="1">
      <alignment horizontal="center" vertical="center"/>
    </xf>
    <xf numFmtId="10" fontId="6" fillId="35" borderId="1" xfId="2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7" fillId="3" borderId="57" xfId="3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8" fillId="3" borderId="0" xfId="0" applyNumberFormat="1" applyFont="1" applyFill="1"/>
    <xf numFmtId="41" fontId="9" fillId="3" borderId="0" xfId="0" applyNumberFormat="1" applyFont="1" applyFill="1"/>
    <xf numFmtId="41" fontId="9" fillId="30" borderId="3" xfId="4" applyFont="1" applyFill="1" applyBorder="1" applyAlignment="1">
      <alignment horizontal="center" vertical="center" wrapText="1"/>
    </xf>
    <xf numFmtId="41" fontId="6" fillId="5" borderId="77" xfId="4" applyFont="1" applyFill="1" applyBorder="1" applyAlignment="1">
      <alignment horizontal="center" vertical="center" wrapText="1"/>
    </xf>
    <xf numFmtId="41" fontId="3" fillId="0" borderId="1" xfId="4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173" fontId="3" fillId="3" borderId="0" xfId="1" applyNumberFormat="1" applyFont="1" applyFill="1"/>
    <xf numFmtId="0" fontId="4" fillId="6" borderId="1" xfId="0" applyFont="1" applyFill="1" applyBorder="1" applyAlignment="1">
      <alignment horizontal="center" vertical="center" wrapText="1"/>
    </xf>
    <xf numFmtId="9" fontId="7" fillId="31" borderId="3" xfId="2" applyFont="1" applyFill="1" applyBorder="1" applyAlignment="1">
      <alignment horizontal="center" vertical="center"/>
    </xf>
    <xf numFmtId="9" fontId="7" fillId="31" borderId="57" xfId="2" applyFont="1" applyFill="1" applyBorder="1" applyAlignment="1">
      <alignment horizontal="center" vertical="center"/>
    </xf>
    <xf numFmtId="173" fontId="8" fillId="3" borderId="0" xfId="1" applyNumberFormat="1" applyFont="1" applyFill="1"/>
    <xf numFmtId="173" fontId="8" fillId="3" borderId="0" xfId="0" applyNumberFormat="1" applyFont="1" applyFill="1"/>
    <xf numFmtId="41" fontId="9" fillId="6" borderId="78" xfId="4" applyFont="1" applyFill="1" applyBorder="1" applyAlignment="1">
      <alignment horizontal="center" vertical="center"/>
    </xf>
    <xf numFmtId="173" fontId="6" fillId="30" borderId="3" xfId="1" applyNumberFormat="1" applyFont="1" applyFill="1" applyBorder="1" applyAlignment="1">
      <alignment horizontal="center" vertical="center"/>
    </xf>
    <xf numFmtId="173" fontId="6" fillId="67" borderId="1" xfId="1" applyNumberFormat="1" applyFont="1" applyFill="1" applyBorder="1" applyAlignment="1">
      <alignment horizontal="center" vertical="center" wrapText="1"/>
    </xf>
    <xf numFmtId="173" fontId="6" fillId="35" borderId="1" xfId="1" applyNumberFormat="1" applyFont="1" applyFill="1" applyBorder="1" applyAlignment="1">
      <alignment horizontal="center" vertical="center" wrapText="1"/>
    </xf>
    <xf numFmtId="173" fontId="7" fillId="31" borderId="3" xfId="1" applyNumberFormat="1" applyFont="1" applyFill="1" applyBorder="1" applyAlignment="1">
      <alignment horizontal="center" vertical="center"/>
    </xf>
    <xf numFmtId="173" fontId="7" fillId="31" borderId="57" xfId="1" applyNumberFormat="1" applyFont="1" applyFill="1" applyBorder="1" applyAlignment="1">
      <alignment horizontal="center" vertical="center"/>
    </xf>
    <xf numFmtId="173" fontId="6" fillId="30" borderId="1" xfId="1" applyNumberFormat="1" applyFont="1" applyFill="1" applyBorder="1" applyAlignment="1">
      <alignment horizontal="center" vertical="center"/>
    </xf>
    <xf numFmtId="173" fontId="7" fillId="31" borderId="49" xfId="1" applyNumberFormat="1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right" vertical="center" wrapText="1"/>
    </xf>
    <xf numFmtId="41" fontId="6" fillId="30" borderId="3" xfId="0" applyNumberFormat="1" applyFont="1" applyFill="1" applyBorder="1" applyAlignment="1">
      <alignment horizontal="right" vertical="center"/>
    </xf>
    <xf numFmtId="0" fontId="6" fillId="35" borderId="1" xfId="0" applyFont="1" applyFill="1" applyBorder="1" applyAlignment="1">
      <alignment horizontal="right" vertical="center" wrapText="1"/>
    </xf>
    <xf numFmtId="41" fontId="7" fillId="31" borderId="3" xfId="0" applyNumberFormat="1" applyFont="1" applyFill="1" applyBorder="1" applyAlignment="1">
      <alignment horizontal="right" vertical="center"/>
    </xf>
    <xf numFmtId="41" fontId="6" fillId="30" borderId="1" xfId="0" applyNumberFormat="1" applyFont="1" applyFill="1" applyBorder="1" applyAlignment="1">
      <alignment horizontal="right" vertical="center"/>
    </xf>
    <xf numFmtId="173" fontId="6" fillId="35" borderId="1" xfId="1" applyNumberFormat="1" applyFont="1" applyFill="1" applyBorder="1" applyAlignment="1">
      <alignment horizontal="right" vertical="center" wrapText="1"/>
    </xf>
    <xf numFmtId="41" fontId="9" fillId="6" borderId="78" xfId="4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48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41" fontId="9" fillId="6" borderId="4" xfId="4" applyFont="1" applyFill="1" applyBorder="1" applyAlignment="1">
      <alignment horizontal="center" vertical="center"/>
    </xf>
    <xf numFmtId="41" fontId="9" fillId="6" borderId="56" xfId="4" applyFont="1" applyFill="1" applyBorder="1" applyAlignment="1">
      <alignment horizontal="center" vertical="center"/>
    </xf>
    <xf numFmtId="41" fontId="9" fillId="6" borderId="5" xfId="4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center" vertical="center" wrapText="1"/>
    </xf>
    <xf numFmtId="0" fontId="6" fillId="3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49" xfId="3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5" borderId="58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41" fontId="6" fillId="5" borderId="58" xfId="4" applyFont="1" applyFill="1" applyBorder="1" applyAlignment="1">
      <alignment horizontal="center" vertical="center" wrapText="1"/>
    </xf>
    <xf numFmtId="41" fontId="6" fillId="5" borderId="59" xfId="4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3" borderId="8" xfId="0" applyFont="1" applyFill="1" applyBorder="1" applyAlignment="1">
      <alignment horizontal="center" vertical="center" wrapText="1"/>
    </xf>
    <xf numFmtId="0" fontId="9" fillId="33" borderId="5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center" vertical="center" wrapText="1"/>
    </xf>
    <xf numFmtId="0" fontId="61" fillId="0" borderId="57" xfId="0" applyFont="1" applyBorder="1" applyAlignment="1">
      <alignment horizontal="center" vertical="center" wrapText="1"/>
    </xf>
    <xf numFmtId="0" fontId="61" fillId="3" borderId="57" xfId="0" applyFont="1" applyFill="1" applyBorder="1" applyAlignment="1">
      <alignment horizontal="center" vertical="center" wrapText="1"/>
    </xf>
    <xf numFmtId="0" fontId="61" fillId="3" borderId="57" xfId="0" applyFont="1" applyFill="1" applyBorder="1" applyAlignment="1">
      <alignment horizontal="center" vertical="center" wrapText="1"/>
    </xf>
    <xf numFmtId="0" fontId="61" fillId="3" borderId="49" xfId="0" applyFont="1" applyFill="1" applyBorder="1" applyAlignment="1">
      <alignment horizontal="center" vertical="center" wrapText="1"/>
    </xf>
    <xf numFmtId="0" fontId="61" fillId="3" borderId="3" xfId="0" applyFont="1" applyFill="1" applyBorder="1" applyAlignment="1">
      <alignment horizontal="center" vertical="center" wrapText="1"/>
    </xf>
    <xf numFmtId="0" fontId="61" fillId="3" borderId="57" xfId="3" applyFont="1" applyFill="1" applyBorder="1" applyAlignment="1">
      <alignment horizontal="center" vertical="center" wrapText="1"/>
    </xf>
    <xf numFmtId="0" fontId="61" fillId="3" borderId="1" xfId="3" applyFont="1" applyFill="1" applyBorder="1" applyAlignment="1">
      <alignment horizontal="center" vertical="center" wrapText="1"/>
    </xf>
    <xf numFmtId="0" fontId="61" fillId="3" borderId="1" xfId="3" applyFont="1" applyFill="1" applyBorder="1" applyAlignment="1">
      <alignment horizontal="center" vertical="center" wrapText="1"/>
    </xf>
    <xf numFmtId="0" fontId="61" fillId="3" borderId="49" xfId="3" applyFont="1" applyFill="1" applyBorder="1" applyAlignment="1">
      <alignment horizontal="center" vertical="center" wrapText="1"/>
    </xf>
    <xf numFmtId="41" fontId="6" fillId="5" borderId="65" xfId="4" applyFont="1" applyFill="1" applyBorder="1" applyAlignment="1">
      <alignment horizontal="center" vertical="center" wrapText="1"/>
    </xf>
    <xf numFmtId="0" fontId="6" fillId="30" borderId="3" xfId="0" applyFont="1" applyFill="1" applyBorder="1" applyAlignment="1">
      <alignment horizontal="center" vertical="center"/>
    </xf>
    <xf numFmtId="41" fontId="6" fillId="5" borderId="53" xfId="4" applyFont="1" applyFill="1" applyBorder="1" applyAlignment="1">
      <alignment horizontal="center" vertical="center" wrapText="1"/>
    </xf>
    <xf numFmtId="41" fontId="6" fillId="5" borderId="54" xfId="4" applyFont="1" applyFill="1" applyBorder="1" applyAlignment="1">
      <alignment horizontal="center" vertical="center" wrapText="1"/>
    </xf>
    <xf numFmtId="172" fontId="6" fillId="5" borderId="65" xfId="1" applyNumberFormat="1" applyFont="1" applyFill="1" applyBorder="1" applyAlignment="1">
      <alignment horizontal="center" vertical="center" wrapText="1"/>
    </xf>
    <xf numFmtId="172" fontId="6" fillId="5" borderId="77" xfId="1" applyNumberFormat="1" applyFont="1" applyFill="1" applyBorder="1" applyAlignment="1">
      <alignment horizontal="center" vertical="center" wrapText="1"/>
    </xf>
    <xf numFmtId="172" fontId="6" fillId="5" borderId="59" xfId="1" applyNumberFormat="1" applyFont="1" applyFill="1" applyBorder="1" applyAlignment="1">
      <alignment horizontal="center" vertical="center" wrapText="1"/>
    </xf>
    <xf numFmtId="0" fontId="8" fillId="3" borderId="58" xfId="0" applyFont="1" applyFill="1" applyBorder="1"/>
    <xf numFmtId="10" fontId="6" fillId="30" borderId="7" xfId="2" applyNumberFormat="1" applyFont="1" applyFill="1" applyBorder="1" applyAlignment="1">
      <alignment horizontal="center" vertical="center"/>
    </xf>
    <xf numFmtId="10" fontId="6" fillId="67" borderId="7" xfId="2" applyNumberFormat="1" applyFont="1" applyFill="1" applyBorder="1" applyAlignment="1">
      <alignment horizontal="center" vertical="center"/>
    </xf>
    <xf numFmtId="10" fontId="6" fillId="35" borderId="7" xfId="2" applyNumberFormat="1" applyFont="1" applyFill="1" applyBorder="1" applyAlignment="1">
      <alignment horizontal="center" vertical="center"/>
    </xf>
    <xf numFmtId="10" fontId="6" fillId="33" borderId="7" xfId="2" applyNumberFormat="1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0" fontId="9" fillId="7" borderId="79" xfId="0" applyFont="1" applyFill="1" applyBorder="1" applyAlignment="1">
      <alignment horizontal="center" vertical="center" wrapText="1"/>
    </xf>
    <xf numFmtId="41" fontId="9" fillId="6" borderId="80" xfId="4" applyFont="1" applyFill="1" applyBorder="1" applyAlignment="1">
      <alignment horizontal="center" vertical="center"/>
    </xf>
    <xf numFmtId="41" fontId="9" fillId="6" borderId="81" xfId="4" applyFont="1" applyFill="1" applyBorder="1" applyAlignment="1">
      <alignment horizontal="center" vertical="center"/>
    </xf>
    <xf numFmtId="41" fontId="9" fillId="6" borderId="82" xfId="4" applyFont="1" applyFill="1" applyBorder="1" applyAlignment="1">
      <alignment horizontal="center" vertical="center"/>
    </xf>
    <xf numFmtId="10" fontId="9" fillId="6" borderId="82" xfId="2" applyNumberFormat="1" applyFont="1" applyFill="1" applyBorder="1" applyAlignment="1">
      <alignment horizontal="center" vertical="center"/>
    </xf>
    <xf numFmtId="10" fontId="9" fillId="6" borderId="83" xfId="2" applyNumberFormat="1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6" fillId="67" borderId="75" xfId="0" applyFont="1" applyFill="1" applyBorder="1" applyAlignment="1">
      <alignment horizontal="center" vertical="center" wrapText="1"/>
    </xf>
    <xf numFmtId="0" fontId="7" fillId="3" borderId="76" xfId="0" applyFont="1" applyFill="1" applyBorder="1" applyAlignment="1">
      <alignment horizontal="center" vertical="center" wrapText="1"/>
    </xf>
    <xf numFmtId="0" fontId="6" fillId="35" borderId="75" xfId="0" applyFont="1" applyFill="1" applyBorder="1" applyAlignment="1">
      <alignment horizontal="center" vertical="center" wrapText="1"/>
    </xf>
    <xf numFmtId="0" fontId="7" fillId="0" borderId="75" xfId="3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41" fontId="9" fillId="6" borderId="86" xfId="4" applyFont="1" applyFill="1" applyBorder="1" applyAlignment="1">
      <alignment horizontal="center" vertical="center"/>
    </xf>
    <xf numFmtId="173" fontId="6" fillId="30" borderId="3" xfId="1" applyNumberFormat="1" applyFont="1" applyFill="1" applyBorder="1" applyAlignment="1">
      <alignment horizontal="right" vertical="center"/>
    </xf>
    <xf numFmtId="173" fontId="6" fillId="67" borderId="1" xfId="1" applyNumberFormat="1" applyFont="1" applyFill="1" applyBorder="1" applyAlignment="1">
      <alignment horizontal="right" vertical="center" wrapText="1"/>
    </xf>
    <xf numFmtId="9" fontId="7" fillId="31" borderId="63" xfId="2" applyNumberFormat="1" applyFont="1" applyFill="1" applyBorder="1" applyAlignment="1">
      <alignment horizontal="center" vertical="center"/>
    </xf>
  </cellXfs>
  <cellStyles count="2531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51" t="s">
        <v>31</v>
      </c>
      <c r="C1" s="151"/>
      <c r="D1" s="151"/>
      <c r="F1" s="151" t="s">
        <v>35</v>
      </c>
      <c r="G1" s="151"/>
      <c r="H1" s="151"/>
      <c r="I1" s="18"/>
    </row>
    <row r="2" spans="2:9" ht="13.5" customHeight="1" x14ac:dyDescent="0.25">
      <c r="B2" s="151" t="s">
        <v>24</v>
      </c>
      <c r="C2" s="151"/>
      <c r="D2" s="151"/>
      <c r="F2" s="151" t="s">
        <v>24</v>
      </c>
      <c r="G2" s="151"/>
      <c r="H2" s="151"/>
    </row>
    <row r="3" spans="2:9" x14ac:dyDescent="0.25">
      <c r="B3" s="151" t="s">
        <v>32</v>
      </c>
      <c r="C3" s="151"/>
      <c r="D3" s="151"/>
      <c r="F3" s="151" t="s">
        <v>28</v>
      </c>
      <c r="G3" s="151"/>
      <c r="H3" s="151"/>
    </row>
    <row r="4" spans="2:9" ht="7.5" customHeight="1" x14ac:dyDescent="0.25">
      <c r="G4" s="5"/>
      <c r="H4" s="6"/>
    </row>
    <row r="5" spans="2:9" ht="55.5" customHeight="1" x14ac:dyDescent="0.25">
      <c r="B5" s="155" t="s">
        <v>0</v>
      </c>
      <c r="C5" s="155"/>
      <c r="D5" s="7" t="s">
        <v>23</v>
      </c>
      <c r="F5" s="155" t="s">
        <v>0</v>
      </c>
      <c r="G5" s="155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56" t="s">
        <v>7</v>
      </c>
      <c r="G9" s="156"/>
      <c r="H9" s="9">
        <f>SUM(H6:H8)</f>
        <v>39190318000</v>
      </c>
    </row>
    <row r="10" spans="2:9" ht="35.25" customHeight="1" x14ac:dyDescent="0.25">
      <c r="B10" s="156" t="s">
        <v>6</v>
      </c>
      <c r="C10" s="156"/>
      <c r="D10" s="9">
        <f>+D9+D8+D7+D6</f>
        <v>41885181893</v>
      </c>
      <c r="E10" s="11"/>
      <c r="F10" s="155" t="s">
        <v>1</v>
      </c>
      <c r="G10" s="155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56" t="s">
        <v>7</v>
      </c>
      <c r="C14" s="156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55" t="s">
        <v>1</v>
      </c>
      <c r="C15" s="155"/>
      <c r="D15" s="10">
        <f>+D10+D14</f>
        <v>64523756893</v>
      </c>
      <c r="E15" s="11"/>
      <c r="F15" s="156" t="s">
        <v>6</v>
      </c>
      <c r="G15" s="156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56" t="s">
        <v>20</v>
      </c>
      <c r="C20" s="156"/>
      <c r="D20" s="9">
        <f>SUM(D16:D19)</f>
        <v>264133043070</v>
      </c>
      <c r="E20" s="11"/>
      <c r="F20" s="156" t="s">
        <v>30</v>
      </c>
      <c r="G20" s="156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55" t="s">
        <v>20</v>
      </c>
      <c r="G21" s="155"/>
      <c r="H21" s="10">
        <f>+H15+H20</f>
        <v>394211564000</v>
      </c>
    </row>
    <row r="22" spans="2:8" ht="26.25" customHeight="1" x14ac:dyDescent="0.25">
      <c r="B22" s="155" t="s">
        <v>8</v>
      </c>
      <c r="C22" s="155"/>
      <c r="D22" s="10">
        <f>+D15+D20</f>
        <v>328656799963</v>
      </c>
      <c r="F22" s="152" t="s">
        <v>8</v>
      </c>
      <c r="G22" s="153"/>
      <c r="H22" s="10">
        <f>+H21+H10</f>
        <v>433401882000</v>
      </c>
    </row>
    <row r="23" spans="2:8" ht="18.75" customHeight="1" x14ac:dyDescent="0.25">
      <c r="B23" s="154" t="s">
        <v>33</v>
      </c>
      <c r="C23" s="154"/>
      <c r="D23" s="154"/>
      <c r="F23" s="154" t="s">
        <v>34</v>
      </c>
      <c r="G23" s="154"/>
      <c r="H23" s="154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tabSelected="1" zoomScaleNormal="10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12" style="19" customWidth="1"/>
    <col min="3" max="3" width="42" style="20" customWidth="1"/>
    <col min="4" max="4" width="12" style="21" customWidth="1"/>
    <col min="5" max="5" width="19.109375" style="19" customWidth="1"/>
    <col min="6" max="6" width="19" style="19" customWidth="1"/>
    <col min="7" max="7" width="7.5546875" style="19" customWidth="1"/>
    <col min="8" max="8" width="20.88671875" style="19" customWidth="1"/>
    <col min="9" max="9" width="8.109375" style="19" customWidth="1"/>
    <col min="10" max="10" width="21" style="19" customWidth="1"/>
    <col min="11" max="11" width="8.44140625" style="19" customWidth="1"/>
    <col min="12" max="12" width="8.109375" style="19" customWidth="1"/>
    <col min="13" max="15" width="14.44140625" style="19" bestFit="1" customWidth="1"/>
    <col min="16" max="16384" width="11.44140625" style="19"/>
  </cols>
  <sheetData>
    <row r="1" spans="1:14" x14ac:dyDescent="0.25">
      <c r="B1" s="176" t="s">
        <v>47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4" x14ac:dyDescent="0.25">
      <c r="B2" s="176" t="s">
        <v>48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4" x14ac:dyDescent="0.25">
      <c r="B3" s="176" t="s">
        <v>84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4" ht="12.6" thickBot="1" x14ac:dyDescent="0.3"/>
    <row r="5" spans="1:14" ht="36" customHeight="1" thickBot="1" x14ac:dyDescent="0.25">
      <c r="A5" s="209"/>
      <c r="B5" s="177" t="s">
        <v>0</v>
      </c>
      <c r="C5" s="178"/>
      <c r="D5" s="204" t="s">
        <v>76</v>
      </c>
      <c r="E5" s="205"/>
      <c r="F5" s="126" t="s">
        <v>2</v>
      </c>
      <c r="G5" s="206" t="s">
        <v>3</v>
      </c>
      <c r="H5" s="207" t="s">
        <v>83</v>
      </c>
      <c r="I5" s="206" t="s">
        <v>42</v>
      </c>
      <c r="J5" s="126" t="s">
        <v>5</v>
      </c>
      <c r="K5" s="208" t="s">
        <v>45</v>
      </c>
      <c r="L5" s="87" t="s">
        <v>46</v>
      </c>
    </row>
    <row r="6" spans="1:14" s="21" customFormat="1" ht="31.5" customHeight="1" x14ac:dyDescent="0.25">
      <c r="A6" s="214" t="s">
        <v>71</v>
      </c>
      <c r="B6" s="221">
        <v>7563</v>
      </c>
      <c r="C6" s="89" t="s">
        <v>54</v>
      </c>
      <c r="D6" s="203" t="s">
        <v>49</v>
      </c>
      <c r="E6" s="125">
        <v>264770000</v>
      </c>
      <c r="F6" s="125">
        <v>259308458</v>
      </c>
      <c r="G6" s="75">
        <f t="shared" ref="G6:G38" si="0">F6/E6</f>
        <v>0.97937250443781398</v>
      </c>
      <c r="H6" s="125">
        <v>226870458</v>
      </c>
      <c r="I6" s="75">
        <f t="shared" ref="I6:I38" si="1">+H6/E6</f>
        <v>0.85685862446651806</v>
      </c>
      <c r="J6" s="125">
        <v>104729590</v>
      </c>
      <c r="K6" s="75">
        <f t="shared" ref="K6:K38" si="2">+J6/E6</f>
        <v>0.39554930694565094</v>
      </c>
      <c r="L6" s="210">
        <f t="shared" ref="L6:L35" si="3">+J6/H6</f>
        <v>0.46162726924983771</v>
      </c>
    </row>
    <row r="7" spans="1:14" s="21" customFormat="1" ht="28.5" customHeight="1" x14ac:dyDescent="0.25">
      <c r="A7" s="214"/>
      <c r="B7" s="222">
        <v>7568</v>
      </c>
      <c r="C7" s="121" t="s">
        <v>55</v>
      </c>
      <c r="D7" s="90" t="s">
        <v>49</v>
      </c>
      <c r="E7" s="43">
        <v>14402924432</v>
      </c>
      <c r="F7" s="43">
        <v>14320131906</v>
      </c>
      <c r="G7" s="75">
        <f t="shared" si="0"/>
        <v>0.99425168642723316</v>
      </c>
      <c r="H7" s="43">
        <v>10810089187</v>
      </c>
      <c r="I7" s="75">
        <f t="shared" si="1"/>
        <v>0.75054821248540726</v>
      </c>
      <c r="J7" s="43">
        <v>5224700179</v>
      </c>
      <c r="K7" s="75">
        <f t="shared" si="2"/>
        <v>0.36275273147944265</v>
      </c>
      <c r="L7" s="210">
        <f t="shared" si="3"/>
        <v>0.48331702806699517</v>
      </c>
    </row>
    <row r="8" spans="1:14" s="21" customFormat="1" ht="41.25" customHeight="1" x14ac:dyDescent="0.25">
      <c r="A8" s="214"/>
      <c r="B8" s="221">
        <v>7570</v>
      </c>
      <c r="C8" s="89" t="s">
        <v>56</v>
      </c>
      <c r="D8" s="90" t="s">
        <v>49</v>
      </c>
      <c r="E8" s="43">
        <v>17772945000</v>
      </c>
      <c r="F8" s="43">
        <v>15709423575</v>
      </c>
      <c r="G8" s="75">
        <f t="shared" si="0"/>
        <v>0.88389535752234649</v>
      </c>
      <c r="H8" s="43">
        <v>13857124092</v>
      </c>
      <c r="I8" s="75">
        <f t="shared" si="1"/>
        <v>0.77967517999971303</v>
      </c>
      <c r="J8" s="43">
        <v>9011810793</v>
      </c>
      <c r="K8" s="75">
        <f t="shared" si="2"/>
        <v>0.50705219607667718</v>
      </c>
      <c r="L8" s="210">
        <f t="shared" si="3"/>
        <v>0.65033774202849937</v>
      </c>
    </row>
    <row r="9" spans="1:14" s="21" customFormat="1" ht="21" customHeight="1" x14ac:dyDescent="0.25">
      <c r="A9" s="214"/>
      <c r="B9" s="221">
        <v>7574</v>
      </c>
      <c r="C9" s="89" t="s">
        <v>57</v>
      </c>
      <c r="D9" s="90" t="s">
        <v>49</v>
      </c>
      <c r="E9" s="43">
        <v>4687446000</v>
      </c>
      <c r="F9" s="43">
        <v>4571288743</v>
      </c>
      <c r="G9" s="75">
        <f t="shared" si="0"/>
        <v>0.97521949970196986</v>
      </c>
      <c r="H9" s="43">
        <v>3012018083</v>
      </c>
      <c r="I9" s="75">
        <f t="shared" si="1"/>
        <v>0.64257126012758337</v>
      </c>
      <c r="J9" s="43">
        <v>1538279021</v>
      </c>
      <c r="K9" s="75">
        <f t="shared" si="2"/>
        <v>0.32816997166474027</v>
      </c>
      <c r="L9" s="210">
        <f t="shared" si="3"/>
        <v>0.51071374029330485</v>
      </c>
    </row>
    <row r="10" spans="1:14" s="21" customFormat="1" x14ac:dyDescent="0.25">
      <c r="A10" s="214"/>
      <c r="B10" s="223" t="s">
        <v>7</v>
      </c>
      <c r="C10" s="164"/>
      <c r="D10" s="98" t="s">
        <v>49</v>
      </c>
      <c r="E10" s="104">
        <f>SUM(E6:E9)</f>
        <v>37128085432</v>
      </c>
      <c r="F10" s="104">
        <f>+F6+F7+F8+F9</f>
        <v>34860152682</v>
      </c>
      <c r="G10" s="99">
        <f t="shared" si="0"/>
        <v>0.93891597900587376</v>
      </c>
      <c r="H10" s="104">
        <f>SUM(H6:H9)</f>
        <v>27906101820</v>
      </c>
      <c r="I10" s="99">
        <f t="shared" si="1"/>
        <v>0.75161704395207662</v>
      </c>
      <c r="J10" s="104">
        <f>+J6+J7+J8+J9</f>
        <v>15879519583</v>
      </c>
      <c r="K10" s="99">
        <f t="shared" si="2"/>
        <v>0.42769562174390335</v>
      </c>
      <c r="L10" s="211">
        <f t="shared" si="3"/>
        <v>0.5690339584305294</v>
      </c>
      <c r="M10" s="124"/>
      <c r="N10" s="124"/>
    </row>
    <row r="11" spans="1:14" s="21" customFormat="1" ht="24" customHeight="1" x14ac:dyDescent="0.25">
      <c r="A11" s="214"/>
      <c r="B11" s="224">
        <v>7589</v>
      </c>
      <c r="C11" s="96" t="s">
        <v>58</v>
      </c>
      <c r="D11" s="90" t="s">
        <v>49</v>
      </c>
      <c r="E11" s="43">
        <v>21253192568</v>
      </c>
      <c r="F11" s="43">
        <v>20517215098</v>
      </c>
      <c r="G11" s="75">
        <f t="shared" si="0"/>
        <v>0.96537096873115769</v>
      </c>
      <c r="H11" s="43">
        <v>15040640530</v>
      </c>
      <c r="I11" s="75">
        <f t="shared" si="1"/>
        <v>0.7076885264120758</v>
      </c>
      <c r="J11" s="43">
        <v>8616267257</v>
      </c>
      <c r="K11" s="75">
        <f t="shared" si="2"/>
        <v>0.40541049206758406</v>
      </c>
      <c r="L11" s="210">
        <f t="shared" si="3"/>
        <v>0.57286571272107922</v>
      </c>
      <c r="N11" s="124"/>
    </row>
    <row r="12" spans="1:14" s="21" customFormat="1" x14ac:dyDescent="0.25">
      <c r="A12" s="214"/>
      <c r="B12" s="223" t="s">
        <v>38</v>
      </c>
      <c r="C12" s="164"/>
      <c r="D12" s="98" t="s">
        <v>49</v>
      </c>
      <c r="E12" s="105">
        <f>SUM(E11)</f>
        <v>21253192568</v>
      </c>
      <c r="F12" s="105">
        <f>+F11</f>
        <v>20517215098</v>
      </c>
      <c r="G12" s="99">
        <f t="shared" si="0"/>
        <v>0.96537096873115769</v>
      </c>
      <c r="H12" s="105">
        <f>+H11</f>
        <v>15040640530</v>
      </c>
      <c r="I12" s="99">
        <f t="shared" si="1"/>
        <v>0.7076885264120758</v>
      </c>
      <c r="J12" s="105">
        <f>+J11</f>
        <v>8616267257</v>
      </c>
      <c r="K12" s="99">
        <f t="shared" si="2"/>
        <v>0.40541049206758406</v>
      </c>
      <c r="L12" s="211">
        <f t="shared" si="3"/>
        <v>0.57286571272107922</v>
      </c>
      <c r="M12" s="124"/>
      <c r="N12" s="124"/>
    </row>
    <row r="13" spans="1:14" s="21" customFormat="1" x14ac:dyDescent="0.25">
      <c r="A13" s="214"/>
      <c r="B13" s="225" t="s">
        <v>1</v>
      </c>
      <c r="C13" s="165"/>
      <c r="D13" s="112" t="s">
        <v>49</v>
      </c>
      <c r="E13" s="113">
        <f>+E10+E12</f>
        <v>58381278000</v>
      </c>
      <c r="F13" s="113">
        <f>+F10+F12</f>
        <v>55377367780</v>
      </c>
      <c r="G13" s="114">
        <f t="shared" si="0"/>
        <v>0.94854668614825455</v>
      </c>
      <c r="H13" s="113">
        <f>+H10+H12</f>
        <v>42946742350</v>
      </c>
      <c r="I13" s="114">
        <f t="shared" si="1"/>
        <v>0.73562525215703567</v>
      </c>
      <c r="J13" s="113">
        <f>+J10+J12</f>
        <v>24495786840</v>
      </c>
      <c r="K13" s="114">
        <f t="shared" si="2"/>
        <v>0.41958291560523908</v>
      </c>
      <c r="L13" s="212">
        <f t="shared" si="3"/>
        <v>0.57037590046687203</v>
      </c>
      <c r="N13" s="124"/>
    </row>
    <row r="14" spans="1:14" s="21" customFormat="1" ht="22.5" customHeight="1" x14ac:dyDescent="0.25">
      <c r="A14" s="214"/>
      <c r="B14" s="226">
        <v>7596</v>
      </c>
      <c r="C14" s="89" t="s">
        <v>59</v>
      </c>
      <c r="D14" s="90" t="s">
        <v>49</v>
      </c>
      <c r="E14" s="43">
        <v>3711828000</v>
      </c>
      <c r="F14" s="43">
        <v>3711812602</v>
      </c>
      <c r="G14" s="75">
        <f t="shared" si="0"/>
        <v>0.9999958516396773</v>
      </c>
      <c r="H14" s="54">
        <v>2736807822</v>
      </c>
      <c r="I14" s="75">
        <f t="shared" si="1"/>
        <v>0.73732075462548374</v>
      </c>
      <c r="J14" s="54">
        <v>1822935929</v>
      </c>
      <c r="K14" s="75">
        <f t="shared" si="2"/>
        <v>0.49111540971187245</v>
      </c>
      <c r="L14" s="210">
        <f t="shared" si="3"/>
        <v>0.66608108700443491</v>
      </c>
      <c r="N14" s="124"/>
    </row>
    <row r="15" spans="1:14" s="21" customFormat="1" ht="22.8" x14ac:dyDescent="0.25">
      <c r="A15" s="214"/>
      <c r="B15" s="227">
        <v>7588</v>
      </c>
      <c r="C15" s="89" t="s">
        <v>60</v>
      </c>
      <c r="D15" s="90" t="s">
        <v>49</v>
      </c>
      <c r="E15" s="43">
        <v>7835135000</v>
      </c>
      <c r="F15" s="43">
        <v>7766214239</v>
      </c>
      <c r="G15" s="75">
        <f t="shared" si="0"/>
        <v>0.99120362814425023</v>
      </c>
      <c r="H15" s="43">
        <v>6669593317</v>
      </c>
      <c r="I15" s="75">
        <f t="shared" si="1"/>
        <v>0.85124165914180161</v>
      </c>
      <c r="J15" s="43">
        <v>4036607187</v>
      </c>
      <c r="K15" s="75">
        <f t="shared" si="2"/>
        <v>0.51519306138311594</v>
      </c>
      <c r="L15" s="210">
        <f t="shared" si="3"/>
        <v>0.60522538558852879</v>
      </c>
      <c r="N15" s="124"/>
    </row>
    <row r="16" spans="1:14" s="21" customFormat="1" ht="21.75" customHeight="1" x14ac:dyDescent="0.25">
      <c r="A16" s="214"/>
      <c r="B16" s="228">
        <v>7583</v>
      </c>
      <c r="C16" s="173" t="s">
        <v>61</v>
      </c>
      <c r="D16" s="90" t="s">
        <v>49</v>
      </c>
      <c r="E16" s="43">
        <f>SUM(E17:E18)</f>
        <v>10069596625</v>
      </c>
      <c r="F16" s="43">
        <f>SUM(F17:F18)</f>
        <v>10050771650</v>
      </c>
      <c r="G16" s="75">
        <f t="shared" si="0"/>
        <v>0.99813051349512227</v>
      </c>
      <c r="H16" s="54">
        <f>SUM(H17:H18)</f>
        <v>3856818169</v>
      </c>
      <c r="I16" s="75">
        <f t="shared" si="1"/>
        <v>0.38301615373793585</v>
      </c>
      <c r="J16" s="54">
        <f>SUM(J17:J18)</f>
        <v>1797858017</v>
      </c>
      <c r="K16" s="75">
        <f t="shared" si="2"/>
        <v>0.17854320127743945</v>
      </c>
      <c r="L16" s="210">
        <f t="shared" si="3"/>
        <v>0.46615057755397127</v>
      </c>
      <c r="M16" s="124"/>
      <c r="N16" s="124"/>
    </row>
    <row r="17" spans="1:15" s="21" customFormat="1" x14ac:dyDescent="0.25">
      <c r="A17" s="214"/>
      <c r="B17" s="229"/>
      <c r="C17" s="174"/>
      <c r="D17" s="91" t="s">
        <v>52</v>
      </c>
      <c r="E17" s="102">
        <v>10069263292</v>
      </c>
      <c r="F17" s="106">
        <v>10050438317</v>
      </c>
      <c r="G17" s="76">
        <f t="shared" si="0"/>
        <v>0.99813045160762093</v>
      </c>
      <c r="H17" s="106">
        <v>3856484836</v>
      </c>
      <c r="I17" s="76">
        <f t="shared" si="1"/>
        <v>0.38299572909807272</v>
      </c>
      <c r="J17" s="106">
        <v>1797524684</v>
      </c>
      <c r="K17" s="77">
        <f t="shared" si="2"/>
        <v>0.17851600776276533</v>
      </c>
      <c r="L17" s="77">
        <f t="shared" si="3"/>
        <v>0.46610443459293299</v>
      </c>
      <c r="N17" s="124"/>
    </row>
    <row r="18" spans="1:15" s="21" customFormat="1" x14ac:dyDescent="0.25">
      <c r="A18" s="214"/>
      <c r="B18" s="230"/>
      <c r="C18" s="175"/>
      <c r="D18" s="92" t="s">
        <v>53</v>
      </c>
      <c r="E18" s="103">
        <v>333333</v>
      </c>
      <c r="F18" s="107">
        <v>333333</v>
      </c>
      <c r="G18" s="132">
        <f t="shared" si="0"/>
        <v>1</v>
      </c>
      <c r="H18" s="107">
        <v>333333</v>
      </c>
      <c r="I18" s="133">
        <f t="shared" si="1"/>
        <v>1</v>
      </c>
      <c r="J18" s="107">
        <v>333333</v>
      </c>
      <c r="K18" s="79">
        <f t="shared" si="2"/>
        <v>1</v>
      </c>
      <c r="L18" s="79">
        <f t="shared" si="3"/>
        <v>1</v>
      </c>
      <c r="N18" s="124"/>
    </row>
    <row r="19" spans="1:15" s="21" customFormat="1" ht="21" customHeight="1" x14ac:dyDescent="0.25">
      <c r="A19" s="214"/>
      <c r="B19" s="231">
        <v>7579</v>
      </c>
      <c r="C19" s="89" t="s">
        <v>62</v>
      </c>
      <c r="D19" s="90" t="s">
        <v>49</v>
      </c>
      <c r="E19" s="43">
        <v>7664170000</v>
      </c>
      <c r="F19" s="54">
        <v>7628170000</v>
      </c>
      <c r="G19" s="75">
        <f t="shared" si="0"/>
        <v>0.99530281817861554</v>
      </c>
      <c r="H19" s="54">
        <v>6631923052</v>
      </c>
      <c r="I19" s="75">
        <f t="shared" si="1"/>
        <v>0.86531523335207861</v>
      </c>
      <c r="J19" s="54">
        <v>2109942942</v>
      </c>
      <c r="K19" s="75">
        <f t="shared" si="2"/>
        <v>0.27529960087002248</v>
      </c>
      <c r="L19" s="210">
        <f t="shared" si="3"/>
        <v>0.31814949079719812</v>
      </c>
      <c r="N19" s="124"/>
    </row>
    <row r="20" spans="1:15" s="21" customFormat="1" x14ac:dyDescent="0.25">
      <c r="A20" s="214"/>
      <c r="B20" s="223" t="s">
        <v>39</v>
      </c>
      <c r="C20" s="164"/>
      <c r="D20" s="98" t="s">
        <v>49</v>
      </c>
      <c r="E20" s="104">
        <f>E14+E15+E16+E19</f>
        <v>29280729625</v>
      </c>
      <c r="F20" s="104">
        <f>+F14+F15+F16+F19</f>
        <v>29156968491</v>
      </c>
      <c r="G20" s="99">
        <f t="shared" si="0"/>
        <v>0.99577329063909892</v>
      </c>
      <c r="H20" s="108">
        <f>+H14+H15+H16+H19</f>
        <v>19895142360</v>
      </c>
      <c r="I20" s="99">
        <f t="shared" si="1"/>
        <v>0.6794619743018101</v>
      </c>
      <c r="J20" s="108">
        <f>+J14+J15+J16+J19</f>
        <v>9767344075</v>
      </c>
      <c r="K20" s="99">
        <f t="shared" si="2"/>
        <v>0.33357584322832595</v>
      </c>
      <c r="L20" s="211">
        <f t="shared" si="3"/>
        <v>0.49094115026980889</v>
      </c>
    </row>
    <row r="21" spans="1:15" s="21" customFormat="1" ht="12" customHeight="1" x14ac:dyDescent="0.25">
      <c r="A21" s="214"/>
      <c r="B21" s="222">
        <v>7581</v>
      </c>
      <c r="C21" s="96" t="s">
        <v>63</v>
      </c>
      <c r="D21" s="90" t="s">
        <v>49</v>
      </c>
      <c r="E21" s="43">
        <v>7095388000</v>
      </c>
      <c r="F21" s="54">
        <v>6614343900</v>
      </c>
      <c r="G21" s="75">
        <f t="shared" si="0"/>
        <v>0.93220327063157082</v>
      </c>
      <c r="H21" s="54">
        <v>5240350500</v>
      </c>
      <c r="I21" s="75">
        <f t="shared" si="1"/>
        <v>0.73855728538030618</v>
      </c>
      <c r="J21" s="115">
        <v>2600574492</v>
      </c>
      <c r="K21" s="70">
        <f t="shared" si="2"/>
        <v>0.36651617811457243</v>
      </c>
      <c r="L21" s="213">
        <f t="shared" si="3"/>
        <v>0.49625964751785212</v>
      </c>
      <c r="N21" s="124"/>
    </row>
    <row r="22" spans="1:15" ht="12" customHeight="1" x14ac:dyDescent="0.2">
      <c r="A22" s="214"/>
      <c r="B22" s="223" t="s">
        <v>7</v>
      </c>
      <c r="C22" s="164"/>
      <c r="D22" s="98" t="s">
        <v>49</v>
      </c>
      <c r="E22" s="105">
        <f>SUM(E21)</f>
        <v>7095388000</v>
      </c>
      <c r="F22" s="105">
        <f>+F21</f>
        <v>6614343900</v>
      </c>
      <c r="G22" s="99">
        <f t="shared" si="0"/>
        <v>0.93220327063157082</v>
      </c>
      <c r="H22" s="105">
        <f>+H21</f>
        <v>5240350500</v>
      </c>
      <c r="I22" s="99">
        <f t="shared" si="1"/>
        <v>0.73855728538030618</v>
      </c>
      <c r="J22" s="105">
        <f>+J21</f>
        <v>2600574492</v>
      </c>
      <c r="K22" s="99">
        <f t="shared" si="2"/>
        <v>0.36651617811457243</v>
      </c>
      <c r="L22" s="211">
        <f t="shared" si="3"/>
        <v>0.49625964751785212</v>
      </c>
      <c r="N22" s="44"/>
      <c r="O22" s="44"/>
    </row>
    <row r="23" spans="1:15" ht="24" customHeight="1" x14ac:dyDescent="0.2">
      <c r="A23" s="214"/>
      <c r="B23" s="232">
        <v>7573</v>
      </c>
      <c r="C23" s="120" t="s">
        <v>64</v>
      </c>
      <c r="D23" s="90" t="s">
        <v>49</v>
      </c>
      <c r="E23" s="43">
        <v>37902434708</v>
      </c>
      <c r="F23" s="43">
        <v>37252750100</v>
      </c>
      <c r="G23" s="75">
        <f t="shared" si="0"/>
        <v>0.9828590270518196</v>
      </c>
      <c r="H23" s="54">
        <v>22877676481</v>
      </c>
      <c r="I23" s="75">
        <f t="shared" si="1"/>
        <v>0.60359384976847541</v>
      </c>
      <c r="J23" s="54">
        <v>9925643418</v>
      </c>
      <c r="K23" s="75">
        <f t="shared" si="2"/>
        <v>0.26187350481485067</v>
      </c>
      <c r="L23" s="210">
        <f t="shared" si="3"/>
        <v>0.43385714568711931</v>
      </c>
    </row>
    <row r="24" spans="1:15" ht="21.75" customHeight="1" x14ac:dyDescent="0.2">
      <c r="A24" s="214"/>
      <c r="B24" s="231">
        <v>7576</v>
      </c>
      <c r="C24" s="97" t="s">
        <v>65</v>
      </c>
      <c r="D24" s="90" t="s">
        <v>49</v>
      </c>
      <c r="E24" s="43">
        <v>6212878000</v>
      </c>
      <c r="F24" s="54">
        <v>6047409201</v>
      </c>
      <c r="G24" s="75">
        <f t="shared" si="0"/>
        <v>0.97336680375825824</v>
      </c>
      <c r="H24" s="54">
        <v>5546917854</v>
      </c>
      <c r="I24" s="75">
        <f t="shared" si="1"/>
        <v>0.8928097178151575</v>
      </c>
      <c r="J24" s="54">
        <v>1307746403</v>
      </c>
      <c r="K24" s="75">
        <f t="shared" si="2"/>
        <v>0.21048963185821451</v>
      </c>
      <c r="L24" s="210">
        <f t="shared" si="3"/>
        <v>0.23576091036880173</v>
      </c>
    </row>
    <row r="25" spans="1:15" x14ac:dyDescent="0.2">
      <c r="A25" s="214"/>
      <c r="B25" s="233">
        <v>7587</v>
      </c>
      <c r="C25" s="168" t="s">
        <v>66</v>
      </c>
      <c r="D25" s="90" t="s">
        <v>49</v>
      </c>
      <c r="E25" s="43">
        <f>SUM(E26:E27)</f>
        <v>91383904483</v>
      </c>
      <c r="F25" s="43">
        <f>SUM(F26:F27)</f>
        <v>84728258581</v>
      </c>
      <c r="G25" s="75">
        <f t="shared" si="0"/>
        <v>0.92716829140039492</v>
      </c>
      <c r="H25" s="43">
        <f>SUM(H26:H27)</f>
        <v>77968011638</v>
      </c>
      <c r="I25" s="75">
        <f t="shared" si="1"/>
        <v>0.85319194971040291</v>
      </c>
      <c r="J25" s="43">
        <f>SUM(J26:J27)</f>
        <v>36952840617</v>
      </c>
      <c r="K25" s="75">
        <f t="shared" si="2"/>
        <v>0.40436924670770963</v>
      </c>
      <c r="L25" s="210">
        <f t="shared" si="3"/>
        <v>0.47394873667638776</v>
      </c>
    </row>
    <row r="26" spans="1:15" ht="11.4" x14ac:dyDescent="0.2">
      <c r="A26" s="214"/>
      <c r="B26" s="229"/>
      <c r="C26" s="169"/>
      <c r="D26" s="91" t="s">
        <v>52</v>
      </c>
      <c r="E26" s="102">
        <v>90243779816</v>
      </c>
      <c r="F26" s="106">
        <v>84274624224</v>
      </c>
      <c r="G26" s="76">
        <f t="shared" si="0"/>
        <v>0.93385521302220897</v>
      </c>
      <c r="H26" s="106">
        <v>77514377281</v>
      </c>
      <c r="I26" s="76">
        <f t="shared" si="1"/>
        <v>0.85894426673002555</v>
      </c>
      <c r="J26" s="106">
        <v>36499206260</v>
      </c>
      <c r="K26" s="77">
        <f t="shared" si="2"/>
        <v>0.40445121352872215</v>
      </c>
      <c r="L26" s="77">
        <f t="shared" si="3"/>
        <v>0.47087014745258793</v>
      </c>
    </row>
    <row r="27" spans="1:15" ht="11.4" x14ac:dyDescent="0.2">
      <c r="A27" s="214"/>
      <c r="B27" s="229"/>
      <c r="C27" s="169"/>
      <c r="D27" s="92" t="s">
        <v>53</v>
      </c>
      <c r="E27" s="103">
        <v>1140124667</v>
      </c>
      <c r="F27" s="107">
        <v>453634357</v>
      </c>
      <c r="G27" s="78">
        <f t="shared" si="0"/>
        <v>0.39788136344216118</v>
      </c>
      <c r="H27" s="107">
        <v>453634357</v>
      </c>
      <c r="I27" s="78">
        <f t="shared" si="1"/>
        <v>0.39788136344216118</v>
      </c>
      <c r="J27" s="107">
        <v>453634357</v>
      </c>
      <c r="K27" s="79">
        <f t="shared" si="2"/>
        <v>0.39788136344216118</v>
      </c>
      <c r="L27" s="79">
        <f t="shared" si="3"/>
        <v>1</v>
      </c>
    </row>
    <row r="28" spans="1:15" x14ac:dyDescent="0.2">
      <c r="A28" s="214"/>
      <c r="B28" s="233">
        <v>7578</v>
      </c>
      <c r="C28" s="168" t="s">
        <v>67</v>
      </c>
      <c r="D28" s="90" t="s">
        <v>49</v>
      </c>
      <c r="E28" s="43">
        <f>SUM(E29:E30)</f>
        <v>128556055000</v>
      </c>
      <c r="F28" s="43">
        <f>SUM(F29:F30)</f>
        <v>126513413585</v>
      </c>
      <c r="G28" s="75">
        <f t="shared" si="0"/>
        <v>0.98411088909814481</v>
      </c>
      <c r="H28" s="43">
        <f>SUM(H29:H30)</f>
        <v>82797149841</v>
      </c>
      <c r="I28" s="75">
        <f t="shared" si="1"/>
        <v>0.64405484316549699</v>
      </c>
      <c r="J28" s="43">
        <f>SUM(J29:J30)</f>
        <v>34349678064</v>
      </c>
      <c r="K28" s="75">
        <f t="shared" si="2"/>
        <v>0.26719611195287535</v>
      </c>
      <c r="L28" s="210">
        <f t="shared" si="3"/>
        <v>0.41486546493404192</v>
      </c>
    </row>
    <row r="29" spans="1:15" ht="11.4" x14ac:dyDescent="0.2">
      <c r="A29" s="214"/>
      <c r="B29" s="229"/>
      <c r="C29" s="169"/>
      <c r="D29" s="91" t="s">
        <v>52</v>
      </c>
      <c r="E29" s="102">
        <v>124977158000</v>
      </c>
      <c r="F29" s="106">
        <v>123316534320</v>
      </c>
      <c r="G29" s="76">
        <f t="shared" si="0"/>
        <v>0.98671258247047033</v>
      </c>
      <c r="H29" s="106">
        <v>79600270576</v>
      </c>
      <c r="I29" s="76">
        <f t="shared" si="1"/>
        <v>0.63691855255662</v>
      </c>
      <c r="J29" s="106">
        <v>31152798799</v>
      </c>
      <c r="K29" s="77">
        <f t="shared" si="2"/>
        <v>0.24926794061839685</v>
      </c>
      <c r="L29" s="77">
        <f t="shared" si="3"/>
        <v>0.3913654887549185</v>
      </c>
    </row>
    <row r="30" spans="1:15" ht="11.4" x14ac:dyDescent="0.2">
      <c r="A30" s="214"/>
      <c r="B30" s="229"/>
      <c r="C30" s="169"/>
      <c r="D30" s="92" t="s">
        <v>53</v>
      </c>
      <c r="E30" s="103">
        <v>3578897000</v>
      </c>
      <c r="F30" s="107">
        <v>3196879265</v>
      </c>
      <c r="G30" s="78">
        <f t="shared" si="0"/>
        <v>0.89325824828152356</v>
      </c>
      <c r="H30" s="107">
        <v>3196879265</v>
      </c>
      <c r="I30" s="78">
        <f t="shared" si="1"/>
        <v>0.89325824828152356</v>
      </c>
      <c r="J30" s="107">
        <v>3196879265</v>
      </c>
      <c r="K30" s="79">
        <f t="shared" si="2"/>
        <v>0.89325824828152356</v>
      </c>
      <c r="L30" s="79">
        <f t="shared" si="3"/>
        <v>1</v>
      </c>
    </row>
    <row r="31" spans="1:15" x14ac:dyDescent="0.2">
      <c r="A31" s="214"/>
      <c r="B31" s="223" t="s">
        <v>40</v>
      </c>
      <c r="C31" s="164"/>
      <c r="D31" s="98" t="s">
        <v>49</v>
      </c>
      <c r="E31" s="104">
        <f>E23+E24+E25+E28</f>
        <v>264055272191</v>
      </c>
      <c r="F31" s="104">
        <f>+F23+F24+F25+F28</f>
        <v>254541831467</v>
      </c>
      <c r="G31" s="99">
        <f t="shared" si="0"/>
        <v>0.96397178270646833</v>
      </c>
      <c r="H31" s="104">
        <f>+H23+H24+H25+H28</f>
        <v>189189755814</v>
      </c>
      <c r="I31" s="99">
        <f t="shared" si="1"/>
        <v>0.71647785800373165</v>
      </c>
      <c r="J31" s="104">
        <f>+J23+J24+J25+J28</f>
        <v>82535908502</v>
      </c>
      <c r="K31" s="99">
        <f t="shared" si="2"/>
        <v>0.3125705759144965</v>
      </c>
      <c r="L31" s="211">
        <f t="shared" si="3"/>
        <v>0.43625992404760194</v>
      </c>
    </row>
    <row r="32" spans="1:15" ht="24" customHeight="1" x14ac:dyDescent="0.2">
      <c r="A32" s="214"/>
      <c r="B32" s="222">
        <v>7593</v>
      </c>
      <c r="C32" s="120" t="s">
        <v>68</v>
      </c>
      <c r="D32" s="90" t="s">
        <v>49</v>
      </c>
      <c r="E32" s="43">
        <v>30810573000</v>
      </c>
      <c r="F32" s="43">
        <v>28649846276</v>
      </c>
      <c r="G32" s="75">
        <f t="shared" si="0"/>
        <v>0.92987060889779627</v>
      </c>
      <c r="H32" s="54">
        <v>26540485962</v>
      </c>
      <c r="I32" s="75">
        <f t="shared" si="1"/>
        <v>0.86140838607577985</v>
      </c>
      <c r="J32" s="54">
        <v>13013614772</v>
      </c>
      <c r="K32" s="75">
        <f t="shared" si="2"/>
        <v>0.42237496758012255</v>
      </c>
      <c r="L32" s="210">
        <f t="shared" si="3"/>
        <v>0.49033068914535199</v>
      </c>
    </row>
    <row r="33" spans="1:12" ht="24" customHeight="1" x14ac:dyDescent="0.2">
      <c r="A33" s="214"/>
      <c r="B33" s="232">
        <v>7653</v>
      </c>
      <c r="C33" s="120" t="s">
        <v>69</v>
      </c>
      <c r="D33" s="90" t="s">
        <v>49</v>
      </c>
      <c r="E33" s="43">
        <v>25106214000</v>
      </c>
      <c r="F33" s="43">
        <v>24871065678</v>
      </c>
      <c r="G33" s="75">
        <f t="shared" si="0"/>
        <v>0.99063385972891016</v>
      </c>
      <c r="H33" s="54">
        <v>20665072603</v>
      </c>
      <c r="I33" s="75">
        <f t="shared" si="1"/>
        <v>0.82310588936268925</v>
      </c>
      <c r="J33" s="54">
        <v>11183416667</v>
      </c>
      <c r="K33" s="75">
        <f t="shared" si="2"/>
        <v>0.44544417039542483</v>
      </c>
      <c r="L33" s="210">
        <f t="shared" si="3"/>
        <v>0.54117480648853256</v>
      </c>
    </row>
    <row r="34" spans="1:12" ht="22.5" customHeight="1" x14ac:dyDescent="0.2">
      <c r="A34" s="214"/>
      <c r="B34" s="231">
        <v>7595</v>
      </c>
      <c r="C34" s="97" t="s">
        <v>70</v>
      </c>
      <c r="D34" s="90" t="s">
        <v>49</v>
      </c>
      <c r="E34" s="43">
        <v>6023444000</v>
      </c>
      <c r="F34" s="54">
        <v>5888950434</v>
      </c>
      <c r="G34" s="75">
        <f t="shared" si="0"/>
        <v>0.97767164997300549</v>
      </c>
      <c r="H34" s="54">
        <v>3844641999</v>
      </c>
      <c r="I34" s="75">
        <f t="shared" si="1"/>
        <v>0.63827969497184667</v>
      </c>
      <c r="J34" s="54">
        <v>2401388990</v>
      </c>
      <c r="K34" s="75">
        <f t="shared" si="2"/>
        <v>0.39867374711211723</v>
      </c>
      <c r="L34" s="210">
        <f t="shared" si="3"/>
        <v>0.6246066579475037</v>
      </c>
    </row>
    <row r="35" spans="1:12" ht="24" customHeight="1" x14ac:dyDescent="0.2">
      <c r="A35" s="214"/>
      <c r="B35" s="231">
        <v>7907</v>
      </c>
      <c r="C35" s="97" t="s">
        <v>74</v>
      </c>
      <c r="D35" s="90" t="s">
        <v>49</v>
      </c>
      <c r="E35" s="43">
        <v>1780800000</v>
      </c>
      <c r="F35" s="54">
        <v>1775710726</v>
      </c>
      <c r="G35" s="75">
        <f t="shared" si="0"/>
        <v>0.99714214173405213</v>
      </c>
      <c r="H35" s="54">
        <v>1691561272</v>
      </c>
      <c r="I35" s="75">
        <f t="shared" si="1"/>
        <v>0.94988840521114104</v>
      </c>
      <c r="J35" s="54">
        <v>722642484</v>
      </c>
      <c r="K35" s="75">
        <f t="shared" si="2"/>
        <v>0.40579654312668462</v>
      </c>
      <c r="L35" s="210">
        <f t="shared" si="3"/>
        <v>0.42720443885877757</v>
      </c>
    </row>
    <row r="36" spans="1:12" x14ac:dyDescent="0.2">
      <c r="A36" s="214"/>
      <c r="B36" s="223" t="s">
        <v>41</v>
      </c>
      <c r="C36" s="164"/>
      <c r="D36" s="98" t="s">
        <v>49</v>
      </c>
      <c r="E36" s="105">
        <f>SUM(E32:E35)</f>
        <v>63721031000</v>
      </c>
      <c r="F36" s="105">
        <f>+F32+F33+F34+F35</f>
        <v>61185573114</v>
      </c>
      <c r="G36" s="99">
        <f t="shared" si="0"/>
        <v>0.96021003040581687</v>
      </c>
      <c r="H36" s="105">
        <f>+H32+H33+H34+H35</f>
        <v>52741761836</v>
      </c>
      <c r="I36" s="99">
        <f t="shared" si="1"/>
        <v>0.8276978731872684</v>
      </c>
      <c r="J36" s="105">
        <f>+J32+J33+J34+J35</f>
        <v>27321062913</v>
      </c>
      <c r="K36" s="99">
        <f t="shared" si="2"/>
        <v>0.42876052826263905</v>
      </c>
      <c r="L36" s="211">
        <f>+J36/H36</f>
        <v>0.51801574240076742</v>
      </c>
    </row>
    <row r="37" spans="1:12" x14ac:dyDescent="0.2">
      <c r="A37" s="214"/>
      <c r="B37" s="225" t="s">
        <v>20</v>
      </c>
      <c r="C37" s="165"/>
      <c r="D37" s="112" t="s">
        <v>49</v>
      </c>
      <c r="E37" s="113">
        <f>+E20+E22+E31+E36</f>
        <v>364152420816</v>
      </c>
      <c r="F37" s="113">
        <f>+F20+F22+F31+F36</f>
        <v>351498716972</v>
      </c>
      <c r="G37" s="114">
        <f t="shared" si="0"/>
        <v>0.96525162783307794</v>
      </c>
      <c r="H37" s="113">
        <f>+H20+H22+H31+H36</f>
        <v>267067010510</v>
      </c>
      <c r="I37" s="114">
        <f t="shared" si="1"/>
        <v>0.73339347823516021</v>
      </c>
      <c r="J37" s="113">
        <f>+J20+J22+J31+J36</f>
        <v>122224889982</v>
      </c>
      <c r="K37" s="114">
        <f t="shared" si="2"/>
        <v>0.33564211850662978</v>
      </c>
      <c r="L37" s="212">
        <f>+J37/H37</f>
        <v>0.45765626293039829</v>
      </c>
    </row>
    <row r="38" spans="1:12" ht="12.6" thickBot="1" x14ac:dyDescent="0.25">
      <c r="A38" s="215"/>
      <c r="B38" s="234" t="s">
        <v>72</v>
      </c>
      <c r="C38" s="216"/>
      <c r="D38" s="217"/>
      <c r="E38" s="218">
        <f>+E13+E37</f>
        <v>422533698816</v>
      </c>
      <c r="F38" s="218">
        <f>+F13+F37</f>
        <v>406876084752</v>
      </c>
      <c r="G38" s="219">
        <f t="shared" si="0"/>
        <v>0.96294351407266476</v>
      </c>
      <c r="H38" s="218">
        <f>+H13+H37</f>
        <v>310013752860</v>
      </c>
      <c r="I38" s="219">
        <f t="shared" si="1"/>
        <v>0.73370184136484962</v>
      </c>
      <c r="J38" s="218">
        <f>+J13+J37</f>
        <v>146720676822</v>
      </c>
      <c r="K38" s="219">
        <f t="shared" si="2"/>
        <v>0.34724017808078356</v>
      </c>
      <c r="L38" s="220">
        <f>+J38/H38</f>
        <v>0.47327150962963249</v>
      </c>
    </row>
    <row r="40" spans="1:12" x14ac:dyDescent="0.25">
      <c r="F40" s="134"/>
      <c r="H40" s="134"/>
      <c r="J40" s="44"/>
      <c r="K40" s="45"/>
    </row>
    <row r="41" spans="1:12" x14ac:dyDescent="0.25">
      <c r="E41" s="123"/>
      <c r="F41" s="44"/>
      <c r="H41" s="134"/>
      <c r="J41" s="44"/>
      <c r="K41" s="45"/>
    </row>
    <row r="42" spans="1:12" x14ac:dyDescent="0.25">
      <c r="H42" s="44"/>
    </row>
    <row r="44" spans="1:12" x14ac:dyDescent="0.25">
      <c r="E44" s="44"/>
      <c r="H44" s="123"/>
    </row>
  </sheetData>
  <autoFilter ref="A5:L38" xr:uid="{00000000-0009-0000-0000-000002000000}">
    <filterColumn colId="1" showButton="0"/>
    <filterColumn colId="3" showButton="0"/>
  </autoFilter>
  <mergeCells count="21">
    <mergeCell ref="B1:L1"/>
    <mergeCell ref="B2:L2"/>
    <mergeCell ref="B3:L3"/>
    <mergeCell ref="B5:C5"/>
    <mergeCell ref="D5:E5"/>
    <mergeCell ref="A6:A37"/>
    <mergeCell ref="B38:D38"/>
    <mergeCell ref="B36:C36"/>
    <mergeCell ref="B37:C37"/>
    <mergeCell ref="B25:B27"/>
    <mergeCell ref="C25:C27"/>
    <mergeCell ref="B28:B30"/>
    <mergeCell ref="C28:C30"/>
    <mergeCell ref="B22:C22"/>
    <mergeCell ref="B31:C31"/>
    <mergeCell ref="B10:C10"/>
    <mergeCell ref="B12:C12"/>
    <mergeCell ref="B20:C20"/>
    <mergeCell ref="B13:C13"/>
    <mergeCell ref="B16:B18"/>
    <mergeCell ref="C16:C18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4"/>
  <sheetViews>
    <sheetView zoomScale="90" zoomScaleNormal="9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8.44140625" style="19" customWidth="1"/>
    <col min="3" max="3" width="42" style="20" customWidth="1"/>
    <col min="4" max="4" width="12" style="21" customWidth="1"/>
    <col min="5" max="5" width="16.5546875" style="21" customWidth="1"/>
    <col min="6" max="6" width="16.33203125" style="21" customWidth="1"/>
    <col min="7" max="7" width="19.44140625" style="19" customWidth="1"/>
    <col min="8" max="8" width="19" style="19" customWidth="1"/>
    <col min="9" max="9" width="10.6640625" style="19" customWidth="1"/>
    <col min="10" max="10" width="19.88671875" style="19" customWidth="1"/>
    <col min="11" max="11" width="7.5546875" style="19" customWidth="1"/>
    <col min="12" max="12" width="19" style="19" customWidth="1"/>
    <col min="13" max="13" width="8.44140625" style="19" customWidth="1"/>
    <col min="14" max="14" width="8.109375" style="19" customWidth="1"/>
    <col min="15" max="17" width="14.44140625" style="19" bestFit="1" customWidth="1"/>
    <col min="18" max="16384" width="11.44140625" style="19"/>
  </cols>
  <sheetData>
    <row r="1" spans="1:16" x14ac:dyDescent="0.25">
      <c r="B1" s="176" t="s">
        <v>47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6" x14ac:dyDescent="0.25">
      <c r="B2" s="176" t="s">
        <v>48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6" x14ac:dyDescent="0.25">
      <c r="B3" s="176" t="s">
        <v>84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6" ht="12.6" thickBot="1" x14ac:dyDescent="0.3"/>
    <row r="5" spans="1:16" ht="43.5" customHeight="1" thickBot="1" x14ac:dyDescent="0.25">
      <c r="B5" s="177" t="s">
        <v>0</v>
      </c>
      <c r="C5" s="178"/>
      <c r="D5" s="179" t="s">
        <v>76</v>
      </c>
      <c r="E5" s="180"/>
      <c r="F5" s="126" t="s">
        <v>77</v>
      </c>
      <c r="G5" s="202" t="s">
        <v>78</v>
      </c>
      <c r="H5" s="84" t="s">
        <v>82</v>
      </c>
      <c r="I5" s="85" t="s">
        <v>3</v>
      </c>
      <c r="J5" s="85" t="s">
        <v>83</v>
      </c>
      <c r="K5" s="85" t="s">
        <v>42</v>
      </c>
      <c r="L5" s="86" t="s">
        <v>5</v>
      </c>
      <c r="M5" s="87" t="s">
        <v>45</v>
      </c>
      <c r="N5" s="87" t="s">
        <v>46</v>
      </c>
    </row>
    <row r="6" spans="1:16" s="21" customFormat="1" ht="31.5" customHeight="1" x14ac:dyDescent="0.25">
      <c r="A6" s="157" t="s">
        <v>71</v>
      </c>
      <c r="B6" s="88">
        <v>7563</v>
      </c>
      <c r="C6" s="192" t="s">
        <v>54</v>
      </c>
      <c r="D6" s="90" t="s">
        <v>49</v>
      </c>
      <c r="E6" s="145">
        <f>'EJECUCIÓN TOTAL'!E6</f>
        <v>264770000</v>
      </c>
      <c r="F6" s="137"/>
      <c r="G6" s="125">
        <f>E6-F6</f>
        <v>264770000</v>
      </c>
      <c r="H6" s="43">
        <f>'EJECUCIÓN TOTAL'!F6-'EJECUCIÓN CON SUSPENSIÓN'!F6</f>
        <v>259308458</v>
      </c>
      <c r="I6" s="75">
        <f>H6/G6</f>
        <v>0.97937250443781398</v>
      </c>
      <c r="J6" s="43">
        <f>'EJECUCIÓN TOTAL'!H6</f>
        <v>226870458</v>
      </c>
      <c r="K6" s="75">
        <f>+J6/G6</f>
        <v>0.85685862446651806</v>
      </c>
      <c r="L6" s="43">
        <f>'EJECUCIÓN TOTAL'!J6</f>
        <v>104729590</v>
      </c>
      <c r="M6" s="75">
        <f>+L6/G6</f>
        <v>0.39554930694565094</v>
      </c>
      <c r="N6" s="75">
        <f>+L6/J6</f>
        <v>0.46162726924983771</v>
      </c>
    </row>
    <row r="7" spans="1:16" s="21" customFormat="1" ht="26.4" customHeight="1" x14ac:dyDescent="0.25">
      <c r="A7" s="158"/>
      <c r="B7" s="95">
        <v>7568</v>
      </c>
      <c r="C7" s="193" t="s">
        <v>55</v>
      </c>
      <c r="D7" s="90" t="s">
        <v>49</v>
      </c>
      <c r="E7" s="145">
        <f>'EJECUCIÓN TOTAL'!E7</f>
        <v>14402924432</v>
      </c>
      <c r="F7" s="137"/>
      <c r="G7" s="125">
        <f t="shared" ref="G7:G9" si="0">E7-F7</f>
        <v>14402924432</v>
      </c>
      <c r="H7" s="43">
        <f>'EJECUCIÓN TOTAL'!F7-'EJECUCIÓN CON SUSPENSIÓN'!F7</f>
        <v>14320131906</v>
      </c>
      <c r="I7" s="75">
        <f t="shared" ref="I7:I37" si="1">H7/G7</f>
        <v>0.99425168642723316</v>
      </c>
      <c r="J7" s="43">
        <f>'EJECUCIÓN TOTAL'!H7</f>
        <v>10810089187</v>
      </c>
      <c r="K7" s="75">
        <f t="shared" ref="K7:K37" si="2">+J7/G7</f>
        <v>0.75054821248540726</v>
      </c>
      <c r="L7" s="43">
        <f>'EJECUCIÓN TOTAL'!J7</f>
        <v>5224700179</v>
      </c>
      <c r="M7" s="75">
        <f t="shared" ref="M7:M37" si="3">+L7/G7</f>
        <v>0.36275273147944265</v>
      </c>
      <c r="N7" s="75">
        <f t="shared" ref="N7:N37" si="4">+L7/J7</f>
        <v>0.48331702806699517</v>
      </c>
    </row>
    <row r="8" spans="1:16" s="21" customFormat="1" ht="41.25" customHeight="1" x14ac:dyDescent="0.25">
      <c r="A8" s="157"/>
      <c r="B8" s="88">
        <v>7570</v>
      </c>
      <c r="C8" s="192" t="s">
        <v>56</v>
      </c>
      <c r="D8" s="90" t="s">
        <v>49</v>
      </c>
      <c r="E8" s="145">
        <f>'EJECUCIÓN TOTAL'!E8</f>
        <v>17772945000</v>
      </c>
      <c r="F8" s="137">
        <v>1076471000</v>
      </c>
      <c r="G8" s="125">
        <f t="shared" si="0"/>
        <v>16696474000</v>
      </c>
      <c r="H8" s="43">
        <f>'EJECUCIÓN TOTAL'!F8-'EJECUCIÓN CON SUSPENSIÓN'!F8</f>
        <v>14632952575</v>
      </c>
      <c r="I8" s="75">
        <f t="shared" si="1"/>
        <v>0.87640974824984008</v>
      </c>
      <c r="J8" s="43">
        <f>'EJECUCIÓN TOTAL'!H8</f>
        <v>13857124092</v>
      </c>
      <c r="K8" s="75">
        <f t="shared" si="2"/>
        <v>0.82994314200710884</v>
      </c>
      <c r="L8" s="43">
        <f>'EJECUCIÓN TOTAL'!J8</f>
        <v>9011810793</v>
      </c>
      <c r="M8" s="75">
        <f t="shared" si="3"/>
        <v>0.53974334898494136</v>
      </c>
      <c r="N8" s="75">
        <f t="shared" si="4"/>
        <v>0.65033774202849937</v>
      </c>
    </row>
    <row r="9" spans="1:16" s="21" customFormat="1" ht="25.2" customHeight="1" x14ac:dyDescent="0.25">
      <c r="A9" s="157"/>
      <c r="B9" s="88">
        <v>7574</v>
      </c>
      <c r="C9" s="192" t="s">
        <v>57</v>
      </c>
      <c r="D9" s="90" t="s">
        <v>49</v>
      </c>
      <c r="E9" s="145">
        <f>'EJECUCIÓN TOTAL'!E9</f>
        <v>4687446000</v>
      </c>
      <c r="F9" s="137">
        <v>1209270660</v>
      </c>
      <c r="G9" s="125">
        <f t="shared" si="0"/>
        <v>3478175340</v>
      </c>
      <c r="H9" s="43">
        <f>'EJECUCIÓN TOTAL'!F9-'EJECUCIÓN CON SUSPENSIÓN'!F9</f>
        <v>3362018083</v>
      </c>
      <c r="I9" s="75">
        <f t="shared" si="1"/>
        <v>0.96660396741240773</v>
      </c>
      <c r="J9" s="43">
        <f>'EJECUCIÓN TOTAL'!H9</f>
        <v>3012018083</v>
      </c>
      <c r="K9" s="75">
        <f t="shared" si="2"/>
        <v>0.86597649300796897</v>
      </c>
      <c r="L9" s="43">
        <f>'EJECUCIÓN TOTAL'!J9</f>
        <v>1538279021</v>
      </c>
      <c r="M9" s="75">
        <f t="shared" si="3"/>
        <v>0.44226609375017878</v>
      </c>
      <c r="N9" s="75">
        <f t="shared" si="4"/>
        <v>0.51071374029330485</v>
      </c>
    </row>
    <row r="10" spans="1:16" s="21" customFormat="1" x14ac:dyDescent="0.25">
      <c r="A10" s="157"/>
      <c r="B10" s="164" t="s">
        <v>7</v>
      </c>
      <c r="C10" s="164"/>
      <c r="D10" s="98" t="s">
        <v>49</v>
      </c>
      <c r="E10" s="144">
        <v>37262285432</v>
      </c>
      <c r="F10" s="138">
        <f>SUM(F6:F9)</f>
        <v>2285741660</v>
      </c>
      <c r="G10" s="104">
        <f>SUM(G6:G9)</f>
        <v>34842343772</v>
      </c>
      <c r="H10" s="104">
        <f>+H6+H7+H8+H9</f>
        <v>32574411022</v>
      </c>
      <c r="I10" s="99">
        <f t="shared" si="1"/>
        <v>0.93490872012397297</v>
      </c>
      <c r="J10" s="104">
        <f>+J6+J7+J8+J9</f>
        <v>27906101820</v>
      </c>
      <c r="K10" s="99">
        <f t="shared" si="2"/>
        <v>0.80092493210591353</v>
      </c>
      <c r="L10" s="104">
        <f>+L6+L7+L8+L9</f>
        <v>15879519583</v>
      </c>
      <c r="M10" s="99">
        <f t="shared" si="3"/>
        <v>0.45575348452193098</v>
      </c>
      <c r="N10" s="99">
        <f t="shared" si="4"/>
        <v>0.5690339584305294</v>
      </c>
      <c r="O10" s="124"/>
      <c r="P10" s="124"/>
    </row>
    <row r="11" spans="1:16" s="21" customFormat="1" ht="28.2" customHeight="1" x14ac:dyDescent="0.25">
      <c r="A11" s="157"/>
      <c r="B11" s="96">
        <v>7589</v>
      </c>
      <c r="C11" s="194" t="s">
        <v>58</v>
      </c>
      <c r="D11" s="90" t="s">
        <v>49</v>
      </c>
      <c r="E11" s="145">
        <f>'EJECUCIÓN TOTAL'!E11</f>
        <v>21253192568</v>
      </c>
      <c r="F11" s="137">
        <v>5286574568</v>
      </c>
      <c r="G11" s="125">
        <f>E11-F11</f>
        <v>15966618000</v>
      </c>
      <c r="H11" s="43">
        <f>'EJECUCIÓN TOTAL'!F11-'EJECUCIÓN CON SUSPENSIÓN'!F11</f>
        <v>15230640530</v>
      </c>
      <c r="I11" s="75">
        <f t="shared" si="1"/>
        <v>0.9539052371641884</v>
      </c>
      <c r="J11" s="43">
        <f>'EJECUCIÓN TOTAL'!H11</f>
        <v>15040640530</v>
      </c>
      <c r="K11" s="75">
        <f t="shared" si="2"/>
        <v>0.94200540966158264</v>
      </c>
      <c r="L11" s="43">
        <f>'EJECUCIÓN TOTAL'!J11</f>
        <v>8616267257</v>
      </c>
      <c r="M11" s="75">
        <f t="shared" si="3"/>
        <v>0.53964260039289469</v>
      </c>
      <c r="N11" s="75">
        <f t="shared" si="4"/>
        <v>0.57286571272107922</v>
      </c>
      <c r="P11" s="124"/>
    </row>
    <row r="12" spans="1:16" s="21" customFormat="1" x14ac:dyDescent="0.25">
      <c r="A12" s="157"/>
      <c r="B12" s="164" t="s">
        <v>38</v>
      </c>
      <c r="C12" s="164"/>
      <c r="D12" s="98" t="s">
        <v>49</v>
      </c>
      <c r="E12" s="144">
        <v>21253192568</v>
      </c>
      <c r="F12" s="138">
        <f>SUM(F11)</f>
        <v>5286574568</v>
      </c>
      <c r="G12" s="105">
        <f>SUM(G11)</f>
        <v>15966618000</v>
      </c>
      <c r="H12" s="105">
        <f>+H11</f>
        <v>15230640530</v>
      </c>
      <c r="I12" s="99">
        <f t="shared" si="1"/>
        <v>0.9539052371641884</v>
      </c>
      <c r="J12" s="105">
        <f>+J11</f>
        <v>15040640530</v>
      </c>
      <c r="K12" s="99">
        <f t="shared" si="2"/>
        <v>0.94200540966158264</v>
      </c>
      <c r="L12" s="105">
        <f>+L11</f>
        <v>8616267257</v>
      </c>
      <c r="M12" s="99">
        <f t="shared" si="3"/>
        <v>0.53964260039289469</v>
      </c>
      <c r="N12" s="99">
        <f t="shared" si="4"/>
        <v>0.57286571272107922</v>
      </c>
      <c r="O12" s="124"/>
      <c r="P12" s="124"/>
    </row>
    <row r="13" spans="1:16" s="21" customFormat="1" x14ac:dyDescent="0.25">
      <c r="A13" s="157"/>
      <c r="B13" s="165" t="s">
        <v>1</v>
      </c>
      <c r="C13" s="165"/>
      <c r="D13" s="112" t="s">
        <v>49</v>
      </c>
      <c r="E13" s="146">
        <v>58515478000</v>
      </c>
      <c r="F13" s="139">
        <f>F10+F12</f>
        <v>7572316228</v>
      </c>
      <c r="G13" s="113">
        <f>+G10+G12</f>
        <v>50808961772</v>
      </c>
      <c r="H13" s="113">
        <f>+H10+H12</f>
        <v>47805051552</v>
      </c>
      <c r="I13" s="114">
        <f t="shared" si="1"/>
        <v>0.9408783388749461</v>
      </c>
      <c r="J13" s="113">
        <f>+J10+J12</f>
        <v>42946742350</v>
      </c>
      <c r="K13" s="114">
        <f t="shared" si="2"/>
        <v>0.84525919940500061</v>
      </c>
      <c r="L13" s="113">
        <f>+L10+L12</f>
        <v>24495786840</v>
      </c>
      <c r="M13" s="114">
        <f t="shared" si="3"/>
        <v>0.48211547698853457</v>
      </c>
      <c r="N13" s="114">
        <f t="shared" si="4"/>
        <v>0.57037590046687203</v>
      </c>
      <c r="P13" s="124"/>
    </row>
    <row r="14" spans="1:16" s="21" customFormat="1" ht="36" customHeight="1" x14ac:dyDescent="0.25">
      <c r="A14" s="157"/>
      <c r="B14" s="93">
        <v>7596</v>
      </c>
      <c r="C14" s="192" t="s">
        <v>59</v>
      </c>
      <c r="D14" s="90" t="s">
        <v>49</v>
      </c>
      <c r="E14" s="145">
        <f>'EJECUCIÓN TOTAL'!E14</f>
        <v>3711828000</v>
      </c>
      <c r="F14" s="137"/>
      <c r="G14" s="125">
        <f>E14-F14</f>
        <v>3711828000</v>
      </c>
      <c r="H14" s="43">
        <f>'EJECUCIÓN TOTAL'!F14-'EJECUCIÓN CON SUSPENSIÓN'!F14</f>
        <v>3711812602</v>
      </c>
      <c r="I14" s="75">
        <f t="shared" si="1"/>
        <v>0.9999958516396773</v>
      </c>
      <c r="J14" s="54">
        <f>'EJECUCIÓN TOTAL'!H14</f>
        <v>2736807822</v>
      </c>
      <c r="K14" s="75">
        <f t="shared" si="2"/>
        <v>0.73732075462548374</v>
      </c>
      <c r="L14" s="54">
        <f>'EJECUCIÓN TOTAL'!J14</f>
        <v>1822935929</v>
      </c>
      <c r="M14" s="75">
        <f t="shared" si="3"/>
        <v>0.49111540971187245</v>
      </c>
      <c r="N14" s="75">
        <f t="shared" si="4"/>
        <v>0.66608108700443491</v>
      </c>
      <c r="P14" s="124"/>
    </row>
    <row r="15" spans="1:16" s="21" customFormat="1" ht="28.2" customHeight="1" x14ac:dyDescent="0.25">
      <c r="A15" s="157"/>
      <c r="B15" s="122">
        <v>7588</v>
      </c>
      <c r="C15" s="192" t="s">
        <v>60</v>
      </c>
      <c r="D15" s="90" t="s">
        <v>49</v>
      </c>
      <c r="E15" s="145">
        <f>'EJECUCIÓN TOTAL'!E15</f>
        <v>7835135000</v>
      </c>
      <c r="F15" s="137">
        <v>992894413</v>
      </c>
      <c r="G15" s="125">
        <f>E15-F15</f>
        <v>6842240587</v>
      </c>
      <c r="H15" s="43">
        <f>'EJECUCIÓN TOTAL'!F15-'EJECUCIÓN CON SUSPENSIÓN'!F15</f>
        <v>6773319826</v>
      </c>
      <c r="I15" s="75">
        <f t="shared" si="1"/>
        <v>0.98992716492153943</v>
      </c>
      <c r="J15" s="54">
        <f>'EJECUCIÓN TOTAL'!H15</f>
        <v>6669593317</v>
      </c>
      <c r="K15" s="75">
        <f t="shared" si="2"/>
        <v>0.97476743651370235</v>
      </c>
      <c r="L15" s="43">
        <f>'EJECUCIÓN TOTAL'!J15</f>
        <v>4036607187</v>
      </c>
      <c r="M15" s="75">
        <f t="shared" si="3"/>
        <v>0.58995399762314726</v>
      </c>
      <c r="N15" s="75">
        <f t="shared" si="4"/>
        <v>0.60522538558852879</v>
      </c>
      <c r="P15" s="124"/>
    </row>
    <row r="16" spans="1:16" s="21" customFormat="1" ht="21.75" customHeight="1" x14ac:dyDescent="0.25">
      <c r="A16" s="157"/>
      <c r="B16" s="170">
        <v>7583</v>
      </c>
      <c r="C16" s="195" t="s">
        <v>61</v>
      </c>
      <c r="D16" s="90" t="s">
        <v>49</v>
      </c>
      <c r="E16" s="235">
        <f>SUM(E17:E18)</f>
        <v>10069596625</v>
      </c>
      <c r="F16" s="137">
        <f>SUM(F17:F18)</f>
        <v>1873553481</v>
      </c>
      <c r="G16" s="125">
        <f>G17+G18</f>
        <v>8196043144</v>
      </c>
      <c r="H16" s="43">
        <f>SUM(H17:H18)</f>
        <v>8177218169</v>
      </c>
      <c r="I16" s="75">
        <f t="shared" si="1"/>
        <v>0.99770316301790318</v>
      </c>
      <c r="J16" s="54">
        <f>SUM(J17:J18)</f>
        <v>3856818169</v>
      </c>
      <c r="K16" s="75">
        <f>+J16/G16</f>
        <v>0.47057074996285547</v>
      </c>
      <c r="L16" s="54">
        <f>SUM(L17:L18)</f>
        <v>1797858017</v>
      </c>
      <c r="M16" s="75">
        <f t="shared" si="3"/>
        <v>0.21935682687519051</v>
      </c>
      <c r="N16" s="75">
        <f>+L16/J16</f>
        <v>0.46615057755397127</v>
      </c>
      <c r="O16" s="124"/>
      <c r="P16" s="124"/>
    </row>
    <row r="17" spans="1:17" s="21" customFormat="1" x14ac:dyDescent="0.25">
      <c r="A17" s="158"/>
      <c r="B17" s="171"/>
      <c r="C17" s="196"/>
      <c r="D17" s="91" t="s">
        <v>52</v>
      </c>
      <c r="E17" s="147">
        <f>'EJECUCIÓN TOTAL'!E17</f>
        <v>10069263292</v>
      </c>
      <c r="F17" s="140">
        <v>1873553481</v>
      </c>
      <c r="G17" s="102">
        <f>E17-F17</f>
        <v>8195709811</v>
      </c>
      <c r="H17" s="106">
        <f>'EJECUCIÓN TOTAL'!F17-'EJECUCIÓN CON SUSPENSIÓN'!F17</f>
        <v>8176884836</v>
      </c>
      <c r="I17" s="76">
        <f t="shared" si="1"/>
        <v>0.9977030696017648</v>
      </c>
      <c r="J17" s="106">
        <f>'EJECUCIÓN TOTAL'!H17</f>
        <v>3856484836</v>
      </c>
      <c r="K17" s="76">
        <f t="shared" si="2"/>
        <v>0.47054921720434251</v>
      </c>
      <c r="L17" s="106">
        <f>'EJECUCIÓN TOTAL'!J17</f>
        <v>1797524684</v>
      </c>
      <c r="M17" s="77">
        <f>+L17/G17</f>
        <v>0.21932507683317731</v>
      </c>
      <c r="N17" s="77">
        <f t="shared" si="4"/>
        <v>0.46610443459293299</v>
      </c>
      <c r="P17" s="124"/>
    </row>
    <row r="18" spans="1:17" s="21" customFormat="1" x14ac:dyDescent="0.25">
      <c r="A18" s="158"/>
      <c r="B18" s="172"/>
      <c r="C18" s="197"/>
      <c r="D18" s="92" t="s">
        <v>53</v>
      </c>
      <c r="E18" s="147">
        <f>'EJECUCIÓN TOTAL'!E18</f>
        <v>333333</v>
      </c>
      <c r="F18" s="141"/>
      <c r="G18" s="102">
        <f>E18-F18</f>
        <v>333333</v>
      </c>
      <c r="H18" s="106">
        <f>'EJECUCIÓN TOTAL'!F18-'EJECUCIÓN CON SUSPENSIÓN'!F18</f>
        <v>333333</v>
      </c>
      <c r="I18" s="132">
        <f t="shared" si="1"/>
        <v>1</v>
      </c>
      <c r="J18" s="106">
        <f>'EJECUCIÓN TOTAL'!H18</f>
        <v>333333</v>
      </c>
      <c r="K18" s="133">
        <f t="shared" si="2"/>
        <v>1</v>
      </c>
      <c r="L18" s="107">
        <f>'EJECUCIÓN TOTAL'!J18</f>
        <v>333333</v>
      </c>
      <c r="M18" s="237">
        <f t="shared" si="3"/>
        <v>1</v>
      </c>
      <c r="N18" s="237">
        <f t="shared" si="4"/>
        <v>1</v>
      </c>
      <c r="P18" s="124"/>
    </row>
    <row r="19" spans="1:17" s="21" customFormat="1" ht="28.8" customHeight="1" x14ac:dyDescent="0.25">
      <c r="A19" s="157"/>
      <c r="B19" s="94">
        <v>7579</v>
      </c>
      <c r="C19" s="192" t="s">
        <v>62</v>
      </c>
      <c r="D19" s="90" t="s">
        <v>49</v>
      </c>
      <c r="E19" s="145">
        <f>'EJECUCIÓN TOTAL'!E19</f>
        <v>7664170000</v>
      </c>
      <c r="F19" s="142">
        <v>792572748</v>
      </c>
      <c r="G19" s="125">
        <f>E19-F19</f>
        <v>6871597252</v>
      </c>
      <c r="H19" s="54">
        <f>'EJECUCIÓN TOTAL'!F19-'EJECUCIÓN CON SUSPENSIÓN'!F19</f>
        <v>6835597252</v>
      </c>
      <c r="I19" s="75">
        <f>H19/G19</f>
        <v>0.99476104336738858</v>
      </c>
      <c r="J19" s="54">
        <f>'EJECUCIÓN TOTAL'!H19</f>
        <v>6631923052</v>
      </c>
      <c r="K19" s="75">
        <f t="shared" si="2"/>
        <v>0.96512103500678215</v>
      </c>
      <c r="L19" s="54">
        <f>'EJECUCIÓN TOTAL'!J19</f>
        <v>2109942942</v>
      </c>
      <c r="M19" s="75">
        <f t="shared" si="3"/>
        <v>0.30705276584507257</v>
      </c>
      <c r="N19" s="75">
        <f t="shared" si="4"/>
        <v>0.31814949079719812</v>
      </c>
      <c r="P19" s="124"/>
    </row>
    <row r="20" spans="1:17" s="21" customFormat="1" x14ac:dyDescent="0.25">
      <c r="A20" s="158"/>
      <c r="B20" s="164" t="s">
        <v>39</v>
      </c>
      <c r="C20" s="164"/>
      <c r="D20" s="98" t="s">
        <v>49</v>
      </c>
      <c r="E20" s="236">
        <v>29102229625</v>
      </c>
      <c r="F20" s="138">
        <f>F14+F15+F16+F19</f>
        <v>3659020642</v>
      </c>
      <c r="G20" s="104">
        <f>G14+G15+G16+G19</f>
        <v>25621708983</v>
      </c>
      <c r="H20" s="104">
        <f>+H14+H15+H16+H19</f>
        <v>25497947849</v>
      </c>
      <c r="I20" s="99">
        <f t="shared" si="1"/>
        <v>0.995169676851684</v>
      </c>
      <c r="J20" s="108">
        <f>+J14+J15+J16+J19</f>
        <v>19895142360</v>
      </c>
      <c r="K20" s="99">
        <f>+J20/G20</f>
        <v>0.77649552468184002</v>
      </c>
      <c r="L20" s="108">
        <f>+L14+L15+L16+L19</f>
        <v>9767344075</v>
      </c>
      <c r="M20" s="99">
        <f t="shared" si="3"/>
        <v>0.38121360606666133</v>
      </c>
      <c r="N20" s="99">
        <f t="shared" si="4"/>
        <v>0.49094115026980889</v>
      </c>
    </row>
    <row r="21" spans="1:17" s="21" customFormat="1" ht="42" customHeight="1" x14ac:dyDescent="0.25">
      <c r="A21" s="157"/>
      <c r="B21" s="95">
        <v>7581</v>
      </c>
      <c r="C21" s="194" t="s">
        <v>63</v>
      </c>
      <c r="D21" s="90" t="s">
        <v>49</v>
      </c>
      <c r="E21" s="145">
        <f>'EJECUCIÓN TOTAL'!E21</f>
        <v>7095388000</v>
      </c>
      <c r="F21" s="137">
        <v>365835000</v>
      </c>
      <c r="G21" s="125">
        <f>E21-F21</f>
        <v>6729553000</v>
      </c>
      <c r="H21" s="54">
        <f>'EJECUCIÓN TOTAL'!F21-'EJECUCIÓN CON SUSPENSIÓN'!F21</f>
        <v>6248508900</v>
      </c>
      <c r="I21" s="75">
        <f t="shared" si="1"/>
        <v>0.92851767420510689</v>
      </c>
      <c r="J21" s="54">
        <f>'EJECUCIÓN TOTAL'!H21</f>
        <v>5240350500</v>
      </c>
      <c r="K21" s="75">
        <f t="shared" si="2"/>
        <v>0.77870707014269747</v>
      </c>
      <c r="L21" s="54">
        <f>'EJECUCIÓN TOTAL'!J21</f>
        <v>2600574492</v>
      </c>
      <c r="M21" s="75">
        <f t="shared" si="3"/>
        <v>0.38644089614867438</v>
      </c>
      <c r="N21" s="75">
        <f t="shared" si="4"/>
        <v>0.49625964751785212</v>
      </c>
      <c r="P21" s="124"/>
    </row>
    <row r="22" spans="1:17" ht="12" customHeight="1" x14ac:dyDescent="0.2">
      <c r="A22" s="157"/>
      <c r="B22" s="164" t="s">
        <v>7</v>
      </c>
      <c r="C22" s="164"/>
      <c r="D22" s="98" t="s">
        <v>49</v>
      </c>
      <c r="E22" s="236">
        <v>7095388000</v>
      </c>
      <c r="F22" s="138">
        <f>SUM(F21)</f>
        <v>365835000</v>
      </c>
      <c r="G22" s="105">
        <f>SUM(G21)</f>
        <v>6729553000</v>
      </c>
      <c r="H22" s="105">
        <f>+H21</f>
        <v>6248508900</v>
      </c>
      <c r="I22" s="99">
        <f t="shared" si="1"/>
        <v>0.92851767420510689</v>
      </c>
      <c r="J22" s="105">
        <f>+J21</f>
        <v>5240350500</v>
      </c>
      <c r="K22" s="99">
        <f t="shared" si="2"/>
        <v>0.77870707014269747</v>
      </c>
      <c r="L22" s="105">
        <f>+L21</f>
        <v>2600574492</v>
      </c>
      <c r="M22" s="99">
        <f>+L22/G22</f>
        <v>0.38644089614867438</v>
      </c>
      <c r="N22" s="99">
        <f t="shared" si="4"/>
        <v>0.49625964751785212</v>
      </c>
      <c r="P22" s="44"/>
      <c r="Q22" s="44"/>
    </row>
    <row r="23" spans="1:17" ht="28.2" customHeight="1" x14ac:dyDescent="0.2">
      <c r="A23" s="157"/>
      <c r="B23" s="121">
        <v>7573</v>
      </c>
      <c r="C23" s="198" t="s">
        <v>64</v>
      </c>
      <c r="D23" s="90" t="s">
        <v>49</v>
      </c>
      <c r="E23" s="145">
        <f>'EJECUCIÓN TOTAL'!E23</f>
        <v>37902434708</v>
      </c>
      <c r="F23" s="137">
        <v>6136681625</v>
      </c>
      <c r="G23" s="125">
        <f>E23-F23</f>
        <v>31765753083</v>
      </c>
      <c r="H23" s="43">
        <f>'EJECUCIÓN TOTAL'!F23-'EJECUCIÓN CON SUSPENSIÓN'!F23</f>
        <v>31116068475</v>
      </c>
      <c r="I23" s="75">
        <f t="shared" si="1"/>
        <v>0.9795476403061355</v>
      </c>
      <c r="J23" s="54">
        <f>'EJECUCIÓN TOTAL'!H23</f>
        <v>22877676481</v>
      </c>
      <c r="K23" s="75">
        <f t="shared" si="2"/>
        <v>0.72019940535404436</v>
      </c>
      <c r="L23" s="54">
        <f>'EJECUCIÓN TOTAL'!J23</f>
        <v>9925643418</v>
      </c>
      <c r="M23" s="75">
        <f t="shared" si="3"/>
        <v>0.31246365833246631</v>
      </c>
      <c r="N23" s="75">
        <f t="shared" si="4"/>
        <v>0.43385714568711931</v>
      </c>
    </row>
    <row r="24" spans="1:17" ht="33" customHeight="1" x14ac:dyDescent="0.2">
      <c r="A24" s="157"/>
      <c r="B24" s="94">
        <v>7576</v>
      </c>
      <c r="C24" s="199" t="s">
        <v>65</v>
      </c>
      <c r="D24" s="90" t="s">
        <v>49</v>
      </c>
      <c r="E24" s="145">
        <f>'EJECUCIÓN TOTAL'!E24</f>
        <v>6212878000</v>
      </c>
      <c r="F24" s="137">
        <v>300000000</v>
      </c>
      <c r="G24" s="125">
        <f>E24-F24</f>
        <v>5912878000</v>
      </c>
      <c r="H24" s="43">
        <f>'EJECUCIÓN TOTAL'!F24-'EJECUCIÓN CON SUSPENSIÓN'!F24</f>
        <v>5747409201</v>
      </c>
      <c r="I24" s="75">
        <f t="shared" si="1"/>
        <v>0.97201552289764814</v>
      </c>
      <c r="J24" s="54">
        <f>'EJECUCIÓN TOTAL'!H24</f>
        <v>5546917854</v>
      </c>
      <c r="K24" s="75">
        <f t="shared" si="2"/>
        <v>0.93810794912392914</v>
      </c>
      <c r="L24" s="54">
        <f>'EJECUCIÓN TOTAL'!J24</f>
        <v>1307746403</v>
      </c>
      <c r="M24" s="75">
        <f t="shared" si="3"/>
        <v>0.22116918410966707</v>
      </c>
      <c r="N24" s="75">
        <f t="shared" si="4"/>
        <v>0.23576091036880173</v>
      </c>
    </row>
    <row r="25" spans="1:17" x14ac:dyDescent="0.2">
      <c r="A25" s="157"/>
      <c r="B25" s="166">
        <v>7587</v>
      </c>
      <c r="C25" s="200" t="s">
        <v>66</v>
      </c>
      <c r="D25" s="90" t="s">
        <v>49</v>
      </c>
      <c r="E25" s="148">
        <f>SUM(E26:E27)</f>
        <v>91383904483</v>
      </c>
      <c r="F25" s="142">
        <f>SUM(F26:F27)</f>
        <v>1924970375</v>
      </c>
      <c r="G25" s="43">
        <f>G26+G27</f>
        <v>89458934108</v>
      </c>
      <c r="H25" s="43">
        <f>SUM(H26:H27)</f>
        <v>82803288206</v>
      </c>
      <c r="I25" s="75">
        <f t="shared" si="1"/>
        <v>0.92560110436857068</v>
      </c>
      <c r="J25" s="43">
        <f>SUM(J26:J27)</f>
        <v>77968011638</v>
      </c>
      <c r="K25" s="75">
        <f t="shared" si="2"/>
        <v>0.87155086761790057</v>
      </c>
      <c r="L25" s="43">
        <f>SUM(L26:L27)</f>
        <v>36952840617</v>
      </c>
      <c r="M25" s="75">
        <f t="shared" si="3"/>
        <v>0.41307043265671367</v>
      </c>
      <c r="N25" s="75">
        <f t="shared" si="4"/>
        <v>0.47394873667638776</v>
      </c>
    </row>
    <row r="26" spans="1:17" ht="11.4" x14ac:dyDescent="0.2">
      <c r="A26" s="157"/>
      <c r="B26" s="167"/>
      <c r="C26" s="201"/>
      <c r="D26" s="91" t="s">
        <v>52</v>
      </c>
      <c r="E26" s="147">
        <f>'EJECUCIÓN TOTAL'!E26</f>
        <v>90243779816</v>
      </c>
      <c r="F26" s="140">
        <v>1924970375</v>
      </c>
      <c r="G26" s="102">
        <f>E26-F26</f>
        <v>88318809441</v>
      </c>
      <c r="H26" s="106">
        <f>'EJECUCIÓN TOTAL'!F26-'EJECUCIÓN CON SUSPENSIÓN'!F26</f>
        <v>82349653849</v>
      </c>
      <c r="I26" s="76">
        <f t="shared" si="1"/>
        <v>0.93241354101373386</v>
      </c>
      <c r="J26" s="106">
        <f>'EJECUCIÓN TOTAL'!H26</f>
        <v>77514377281</v>
      </c>
      <c r="K26" s="76">
        <f t="shared" si="2"/>
        <v>0.87766555925759249</v>
      </c>
      <c r="L26" s="106">
        <f>'EJECUCIÓN TOTAL'!J26</f>
        <v>36499206260</v>
      </c>
      <c r="M26" s="77">
        <f t="shared" si="3"/>
        <v>0.41326651130168057</v>
      </c>
      <c r="N26" s="77">
        <f t="shared" si="4"/>
        <v>0.47087014745258793</v>
      </c>
    </row>
    <row r="27" spans="1:17" ht="11.4" x14ac:dyDescent="0.2">
      <c r="A27" s="157"/>
      <c r="B27" s="167"/>
      <c r="C27" s="201"/>
      <c r="D27" s="92" t="s">
        <v>53</v>
      </c>
      <c r="E27" s="147">
        <f>'EJECUCIÓN TOTAL'!E27</f>
        <v>1140124667</v>
      </c>
      <c r="F27" s="143"/>
      <c r="G27" s="102">
        <f>E27-F27</f>
        <v>1140124667</v>
      </c>
      <c r="H27" s="106">
        <f>'EJECUCIÓN TOTAL'!F27-'EJECUCIÓN CON SUSPENSIÓN'!F27</f>
        <v>453634357</v>
      </c>
      <c r="I27" s="78">
        <f t="shared" si="1"/>
        <v>0.39788136344216118</v>
      </c>
      <c r="J27" s="106">
        <f>'EJECUCIÓN TOTAL'!H27</f>
        <v>453634357</v>
      </c>
      <c r="K27" s="78">
        <f t="shared" si="2"/>
        <v>0.39788136344216118</v>
      </c>
      <c r="L27" s="107">
        <f>'EJECUCIÓN TOTAL'!J27</f>
        <v>453634357</v>
      </c>
      <c r="M27" s="79">
        <f t="shared" si="3"/>
        <v>0.39788136344216118</v>
      </c>
      <c r="N27" s="237">
        <f t="shared" si="4"/>
        <v>1</v>
      </c>
    </row>
    <row r="28" spans="1:17" x14ac:dyDescent="0.2">
      <c r="A28" s="157"/>
      <c r="B28" s="166">
        <v>7578</v>
      </c>
      <c r="C28" s="200" t="s">
        <v>67</v>
      </c>
      <c r="D28" s="90" t="s">
        <v>49</v>
      </c>
      <c r="E28" s="148">
        <f>SUM(E29:E30)</f>
        <v>128556055000</v>
      </c>
      <c r="F28" s="142">
        <f>SUM(F29:F30)</f>
        <v>24441176130</v>
      </c>
      <c r="G28" s="43">
        <f>G29+G30</f>
        <v>104114878870</v>
      </c>
      <c r="H28" s="43">
        <f>SUM(H29:H30)</f>
        <v>102072237455</v>
      </c>
      <c r="I28" s="75">
        <f t="shared" si="1"/>
        <v>0.9803808885226627</v>
      </c>
      <c r="J28" s="43">
        <f>SUM(J29:J30)</f>
        <v>82797149841</v>
      </c>
      <c r="K28" s="75">
        <f t="shared" si="2"/>
        <v>0.79524800623724723</v>
      </c>
      <c r="L28" s="43">
        <f>SUM(L29:L30)</f>
        <v>34349678064</v>
      </c>
      <c r="M28" s="75">
        <f t="shared" si="3"/>
        <v>0.32992093384548543</v>
      </c>
      <c r="N28" s="75">
        <f t="shared" si="4"/>
        <v>0.41486546493404192</v>
      </c>
    </row>
    <row r="29" spans="1:17" ht="11.4" x14ac:dyDescent="0.2">
      <c r="A29" s="157"/>
      <c r="B29" s="167"/>
      <c r="C29" s="201"/>
      <c r="D29" s="91" t="s">
        <v>52</v>
      </c>
      <c r="E29" s="147">
        <f>'EJECUCIÓN TOTAL'!E29</f>
        <v>124977158000</v>
      </c>
      <c r="F29" s="140">
        <v>24441176130</v>
      </c>
      <c r="G29" s="102">
        <f>E29-F29</f>
        <v>100535981870</v>
      </c>
      <c r="H29" s="106">
        <f>'EJECUCIÓN TOTAL'!F29-'EJECUCIÓN CON SUSPENSIÓN'!F29</f>
        <v>98875358190</v>
      </c>
      <c r="I29" s="76">
        <f t="shared" si="1"/>
        <v>0.98348229510358487</v>
      </c>
      <c r="J29" s="106">
        <f>'EJECUCIÓN TOTAL'!H29</f>
        <v>79600270576</v>
      </c>
      <c r="K29" s="76">
        <f t="shared" si="2"/>
        <v>0.79175902095359918</v>
      </c>
      <c r="L29" s="106">
        <f>'EJECUCIÓN TOTAL'!J29</f>
        <v>31152798799</v>
      </c>
      <c r="M29" s="77">
        <f t="shared" si="3"/>
        <v>0.30986715621162114</v>
      </c>
      <c r="N29" s="77">
        <f t="shared" si="4"/>
        <v>0.3913654887549185</v>
      </c>
    </row>
    <row r="30" spans="1:17" ht="11.4" x14ac:dyDescent="0.2">
      <c r="A30" s="157"/>
      <c r="B30" s="167"/>
      <c r="C30" s="201"/>
      <c r="D30" s="92" t="s">
        <v>53</v>
      </c>
      <c r="E30" s="147">
        <f>'EJECUCIÓN TOTAL'!E30</f>
        <v>3578897000</v>
      </c>
      <c r="F30" s="143"/>
      <c r="G30" s="102">
        <f>E30-F30</f>
        <v>3578897000</v>
      </c>
      <c r="H30" s="106">
        <f>'EJECUCIÓN TOTAL'!F30-'EJECUCIÓN CON SUSPENSIÓN'!F30</f>
        <v>3196879265</v>
      </c>
      <c r="I30" s="78">
        <f t="shared" si="1"/>
        <v>0.89325824828152356</v>
      </c>
      <c r="J30" s="106">
        <f>'EJECUCIÓN TOTAL'!H30</f>
        <v>3196879265</v>
      </c>
      <c r="K30" s="78">
        <f t="shared" si="2"/>
        <v>0.89325824828152356</v>
      </c>
      <c r="L30" s="107">
        <f>'EJECUCIÓN TOTAL'!J30</f>
        <v>3196879265</v>
      </c>
      <c r="M30" s="79">
        <f t="shared" si="3"/>
        <v>0.89325824828152356</v>
      </c>
      <c r="N30" s="237">
        <f t="shared" si="4"/>
        <v>1</v>
      </c>
    </row>
    <row r="31" spans="1:17" x14ac:dyDescent="0.2">
      <c r="A31" s="157"/>
      <c r="B31" s="164" t="s">
        <v>40</v>
      </c>
      <c r="C31" s="164"/>
      <c r="D31" s="98" t="s">
        <v>49</v>
      </c>
      <c r="E31" s="236">
        <v>264135272191</v>
      </c>
      <c r="F31" s="138">
        <f>F23+F24+F25+F28</f>
        <v>32802828130</v>
      </c>
      <c r="G31" s="104">
        <f>G23+G24+G25+G28</f>
        <v>231252444061</v>
      </c>
      <c r="H31" s="104">
        <f>+H23+H24+H25+H28</f>
        <v>221739003337</v>
      </c>
      <c r="I31" s="99">
        <f t="shared" si="1"/>
        <v>0.95886123166122939</v>
      </c>
      <c r="J31" s="104">
        <f>+J23+J24+J25+J28</f>
        <v>189189755814</v>
      </c>
      <c r="K31" s="99">
        <f t="shared" si="2"/>
        <v>0.81810921645479062</v>
      </c>
      <c r="L31" s="104">
        <f>+L23+L24+L25+L28</f>
        <v>82535908502</v>
      </c>
      <c r="M31" s="99">
        <f t="shared" si="3"/>
        <v>0.35690826463321007</v>
      </c>
      <c r="N31" s="99">
        <f t="shared" si="4"/>
        <v>0.43625992404760194</v>
      </c>
    </row>
    <row r="32" spans="1:17" ht="31.2" customHeight="1" x14ac:dyDescent="0.2">
      <c r="A32" s="157"/>
      <c r="B32" s="95">
        <v>7593</v>
      </c>
      <c r="C32" s="198" t="s">
        <v>68</v>
      </c>
      <c r="D32" s="90" t="s">
        <v>49</v>
      </c>
      <c r="E32" s="145">
        <f>'EJECUCIÓN TOTAL'!E32</f>
        <v>30810573000</v>
      </c>
      <c r="F32" s="137">
        <v>2074580314</v>
      </c>
      <c r="G32" s="125">
        <f>E32-F32</f>
        <v>28735992686</v>
      </c>
      <c r="H32" s="43">
        <f>'EJECUCIÓN TOTAL'!F32-'EJECUCIÓN CON SUSPENSIÓN'!F32</f>
        <v>26575265962</v>
      </c>
      <c r="I32" s="75">
        <f>H32/G32</f>
        <v>0.92480765332833992</v>
      </c>
      <c r="J32" s="54">
        <f>'EJECUCIÓN TOTAL'!H32</f>
        <v>26540485962</v>
      </c>
      <c r="K32" s="75">
        <f t="shared" si="2"/>
        <v>0.92359732451248722</v>
      </c>
      <c r="L32" s="54">
        <f>'EJECUCIÓN TOTAL'!J32</f>
        <v>13013614772</v>
      </c>
      <c r="M32" s="75">
        <f t="shared" si="3"/>
        <v>0.45286811262101112</v>
      </c>
      <c r="N32" s="75">
        <f t="shared" si="4"/>
        <v>0.49033068914535199</v>
      </c>
    </row>
    <row r="33" spans="1:14" ht="28.8" customHeight="1" x14ac:dyDescent="0.2">
      <c r="A33" s="157"/>
      <c r="B33" s="121">
        <v>7653</v>
      </c>
      <c r="C33" s="198" t="s">
        <v>69</v>
      </c>
      <c r="D33" s="90" t="s">
        <v>49</v>
      </c>
      <c r="E33" s="145">
        <f>'EJECUCIÓN TOTAL'!E33</f>
        <v>25106214000</v>
      </c>
      <c r="F33" s="137">
        <v>3125419686</v>
      </c>
      <c r="G33" s="125">
        <f t="shared" ref="G33:G35" si="5">E33-F33</f>
        <v>21980794314</v>
      </c>
      <c r="H33" s="43">
        <f>'EJECUCIÓN TOTAL'!F33-'EJECUCIÓN CON SUSPENSIÓN'!F33</f>
        <v>21745645992</v>
      </c>
      <c r="I33" s="75">
        <f t="shared" si="1"/>
        <v>0.98930210079577385</v>
      </c>
      <c r="J33" s="54">
        <f>'EJECUCIÓN TOTAL'!H33</f>
        <v>20665072603</v>
      </c>
      <c r="K33" s="75">
        <f t="shared" si="2"/>
        <v>0.94014221268782849</v>
      </c>
      <c r="L33" s="54">
        <f>'EJECUCIÓN TOTAL'!J33</f>
        <v>11183416667</v>
      </c>
      <c r="M33" s="75">
        <f t="shared" si="3"/>
        <v>0.50878128002303635</v>
      </c>
      <c r="N33" s="75">
        <f t="shared" si="4"/>
        <v>0.54117480648853256</v>
      </c>
    </row>
    <row r="34" spans="1:14" ht="36.6" customHeight="1" x14ac:dyDescent="0.2">
      <c r="A34" s="159"/>
      <c r="B34" s="94">
        <v>7595</v>
      </c>
      <c r="C34" s="199" t="s">
        <v>70</v>
      </c>
      <c r="D34" s="90" t="s">
        <v>49</v>
      </c>
      <c r="E34" s="145">
        <f>'EJECUCIÓN TOTAL'!E34</f>
        <v>6023444000</v>
      </c>
      <c r="F34" s="137">
        <v>400000000</v>
      </c>
      <c r="G34" s="125">
        <f t="shared" si="5"/>
        <v>5623444000</v>
      </c>
      <c r="H34" s="43">
        <f>'EJECUCIÓN TOTAL'!F34-'EJECUCIÓN CON SUSPENSIÓN'!F34</f>
        <v>5488950434</v>
      </c>
      <c r="I34" s="75">
        <f t="shared" si="1"/>
        <v>0.97608341685273292</v>
      </c>
      <c r="J34" s="54">
        <f>'EJECUCIÓN TOTAL'!H34</f>
        <v>3844641999</v>
      </c>
      <c r="K34" s="75">
        <f t="shared" si="2"/>
        <v>0.68368103229977928</v>
      </c>
      <c r="L34" s="54">
        <f>'EJECUCIÓN TOTAL'!J34</f>
        <v>2401388990</v>
      </c>
      <c r="M34" s="75">
        <f t="shared" si="3"/>
        <v>0.42703172468686451</v>
      </c>
      <c r="N34" s="75">
        <f t="shared" si="4"/>
        <v>0.6246066579475037</v>
      </c>
    </row>
    <row r="35" spans="1:14" ht="24" customHeight="1" x14ac:dyDescent="0.2">
      <c r="A35" s="160"/>
      <c r="B35" s="94">
        <v>7907</v>
      </c>
      <c r="C35" s="199" t="s">
        <v>74</v>
      </c>
      <c r="D35" s="90" t="s">
        <v>49</v>
      </c>
      <c r="E35" s="145">
        <f>'EJECUCIÓN TOTAL'!E35</f>
        <v>1780800000</v>
      </c>
      <c r="F35" s="137"/>
      <c r="G35" s="125">
        <f t="shared" si="5"/>
        <v>1780800000</v>
      </c>
      <c r="H35" s="43">
        <f>'EJECUCIÓN TOTAL'!F35-'EJECUCIÓN CON SUSPENSIÓN'!F35</f>
        <v>1775710726</v>
      </c>
      <c r="I35" s="75">
        <f t="shared" si="1"/>
        <v>0.99714214173405213</v>
      </c>
      <c r="J35" s="54">
        <f>'EJECUCIÓN TOTAL'!H35</f>
        <v>1691561272</v>
      </c>
      <c r="K35" s="75">
        <f t="shared" si="2"/>
        <v>0.94988840521114104</v>
      </c>
      <c r="L35" s="54">
        <f>'EJECUCIÓN TOTAL'!J35</f>
        <v>722642484</v>
      </c>
      <c r="M35" s="75">
        <f t="shared" si="3"/>
        <v>0.40579654312668462</v>
      </c>
      <c r="N35" s="75">
        <f t="shared" si="4"/>
        <v>0.42720443885877757</v>
      </c>
    </row>
    <row r="36" spans="1:14" x14ac:dyDescent="0.2">
      <c r="A36" s="159"/>
      <c r="B36" s="164" t="s">
        <v>41</v>
      </c>
      <c r="C36" s="164"/>
      <c r="D36" s="98" t="s">
        <v>49</v>
      </c>
      <c r="E36" s="236">
        <v>63685331000</v>
      </c>
      <c r="F36" s="138">
        <f>SUM(F32:F35)</f>
        <v>5600000000</v>
      </c>
      <c r="G36" s="105">
        <f>SUM(G32:G35)</f>
        <v>58121031000</v>
      </c>
      <c r="H36" s="105">
        <f>+H32+H33+H34+H35</f>
        <v>55585573114</v>
      </c>
      <c r="I36" s="99">
        <f t="shared" si="1"/>
        <v>0.95637624036641744</v>
      </c>
      <c r="J36" s="105">
        <f>+J32+J33+J34+J35</f>
        <v>52741761836</v>
      </c>
      <c r="K36" s="99">
        <f t="shared" si="2"/>
        <v>0.90744711386830013</v>
      </c>
      <c r="L36" s="105">
        <f>+L32+L33+L34+L35</f>
        <v>27321062913</v>
      </c>
      <c r="M36" s="99">
        <f t="shared" si="3"/>
        <v>0.47007189037992114</v>
      </c>
      <c r="N36" s="99">
        <f t="shared" si="4"/>
        <v>0.51801574240076742</v>
      </c>
    </row>
    <row r="37" spans="1:14" x14ac:dyDescent="0.2">
      <c r="A37" s="159"/>
      <c r="B37" s="165" t="s">
        <v>20</v>
      </c>
      <c r="C37" s="165"/>
      <c r="D37" s="112" t="s">
        <v>49</v>
      </c>
      <c r="E37" s="149">
        <v>364018220816</v>
      </c>
      <c r="F37" s="139">
        <f>F20+F22+F31+F36</f>
        <v>42427683772</v>
      </c>
      <c r="G37" s="113">
        <f>+G20+G22+G31+G36</f>
        <v>321724737044</v>
      </c>
      <c r="H37" s="113">
        <f>+H20+H22+H31+H36</f>
        <v>309071033200</v>
      </c>
      <c r="I37" s="114">
        <f t="shared" si="1"/>
        <v>0.96066916097200994</v>
      </c>
      <c r="J37" s="113">
        <f>+J20+J22+J31+J36</f>
        <v>267067010510</v>
      </c>
      <c r="K37" s="114">
        <f t="shared" si="2"/>
        <v>0.83011027676580285</v>
      </c>
      <c r="L37" s="113">
        <f>+L20+L22+L31+L36</f>
        <v>122224889982</v>
      </c>
      <c r="M37" s="114">
        <f t="shared" si="3"/>
        <v>0.37990516708475597</v>
      </c>
      <c r="N37" s="114">
        <f t="shared" si="4"/>
        <v>0.45765626293039829</v>
      </c>
    </row>
    <row r="38" spans="1:14" x14ac:dyDescent="0.2">
      <c r="A38" s="42"/>
      <c r="B38" s="161" t="s">
        <v>72</v>
      </c>
      <c r="C38" s="162"/>
      <c r="D38" s="163"/>
      <c r="E38" s="150">
        <v>422533698816</v>
      </c>
      <c r="F38" s="136">
        <f>F13+F37</f>
        <v>50000000000</v>
      </c>
      <c r="G38" s="55">
        <f>+G13+G37</f>
        <v>372533698816</v>
      </c>
      <c r="H38" s="55">
        <f>+H13+H37</f>
        <v>356876084752</v>
      </c>
      <c r="I38" s="56">
        <f>H38/G38</f>
        <v>0.95796993905849703</v>
      </c>
      <c r="J38" s="55">
        <f>+J13+J37</f>
        <v>310013752860</v>
      </c>
      <c r="K38" s="56">
        <f>+J38/G38</f>
        <v>0.83217640134381632</v>
      </c>
      <c r="L38" s="55">
        <f>+L13+L37</f>
        <v>146720676822</v>
      </c>
      <c r="M38" s="56">
        <f>+L38/G38</f>
        <v>0.3938453817421429</v>
      </c>
      <c r="N38" s="56">
        <f>+L38/J38</f>
        <v>0.47327150962963249</v>
      </c>
    </row>
    <row r="40" spans="1:14" x14ac:dyDescent="0.25">
      <c r="G40" s="44"/>
      <c r="H40" s="134"/>
      <c r="J40" s="134"/>
      <c r="L40" s="44"/>
      <c r="M40" s="45"/>
    </row>
    <row r="41" spans="1:14" x14ac:dyDescent="0.25">
      <c r="G41" s="123"/>
      <c r="H41" s="135"/>
      <c r="J41" s="123"/>
      <c r="L41" s="44"/>
      <c r="M41" s="45"/>
    </row>
    <row r="42" spans="1:14" x14ac:dyDescent="0.25">
      <c r="H42" s="135"/>
      <c r="J42" s="44"/>
    </row>
    <row r="43" spans="1:14" x14ac:dyDescent="0.25">
      <c r="H43" s="135"/>
    </row>
    <row r="44" spans="1:14" x14ac:dyDescent="0.25">
      <c r="G44" s="44"/>
      <c r="J44" s="123"/>
    </row>
  </sheetData>
  <autoFilter ref="A5:N38" xr:uid="{00000000-0009-0000-0000-000003000000}">
    <filterColumn colId="1" showButton="0"/>
    <filterColumn colId="3" showButton="0"/>
  </autoFilter>
  <mergeCells count="21">
    <mergeCell ref="A6:A37"/>
    <mergeCell ref="B10:C10"/>
    <mergeCell ref="B12:C12"/>
    <mergeCell ref="B13:C13"/>
    <mergeCell ref="B16:B18"/>
    <mergeCell ref="B31:C31"/>
    <mergeCell ref="B36:C36"/>
    <mergeCell ref="B37:C37"/>
    <mergeCell ref="B1:N1"/>
    <mergeCell ref="B2:N2"/>
    <mergeCell ref="B3:N3"/>
    <mergeCell ref="B5:C5"/>
    <mergeCell ref="D5:E5"/>
    <mergeCell ref="B38:D38"/>
    <mergeCell ref="C16:C18"/>
    <mergeCell ref="B20:C20"/>
    <mergeCell ref="B22:C22"/>
    <mergeCell ref="B25:B27"/>
    <mergeCell ref="C25:C27"/>
    <mergeCell ref="B28:B30"/>
    <mergeCell ref="C28:C30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8"/>
  <sheetViews>
    <sheetView zoomScaleNormal="100" zoomScaleSheetLayoutView="85" workbookViewId="0">
      <selection activeCell="A5" sqref="A5"/>
    </sheetView>
  </sheetViews>
  <sheetFormatPr baseColWidth="10" defaultColWidth="11.44140625" defaultRowHeight="13.2" x14ac:dyDescent="0.25"/>
  <cols>
    <col min="1" max="1" width="26.109375" style="24" customWidth="1"/>
    <col min="2" max="2" width="23" style="24" customWidth="1"/>
    <col min="3" max="3" width="22.44140625" style="24" customWidth="1"/>
    <col min="4" max="4" width="12.5546875" style="24" customWidth="1"/>
    <col min="5" max="5" width="22.109375" style="24" customWidth="1"/>
    <col min="6" max="6" width="14.88671875" style="24" customWidth="1"/>
    <col min="7" max="7" width="19.88671875" style="24" customWidth="1"/>
    <col min="8" max="8" width="13.109375" style="24" customWidth="1"/>
    <col min="9" max="16384" width="11.44140625" style="24"/>
  </cols>
  <sheetData>
    <row r="1" spans="1:10" x14ac:dyDescent="0.25">
      <c r="A1" s="181" t="s">
        <v>73</v>
      </c>
      <c r="B1" s="182"/>
      <c r="C1" s="182"/>
      <c r="D1" s="182"/>
      <c r="E1" s="182"/>
      <c r="F1" s="182"/>
      <c r="G1" s="182"/>
      <c r="H1" s="183"/>
    </row>
    <row r="2" spans="1:10" x14ac:dyDescent="0.25">
      <c r="A2" s="184" t="s">
        <v>51</v>
      </c>
      <c r="B2" s="184"/>
      <c r="C2" s="184"/>
      <c r="D2" s="184"/>
      <c r="E2" s="184"/>
      <c r="F2" s="184"/>
      <c r="G2" s="184"/>
      <c r="H2" s="184"/>
    </row>
    <row r="3" spans="1:10" ht="15" customHeight="1" x14ac:dyDescent="0.25">
      <c r="A3" s="119"/>
      <c r="B3" s="119"/>
      <c r="C3" s="184"/>
      <c r="D3" s="184"/>
      <c r="E3" s="184"/>
      <c r="F3" s="119"/>
      <c r="G3" s="119"/>
      <c r="H3" s="119"/>
    </row>
    <row r="5" spans="1:10" ht="26.4" x14ac:dyDescent="0.25">
      <c r="A5" s="60" t="s">
        <v>21</v>
      </c>
      <c r="B5" s="60" t="s">
        <v>43</v>
      </c>
      <c r="C5" s="60" t="s">
        <v>2</v>
      </c>
      <c r="D5" s="61" t="s">
        <v>3</v>
      </c>
      <c r="E5" s="60" t="s">
        <v>4</v>
      </c>
      <c r="F5" s="62" t="s">
        <v>42</v>
      </c>
      <c r="G5" s="60" t="s">
        <v>5</v>
      </c>
      <c r="H5" s="63" t="s">
        <v>45</v>
      </c>
      <c r="I5" s="63" t="s">
        <v>46</v>
      </c>
      <c r="J5" s="41"/>
    </row>
    <row r="6" spans="1:10" ht="21.6" customHeight="1" x14ac:dyDescent="0.25">
      <c r="A6" s="64" t="s">
        <v>36</v>
      </c>
      <c r="B6" s="127">
        <v>71822162000</v>
      </c>
      <c r="C6" s="127">
        <v>48427342803</v>
      </c>
      <c r="D6" s="128">
        <f t="shared" ref="D6:D11" si="0">+C6/B6</f>
        <v>0.67426740513603589</v>
      </c>
      <c r="E6" s="127">
        <v>48153200870</v>
      </c>
      <c r="F6" s="128">
        <f t="shared" ref="F6:F11" si="1">+E6/B6</f>
        <v>0.67045045051693097</v>
      </c>
      <c r="G6" s="127">
        <v>48133861512</v>
      </c>
      <c r="H6" s="128">
        <f t="shared" ref="H6:H11" si="2">+G6/B6</f>
        <v>0.67018118323979159</v>
      </c>
      <c r="I6" s="129">
        <f t="shared" ref="I6:I9" si="3">+G6/E6</f>
        <v>0.99959837855738376</v>
      </c>
    </row>
    <row r="7" spans="1:10" ht="30" customHeight="1" x14ac:dyDescent="0.25">
      <c r="A7" s="67" t="s">
        <v>80</v>
      </c>
      <c r="B7" s="127">
        <v>15527809000</v>
      </c>
      <c r="C7" s="127">
        <v>15304565083</v>
      </c>
      <c r="D7" s="128">
        <f t="shared" si="0"/>
        <v>0.98562296090839341</v>
      </c>
      <c r="E7" s="127">
        <v>15004117610</v>
      </c>
      <c r="F7" s="128">
        <f t="shared" si="1"/>
        <v>0.96627396756361439</v>
      </c>
      <c r="G7" s="127">
        <v>9035947153</v>
      </c>
      <c r="H7" s="128">
        <f t="shared" si="2"/>
        <v>0.58192029236062859</v>
      </c>
      <c r="I7" s="129">
        <f t="shared" si="3"/>
        <v>0.6022311599968857</v>
      </c>
    </row>
    <row r="8" spans="1:10" ht="17.399999999999999" customHeight="1" x14ac:dyDescent="0.25">
      <c r="A8" s="64" t="s">
        <v>37</v>
      </c>
      <c r="B8" s="50">
        <v>2300000000</v>
      </c>
      <c r="C8" s="50">
        <v>2300000000</v>
      </c>
      <c r="D8" s="65">
        <f t="shared" si="0"/>
        <v>1</v>
      </c>
      <c r="E8" s="50">
        <v>2300000000</v>
      </c>
      <c r="F8" s="65">
        <f t="shared" si="1"/>
        <v>1</v>
      </c>
      <c r="G8" s="50">
        <v>2236662783</v>
      </c>
      <c r="H8" s="65">
        <f t="shared" si="2"/>
        <v>0.97246207956521735</v>
      </c>
      <c r="I8" s="66">
        <f>+G8/E8</f>
        <v>0.97246207956521735</v>
      </c>
    </row>
    <row r="9" spans="1:10" ht="51" customHeight="1" x14ac:dyDescent="0.25">
      <c r="A9" s="64" t="s">
        <v>81</v>
      </c>
      <c r="B9" s="50">
        <v>3520000000</v>
      </c>
      <c r="C9" s="50">
        <v>3520000000</v>
      </c>
      <c r="D9" s="65">
        <f t="shared" si="0"/>
        <v>1</v>
      </c>
      <c r="E9" s="50">
        <v>3520000000</v>
      </c>
      <c r="F9" s="65">
        <f t="shared" si="1"/>
        <v>1</v>
      </c>
      <c r="G9" s="50">
        <v>2936042057</v>
      </c>
      <c r="H9" s="65">
        <f t="shared" si="2"/>
        <v>0.83410285710227272</v>
      </c>
      <c r="I9" s="66">
        <f t="shared" si="3"/>
        <v>0.83410285710227272</v>
      </c>
    </row>
    <row r="10" spans="1:10" ht="21.6" customHeight="1" x14ac:dyDescent="0.25">
      <c r="A10" s="64" t="s">
        <v>79</v>
      </c>
      <c r="B10" s="50">
        <v>330000000</v>
      </c>
      <c r="C10" s="50">
        <v>330000000</v>
      </c>
      <c r="D10" s="65">
        <f t="shared" si="0"/>
        <v>1</v>
      </c>
      <c r="E10" s="50">
        <v>0</v>
      </c>
      <c r="F10" s="65">
        <f t="shared" si="1"/>
        <v>0</v>
      </c>
      <c r="G10" s="50">
        <v>0</v>
      </c>
      <c r="H10" s="65">
        <f t="shared" si="2"/>
        <v>0</v>
      </c>
      <c r="I10" s="66">
        <f>IFERROR((G10/E10),0)</f>
        <v>0</v>
      </c>
    </row>
    <row r="11" spans="1:10" s="49" customFormat="1" ht="37.950000000000003" customHeight="1" x14ac:dyDescent="0.25">
      <c r="A11" s="131" t="s">
        <v>22</v>
      </c>
      <c r="B11" s="100">
        <f>SUM(B6:B10)</f>
        <v>93499971000</v>
      </c>
      <c r="C11" s="100">
        <f>SUM(C6:C10)</f>
        <v>69881907886</v>
      </c>
      <c r="D11" s="101">
        <f t="shared" si="0"/>
        <v>0.7474003161562478</v>
      </c>
      <c r="E11" s="100">
        <f>SUM(E6:E10)</f>
        <v>68977318480</v>
      </c>
      <c r="F11" s="101">
        <f t="shared" si="1"/>
        <v>0.73772556015017376</v>
      </c>
      <c r="G11" s="100">
        <f>SUM(G6:G10)</f>
        <v>62342513505</v>
      </c>
      <c r="H11" s="101">
        <f t="shared" si="2"/>
        <v>0.66676505712499101</v>
      </c>
      <c r="I11" s="101">
        <f>+G11/E11</f>
        <v>0.90381178739321733</v>
      </c>
    </row>
    <row r="12" spans="1:10" x14ac:dyDescent="0.25">
      <c r="A12" s="22"/>
      <c r="B12" s="28"/>
      <c r="E12" s="28"/>
    </row>
    <row r="13" spans="1:10" x14ac:dyDescent="0.25">
      <c r="B13" s="28"/>
      <c r="E13" s="28"/>
    </row>
    <row r="14" spans="1:10" ht="14.4" x14ac:dyDescent="0.3">
      <c r="B14" s="130"/>
      <c r="E14" s="29"/>
      <c r="G14" s="29"/>
      <c r="H14"/>
    </row>
    <row r="15" spans="1:10" x14ac:dyDescent="0.25">
      <c r="B15" s="28"/>
    </row>
    <row r="18" spans="4:4" x14ac:dyDescent="0.25">
      <c r="D18" s="30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0"/>
  <sheetViews>
    <sheetView topLeftCell="A3" zoomScale="110" zoomScaleNormal="110" zoomScaleSheetLayoutView="85" workbookViewId="0">
      <pane xSplit="2" ySplit="2" topLeftCell="C5" activePane="bottomRight" state="frozen"/>
      <selection activeCell="G9" sqref="G9"/>
      <selection pane="topRight" activeCell="G9" sqref="G9"/>
      <selection pane="bottomLeft" activeCell="G9" sqref="G9"/>
      <selection pane="bottomRight" activeCell="A4" sqref="A4:B4"/>
    </sheetView>
  </sheetViews>
  <sheetFormatPr baseColWidth="10" defaultColWidth="11.44140625" defaultRowHeight="11.4" x14ac:dyDescent="0.2"/>
  <cols>
    <col min="1" max="1" width="8.66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5" customHeight="1" x14ac:dyDescent="0.2">
      <c r="A1" s="184" t="s">
        <v>24</v>
      </c>
      <c r="B1" s="184"/>
      <c r="C1" s="184"/>
      <c r="D1" s="184"/>
      <c r="E1" s="184"/>
    </row>
    <row r="2" spans="1:22" ht="13.2" x14ac:dyDescent="0.2">
      <c r="A2" s="184" t="s">
        <v>50</v>
      </c>
      <c r="B2" s="184"/>
      <c r="C2" s="184"/>
      <c r="D2" s="184"/>
      <c r="E2" s="184"/>
    </row>
    <row r="3" spans="1:22" ht="15" customHeight="1" x14ac:dyDescent="0.2">
      <c r="A3" s="27"/>
      <c r="B3" s="38"/>
      <c r="C3" s="34"/>
      <c r="D3" s="34"/>
      <c r="E3" s="25"/>
    </row>
    <row r="4" spans="1:22" ht="12" x14ac:dyDescent="0.2">
      <c r="A4" s="186" t="s">
        <v>0</v>
      </c>
      <c r="B4" s="187"/>
      <c r="C4" s="68" t="s">
        <v>75</v>
      </c>
      <c r="D4" s="68" t="s">
        <v>5</v>
      </c>
      <c r="E4" s="40" t="s">
        <v>44</v>
      </c>
    </row>
    <row r="5" spans="1:22" ht="22.5" customHeight="1" x14ac:dyDescent="0.2">
      <c r="A5" s="117">
        <v>7589</v>
      </c>
      <c r="B5" s="48" t="s">
        <v>58</v>
      </c>
      <c r="C5" s="109">
        <v>3400058610</v>
      </c>
      <c r="D5" s="109">
        <v>667838861</v>
      </c>
      <c r="E5" s="69">
        <f>+D5/C5</f>
        <v>0.19641980848088969</v>
      </c>
      <c r="F5" s="52"/>
    </row>
    <row r="6" spans="1:22" ht="12" x14ac:dyDescent="0.2">
      <c r="A6" s="188" t="s">
        <v>38</v>
      </c>
      <c r="B6" s="189"/>
      <c r="C6" s="80">
        <f>C5</f>
        <v>3400058610</v>
      </c>
      <c r="D6" s="80">
        <f>D5</f>
        <v>667838861</v>
      </c>
      <c r="E6" s="70">
        <f>+D6/C6</f>
        <v>0.19641980848088969</v>
      </c>
    </row>
    <row r="7" spans="1:22" ht="22.8" x14ac:dyDescent="0.2">
      <c r="A7" s="116">
        <v>7563</v>
      </c>
      <c r="B7" s="117" t="s">
        <v>54</v>
      </c>
      <c r="C7" s="109">
        <v>53232530</v>
      </c>
      <c r="D7" s="109">
        <v>53091000</v>
      </c>
      <c r="E7" s="69">
        <f>D7/C7</f>
        <v>0.99734128736695404</v>
      </c>
    </row>
    <row r="8" spans="1:22" ht="22.8" x14ac:dyDescent="0.2">
      <c r="A8" s="116">
        <v>7568</v>
      </c>
      <c r="B8" s="117" t="s">
        <v>55</v>
      </c>
      <c r="C8" s="109">
        <v>5591418402</v>
      </c>
      <c r="D8" s="109">
        <v>4251150429</v>
      </c>
      <c r="E8" s="69">
        <f>D8/C8</f>
        <v>0.7602991089844755</v>
      </c>
    </row>
    <row r="9" spans="1:22" ht="12" customHeight="1" x14ac:dyDescent="0.2">
      <c r="A9" s="116">
        <v>7570</v>
      </c>
      <c r="B9" s="117" t="s">
        <v>56</v>
      </c>
      <c r="C9" s="109">
        <v>5716731350</v>
      </c>
      <c r="D9" s="109">
        <v>5244395019</v>
      </c>
      <c r="E9" s="69">
        <f>D9/C9</f>
        <v>0.91737650379530256</v>
      </c>
    </row>
    <row r="10" spans="1:22" ht="22.8" x14ac:dyDescent="0.2">
      <c r="A10" s="116">
        <v>7574</v>
      </c>
      <c r="B10" s="117" t="s">
        <v>57</v>
      </c>
      <c r="C10" s="109">
        <v>2420791536</v>
      </c>
      <c r="D10" s="109">
        <v>2416566195</v>
      </c>
      <c r="E10" s="69">
        <f>D10/C10</f>
        <v>0.99825456222183351</v>
      </c>
    </row>
    <row r="11" spans="1:22" ht="12" x14ac:dyDescent="0.2">
      <c r="A11" s="188" t="s">
        <v>7</v>
      </c>
      <c r="B11" s="189"/>
      <c r="C11" s="81">
        <f>SUM(C7:C10)</f>
        <v>13782173818</v>
      </c>
      <c r="D11" s="81">
        <f>SUM(D7:D10)</f>
        <v>11965202643</v>
      </c>
      <c r="E11" s="70">
        <f>+D11/C11</f>
        <v>0.86816512409479463</v>
      </c>
      <c r="F11" s="52"/>
    </row>
    <row r="12" spans="1:22" s="13" customFormat="1" ht="12" x14ac:dyDescent="0.25">
      <c r="A12" s="190" t="s">
        <v>25</v>
      </c>
      <c r="B12" s="190"/>
      <c r="C12" s="82">
        <f>+C11+C6</f>
        <v>17182232428</v>
      </c>
      <c r="D12" s="82">
        <f>+D11+D6</f>
        <v>12633041504</v>
      </c>
      <c r="E12" s="71">
        <f>+D12/C12</f>
        <v>0.73523865754564688</v>
      </c>
      <c r="F12" s="32"/>
      <c r="G12" s="32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s="13" customFormat="1" ht="34.200000000000003" x14ac:dyDescent="0.25">
      <c r="A13" s="118">
        <v>7596</v>
      </c>
      <c r="B13" s="117" t="s">
        <v>59</v>
      </c>
      <c r="C13" s="110">
        <v>1247026975</v>
      </c>
      <c r="D13" s="110">
        <v>1247026975</v>
      </c>
      <c r="E13" s="69">
        <f t="shared" ref="E13:E28" si="0">D13/C13</f>
        <v>1</v>
      </c>
      <c r="F13" s="32"/>
      <c r="G13" s="32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s="13" customFormat="1" ht="13.5" customHeight="1" x14ac:dyDescent="0.25">
      <c r="A14" s="117">
        <v>7588</v>
      </c>
      <c r="B14" s="117" t="s">
        <v>60</v>
      </c>
      <c r="C14" s="110">
        <v>583204340</v>
      </c>
      <c r="D14" s="110">
        <v>579109539</v>
      </c>
      <c r="E14" s="69">
        <f t="shared" si="0"/>
        <v>0.99297878853233501</v>
      </c>
      <c r="F14" s="32"/>
      <c r="G14" s="32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s="13" customFormat="1" ht="22.8" x14ac:dyDescent="0.25">
      <c r="A15" s="116">
        <v>7583</v>
      </c>
      <c r="B15" s="117" t="s">
        <v>61</v>
      </c>
      <c r="C15" s="110">
        <v>1400018432</v>
      </c>
      <c r="D15" s="110">
        <v>1367831874</v>
      </c>
      <c r="E15" s="69">
        <f t="shared" si="0"/>
        <v>0.97700990410960531</v>
      </c>
      <c r="F15" s="32"/>
      <c r="G15" s="3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s="13" customFormat="1" ht="22.8" x14ac:dyDescent="0.25">
      <c r="A16" s="116">
        <v>7579</v>
      </c>
      <c r="B16" s="117" t="s">
        <v>62</v>
      </c>
      <c r="C16" s="110">
        <v>2586492793</v>
      </c>
      <c r="D16" s="110">
        <v>2556466463</v>
      </c>
      <c r="E16" s="69">
        <f t="shared" si="0"/>
        <v>0.9883911023911367</v>
      </c>
      <c r="F16" s="32"/>
      <c r="G16" s="3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s="13" customFormat="1" ht="12" x14ac:dyDescent="0.25">
      <c r="A17" s="188" t="s">
        <v>39</v>
      </c>
      <c r="B17" s="189"/>
      <c r="C17" s="83">
        <f>SUM(C13:C16)</f>
        <v>5816742540</v>
      </c>
      <c r="D17" s="83">
        <f>SUM(D13:D16)</f>
        <v>5750434851</v>
      </c>
      <c r="E17" s="72">
        <f t="shared" si="0"/>
        <v>0.98860054600250535</v>
      </c>
      <c r="F17" s="32"/>
      <c r="G17" s="3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s="13" customFormat="1" ht="12" customHeight="1" x14ac:dyDescent="0.25">
      <c r="A18" s="116">
        <v>7581</v>
      </c>
      <c r="B18" s="117" t="s">
        <v>63</v>
      </c>
      <c r="C18" s="110">
        <v>1143635774</v>
      </c>
      <c r="D18" s="110">
        <v>1135002783</v>
      </c>
      <c r="E18" s="69">
        <f t="shared" si="0"/>
        <v>0.99245127583775639</v>
      </c>
      <c r="F18" s="32"/>
      <c r="G18" s="3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s="13" customFormat="1" ht="12" customHeight="1" x14ac:dyDescent="0.25">
      <c r="A19" s="188" t="s">
        <v>7</v>
      </c>
      <c r="B19" s="189"/>
      <c r="C19" s="83">
        <f>SUM(C18:C18)</f>
        <v>1143635774</v>
      </c>
      <c r="D19" s="83">
        <f>SUM(D18:D18)</f>
        <v>1135002783</v>
      </c>
      <c r="E19" s="70">
        <f t="shared" si="0"/>
        <v>0.99245127583775639</v>
      </c>
      <c r="F19" s="53"/>
      <c r="G19" s="3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22.8" x14ac:dyDescent="0.2">
      <c r="A20" s="117">
        <v>7573</v>
      </c>
      <c r="B20" s="118" t="s">
        <v>64</v>
      </c>
      <c r="C20" s="111">
        <v>15324508382</v>
      </c>
      <c r="D20" s="111">
        <v>14103638552</v>
      </c>
      <c r="E20" s="69">
        <f t="shared" si="0"/>
        <v>0.92033220253681869</v>
      </c>
    </row>
    <row r="21" spans="1:22" ht="34.200000000000003" x14ac:dyDescent="0.2">
      <c r="A21" s="116">
        <v>7576</v>
      </c>
      <c r="B21" s="118" t="s">
        <v>65</v>
      </c>
      <c r="C21" s="111">
        <v>7338530918</v>
      </c>
      <c r="D21" s="111">
        <v>7251388557</v>
      </c>
      <c r="E21" s="69">
        <f t="shared" si="0"/>
        <v>0.98812536705592446</v>
      </c>
    </row>
    <row r="22" spans="1:22" ht="12" customHeight="1" x14ac:dyDescent="0.2">
      <c r="A22" s="116">
        <v>7587</v>
      </c>
      <c r="B22" s="118" t="s">
        <v>66</v>
      </c>
      <c r="C22" s="111">
        <v>18883472069</v>
      </c>
      <c r="D22" s="111">
        <v>17611445015</v>
      </c>
      <c r="E22" s="69">
        <f t="shared" si="0"/>
        <v>0.93263807368941332</v>
      </c>
    </row>
    <row r="23" spans="1:22" ht="12" customHeight="1" x14ac:dyDescent="0.2">
      <c r="A23" s="116">
        <v>7578</v>
      </c>
      <c r="B23" s="118" t="s">
        <v>67</v>
      </c>
      <c r="C23" s="111">
        <v>63206788698</v>
      </c>
      <c r="D23" s="111">
        <v>44135263544</v>
      </c>
      <c r="E23" s="69">
        <f t="shared" si="0"/>
        <v>0.69826777238876769</v>
      </c>
    </row>
    <row r="24" spans="1:22" ht="12" x14ac:dyDescent="0.2">
      <c r="A24" s="188" t="s">
        <v>40</v>
      </c>
      <c r="B24" s="189"/>
      <c r="C24" s="58">
        <f>SUM(C20:C23)</f>
        <v>104753300067</v>
      </c>
      <c r="D24" s="58">
        <f>SUM(D20:D23)</f>
        <v>83101735668</v>
      </c>
      <c r="E24" s="59">
        <f t="shared" si="0"/>
        <v>0.79330899947637257</v>
      </c>
    </row>
    <row r="25" spans="1:22" ht="22.8" x14ac:dyDescent="0.2">
      <c r="A25" s="116">
        <v>7593</v>
      </c>
      <c r="B25" s="118" t="s">
        <v>68</v>
      </c>
      <c r="C25" s="111">
        <v>12000343952</v>
      </c>
      <c r="D25" s="111">
        <v>5863813731</v>
      </c>
      <c r="E25" s="69">
        <f t="shared" si="0"/>
        <v>0.48863713860657515</v>
      </c>
    </row>
    <row r="26" spans="1:22" ht="22.8" x14ac:dyDescent="0.2">
      <c r="A26" s="117">
        <v>7653</v>
      </c>
      <c r="B26" s="57" t="s">
        <v>69</v>
      </c>
      <c r="C26" s="111">
        <v>5660866473</v>
      </c>
      <c r="D26" s="111">
        <v>5036691855</v>
      </c>
      <c r="E26" s="69">
        <f t="shared" si="0"/>
        <v>0.88973867852614863</v>
      </c>
    </row>
    <row r="27" spans="1:22" ht="34.200000000000003" x14ac:dyDescent="0.2">
      <c r="A27" s="116">
        <v>7595</v>
      </c>
      <c r="B27" s="118" t="s">
        <v>70</v>
      </c>
      <c r="C27" s="111">
        <v>666377143</v>
      </c>
      <c r="D27" s="111">
        <v>658475226</v>
      </c>
      <c r="E27" s="69">
        <f t="shared" si="0"/>
        <v>0.98814197473156729</v>
      </c>
    </row>
    <row r="28" spans="1:22" x14ac:dyDescent="0.2">
      <c r="A28" s="116">
        <v>7907</v>
      </c>
      <c r="B28" s="118" t="s">
        <v>74</v>
      </c>
      <c r="C28" s="111">
        <v>552341568</v>
      </c>
      <c r="D28" s="111">
        <v>552341568</v>
      </c>
      <c r="E28" s="69">
        <f t="shared" si="0"/>
        <v>1</v>
      </c>
    </row>
    <row r="29" spans="1:22" ht="12" x14ac:dyDescent="0.2">
      <c r="A29" s="188" t="s">
        <v>41</v>
      </c>
      <c r="B29" s="189"/>
      <c r="C29" s="81">
        <f>SUM(C25:C28)</f>
        <v>18879929136</v>
      </c>
      <c r="D29" s="81">
        <f>SUM(D25:D28)</f>
        <v>12111322380</v>
      </c>
      <c r="E29" s="70">
        <f>D29/C29</f>
        <v>0.64149194060830927</v>
      </c>
      <c r="F29" s="51"/>
    </row>
    <row r="30" spans="1:22" ht="12" x14ac:dyDescent="0.2">
      <c r="A30" s="191" t="s">
        <v>26</v>
      </c>
      <c r="B30" s="191"/>
      <c r="C30" s="82">
        <f>+C29+C24+C19+C17</f>
        <v>130593607517</v>
      </c>
      <c r="D30" s="82">
        <f>+D29+D24+D19+D17</f>
        <v>102098495682</v>
      </c>
      <c r="E30" s="71">
        <f>D30/C30</f>
        <v>0.78180316497275215</v>
      </c>
    </row>
    <row r="31" spans="1:22" s="23" customFormat="1" ht="11.25" customHeight="1" x14ac:dyDescent="0.2">
      <c r="A31" s="27"/>
      <c r="B31" s="38"/>
      <c r="E31" s="27"/>
      <c r="F31" s="31"/>
      <c r="G31" s="31"/>
    </row>
    <row r="32" spans="1:22" s="14" customFormat="1" ht="15.75" customHeight="1" x14ac:dyDescent="0.25">
      <c r="A32" s="185" t="s">
        <v>27</v>
      </c>
      <c r="B32" s="185"/>
      <c r="C32" s="73">
        <f>+C30+C12</f>
        <v>147775839945</v>
      </c>
      <c r="D32" s="73">
        <f>+D30+D12</f>
        <v>114731537186</v>
      </c>
      <c r="E32" s="74">
        <f>+D32/C32</f>
        <v>0.77638900397183597</v>
      </c>
      <c r="F32" s="33"/>
      <c r="G32" s="33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7" ht="15.75" customHeight="1" x14ac:dyDescent="0.2">
      <c r="A33" s="35"/>
    </row>
    <row r="34" spans="1:7" s="23" customFormat="1" x14ac:dyDescent="0.2">
      <c r="A34" s="27"/>
      <c r="B34" s="38"/>
      <c r="C34" s="34"/>
      <c r="D34" s="34"/>
      <c r="E34" s="25"/>
      <c r="F34" s="31"/>
      <c r="G34" s="31"/>
    </row>
    <row r="35" spans="1:7" s="23" customFormat="1" x14ac:dyDescent="0.2">
      <c r="A35" s="27"/>
      <c r="B35" s="38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EJECUCION BMT  CONCEJO</vt:lpstr>
      <vt:lpstr>EJECUCIÓN TOTAL</vt:lpstr>
      <vt:lpstr>EJECUCIÓN CON SUSPENSIÓN</vt:lpstr>
      <vt:lpstr>RESUMEN FUNCIONAMIENTO</vt:lpstr>
      <vt:lpstr>RESUMEN RESERVAS</vt:lpstr>
      <vt:lpstr>'EJECUCION BMT  CONCEJO'!Área_de_impresión</vt:lpstr>
      <vt:lpstr>'EJECUCIÓN CON SUSPENSIÓN'!Área_de_impresión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2022-10-04T14:08:49Z</dcterms:modified>
</cp:coreProperties>
</file>