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790" activeTab="1"/>
  </bookViews>
  <sheets>
    <sheet name="Sección 1. Metas - Magnitud" sheetId="1" r:id="rId1"/>
    <sheet name="Sección 2. Metas - Presupuesto" sheetId="2" r:id="rId2"/>
    <sheet name="Sección 3. Metas Producto" sheetId="3" r:id="rId3"/>
    <sheet name="ACT_1" sheetId="4" r:id="rId4"/>
    <sheet name="1" sheetId="5" r:id="rId5"/>
    <sheet name="Variables" sheetId="6" state="hidden" r:id="rId6"/>
    <sheet name="MP_251" sheetId="7" r:id="rId7"/>
    <sheet name="MP_252" sheetId="8" r:id="rId8"/>
    <sheet name="Sección 4. Territorialización" sheetId="9" r:id="rId9"/>
  </sheets>
  <externalReferences>
    <externalReference r:id="rId12"/>
    <externalReference r:id="rId13"/>
    <externalReference r:id="rId14"/>
    <externalReference r:id="rId15"/>
  </externalReferences>
  <definedNames>
    <definedName name="_xlnm._FilterDatabase" localSheetId="3" hidden="1">'ACT_1'!$B$13:$K$18</definedName>
    <definedName name="_xlnm._FilterDatabase" localSheetId="1" hidden="1">'Sección 2. Metas - Presupuesto'!$A$12:$AG$26</definedName>
    <definedName name="_xlfn.IFERROR" hidden="1">#NAME?</definedName>
    <definedName name="_xlnm.Print_Area" localSheetId="2">'Sección 3. Metas Producto'!$B$2:$AG$15</definedName>
    <definedName name="_xlnm.Print_Area" localSheetId="8">'Sección 4. Territorialización'!$A$1:$S$63</definedName>
    <definedName name="CONDICION_POBLACIONAL" localSheetId="3">'[2]Variables'!$C$1:$C$24</definedName>
    <definedName name="CONDICION_POBLACIONAL" localSheetId="5">#REF!</definedName>
    <definedName name="CONDICION_POBLACIONAL">#REF!</definedName>
    <definedName name="GRUPO">#REF!</definedName>
    <definedName name="GRUPO_ETAREO" localSheetId="3">'[2]Variables'!$A$1:$A$8</definedName>
    <definedName name="GRUPO_ETAREO">#REF!</definedName>
    <definedName name="GRUPO_ETAREOS" localSheetId="3">#REF!</definedName>
    <definedName name="GRUPO_ETAREOS" localSheetId="7">#REF!</definedName>
    <definedName name="GRUPO_ETAREOS" localSheetId="8">#REF!</definedName>
    <definedName name="GRUPO_ETAREOS">#REF!</definedName>
    <definedName name="GRUPO_ETARIO" localSheetId="3">#REF!</definedName>
    <definedName name="GRUPO_ETARIO" localSheetId="7">#REF!</definedName>
    <definedName name="GRUPO_ETARIO">#REF!</definedName>
    <definedName name="GRUPO_ETNICO" localSheetId="3">#REF!</definedName>
    <definedName name="GRUPO_ETNICO" localSheetId="7">#REF!</definedName>
    <definedName name="GRUPO_ETNICO">#REF!</definedName>
    <definedName name="GRUPOETNICO" localSheetId="3">#REF!</definedName>
    <definedName name="GRUPOETNICO" localSheetId="7">#REF!</definedName>
    <definedName name="GRUPOETNICO" localSheetId="8">#REF!</definedName>
    <definedName name="GRUPOETNICO">#REF!</definedName>
    <definedName name="GRUPOS_ETNICOS" localSheetId="3">'[2]Variables'!$H$1:$H$8</definedName>
    <definedName name="GRUPOS_ETNICOS" localSheetId="5">#REF!</definedName>
    <definedName name="GRUPOS_ETNICOS">#REF!</definedName>
    <definedName name="LOCALIDAD" localSheetId="3">#REF!</definedName>
    <definedName name="LOCALIDAD" localSheetId="7">#REF!</definedName>
    <definedName name="LOCALIDAD">#REF!</definedName>
    <definedName name="LOCALIZACION" localSheetId="3">#REF!</definedName>
    <definedName name="LOCALIZACION" localSheetId="7">#REF!</definedName>
    <definedName name="LOCALIZACION">#REF!</definedName>
  </definedNames>
  <calcPr fullCalcOnLoad="1"/>
</workbook>
</file>

<file path=xl/sharedStrings.xml><?xml version="1.0" encoding="utf-8"?>
<sst xmlns="http://schemas.openxmlformats.org/spreadsheetml/2006/main" count="937" uniqueCount="494">
  <si>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</si>
  <si>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</si>
  <si>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</si>
  <si>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</si>
  <si>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</si>
  <si>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</si>
  <si>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</si>
  <si>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</si>
  <si>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</si>
  <si>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</si>
  <si>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</si>
  <si>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</si>
  <si>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</si>
  <si>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</si>
  <si>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</si>
  <si>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</si>
  <si>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</si>
  <si>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</si>
  <si>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</si>
  <si>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</si>
  <si>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</si>
  <si>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</si>
  <si>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</si>
  <si>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</si>
  <si>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</si>
  <si>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</si>
  <si>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</si>
  <si>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</si>
  <si>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</si>
  <si>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</si>
  <si>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</si>
  <si>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</si>
  <si>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</si>
  <si>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</si>
  <si>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</si>
  <si>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</si>
  <si>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</si>
  <si>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</si>
  <si>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</si>
  <si>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</si>
  <si>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</si>
  <si>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</si>
  <si>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</si>
  <si>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</si>
  <si>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</si>
  <si>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</si>
  <si>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</si>
  <si>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</si>
  <si>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</si>
  <si>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</si>
  <si>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</si>
  <si>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</si>
  <si>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</si>
  <si>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</si>
  <si>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</si>
  <si>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</si>
  <si>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</si>
  <si>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</si>
  <si>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</si>
  <si>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</si>
  <si>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</si>
  <si>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</si>
  <si>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</si>
  <si>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</si>
  <si>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</si>
  <si>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</si>
  <si>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</si>
  <si>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</si>
  <si>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</si>
  <si>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</si>
  <si>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</si>
  <si>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</si>
  <si>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</si>
  <si>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</si>
  <si>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</si>
  <si>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</si>
  <si>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</si>
  <si>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</si>
  <si>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</si>
  <si>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</si>
  <si>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</si>
  <si>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</si>
  <si>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</si>
  <si>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</si>
  <si>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</si>
  <si>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</si>
  <si>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</si>
  <si>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</si>
  <si>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</si>
  <si>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</si>
  <si>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</si>
  <si>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</si>
  <si>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</si>
  <si>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</si>
  <si>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</si>
  <si>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</si>
  <si>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</si>
  <si>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</si>
  <si>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</si>
  <si>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</si>
  <si>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</si>
  <si>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</si>
  <si>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</si>
  <si>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</si>
  <si>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</si>
  <si>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</si>
  <si>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</si>
  <si>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</si>
  <si>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</si>
  <si>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</si>
  <si>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</si>
  <si>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</si>
  <si>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</si>
  <si>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</si>
  <si>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</si>
  <si>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</si>
  <si>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</si>
  <si>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</si>
  <si>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</si>
  <si>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</si>
  <si>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</si>
  <si>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</si>
  <si>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</si>
  <si>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</si>
  <si>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</si>
  <si>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</si>
  <si>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MAGNITUD META - Vigencia</t>
  </si>
  <si>
    <t>PRESUPUESTO META -Vigencia</t>
  </si>
  <si>
    <t>PRESUPUESTO META - Reservas</t>
  </si>
  <si>
    <t>POBLACIÓN</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</si>
  <si>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</si>
  <si>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</si>
  <si>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</si>
  <si>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</si>
  <si>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</si>
  <si>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</si>
  <si>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</si>
  <si>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</si>
  <si>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</si>
  <si>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</si>
  <si>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</si>
  <si>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</si>
  <si>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</si>
  <si>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</si>
  <si>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</si>
  <si>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</si>
  <si>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</si>
  <si>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</si>
  <si>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</si>
  <si>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</si>
  <si>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</si>
  <si>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</si>
  <si>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</si>
  <si>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</si>
  <si>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</si>
  <si>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</si>
  <si>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</si>
  <si>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</si>
  <si>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</si>
  <si>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</si>
  <si>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</si>
  <si>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</si>
  <si>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</si>
  <si>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</si>
  <si>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</si>
  <si>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</si>
  <si>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</si>
  <si>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</si>
  <si>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</si>
  <si>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</si>
  <si>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</si>
  <si>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</si>
  <si>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</si>
  <si>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</si>
  <si>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</si>
  <si>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</si>
  <si>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</si>
  <si>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</si>
  <si>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</si>
  <si>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</si>
  <si>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</si>
  <si>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</si>
  <si>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</si>
  <si>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</si>
  <si>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</si>
  <si>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</si>
  <si>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</si>
  <si>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</si>
  <si>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</si>
  <si>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</si>
  <si>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</si>
  <si>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</si>
  <si>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</si>
  <si>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</si>
  <si>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</si>
  <si>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</si>
  <si>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</si>
  <si>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</si>
  <si>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</si>
  <si>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</si>
  <si>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</si>
  <si>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</si>
  <si>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</si>
  <si>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</si>
  <si>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</si>
  <si>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</si>
  <si>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</si>
  <si>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</si>
  <si>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</si>
  <si>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</si>
  <si>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</si>
  <si>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</si>
  <si>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</si>
  <si>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</si>
  <si>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</si>
  <si>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</si>
  <si>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</si>
  <si>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</si>
  <si>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</si>
  <si>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</si>
  <si>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</si>
  <si>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</si>
  <si>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</si>
  <si>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</si>
  <si>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</si>
  <si>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</si>
  <si>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</si>
  <si>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</si>
  <si>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</si>
  <si>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</si>
  <si>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</si>
  <si>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</si>
  <si>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</si>
  <si>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</si>
  <si>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</si>
  <si>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</si>
  <si>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</si>
  <si>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</si>
  <si>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</si>
  <si>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</si>
  <si>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</si>
  <si>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</si>
  <si>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</si>
  <si>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</si>
  <si>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</si>
  <si>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</si>
  <si>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</si>
  <si>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</si>
  <si>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</si>
  <si>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</si>
  <si>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</si>
  <si>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</si>
  <si>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</si>
  <si>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</si>
  <si>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</si>
  <si>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</si>
  <si>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</si>
  <si>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</si>
  <si>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</si>
  <si>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</si>
  <si>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</si>
  <si>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</si>
  <si>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</si>
  <si>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</si>
  <si>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</si>
  <si>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</si>
  <si>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</si>
  <si>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</si>
  <si>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</si>
  <si>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</si>
  <si>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</si>
  <si>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</si>
  <si>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</si>
  <si>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</si>
  <si>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</si>
  <si>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</si>
  <si>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</si>
  <si>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</si>
  <si>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</si>
  <si>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</si>
  <si>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</si>
  <si>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</si>
  <si>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</si>
  <si>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</si>
  <si>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</si>
  <si>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</si>
  <si>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</si>
  <si>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</si>
  <si>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</si>
  <si>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</si>
  <si>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</si>
  <si>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</si>
  <si>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</si>
  <si>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</si>
  <si>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</si>
  <si>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</si>
  <si>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</si>
  <si>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</si>
  <si>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</si>
  <si>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</si>
  <si>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</si>
  <si>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</si>
  <si>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</si>
  <si>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</si>
  <si>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</si>
  <si>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</si>
  <si>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</si>
  <si>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</si>
  <si>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</si>
  <si>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</si>
  <si>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</si>
  <si>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</si>
  <si>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</si>
  <si>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</si>
  <si>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</si>
  <si>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</si>
  <si>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</si>
  <si>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</si>
  <si>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</si>
  <si>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</si>
  <si>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</si>
  <si>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</si>
  <si>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</si>
  <si>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</si>
  <si>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</si>
  <si>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</si>
  <si>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</si>
  <si>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</si>
  <si>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</si>
  <si>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</si>
  <si>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</si>
  <si>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</si>
  <si>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</si>
  <si>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</si>
  <si>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</si>
  <si>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</si>
  <si>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</si>
  <si>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</si>
  <si>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</si>
  <si>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</si>
  <si>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162 - Articulación regional y planeación integral del transporte</t>
  </si>
  <si>
    <t>COMPONENTES DE LA MISIÓN</t>
  </si>
  <si>
    <t>Porcentaje</t>
  </si>
  <si>
    <t>Total de porcentaje de actividades primarias y/o secundarias programado en la vigencia</t>
  </si>
  <si>
    <t>Son las actividades ponderadas porcentualmente que en el periodo de reporte se culminaron y se registran en el anexo de actividades</t>
  </si>
  <si>
    <t>Sección No. 2: EJECUCIÓN</t>
  </si>
  <si>
    <t>2. ACTIVIDADES PRIMARIAS</t>
  </si>
  <si>
    <t>4. No.</t>
  </si>
  <si>
    <t>5. ACTIVIDADES SECUNDARIAS</t>
  </si>
  <si>
    <t>SUBSECRETARÍA RESPONSABLE:</t>
  </si>
  <si>
    <t>1. NÚMERO</t>
  </si>
  <si>
    <t>Ser referente mundial en credibilidad y confianza para Bogotá y su región.</t>
  </si>
  <si>
    <t>Registros Administrativos - P.A.A.</t>
  </si>
  <si>
    <t xml:space="preserve">Porcentaje (%) </t>
  </si>
  <si>
    <t>Sergio Eduardo Martínez Jaimes</t>
  </si>
  <si>
    <t>N.A.</t>
  </si>
  <si>
    <t>Implementar el 100% de la estrategia para el mejoramiento del transporte de carga</t>
  </si>
  <si>
    <t>Articulación regional y planeación integral del transporte</t>
  </si>
  <si>
    <t>Implementar el 100% de la estrategia para el mejoramiento del transporte de carga.</t>
  </si>
  <si>
    <t>Estrategia transporte de carga</t>
  </si>
  <si>
    <t>Hacer seguimiento a las actividades relacionadas con la implementación de la estrategia para el mejoramiento del transporte de carga.</t>
  </si>
  <si>
    <t>Porcentaje de avance de las actividades ejecutadas</t>
  </si>
  <si>
    <t xml:space="preserve"> Porcentaje de avance de actividades programado en la vigencia</t>
  </si>
  <si>
    <t>Porcentaje de avance de las actividades ejecutadas / Porcentaje de avance de actividades programado en la vigencia</t>
  </si>
  <si>
    <t>Desarrollar el 100% de los estudios del sector para el transporte urbano y regional.</t>
  </si>
  <si>
    <t>Adopción de la red de transporte masivo regional</t>
  </si>
  <si>
    <t>Eje Transversal 4: Nuevo Ordenamiento Territorial</t>
  </si>
  <si>
    <t>29 - Articulación Regional y Planeación Integral del Transporte</t>
  </si>
  <si>
    <t>1183 - Articulación Regional y Planeación Integral del Transporte</t>
  </si>
  <si>
    <t>1 - Implementar el 100% de la estrategia para el mejoramiento del transporte de carga.</t>
  </si>
  <si>
    <t>Diseñar y poner en marcha el plan de logística urbana y regional</t>
  </si>
  <si>
    <t>Diseño y puesta en marcha del plan de logística urbana</t>
  </si>
  <si>
    <t>Cantidad</t>
  </si>
  <si>
    <t>SUMA</t>
  </si>
  <si>
    <t>2 - Realizar el 100% de la estrategia para el mejoramiento del transporte regional</t>
  </si>
  <si>
    <t>3. Propender por la sostenibilidad ambiental, económica y social de la movilidad en una visión integral de planeación de ciudad y movilidad</t>
  </si>
  <si>
    <t>Versión: 6.0</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</si>
  <si>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</si>
  <si>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</si>
  <si>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</si>
  <si>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3. PONDERACIÓN
ACTIVIDAD PRIMARIA</t>
  </si>
  <si>
    <t>6. PONDERACIÓN
ACTIVIDAD SECUNDARIA</t>
  </si>
  <si>
    <t>7. FECHA ESTIMADA DE  EJECUCIÓN</t>
  </si>
  <si>
    <t>8. AVANCE PONDERADO</t>
  </si>
  <si>
    <t>9. FECHA EJECUCIÓN</t>
  </si>
  <si>
    <t>10. OBSERVACIONES</t>
  </si>
  <si>
    <t>TOTAL MAGNITUD VIGENCIA</t>
  </si>
  <si>
    <t>Formato de programación y seguimiento al Plan Operativo Anual de gestión con inversión</t>
  </si>
  <si>
    <r>
      <t>Formato de Anexo de Ac</t>
    </r>
    <r>
      <rPr>
        <b/>
        <sz val="10"/>
        <color indexed="8"/>
        <rFont val="Arial"/>
        <family val="2"/>
      </rPr>
      <t>tividades</t>
    </r>
  </si>
  <si>
    <t>META POA ASOCIADA</t>
  </si>
  <si>
    <t>1 - Implementar el 100% de la estrategia para el mejoramiento del transporte de carga</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</si>
  <si>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</si>
  <si>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</si>
  <si>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</si>
  <si>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</si>
  <si>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</si>
  <si>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</si>
  <si>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</si>
  <si>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</si>
  <si>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</si>
  <si>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</si>
  <si>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</si>
  <si>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</si>
  <si>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</si>
  <si>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</si>
  <si>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</si>
  <si>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</si>
  <si>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</si>
  <si>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</si>
  <si>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</si>
  <si>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</si>
  <si>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</si>
  <si>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</si>
  <si>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</si>
  <si>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</si>
  <si>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</si>
  <si>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</si>
  <si>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</si>
  <si>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</si>
  <si>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</si>
  <si>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179 - Ambiente Sano</t>
  </si>
  <si>
    <t>188 - Servicio a la ciudadanía para la movilidad</t>
  </si>
  <si>
    <t>190 - Modernización Física</t>
  </si>
  <si>
    <t>192 - Fortalecimiento institucional a través del uso de TIC</t>
  </si>
  <si>
    <t>SERGIO EDUARDO MARTÍNEZ JAIMES</t>
  </si>
  <si>
    <t>Realizar el 100% de la estrategia para el mejoramiento del transporte regional</t>
  </si>
  <si>
    <t>1. Código Meta</t>
  </si>
  <si>
    <t>2.  Descripción Meta</t>
  </si>
  <si>
    <t>SISTEMA INTEGRADO DE GESTION DISTRITAL  BAJO EL ESTÁNDAR MIPG</t>
  </si>
  <si>
    <t>Versión: 1.0</t>
  </si>
  <si>
    <t xml:space="preserve">DIRECCIÓN DE PLANEACIÓN DE LA MOVILIDAD
Subdirección de Transporte Privado
</t>
  </si>
  <si>
    <t>VERSIÓN 1.0</t>
  </si>
  <si>
    <t>CÓDIGO: PE01-PR01-F07</t>
  </si>
  <si>
    <t>SUBDIRECCIÓN DE TRANSPORTE PRIVADO</t>
  </si>
  <si>
    <t>Subdirección de Transporte Privado</t>
  </si>
  <si>
    <t>Andrés Prada Serrano</t>
  </si>
  <si>
    <t>SUBSECRETARÍA DE POLÍTICA DE MOVILIDAD</t>
  </si>
  <si>
    <t>SUBSECRETARÍA DE POLÍTICA MOVILIDAD</t>
  </si>
  <si>
    <t>SISTEMA INTEGRADO DE GESTION DISTRITAL BAJO EL ESTÁNDAR MIPG</t>
  </si>
  <si>
    <t>Ingrid Joanna Portilla Galindo</t>
  </si>
  <si>
    <t>El uso eficiente de la infraestructura, conlleva menores tiempos de desplazamiento en la red vial y menores costos de operación en los vehículos, lo que incrementa la competitividad de la ciudad y la disminución de los impactos ambientales (emisiones y ruido) generados por la congestión de la red vial.
La certificación y sello de calidad para las empresas que adopten e implementen las buenas prácticas en logística y transporte de carga,  mejorará la competitividad de la ciudad en términos de disminución de costos e impactos para la comunidad.</t>
  </si>
  <si>
    <t>1183 - ARTICULACIÓN REGIONAL Y PLANEACIÓN INTEGRAL DEL TRANSPORTE</t>
  </si>
  <si>
    <t>2. Prestar servicios eficientes, oportunos y de calidad a la ciudadanía, tanto en gestión como en trámites de la movilidad.</t>
  </si>
  <si>
    <t>PM-01</t>
  </si>
  <si>
    <t>DIRECCIÓN DE PLANEACIÓN DE LA MOVILIDAD
Subdirección de Transporte Privado</t>
  </si>
  <si>
    <t>CODIGO Y NOMBRE DEL PROYECTO DE INVERSIÓN:</t>
  </si>
  <si>
    <t xml:space="preserve">2.  Descripción Meta </t>
  </si>
  <si>
    <t>Subdirección de transporte privado</t>
  </si>
  <si>
    <t>Logistica Urbana y distrital</t>
  </si>
  <si>
    <t>Denominador (Variable 2)</t>
  </si>
  <si>
    <t>Articulación Regional y Planeación Integral del Transporte</t>
  </si>
  <si>
    <t>Subdirección de transporte privado
Dirección de Planeación de la Movilidad</t>
  </si>
  <si>
    <t>Hacer seguimiento al cumplimiento de las actividades para  la puesta en marcha del plan de logística urbana y regional
El avance de la meta de producto se toma del promedio simple del avace de las metas de proyecto de inversión:
1. Implementar el 100% de la estrategia para el mejoramiento del transporte de carga y la meta proyecto 2. Realizar el 100% de la estrategia para el mejoramiento del transporte regional.
* Debido a que la meta 2 no se ejecuta en la vigencia 2018, se toma el avance de la meta 1 únicamente, multiplicada por el ponderador 1,12, que permite ajustarse al 0,28 de avance planteado para 2018.
En la vigencia 2019, el ponderador es 0,36</t>
  </si>
  <si>
    <t>(Porcentaje de avance de las actividades ejecutadas / Porcentaje de avance de actividades programado en la vigencia)*0,36</t>
  </si>
  <si>
    <t>Hacer seguimiento a la formalización de red de transporte masivo regional</t>
  </si>
  <si>
    <t>Edgar Mauricio Cruz Márquez
Doris Castro Gutiérrez</t>
  </si>
  <si>
    <t>Ingrid Joanna Portilla Galindo
Ana Milena Gómez Guzmán
Claudia Janeth Mercado Velandia</t>
  </si>
  <si>
    <t>Sonia Aleyzandra Gaona Uscátegui
Camilo Andrés Acevedo Santos</t>
  </si>
  <si>
    <t>Edgar Mauricio Cruz Márquez</t>
  </si>
  <si>
    <t>Red de transporte masivo regional diseñada</t>
  </si>
  <si>
    <t>Corresponde al diseño y propuesta de red acogida en el documento protocolario</t>
  </si>
  <si>
    <t>Red de transporte masivo regional diseñada contemplada en el documento protocolario</t>
  </si>
  <si>
    <t>Unidad</t>
  </si>
  <si>
    <t>Red de transporte masivo regional contemplada en el documento protocolario</t>
  </si>
  <si>
    <t>Mejorar las condiciones de movilidad entre Bogotá y los diecisiete municipios circunvecinos en el largo plazo. Debido al incremento de las relaciones funcionales entre Bogotá y los municipios de la región, según cifras de la Encuestas de Movilidad de 2011 y 2015, en los últimos años se ha evidenciado un aumento significativo de los viajes intermunicipales de corta distancia. Sin embargo, la región no cuenta con un sistema de transporte de pasajeros de alcance regional, por lo tanto, la distribución modal de dichos viajes intermunicipales se ha concentrado principalmente en el vehículo particular y las rutas de transporte intermunicipal, las cuales no se encuentran integradas al Sistema Integrado de Transporte Público de la ciudad. 
Esta desarticulación entre los diferentes modos de transporte público de pasajeros de Bogotá y de los municipios, conlleva a un progresivo aumento en los costos de transporte (representados en tiempo y en dinero), asumidos por los habitantes de la región. 
Si bien Bogotá no cuenta con la competencia de implementar proyectos de movilidad más allá de los límites de su jurisdicción, el PEM Bogotá – Región 2030 condensa los proyectos que permiten atender las necesidades de movilidad no solo de Bogotá, sino también de los municipios. En este sentido, será competencia de los municipios implementar los respectivos proyectos en el marco de sus instrumentos de planeación y de desarrollo municipal, con el fin de garantizar la articulación planteada por el PEM.</t>
  </si>
  <si>
    <t xml:space="preserve">Las dificultades están asociadas a la disponibilidad del sector privado para que los proyectos se puedan ejecutar con éxito, para lo cual se generan espacios de discusión entre partes, campañas, mesas de trabajo y sensibilización de la normatividad vigente. </t>
  </si>
  <si>
    <t xml:space="preserve">CARGA y TRANSPORTE INTERMUNICIPAL:
• Se creó la Red de Logística Urbana con el objetivo de trabajar para hacer más eficiente la logística urbana en Bogotá. A hoy la red cuenta con 129 empresas miembro: 41 generadores, 17 receptores, 44 transportadores, 13 gremios, 11 entidades académicas y 3 entidades públicas.
• Se desarrolló el contrato de consultoría 2018-1654, que tiene por objeto: “Realizar la evaluación y proponer una regulación de circulación de vehículos de transporte de carga en Bogotá D.C.”. A partir de esta se elaboró el proyecto de Decreto por el cual se modifica la regulación de circulación de vehículos de carga vigente. 
• Se obtuvo apoyo de ICLEI (Gobiernos Locales para la Sustentabilidad) para el proyecto EcoLogistics cuyo objetivo es construir una política de transporte de carga bajo en emisiones- Se conformó el equipo y se realizó el plan de trabajo, se diseñó una herramienta de monitoreo para las emisiones de las empresas, se han realizado talleres de desarrollo de capacidades para el grupo de trabajo y se ha avanzado en la construcción de la línea base correspondiente al perfil del transporte de carga en Bogotá con relación a las emisiones contaminantes. Se avanzó en la construcción de la línea base para diagnosticar a Bogotá en términos de logística baja en emisiones.
• Se desarrollaron 10 pilotos de zonas de cargue y descargue en la ciudad. 
• Se publicó la “Guía de Buenas Prácticas Operacionales de Cargue y Descargue”, como modelo para realizar acciones asociadas a la actividad de cargue y descargue de mercancías.
• Se suscribió el contrato de consultoría 2019-079 cuyo objeto es “Realizar la caracterización del transporte de carga en Bogotá y los municipios aledaños”.
• Se adoptó el Decreto 840 de 2019, por el cual se establecen las condiciones y restricciones para la circulación de los vehículos de carga. </t>
  </si>
  <si>
    <t xml:space="preserve">2016: Se firmó el convenio 20161177 con la FDN, con objeto: "Aunar esfuerzos para la estructuración integral de proyectos estratégicos del sistema de movilidad de pasajeros y carga a la luz de la reformulación de los Planes de Ordenamiento Territorial, Planes de Desarrollo vigentes y Planes de Transporte" y se firmó el contrato interadministrativo 20161266 con objeto: "Estructurar el Plan Estratégico del Sistema de Movilidad Bogotá – Región 2030".
2017: En el marco del contrato 20161266, el Distrito firmó el convenio interadministrativo No.002 con la Gobernación de Cundinamarca y la Empresa Férrea Regional SAS, con objeto: “Aunar esfuerzos entre las partes para  la ejecución del proyecto “Regiotram de Occidente”, para mejorar la movilidad y conectividad regional”. 
2018: Al finalizar el contrato 20161266 se obtuvo como aporte técnico, un listado de proyectos regionales alineados con los proyectos de infraestructura previstos en el distrito. Con la FDN, se socializaron estos productos con los municipios del área de estudio, con organizaciones privadas y con entidades del distrito, del departamento y la nación con el fin de impulsar la ejecución y el financiamiento de los proyectos, teniendo en cuenta que todos exceden los límites del distrito y no pueden ser financiados por Bogotá. En esta vigencia también se dio inicio a la consultoría para revisar y actualizar el Plan Maestro de Movilidad, con el ánimo de formular las políticas, programas y proyectos a implementar en el corto, mediano y largo plazo, para mejorar las condiciones de movilidad en la ciudad y su articulación a escala local, regional y nacional. Los productos que integran el “Plan Estratégico del Sistema de Movilidad Bogotá – Región 2030”, constituyen un insumo base para la etapa de formulación del PMM pues se enfocan en la articulación regional de la ciudad. 
2019: • En el primer trimestre del 2019, se finalizó la ejecución de la consultoría para Revisar y Actualizar el Plan Maestro de Movilidad. En esta consultoría se desarrolló una visión regional del transporte público del distrito y de su interacción con la movilidad de la ciudad - región. 
• En referencia al convenio de colaboración para llevar a cazo la ejecución del Regiotram de Occidente, la Empresa Férrea Regional S.A.S, quien es el ente gestor del proyecto Regiotram, abrió la licitación del proyecto y espera adjudicarla en el último trimestre del año.
• La SDM inició la ejecución de la Encuesta de Movilidad 2019, la cual permitirá, entre otros, estimar y caracterizar los viajes que se realizan en Bogotá y los 17 municipios circunvecinos.
• Al final de la vigencia se obtuvo una propuesta de acto administrativo para adoptar el Plan Maestro de Movilidad y la batería de proyectos, que contienen entre otras cosas, disposiciones relacionadas con la red de transporte masivo regional.
</t>
  </si>
  <si>
    <t xml:space="preserve">Asi mismo, se realizó la gestión para la adopción de la red de transporte masivo regional a través de los diferentes instrumentos de planificación como son el POT y el plan de movilidad. No obstante, y de acuerdo a las múltiples discuciones y mesas de trabajo, el instrumento de mayor jerarquía (POT) no fue avalado por el Concejo Distrital, y en consecuencia el plan de movilidad que se estructuró teniendo en cuenta el POT no pudo ser adoptado por esta administración. Quedando un producto para revisión de la siguiente administración con proyectos de transporte masivo-regional y de movilidad que deberán ser tenidos en cuenta con la estructura del POT que se plantee. </t>
  </si>
  <si>
    <r>
      <t xml:space="preserve">SEGUIMIENTO PLAN OPERATIVO ANUAL - POA                                         VIGENCIA: </t>
    </r>
    <r>
      <rPr>
        <b/>
        <u val="single"/>
        <sz val="11"/>
        <rFont val="Arial"/>
        <family val="2"/>
      </rPr>
      <t>2020</t>
    </r>
  </si>
  <si>
    <r>
      <t xml:space="preserve">SEGUIMIENTO VIGENCIA </t>
    </r>
    <r>
      <rPr>
        <b/>
        <u val="single"/>
        <sz val="11"/>
        <rFont val="Arial"/>
        <family val="2"/>
      </rPr>
      <t>2020</t>
    </r>
  </si>
  <si>
    <t>Enero de 2020</t>
  </si>
  <si>
    <t>Saldo por ejecutar para el cumplimiento de la meta</t>
  </si>
  <si>
    <t xml:space="preserve">Contratar el equipo técnico </t>
  </si>
  <si>
    <t>Adelantar los procesos contractuales de soporte a la ejecución de la meta</t>
  </si>
  <si>
    <r>
      <t>Sección No. 1: PROGRAMACIÓN  VIGENCIA _</t>
    </r>
    <r>
      <rPr>
        <b/>
        <u val="single"/>
        <sz val="11"/>
        <color indexed="56"/>
        <rFont val="Calibri"/>
        <family val="2"/>
      </rPr>
      <t>2020</t>
    </r>
    <r>
      <rPr>
        <b/>
        <sz val="11"/>
        <color indexed="56"/>
        <rFont val="Calibri"/>
        <family val="2"/>
      </rPr>
      <t>_</t>
    </r>
  </si>
  <si>
    <t>Enero 2020</t>
  </si>
  <si>
    <t>Meta cumplida en la vigencia 2019</t>
  </si>
  <si>
    <t>OBJETIVO ESTRATÉGICO, DE CALIDAD Y ANTISOBORNO</t>
  </si>
  <si>
    <t>3. Propender por la sostenibilidad ambiental, económica y social de la movilidad en una visión integral de planeación de ciudad y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</si>
  <si>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OBJETIVO Y META DE DESARROLLO SOSTENIBLE_ODS</t>
  </si>
  <si>
    <t>Objetivo ODS:  11. Lograr que las ciudades y los asentamientos humanos sean inclusivos, seguros, resilientes y sostenibles
Meta ODS:  98. Apoyar los vínculos económicos, sociales y ambientales positivos entre las zonas urbanas, periurbanas y rurales mediante el fortalecimiento de la planificación del desarrollo nacional y regional</t>
  </si>
  <si>
    <t>Realizar la contratación de CPS (Ene_May_2020)</t>
  </si>
  <si>
    <r>
      <t xml:space="preserve">Realizar actividades técnicas relacionadas con carga </t>
    </r>
    <r>
      <rPr>
        <sz val="11"/>
        <rFont val="Calibri"/>
        <family val="2"/>
      </rPr>
      <t>(Ene_May_2020)</t>
    </r>
  </si>
  <si>
    <t>SPM-378 PLAN DE MEDIOS- ADICION</t>
  </si>
  <si>
    <t>Sebastián Velásquez Gallón
Ana Milena Gómez Guzmán</t>
  </si>
  <si>
    <t>Adición de Contratos de Prestación de Servicios 2019237-2019781</t>
  </si>
  <si>
    <t>Contratos de Prestación de servicios No. 2020462; 20191237</t>
  </si>
  <si>
    <t>Informe de actividades de los contratistas mediante los formatos: PA03-PR09-F02 y PA03-PR09-F03</t>
  </si>
  <si>
    <t>Adición Contrato No. 20191341</t>
  </si>
  <si>
    <t>Socialización y entrada en vigencia de la nueva reglamentación de circulación de vehículos de carga a través de los Decretos Distritales 840 de 2019 y 077 de 2020, estructuración de la segunda fase del pryecto de cargue y descargue en horarios no convencionales y puesta en marcha del contrato para realizar la carcaterización del transporte e carga en Bogotá y los municipios aledaños</t>
  </si>
  <si>
    <t>Se creó la Red de Logística Urbana con el objetivo de hacer más eficiente la logística urbana en Bogotá. La red cuenta con 152 empresas miembro: 49 generadores, 17 receptores, 55 transportadores, 13 gremios, 11 entidades académicas y 3 entidades públicas. Se desarrolló el contrato 20181654, para “Realizar la evaluación y proponer una regulación de circulación de vehículos de transporte de carga en Bogotá” que dio soporte técnico a la reglamentación vigente de circulación de vehículos de carga a través de los Decretos Distritales 840 de 2019 y 077 de 2020. Se obtuvo apoyo de ICLEI (Gobiernos Locales para la Sustentabilidad) para el proyecto EcoLogistics cuyo objetivo es construir una política de transporte de carga bajo en emisiones. Se conformó el equipo y se realizó el plan de trabajo, se diseñó una herramienta de monitoreo para las emisiones de las empresas, se han realizado talleres de desarrollo de capacidades para el grupo de trabajo y se ha avanzado en la construcción de la línea base correspondiente al perfil del transporte de carga en Bogotá con relación a las emisiones contaminantes. Se avanzó en la construcción de la línea base para diagnosticar a Bogotá en términos de logística baja en emisiones. Se desarrollaron 10 pilotos de zonas de cargue y descargue. Se publicó la “Guía de Buenas Prácticas Operacionales de Cargue y Descargue” y se avanzó en la estructuración de la segunda fase de este proyecto en conjunto con ANDI FENALCO SDDE y Logyca. Se suscribió el contrato 2019-1816 cuyo objeto es “Realizar la caracterización del transporte de carga en Bogotá y los municipios aledaños”. Se expidió el Dto 840/19, por el cual se establecen las condiciones y restricciones para la circulación de los vehículos de carga.</t>
  </si>
  <si>
    <t>Las dificultades están asociadas a la disponibilidad del sector privado para que los proyectos se puedan ejecutar con éxito.
Se adelantaron reuniones y mesas de trabajo para generar estrategias de solución.</t>
  </si>
  <si>
    <t>CARGA y TRANSPORTE INTERMUNICIPAL:
• Se creó la Red de Logística Urbana con el objetivo de trabajar para hacer más eficiente la logística urbana en Bogotá. A hoy la red cuenta con 152 empresas miembro: 49 generadores, 17 receptores, 55 transportadores, 13 gremios, 11 entidades académicas y 3 entidades públicas.
• Se desarrolló el contrato de consultoría 2018-1654, que tiene por objeto: “Realizar la evaluación y proponer una regulación de circulación de vehículos de transporte de carga en Bogotá D.C.”. A partir de esta se elaboró el proyecto de Decreto por el cual se modifica la regulación de circulación de vehículos de carga vigente. 
• Se obtuvo apoyo de ICLEI (Gobiernos Locales para la Sustentabilidad) para el proyecto EcoLogistics cuyo objetivo es construir una política de transporte de carga bajo en emisiones- Se conformó el equipo y se realizó el plan de trabajo, se diseñó una herramienta de monitoreo para las emisiones de las empresas, se han realizado talleres de desarrollo de capacidades para el grupo de trabajo y se ha avanzado en la construcción de la línea base correspondiente al perfil del transporte de carga en Bogotá con relación a las emisiones contaminantes. Se avanzó en la construcción de la línea base para diagnosticar a Bogotá en términos de logística baja en emisiones.
• Se desarrollaron 10 pilotos de zonas de cargue y descargue en la ciudad. 
• Se publicó la “Guía de Buenas Prácticas Operacionales de Cargue y Descargue”, como modelo para realizar acciones asociadas a la actividad de cargue y descargue de mercancías.
• Se suscribió el contrato de consultoría 2019-079 cuyo objeto es “Realizar la caracterización del transporte de carga en Bogotá y los municipios aledaños”.
• Se adoptó el Decreto 840 de 2019, por el cual se establecen las condiciones y restricciones para la circulación de los vehículos de carga y el 077 de 2020 "Por medio del cual se modifica el Decreto Distrital 840 de 2019 y se dictan otras disposiciones"</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</si>
</sst>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 numFmtId="201" formatCode="[$-C0A]dd\-mmm\-yy;@"/>
    <numFmt numFmtId="202" formatCode="d\-m\-yy;@"/>
    <numFmt numFmtId="203" formatCode="[$-240A]dddd\,\ d\ &quot;de&quot;\ mmmm\ &quot;de&quot;\ yyyy"/>
    <numFmt numFmtId="204" formatCode="0.0000"/>
    <numFmt numFmtId="205" formatCode="0.000"/>
    <numFmt numFmtId="206" formatCode="_(* #,##0.0_);_(* \(#,##0.0\);_(* &quot;-&quot;_);_(@_)"/>
    <numFmt numFmtId="207" formatCode="_(* #,##0.00_);_(* \(#,##0.00\);_(* &quot;-&quot;_);_(@_)"/>
    <numFmt numFmtId="208" formatCode="0.00000"/>
    <numFmt numFmtId="209" formatCode="0.000000"/>
    <numFmt numFmtId="210" formatCode="0.0000000"/>
    <numFmt numFmtId="211" formatCode="0.00000000"/>
    <numFmt numFmtId="212" formatCode="_(* #,##0_);_(* \(#,##0\);_(* &quot;-&quot;??_);_(@_)"/>
    <numFmt numFmtId="213" formatCode="dd/mmm/yyyy"/>
    <numFmt numFmtId="214" formatCode="dd/mmm/yy;@"/>
    <numFmt numFmtId="215" formatCode="&quot;$&quot;\ #,##0.00"/>
    <numFmt numFmtId="216" formatCode="_-* #,##0.00_-;\-* #,##0.00_-;_-* &quot;-&quot;_-;_-@_-"/>
    <numFmt numFmtId="217" formatCode="0.000000000"/>
    <numFmt numFmtId="218" formatCode="0.0000000000"/>
    <numFmt numFmtId="219" formatCode="0.0000%"/>
    <numFmt numFmtId="220" formatCode="_-* #,##0.0_-;\-* #,##0.0_-;_-* &quot;-&quot;??_-;_-@_-"/>
  </numFmts>
  <fonts count="109">
    <font>
      <sz val="11"/>
      <color theme="1"/>
      <name val="Calibri"/>
      <family val="2"/>
    </font>
    <font>
      <sz val="11"/>
      <color indexed="8"/>
      <name val="Calibri"/>
      <family val="2"/>
    </font>
    <font>
      <b/>
      <sz val="10"/>
      <name val="Arial"/>
      <family val="2"/>
    </font>
    <font>
      <sz val="10"/>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u val="single"/>
      <sz val="11"/>
      <name val="Arial"/>
      <family val="2"/>
    </font>
    <font>
      <b/>
      <u val="single"/>
      <sz val="11"/>
      <name val="Arial"/>
      <family val="2"/>
    </font>
    <font>
      <u val="single"/>
      <sz val="9"/>
      <name val="Arial"/>
      <family val="2"/>
    </font>
    <font>
      <b/>
      <u val="single"/>
      <sz val="11"/>
      <color indexed="56"/>
      <name val="Calibri"/>
      <family val="2"/>
    </font>
    <font>
      <b/>
      <sz val="11"/>
      <color indexed="56"/>
      <name val="Calibri"/>
      <family val="2"/>
    </font>
    <font>
      <b/>
      <sz val="10"/>
      <color indexed="8"/>
      <name val="Arial"/>
      <family val="2"/>
    </font>
    <font>
      <sz val="10"/>
      <color indexed="8"/>
      <name val="Calibri"/>
      <family val="2"/>
    </font>
    <font>
      <sz val="9"/>
      <color indexed="63"/>
      <name val="Calibri"/>
      <family val="2"/>
    </font>
    <font>
      <sz val="11"/>
      <name val="Calibri"/>
      <family val="2"/>
    </font>
    <font>
      <sz val="4.4"/>
      <color indexed="8"/>
      <name val="Calibri"/>
      <family val="2"/>
    </font>
    <font>
      <sz val="4"/>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Calibri"/>
      <family val="2"/>
    </font>
    <font>
      <sz val="9"/>
      <color indexed="55"/>
      <name val="Arial"/>
      <family val="2"/>
    </font>
    <font>
      <sz val="7"/>
      <color indexed="8"/>
      <name val="Arial"/>
      <family val="2"/>
    </font>
    <font>
      <b/>
      <sz val="16"/>
      <color indexed="8"/>
      <name val="Calibri"/>
      <family val="2"/>
    </font>
    <font>
      <b/>
      <sz val="18"/>
      <color indexed="8"/>
      <name val="Calibri"/>
      <family val="2"/>
    </font>
    <font>
      <sz val="10"/>
      <color indexed="8"/>
      <name val="Arial"/>
      <family val="2"/>
    </font>
    <font>
      <sz val="16"/>
      <color indexed="8"/>
      <name val="Calibri"/>
      <family val="2"/>
    </font>
    <font>
      <b/>
      <sz val="11"/>
      <color indexed="8"/>
      <name val="Arial"/>
      <family val="2"/>
    </font>
    <font>
      <sz val="9"/>
      <color indexed="22"/>
      <name val="Arial"/>
      <family val="2"/>
    </font>
    <font>
      <b/>
      <sz val="9"/>
      <color indexed="62"/>
      <name val="Arial"/>
      <family val="2"/>
    </font>
    <font>
      <sz val="9"/>
      <color indexed="62"/>
      <name val="Arial"/>
      <family val="2"/>
    </font>
    <font>
      <sz val="10"/>
      <color indexed="10"/>
      <name val="Arial"/>
      <family val="2"/>
    </font>
    <font>
      <b/>
      <sz val="18"/>
      <color indexed="8"/>
      <name val="Arial"/>
      <family val="2"/>
    </font>
    <font>
      <b/>
      <sz val="11"/>
      <color indexed="10"/>
      <name val="Calibri"/>
      <family val="2"/>
    </font>
    <font>
      <sz val="11"/>
      <color indexed="18"/>
      <name val="Calibri"/>
      <family val="2"/>
    </font>
    <font>
      <b/>
      <sz val="11"/>
      <name val="Calibri"/>
      <family val="2"/>
    </font>
    <font>
      <sz val="18"/>
      <color indexed="10"/>
      <name val="Arial"/>
      <family val="2"/>
    </font>
    <font>
      <b/>
      <sz val="14"/>
      <color indexed="8"/>
      <name val="Arial"/>
      <family val="2"/>
    </font>
    <font>
      <b/>
      <sz val="11"/>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1"/>
      <name val="Arial"/>
      <family val="2"/>
    </font>
    <font>
      <sz val="9"/>
      <color theme="1"/>
      <name val="Calibri"/>
      <family val="2"/>
    </font>
    <font>
      <sz val="9"/>
      <color theme="0" tint="-0.3499799966812134"/>
      <name val="Arial"/>
      <family val="2"/>
    </font>
    <font>
      <sz val="9"/>
      <color theme="0" tint="-0.24997000396251678"/>
      <name val="Arial"/>
      <family val="2"/>
    </font>
    <font>
      <sz val="7"/>
      <color theme="1"/>
      <name val="Arial"/>
      <family val="2"/>
    </font>
    <font>
      <sz val="11"/>
      <color theme="1"/>
      <name val="Arial"/>
      <family val="2"/>
    </font>
    <font>
      <b/>
      <sz val="16"/>
      <color theme="1"/>
      <name val="Calibri"/>
      <family val="2"/>
    </font>
    <font>
      <b/>
      <sz val="18"/>
      <color theme="1"/>
      <name val="Calibri"/>
      <family val="2"/>
    </font>
    <font>
      <sz val="10"/>
      <color rgb="FF000000"/>
      <name val="Arial"/>
      <family val="2"/>
    </font>
    <font>
      <sz val="16"/>
      <color theme="1"/>
      <name val="Calibri"/>
      <family val="2"/>
    </font>
    <font>
      <b/>
      <sz val="11"/>
      <color theme="1"/>
      <name val="Arial"/>
      <family val="2"/>
    </font>
    <font>
      <b/>
      <sz val="10"/>
      <color theme="1"/>
      <name val="Arial"/>
      <family val="2"/>
    </font>
    <font>
      <sz val="10"/>
      <color theme="1"/>
      <name val="Arial"/>
      <family val="2"/>
    </font>
    <font>
      <sz val="9"/>
      <color theme="0" tint="-0.1499900072813034"/>
      <name val="Arial"/>
      <family val="2"/>
    </font>
    <font>
      <b/>
      <sz val="9"/>
      <color theme="4"/>
      <name val="Arial"/>
      <family val="2"/>
    </font>
    <font>
      <sz val="9"/>
      <color theme="4"/>
      <name val="Arial"/>
      <family val="2"/>
    </font>
    <font>
      <sz val="10"/>
      <color rgb="FFFF0000"/>
      <name val="Arial"/>
      <family val="2"/>
    </font>
    <font>
      <b/>
      <sz val="18"/>
      <color theme="1"/>
      <name val="Arial"/>
      <family val="2"/>
    </font>
    <font>
      <b/>
      <sz val="11"/>
      <color rgb="FFFF0000"/>
      <name val="Calibri"/>
      <family val="2"/>
    </font>
    <font>
      <sz val="11"/>
      <color theme="4" tint="-0.4999699890613556"/>
      <name val="Calibri"/>
      <family val="2"/>
    </font>
    <font>
      <sz val="18"/>
      <color rgb="FFFF0000"/>
      <name val="Arial"/>
      <family val="2"/>
    </font>
    <font>
      <b/>
      <sz val="11"/>
      <color theme="3" tint="-0.4999699890613556"/>
      <name val="Calibri"/>
      <family val="2"/>
    </font>
    <font>
      <b/>
      <sz val="11"/>
      <color theme="0"/>
      <name val="Arial"/>
      <family val="2"/>
    </font>
    <font>
      <b/>
      <sz val="14"/>
      <color theme="1"/>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
      <patternFill patternType="solid">
        <fgColor rgb="FF33CCFF"/>
        <bgColor indexed="64"/>
      </patternFill>
    </fill>
    <fill>
      <patternFill patternType="solid">
        <fgColor theme="3" tint="-0.4999699890613556"/>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medium"/>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top style="medium"/>
      <bottom/>
    </border>
    <border>
      <left style="thin"/>
      <right style="thin"/>
      <top/>
      <bottom/>
    </border>
    <border>
      <left style="medium"/>
      <right style="thin"/>
      <top style="medium"/>
      <bottom style="thin"/>
    </border>
    <border>
      <left>
        <color indexed="63"/>
      </left>
      <right style="thin"/>
      <top style="thin"/>
      <bottom/>
    </border>
    <border>
      <left style="thin"/>
      <right>
        <color indexed="63"/>
      </right>
      <top>
        <color indexed="63"/>
      </top>
      <bottom>
        <color indexed="63"/>
      </bottom>
    </border>
    <border>
      <left style="medium"/>
      <right/>
      <top/>
      <bottom style="medium"/>
    </border>
    <border>
      <left/>
      <right style="medium"/>
      <top/>
      <bottom style="medium"/>
    </border>
    <border>
      <left style="medium"/>
      <right style="medium"/>
      <top style="medium"/>
      <bottom/>
    </border>
    <border>
      <left style="medium"/>
      <right style="medium"/>
      <top>
        <color indexed="63"/>
      </top>
      <bottom style="hair">
        <color indexed="10"/>
      </bottom>
    </border>
    <border>
      <left style="medium"/>
      <right/>
      <top style="medium"/>
      <bottom/>
    </border>
    <border>
      <left/>
      <right style="medium"/>
      <top style="medium"/>
      <bottom/>
    </border>
    <border>
      <left style="medium"/>
      <right style="medium"/>
      <top style="medium"/>
      <bottom style="hair">
        <color indexed="10"/>
      </bottom>
    </border>
    <border>
      <left style="medium"/>
      <right style="medium"/>
      <top/>
      <bottom style="thin"/>
    </border>
    <border>
      <left style="medium"/>
      <right style="medium"/>
      <top style="thin"/>
      <bottom style="thin"/>
    </border>
    <border>
      <left style="medium"/>
      <right style="medium"/>
      <top style="thin"/>
      <bottom style="medium"/>
    </border>
    <border>
      <left/>
      <right style="medium"/>
      <top style="medium"/>
      <bottom style="medium"/>
    </border>
    <border>
      <left/>
      <right style="thin"/>
      <top style="medium"/>
      <bottom style="medium"/>
    </border>
    <border>
      <left>
        <color indexed="63"/>
      </left>
      <right style="thin"/>
      <top>
        <color indexed="63"/>
      </top>
      <bottom>
        <color indexed="63"/>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186" fontId="3" fillId="0" borderId="0" applyFont="0" applyFill="0" applyBorder="0" applyAlignment="0" applyProtection="0"/>
    <xf numFmtId="186" fontId="3" fillId="0" borderId="0" applyFont="0" applyFill="0" applyBorder="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7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683">
    <xf numFmtId="0" fontId="0" fillId="0" borderId="0" xfId="0" applyFont="1" applyAlignment="1">
      <alignment/>
    </xf>
    <xf numFmtId="0" fontId="3" fillId="0" borderId="0" xfId="77">
      <alignment/>
      <protection/>
    </xf>
    <xf numFmtId="0" fontId="3" fillId="0" borderId="0" xfId="77" applyAlignment="1">
      <alignment wrapText="1"/>
      <protection/>
    </xf>
    <xf numFmtId="0" fontId="3" fillId="0" borderId="0" xfId="81">
      <alignment/>
      <protection/>
    </xf>
    <xf numFmtId="3" fontId="2" fillId="33" borderId="0" xfId="81"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Alignment="1" applyProtection="1">
      <alignment/>
      <protection/>
    </xf>
    <xf numFmtId="0" fontId="0" fillId="34" borderId="0" xfId="0" applyFill="1" applyBorder="1" applyAlignment="1" applyProtection="1">
      <alignment/>
      <protection/>
    </xf>
    <xf numFmtId="0" fontId="2" fillId="35" borderId="10" xfId="81" applyFont="1" applyFill="1" applyBorder="1" applyAlignment="1">
      <alignment horizontal="center" vertical="center"/>
      <protection/>
    </xf>
    <xf numFmtId="0" fontId="3" fillId="0" borderId="10" xfId="81" applyBorder="1">
      <alignment/>
      <protection/>
    </xf>
    <xf numFmtId="0" fontId="2" fillId="35" borderId="10" xfId="81" applyFont="1" applyFill="1" applyBorder="1" applyAlignment="1">
      <alignment horizontal="center"/>
      <protection/>
    </xf>
    <xf numFmtId="0" fontId="3" fillId="0" borderId="10" xfId="0" applyFont="1" applyBorder="1" applyAlignment="1">
      <alignment vertical="center" wrapText="1"/>
    </xf>
    <xf numFmtId="0" fontId="3" fillId="0" borderId="0" xfId="81" applyAlignment="1">
      <alignment vertical="center"/>
      <protection/>
    </xf>
    <xf numFmtId="0" fontId="3" fillId="0" borderId="0" xfId="81" applyAlignment="1">
      <alignment horizontal="center" vertical="center"/>
      <protection/>
    </xf>
    <xf numFmtId="0" fontId="2" fillId="0" borderId="0" xfId="81" applyFont="1" applyBorder="1" applyAlignment="1">
      <alignment vertical="center"/>
      <protection/>
    </xf>
    <xf numFmtId="0" fontId="3" fillId="0" borderId="0" xfId="81" applyBorder="1" applyAlignment="1">
      <alignment vertical="center"/>
      <protection/>
    </xf>
    <xf numFmtId="0" fontId="3" fillId="0" borderId="10" xfId="81" applyBorder="1" applyAlignment="1">
      <alignment vertical="center"/>
      <protection/>
    </xf>
    <xf numFmtId="0" fontId="3" fillId="0" borderId="10" xfId="81" applyBorder="1" applyAlignment="1">
      <alignment vertical="center" wrapText="1"/>
      <protection/>
    </xf>
    <xf numFmtId="0" fontId="3" fillId="0" borderId="10" xfId="81" applyBorder="1" applyAlignment="1">
      <alignment horizontal="center" vertical="center"/>
      <protection/>
    </xf>
    <xf numFmtId="0" fontId="84" fillId="0" borderId="0" xfId="0" applyFont="1" applyAlignment="1" applyProtection="1">
      <alignment/>
      <protection/>
    </xf>
    <xf numFmtId="0" fontId="84" fillId="0" borderId="0" xfId="0" applyFont="1" applyAlignment="1" applyProtection="1">
      <alignment horizontal="right" vertical="center"/>
      <protection/>
    </xf>
    <xf numFmtId="0" fontId="85" fillId="0" borderId="0" xfId="0" applyFont="1" applyAlignment="1" applyProtection="1">
      <alignment/>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wrapText="1"/>
      <protection/>
    </xf>
    <xf numFmtId="0" fontId="86" fillId="0" borderId="0" xfId="0" applyFont="1" applyFill="1" applyAlignment="1" applyProtection="1">
      <alignment/>
      <protection/>
    </xf>
    <xf numFmtId="0" fontId="46" fillId="0" borderId="0" xfId="0" applyFont="1" applyAlignment="1" applyProtection="1">
      <alignment/>
      <protection/>
    </xf>
    <xf numFmtId="0" fontId="46" fillId="0" borderId="0" xfId="0" applyFont="1" applyAlignment="1" applyProtection="1">
      <alignment horizontal="center" vertical="center"/>
      <protection/>
    </xf>
    <xf numFmtId="0" fontId="6" fillId="0" borderId="0" xfId="77" applyFont="1" applyAlignment="1">
      <alignment wrapText="1"/>
      <protection/>
    </xf>
    <xf numFmtId="0" fontId="6" fillId="0" borderId="0" xfId="77" applyFont="1">
      <alignment/>
      <protection/>
    </xf>
    <xf numFmtId="0" fontId="6" fillId="0" borderId="11" xfId="77" applyFont="1" applyBorder="1" applyAlignment="1">
      <alignment horizontal="center" vertical="center"/>
      <protection/>
    </xf>
    <xf numFmtId="0" fontId="6" fillId="0" borderId="12" xfId="81" applyFont="1" applyBorder="1" applyAlignment="1">
      <alignment horizontal="center" vertical="center"/>
      <protection/>
    </xf>
    <xf numFmtId="188" fontId="6" fillId="0" borderId="11" xfId="77" applyNumberFormat="1" applyFont="1" applyBorder="1" applyAlignment="1">
      <alignment horizontal="right" vertical="center" wrapText="1"/>
      <protection/>
    </xf>
    <xf numFmtId="188" fontId="6" fillId="0" borderId="13" xfId="77" applyNumberFormat="1" applyFont="1" applyBorder="1" applyAlignment="1">
      <alignment horizontal="right" vertical="center" wrapText="1"/>
      <protection/>
    </xf>
    <xf numFmtId="187" fontId="6" fillId="0" borderId="13" xfId="77" applyNumberFormat="1" applyFont="1" applyBorder="1" applyAlignment="1">
      <alignment horizontal="right" vertical="center" wrapText="1"/>
      <protection/>
    </xf>
    <xf numFmtId="188" fontId="6" fillId="0" borderId="11" xfId="77" applyNumberFormat="1" applyFont="1" applyBorder="1" applyAlignment="1" applyProtection="1">
      <alignment horizontal="right" vertical="center" wrapText="1"/>
      <protection locked="0"/>
    </xf>
    <xf numFmtId="188" fontId="6" fillId="0" borderId="13" xfId="77" applyNumberFormat="1" applyFont="1" applyBorder="1" applyAlignment="1" applyProtection="1">
      <alignment horizontal="center" vertical="center" wrapText="1"/>
      <protection locked="0"/>
    </xf>
    <xf numFmtId="187" fontId="6" fillId="0" borderId="13" xfId="77" applyNumberFormat="1" applyFont="1" applyBorder="1" applyAlignment="1" applyProtection="1">
      <alignment horizontal="right" vertical="center" wrapText="1"/>
      <protection locked="0"/>
    </xf>
    <xf numFmtId="187" fontId="6" fillId="0" borderId="14" xfId="77" applyNumberFormat="1" applyFont="1" applyBorder="1" applyAlignment="1" applyProtection="1">
      <alignment horizontal="right" vertical="center" wrapText="1"/>
      <protection locked="0"/>
    </xf>
    <xf numFmtId="0" fontId="6" fillId="0" borderId="15" xfId="77" applyFont="1" applyBorder="1" applyAlignment="1">
      <alignment horizontal="justify" vertical="center" wrapText="1"/>
      <protection/>
    </xf>
    <xf numFmtId="0" fontId="6" fillId="0" borderId="14" xfId="77" applyFont="1" applyBorder="1">
      <alignment/>
      <protection/>
    </xf>
    <xf numFmtId="0" fontId="6" fillId="0" borderId="13" xfId="77" applyFont="1" applyBorder="1">
      <alignment/>
      <protection/>
    </xf>
    <xf numFmtId="0" fontId="6" fillId="0" borderId="12" xfId="77" applyFont="1" applyBorder="1">
      <alignment/>
      <protection/>
    </xf>
    <xf numFmtId="0" fontId="6" fillId="0" borderId="16" xfId="81" applyFont="1" applyBorder="1" applyAlignment="1">
      <alignment horizontal="center" vertical="center"/>
      <protection/>
    </xf>
    <xf numFmtId="188" fontId="6" fillId="0" borderId="17" xfId="77" applyNumberFormat="1" applyFont="1" applyBorder="1" applyAlignment="1" applyProtection="1">
      <alignment horizontal="right" vertical="center" wrapText="1"/>
      <protection locked="0"/>
    </xf>
    <xf numFmtId="188" fontId="6" fillId="0" borderId="18" xfId="77" applyNumberFormat="1" applyFont="1" applyBorder="1" applyAlignment="1" applyProtection="1">
      <alignment horizontal="center" vertical="center" wrapText="1"/>
      <protection locked="0"/>
    </xf>
    <xf numFmtId="187" fontId="6" fillId="0" borderId="18" xfId="77" applyNumberFormat="1" applyFont="1" applyBorder="1" applyAlignment="1" applyProtection="1">
      <alignment horizontal="right" vertical="center" wrapText="1"/>
      <protection locked="0"/>
    </xf>
    <xf numFmtId="187" fontId="6" fillId="0" borderId="10" xfId="77" applyNumberFormat="1" applyFont="1" applyBorder="1" applyAlignment="1" applyProtection="1">
      <alignment horizontal="right" vertical="center" wrapText="1"/>
      <protection locked="0"/>
    </xf>
    <xf numFmtId="0" fontId="6" fillId="0" borderId="19" xfId="77" applyFont="1" applyBorder="1" applyAlignment="1">
      <alignment horizontal="justify" vertical="center" wrapText="1"/>
      <protection/>
    </xf>
    <xf numFmtId="0" fontId="6" fillId="0" borderId="17" xfId="77" applyFont="1" applyBorder="1" applyAlignment="1">
      <alignment horizontal="center" vertical="center"/>
      <protection/>
    </xf>
    <xf numFmtId="188" fontId="6" fillId="0" borderId="17" xfId="77" applyNumberFormat="1" applyFont="1" applyBorder="1" applyAlignment="1">
      <alignment horizontal="right" vertical="center" wrapText="1"/>
      <protection/>
    </xf>
    <xf numFmtId="188" fontId="6" fillId="0" borderId="18" xfId="77" applyNumberFormat="1" applyFont="1" applyBorder="1" applyAlignment="1">
      <alignment horizontal="right" vertical="center" wrapText="1"/>
      <protection/>
    </xf>
    <xf numFmtId="187" fontId="6" fillId="0" borderId="18" xfId="77" applyNumberFormat="1" applyFont="1" applyBorder="1" applyAlignment="1">
      <alignment horizontal="right" vertical="center" wrapText="1"/>
      <protection/>
    </xf>
    <xf numFmtId="0" fontId="6" fillId="0" borderId="10" xfId="77" applyFont="1" applyBorder="1">
      <alignment/>
      <protection/>
    </xf>
    <xf numFmtId="0" fontId="6" fillId="0" borderId="18" xfId="77" applyFont="1" applyBorder="1">
      <alignment/>
      <protection/>
    </xf>
    <xf numFmtId="0" fontId="6" fillId="0" borderId="16" xfId="77" applyFont="1" applyBorder="1">
      <alignment/>
      <protection/>
    </xf>
    <xf numFmtId="0" fontId="6" fillId="0" borderId="20" xfId="77" applyFont="1" applyBorder="1" applyAlignment="1">
      <alignment horizontal="center" vertical="center"/>
      <protection/>
    </xf>
    <xf numFmtId="0" fontId="6" fillId="0" borderId="21" xfId="81" applyFont="1" applyBorder="1" applyAlignment="1">
      <alignment horizontal="center" vertical="center"/>
      <protection/>
    </xf>
    <xf numFmtId="188" fontId="6" fillId="0" borderId="22" xfId="77" applyNumberFormat="1" applyFont="1" applyBorder="1" applyAlignment="1">
      <alignment horizontal="right" vertical="center" wrapText="1"/>
      <protection/>
    </xf>
    <xf numFmtId="188" fontId="6" fillId="0" borderId="23" xfId="77" applyNumberFormat="1" applyFont="1" applyBorder="1" applyAlignment="1">
      <alignment horizontal="right" vertical="center" wrapText="1"/>
      <protection/>
    </xf>
    <xf numFmtId="187" fontId="6" fillId="0" borderId="23" xfId="77" applyNumberFormat="1" applyFont="1" applyBorder="1" applyAlignment="1">
      <alignment horizontal="right" vertical="center" wrapText="1"/>
      <protection/>
    </xf>
    <xf numFmtId="188" fontId="6" fillId="0" borderId="24" xfId="77" applyNumberFormat="1" applyFont="1" applyBorder="1" applyAlignment="1" applyProtection="1">
      <alignment horizontal="right" vertical="center" wrapText="1"/>
      <protection locked="0"/>
    </xf>
    <xf numFmtId="188" fontId="6" fillId="0" borderId="25" xfId="77" applyNumberFormat="1" applyFont="1" applyBorder="1" applyAlignment="1" applyProtection="1">
      <alignment horizontal="center" vertical="center" wrapText="1"/>
      <protection locked="0"/>
    </xf>
    <xf numFmtId="187" fontId="6" fillId="0" borderId="25" xfId="77" applyNumberFormat="1" applyFont="1" applyBorder="1" applyAlignment="1" applyProtection="1">
      <alignment horizontal="right" vertical="center" wrapText="1"/>
      <protection locked="0"/>
    </xf>
    <xf numFmtId="0" fontId="6" fillId="0" borderId="26" xfId="77" applyFont="1" applyBorder="1" applyAlignment="1">
      <alignment horizontal="justify" vertical="center" wrapText="1"/>
      <protection/>
    </xf>
    <xf numFmtId="0" fontId="6" fillId="0" borderId="27" xfId="77" applyFont="1" applyBorder="1">
      <alignment/>
      <protection/>
    </xf>
    <xf numFmtId="0" fontId="6" fillId="0" borderId="23" xfId="77" applyFont="1" applyBorder="1">
      <alignment/>
      <protection/>
    </xf>
    <xf numFmtId="0" fontId="6" fillId="0" borderId="21" xfId="77" applyFont="1" applyBorder="1">
      <alignment/>
      <protection/>
    </xf>
    <xf numFmtId="188" fontId="6" fillId="36" borderId="28" xfId="77" applyNumberFormat="1" applyFont="1" applyFill="1" applyBorder="1" applyAlignment="1">
      <alignment horizontal="right" vertical="center" wrapText="1"/>
      <protection/>
    </xf>
    <xf numFmtId="188" fontId="6" fillId="36" borderId="29" xfId="77" applyNumberFormat="1" applyFont="1" applyFill="1" applyBorder="1" applyAlignment="1">
      <alignment horizontal="right" vertical="center" wrapText="1"/>
      <protection/>
    </xf>
    <xf numFmtId="187" fontId="6" fillId="36" borderId="29" xfId="77" applyNumberFormat="1" applyFont="1" applyFill="1" applyBorder="1" applyAlignment="1">
      <alignment horizontal="right" vertical="center" wrapText="1"/>
      <protection/>
    </xf>
    <xf numFmtId="188" fontId="6" fillId="36" borderId="30" xfId="77" applyNumberFormat="1" applyFont="1" applyFill="1" applyBorder="1" applyAlignment="1">
      <alignment horizontal="right" vertical="center" wrapText="1"/>
      <protection/>
    </xf>
    <xf numFmtId="188" fontId="6" fillId="36" borderId="29" xfId="77" applyNumberFormat="1" applyFont="1" applyFill="1" applyBorder="1" applyAlignment="1" applyProtection="1">
      <alignment horizontal="center" vertical="center" wrapText="1"/>
      <protection/>
    </xf>
    <xf numFmtId="187" fontId="6" fillId="36" borderId="31" xfId="77" applyNumberFormat="1" applyFont="1" applyFill="1" applyBorder="1" applyAlignment="1">
      <alignment horizontal="right" vertical="center" wrapText="1"/>
      <protection/>
    </xf>
    <xf numFmtId="187" fontId="6" fillId="36" borderId="32" xfId="77" applyNumberFormat="1" applyFont="1" applyFill="1" applyBorder="1" applyAlignment="1">
      <alignment horizontal="right" vertical="center" wrapText="1"/>
      <protection/>
    </xf>
    <xf numFmtId="3" fontId="6" fillId="36" borderId="31" xfId="77" applyNumberFormat="1" applyFont="1" applyFill="1" applyBorder="1" applyAlignment="1">
      <alignment horizontal="right"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xf>
    <xf numFmtId="0" fontId="3" fillId="0" borderId="10" xfId="78" applyBorder="1" applyAlignment="1">
      <alignment vertical="center"/>
      <protection/>
    </xf>
    <xf numFmtId="0" fontId="5" fillId="35" borderId="10" xfId="78" applyFont="1" applyFill="1" applyBorder="1" applyAlignment="1">
      <alignment horizontal="center" vertical="center"/>
      <protection/>
    </xf>
    <xf numFmtId="0" fontId="3" fillId="0" borderId="0" xfId="78">
      <alignment/>
      <protection/>
    </xf>
    <xf numFmtId="0" fontId="5" fillId="35" borderId="10" xfId="78" applyFont="1" applyFill="1" applyBorder="1" applyAlignment="1">
      <alignment horizontal="center" wrapText="1"/>
      <protection/>
    </xf>
    <xf numFmtId="0" fontId="3" fillId="0" borderId="10" xfId="78" applyBorder="1" applyAlignment="1">
      <alignment wrapText="1"/>
      <protection/>
    </xf>
    <xf numFmtId="0" fontId="9" fillId="37" borderId="33" xfId="80" applyFont="1" applyFill="1" applyBorder="1" applyAlignment="1">
      <alignment horizontal="center" vertical="center"/>
      <protection/>
    </xf>
    <xf numFmtId="0" fontId="9" fillId="37" borderId="34" xfId="80" applyFont="1" applyFill="1" applyBorder="1" applyAlignment="1">
      <alignment horizontal="center" vertical="center"/>
      <protection/>
    </xf>
    <xf numFmtId="0" fontId="9" fillId="37" borderId="35" xfId="80" applyFont="1" applyFill="1" applyBorder="1" applyAlignment="1">
      <alignment horizontal="center" vertical="center"/>
      <protection/>
    </xf>
    <xf numFmtId="0" fontId="5" fillId="35" borderId="10" xfId="78" applyFont="1" applyFill="1" applyBorder="1" applyAlignment="1">
      <alignment horizontal="center" vertical="center" wrapText="1"/>
      <protection/>
    </xf>
    <xf numFmtId="0" fontId="3" fillId="0" borderId="10" xfId="78" applyBorder="1">
      <alignment/>
      <protection/>
    </xf>
    <xf numFmtId="3" fontId="5" fillId="0" borderId="10" xfId="78" applyNumberFormat="1" applyFont="1" applyFill="1" applyBorder="1" applyAlignment="1">
      <alignment horizontal="right"/>
      <protection/>
    </xf>
    <xf numFmtId="0" fontId="9" fillId="37" borderId="36" xfId="80" applyFont="1" applyFill="1" applyBorder="1" applyAlignment="1">
      <alignment horizontal="center" vertical="center" wrapText="1"/>
      <protection/>
    </xf>
    <xf numFmtId="0" fontId="9" fillId="37" borderId="37" xfId="80" applyFont="1" applyFill="1" applyBorder="1" applyAlignment="1">
      <alignment horizontal="center" vertical="center" wrapText="1"/>
      <protection/>
    </xf>
    <xf numFmtId="0" fontId="9" fillId="37" borderId="38" xfId="80" applyFont="1" applyFill="1" applyBorder="1" applyAlignment="1">
      <alignment horizontal="center" vertical="center" wrapText="1"/>
      <protection/>
    </xf>
    <xf numFmtId="0" fontId="5" fillId="0" borderId="10" xfId="78" applyFont="1" applyFill="1" applyBorder="1" applyAlignment="1">
      <alignment horizontal="center"/>
      <protection/>
    </xf>
    <xf numFmtId="0" fontId="5" fillId="38" borderId="39" xfId="80" applyFont="1" applyFill="1" applyBorder="1">
      <alignment/>
      <protection/>
    </xf>
    <xf numFmtId="0" fontId="6" fillId="38" borderId="40" xfId="80" applyFont="1" applyFill="1" applyBorder="1" applyAlignment="1">
      <alignment horizontal="center"/>
      <protection/>
    </xf>
    <xf numFmtId="0" fontId="6" fillId="38" borderId="0" xfId="80" applyFont="1" applyFill="1" applyBorder="1" applyAlignment="1">
      <alignment horizontal="center"/>
      <protection/>
    </xf>
    <xf numFmtId="0" fontId="6" fillId="38" borderId="41" xfId="80" applyFont="1" applyFill="1" applyBorder="1" applyAlignment="1">
      <alignment horizontal="center"/>
      <protection/>
    </xf>
    <xf numFmtId="3" fontId="6" fillId="0" borderId="10" xfId="78" applyNumberFormat="1" applyFont="1" applyFill="1" applyBorder="1" applyAlignment="1">
      <alignment/>
      <protection/>
    </xf>
    <xf numFmtId="0" fontId="6" fillId="0" borderId="42" xfId="80" applyFont="1" applyFill="1" applyBorder="1" applyAlignment="1">
      <alignment horizontal="center"/>
      <protection/>
    </xf>
    <xf numFmtId="3" fontId="6" fillId="0" borderId="36" xfId="80" applyNumberFormat="1" applyFont="1" applyFill="1" applyBorder="1" applyAlignment="1">
      <alignment/>
      <protection/>
    </xf>
    <xf numFmtId="3" fontId="6" fillId="0" borderId="37" xfId="80" applyNumberFormat="1" applyFont="1" applyFill="1" applyBorder="1" applyAlignment="1">
      <alignment/>
      <protection/>
    </xf>
    <xf numFmtId="3" fontId="6" fillId="0" borderId="38" xfId="80" applyNumberFormat="1" applyFont="1" applyFill="1" applyBorder="1" applyAlignment="1">
      <alignment/>
      <protection/>
    </xf>
    <xf numFmtId="0" fontId="6" fillId="0" borderId="43" xfId="80" applyFont="1" applyFill="1" applyBorder="1" applyAlignment="1">
      <alignment horizontal="center"/>
      <protection/>
    </xf>
    <xf numFmtId="3" fontId="6" fillId="0" borderId="44" xfId="80" applyNumberFormat="1" applyFont="1" applyFill="1" applyBorder="1" applyAlignment="1">
      <alignment/>
      <protection/>
    </xf>
    <xf numFmtId="3" fontId="6" fillId="0" borderId="45" xfId="80" applyNumberFormat="1" applyFont="1" applyFill="1" applyBorder="1" applyAlignment="1">
      <alignment/>
      <protection/>
    </xf>
    <xf numFmtId="3" fontId="6" fillId="0" borderId="46" xfId="80" applyNumberFormat="1" applyFont="1" applyFill="1" applyBorder="1" applyAlignment="1">
      <alignment/>
      <protection/>
    </xf>
    <xf numFmtId="3" fontId="3" fillId="0" borderId="10" xfId="78" applyNumberFormat="1" applyBorder="1">
      <alignment/>
      <protection/>
    </xf>
    <xf numFmtId="0" fontId="3" fillId="0" borderId="0" xfId="81" applyFont="1">
      <alignment/>
      <protection/>
    </xf>
    <xf numFmtId="0" fontId="3" fillId="0" borderId="10" xfId="81" applyFont="1" applyBorder="1" applyAlignment="1">
      <alignment vertical="center"/>
      <protection/>
    </xf>
    <xf numFmtId="0" fontId="3" fillId="0" borderId="0" xfId="81" applyFont="1" applyAlignment="1">
      <alignment vertical="center"/>
      <protection/>
    </xf>
    <xf numFmtId="0" fontId="3" fillId="0" borderId="0" xfId="81" applyFont="1" applyBorder="1" applyAlignment="1">
      <alignment horizontal="center" vertical="center"/>
      <protection/>
    </xf>
    <xf numFmtId="3" fontId="3" fillId="0" borderId="10" xfId="78" applyNumberFormat="1" applyFont="1" applyFill="1" applyBorder="1" applyAlignment="1">
      <alignment/>
      <protection/>
    </xf>
    <xf numFmtId="0" fontId="3" fillId="0" borderId="0" xfId="78" applyFont="1">
      <alignment/>
      <protection/>
    </xf>
    <xf numFmtId="0" fontId="11" fillId="37" borderId="33" xfId="80" applyFont="1" applyFill="1" applyBorder="1" applyAlignment="1">
      <alignment horizontal="centerContinuous" vertical="center"/>
      <protection/>
    </xf>
    <xf numFmtId="0" fontId="11" fillId="37" borderId="34" xfId="80" applyFont="1" applyFill="1" applyBorder="1" applyAlignment="1">
      <alignment horizontal="centerContinuous" vertical="center"/>
      <protection/>
    </xf>
    <xf numFmtId="0" fontId="11" fillId="37" borderId="35" xfId="80" applyFont="1" applyFill="1" applyBorder="1" applyAlignment="1">
      <alignment horizontal="centerContinuous" vertical="center"/>
      <protection/>
    </xf>
    <xf numFmtId="0" fontId="3" fillId="0" borderId="0" xfId="81" applyFont="1" applyAlignment="1">
      <alignment horizontal="center" vertical="center"/>
      <protection/>
    </xf>
    <xf numFmtId="0" fontId="11" fillId="37" borderId="36" xfId="80" applyFont="1" applyFill="1" applyBorder="1" applyAlignment="1">
      <alignment horizontal="center" vertical="center" wrapText="1"/>
      <protection/>
    </xf>
    <xf numFmtId="0" fontId="11" fillId="37" borderId="37" xfId="80" applyFont="1" applyFill="1" applyBorder="1" applyAlignment="1">
      <alignment horizontal="center" vertical="center" wrapText="1"/>
      <protection/>
    </xf>
    <xf numFmtId="0" fontId="11" fillId="37" borderId="38" xfId="80" applyFont="1" applyFill="1" applyBorder="1" applyAlignment="1">
      <alignment horizontal="center" vertical="center" wrapText="1"/>
      <protection/>
    </xf>
    <xf numFmtId="0" fontId="2" fillId="38" borderId="39" xfId="80" applyFont="1" applyFill="1" applyBorder="1">
      <alignment/>
      <protection/>
    </xf>
    <xf numFmtId="0" fontId="3" fillId="38" borderId="40" xfId="80" applyFont="1" applyFill="1" applyBorder="1" applyAlignment="1">
      <alignment horizontal="center"/>
      <protection/>
    </xf>
    <xf numFmtId="0" fontId="3" fillId="38" borderId="0" xfId="80" applyFont="1" applyFill="1" applyBorder="1" applyAlignment="1">
      <alignment horizontal="center"/>
      <protection/>
    </xf>
    <xf numFmtId="0" fontId="3" fillId="38" borderId="41" xfId="80" applyFont="1" applyFill="1" applyBorder="1" applyAlignment="1">
      <alignment horizontal="center"/>
      <protection/>
    </xf>
    <xf numFmtId="0" fontId="2" fillId="0" borderId="42" xfId="80" applyFont="1" applyFill="1" applyBorder="1" applyAlignment="1">
      <alignment horizontal="center"/>
      <protection/>
    </xf>
    <xf numFmtId="3" fontId="2" fillId="0" borderId="36" xfId="80" applyNumberFormat="1" applyFont="1" applyFill="1" applyBorder="1" applyAlignment="1">
      <alignment horizontal="right"/>
      <protection/>
    </xf>
    <xf numFmtId="3" fontId="2" fillId="0" borderId="37" xfId="80" applyNumberFormat="1" applyFont="1" applyFill="1" applyBorder="1" applyAlignment="1">
      <alignment horizontal="right"/>
      <protection/>
    </xf>
    <xf numFmtId="3" fontId="2" fillId="0" borderId="38" xfId="80" applyNumberFormat="1" applyFont="1" applyFill="1" applyBorder="1" applyAlignment="1">
      <alignment horizontal="right"/>
      <protection/>
    </xf>
    <xf numFmtId="0" fontId="3" fillId="0" borderId="42" xfId="80" applyFont="1" applyFill="1" applyBorder="1" applyAlignment="1">
      <alignment horizontal="center"/>
      <protection/>
    </xf>
    <xf numFmtId="3" fontId="3" fillId="0" borderId="36" xfId="80" applyNumberFormat="1" applyFont="1" applyFill="1" applyBorder="1" applyAlignment="1">
      <alignment/>
      <protection/>
    </xf>
    <xf numFmtId="3" fontId="3" fillId="0" borderId="37" xfId="80" applyNumberFormat="1" applyFont="1" applyFill="1" applyBorder="1" applyAlignment="1">
      <alignment/>
      <protection/>
    </xf>
    <xf numFmtId="3" fontId="3" fillId="0" borderId="38" xfId="80" applyNumberFormat="1" applyFont="1" applyFill="1" applyBorder="1" applyAlignment="1">
      <alignment/>
      <protection/>
    </xf>
    <xf numFmtId="0" fontId="5" fillId="2" borderId="2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10" fillId="2" borderId="10" xfId="77" applyFont="1" applyFill="1" applyBorder="1" applyAlignment="1">
      <alignment horizontal="center" vertical="center" wrapText="1"/>
      <protection/>
    </xf>
    <xf numFmtId="188" fontId="6" fillId="0" borderId="47" xfId="77" applyNumberFormat="1" applyFont="1" applyBorder="1" applyAlignment="1">
      <alignment horizontal="right" vertical="center" wrapText="1"/>
      <protection/>
    </xf>
    <xf numFmtId="188" fontId="6" fillId="0" borderId="48" xfId="77" applyNumberFormat="1" applyFont="1" applyBorder="1" applyAlignment="1">
      <alignment horizontal="right" vertical="center" wrapText="1"/>
      <protection/>
    </xf>
    <xf numFmtId="188" fontId="6" fillId="0" borderId="49" xfId="77" applyNumberFormat="1" applyFont="1" applyBorder="1" applyAlignment="1">
      <alignment horizontal="right" vertical="center" wrapText="1"/>
      <protection/>
    </xf>
    <xf numFmtId="188" fontId="6" fillId="36" borderId="50" xfId="77" applyNumberFormat="1" applyFont="1" applyFill="1" applyBorder="1" applyAlignment="1">
      <alignment horizontal="right" vertical="center" wrapText="1"/>
      <protection/>
    </xf>
    <xf numFmtId="0" fontId="14" fillId="2" borderId="10" xfId="77" applyFont="1" applyFill="1" applyBorder="1" applyAlignment="1">
      <alignment horizontal="center" vertical="center" wrapText="1"/>
      <protection/>
    </xf>
    <xf numFmtId="0" fontId="16" fillId="36" borderId="18" xfId="77" applyFont="1" applyFill="1" applyBorder="1" applyAlignment="1">
      <alignment/>
      <protection/>
    </xf>
    <xf numFmtId="0" fontId="16" fillId="36" borderId="48" xfId="77" applyFont="1" applyFill="1" applyBorder="1" applyAlignment="1">
      <alignment/>
      <protection/>
    </xf>
    <xf numFmtId="0" fontId="16" fillId="36" borderId="19" xfId="77" applyFont="1" applyFill="1" applyBorder="1" applyAlignment="1">
      <alignment/>
      <protection/>
    </xf>
    <xf numFmtId="3" fontId="16" fillId="36" borderId="10" xfId="77" applyNumberFormat="1" applyFont="1" applyFill="1" applyBorder="1" applyAlignment="1">
      <alignment horizontal="right" vertical="center" wrapText="1"/>
      <protection/>
    </xf>
    <xf numFmtId="0" fontId="6" fillId="0" borderId="10" xfId="77" applyFont="1" applyBorder="1" applyAlignment="1">
      <alignment horizontal="center" vertical="center"/>
      <protection/>
    </xf>
    <xf numFmtId="0" fontId="6" fillId="0" borderId="10" xfId="81" applyFont="1" applyBorder="1" applyAlignment="1">
      <alignment horizontal="center" vertical="center"/>
      <protection/>
    </xf>
    <xf numFmtId="0" fontId="5" fillId="2" borderId="19" xfId="0" applyFont="1" applyFill="1" applyBorder="1" applyAlignment="1" applyProtection="1">
      <alignment horizontal="center" vertical="center" wrapText="1"/>
      <protection/>
    </xf>
    <xf numFmtId="187" fontId="10" fillId="39" borderId="18" xfId="0" applyNumberFormat="1" applyFont="1" applyFill="1" applyBorder="1" applyAlignment="1" applyProtection="1">
      <alignment vertical="center" wrapText="1"/>
      <protection/>
    </xf>
    <xf numFmtId="0" fontId="87" fillId="0" borderId="0" xfId="75" applyFont="1" applyFill="1" applyAlignment="1" applyProtection="1">
      <alignment vertical="center" wrapText="1"/>
      <protection/>
    </xf>
    <xf numFmtId="0" fontId="2" fillId="0" borderId="0" xfId="79" applyFont="1" applyFill="1" applyBorder="1" applyAlignment="1" applyProtection="1">
      <alignment horizontal="center" vertical="center"/>
      <protection/>
    </xf>
    <xf numFmtId="0" fontId="87" fillId="0" borderId="0" xfId="75" applyFont="1" applyFill="1" applyAlignment="1" applyProtection="1">
      <alignment vertical="center"/>
      <protection/>
    </xf>
    <xf numFmtId="0" fontId="88" fillId="0" borderId="0" xfId="75" applyFont="1" applyFill="1" applyAlignment="1" applyProtection="1">
      <alignment vertical="center"/>
      <protection/>
    </xf>
    <xf numFmtId="0" fontId="89" fillId="0" borderId="0" xfId="0" applyFont="1" applyAlignment="1" applyProtection="1">
      <alignment/>
      <protection/>
    </xf>
    <xf numFmtId="0" fontId="89" fillId="0" borderId="0" xfId="0" applyFont="1" applyAlignment="1" applyProtection="1">
      <alignment horizontal="center"/>
      <protection/>
    </xf>
    <xf numFmtId="0" fontId="89" fillId="0" borderId="0" xfId="0" applyFont="1" applyFill="1" applyAlignment="1" applyProtection="1">
      <alignment horizontal="center"/>
      <protection/>
    </xf>
    <xf numFmtId="0" fontId="12" fillId="39" borderId="10" xfId="0" applyNumberFormat="1" applyFont="1" applyFill="1" applyBorder="1" applyAlignment="1" applyProtection="1">
      <alignment vertical="center" wrapText="1"/>
      <protection/>
    </xf>
    <xf numFmtId="0" fontId="85" fillId="0" borderId="0" xfId="0" applyFont="1" applyBorder="1" applyAlignment="1" applyProtection="1">
      <alignment vertical="center" wrapText="1"/>
      <protection/>
    </xf>
    <xf numFmtId="14" fontId="6" fillId="33" borderId="10" xfId="79" applyNumberFormat="1" applyFont="1" applyFill="1" applyBorder="1" applyAlignment="1" applyProtection="1">
      <alignment vertical="center" wrapText="1"/>
      <protection locked="0"/>
    </xf>
    <xf numFmtId="10" fontId="90" fillId="34" borderId="10" xfId="83" applyNumberFormat="1" applyFont="1" applyFill="1" applyBorder="1" applyAlignment="1" applyProtection="1">
      <alignment horizontal="center" vertical="center" wrapText="1"/>
      <protection/>
    </xf>
    <xf numFmtId="0" fontId="0" fillId="34" borderId="0" xfId="0" applyFill="1" applyBorder="1" applyAlignment="1" applyProtection="1">
      <alignment/>
      <protection locked="0"/>
    </xf>
    <xf numFmtId="0" fontId="0" fillId="0" borderId="0" xfId="0" applyFill="1" applyAlignment="1" applyProtection="1">
      <alignment/>
      <protection locked="0"/>
    </xf>
    <xf numFmtId="0" fontId="91" fillId="0" borderId="0" xfId="0" applyFont="1" applyBorder="1" applyAlignment="1" applyProtection="1">
      <alignment horizontal="center" vertical="center" wrapText="1"/>
      <protection locked="0"/>
    </xf>
    <xf numFmtId="0" fontId="91" fillId="0" borderId="0" xfId="0" applyFont="1" applyBorder="1" applyAlignment="1" applyProtection="1">
      <alignment vertical="center" wrapText="1"/>
      <protection locked="0"/>
    </xf>
    <xf numFmtId="0" fontId="92" fillId="0" borderId="0"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85" fillId="0" borderId="0" xfId="0" applyFont="1" applyBorder="1" applyAlignment="1" applyProtection="1">
      <alignment horizontal="center" vertical="center" wrapText="1"/>
      <protection locked="0"/>
    </xf>
    <xf numFmtId="0" fontId="90" fillId="0" borderId="0" xfId="0" applyFont="1" applyFill="1" applyAlignment="1" applyProtection="1">
      <alignment/>
      <protection locked="0"/>
    </xf>
    <xf numFmtId="0" fontId="90" fillId="0" borderId="0" xfId="0" applyFont="1" applyFill="1" applyAlignment="1" applyProtection="1">
      <alignment horizontal="center" vertical="center"/>
      <protection locked="0"/>
    </xf>
    <xf numFmtId="10" fontId="10" fillId="2" borderId="10" xfId="75" applyNumberFormat="1" applyFont="1" applyFill="1" applyBorder="1" applyAlignment="1" applyProtection="1">
      <alignment horizontal="center" vertical="center" wrapText="1"/>
      <protection locked="0"/>
    </xf>
    <xf numFmtId="0" fontId="90" fillId="0" borderId="0" xfId="0" applyFont="1" applyAlignment="1" applyProtection="1">
      <alignment/>
      <protection locked="0"/>
    </xf>
    <xf numFmtId="0" fontId="0" fillId="0" borderId="0" xfId="0" applyAlignment="1" applyProtection="1">
      <alignment/>
      <protection locked="0"/>
    </xf>
    <xf numFmtId="0" fontId="25" fillId="0" borderId="10" xfId="0" applyFont="1" applyFill="1" applyBorder="1" applyAlignment="1" applyProtection="1">
      <alignment horizontal="justify" vertical="center" wrapText="1"/>
      <protection/>
    </xf>
    <xf numFmtId="0" fontId="25"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9" fontId="25" fillId="0" borderId="10" xfId="0" applyNumberFormat="1" applyFont="1" applyFill="1" applyBorder="1" applyAlignment="1" applyProtection="1">
      <alignment horizontal="center" vertical="center" wrapText="1"/>
      <protection/>
    </xf>
    <xf numFmtId="0" fontId="90" fillId="0" borderId="0" xfId="0" applyFont="1" applyAlignment="1" applyProtection="1">
      <alignment/>
      <protection/>
    </xf>
    <xf numFmtId="0" fontId="12" fillId="2"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5" fillId="34" borderId="10" xfId="80" applyFont="1" applyFill="1" applyBorder="1" applyAlignment="1">
      <alignment horizontal="center"/>
      <protection/>
    </xf>
    <xf numFmtId="3" fontId="5" fillId="34" borderId="10" xfId="75" applyNumberFormat="1" applyFont="1" applyFill="1" applyBorder="1" applyAlignment="1">
      <alignment horizontal="right"/>
      <protection/>
    </xf>
    <xf numFmtId="0" fontId="6" fillId="34" borderId="10" xfId="80" applyFont="1" applyFill="1" applyBorder="1" applyAlignment="1">
      <alignment horizontal="center"/>
      <protection/>
    </xf>
    <xf numFmtId="3" fontId="6" fillId="34" borderId="10" xfId="75" applyNumberFormat="1" applyFont="1" applyFill="1" applyBorder="1" applyAlignment="1">
      <alignment/>
      <protection/>
    </xf>
    <xf numFmtId="0" fontId="0" fillId="0" borderId="10" xfId="0" applyFont="1" applyBorder="1" applyAlignment="1">
      <alignment horizontal="justify" wrapText="1"/>
    </xf>
    <xf numFmtId="0" fontId="0" fillId="0" borderId="10" xfId="0" applyFont="1" applyBorder="1" applyAlignment="1">
      <alignment wrapText="1"/>
    </xf>
    <xf numFmtId="0" fontId="85" fillId="0" borderId="0" xfId="0" applyFont="1" applyBorder="1" applyAlignment="1" applyProtection="1">
      <alignment horizontal="center" vertical="center" wrapText="1"/>
      <protection/>
    </xf>
    <xf numFmtId="0" fontId="2" fillId="35" borderId="10" xfId="78" applyFont="1" applyFill="1" applyBorder="1" applyAlignment="1">
      <alignment horizontal="center" vertical="center"/>
      <protection/>
    </xf>
    <xf numFmtId="0" fontId="93" fillId="40" borderId="10" xfId="0" applyFont="1" applyFill="1" applyBorder="1" applyAlignment="1">
      <alignment horizontal="justify" vertical="center" wrapText="1"/>
    </xf>
    <xf numFmtId="0" fontId="93" fillId="0" borderId="10" xfId="0" applyFont="1" applyBorder="1" applyAlignment="1">
      <alignment horizontal="justify" vertical="center" wrapText="1"/>
    </xf>
    <xf numFmtId="0" fontId="0" fillId="0" borderId="10" xfId="0" applyFont="1" applyBorder="1" applyAlignment="1">
      <alignment/>
    </xf>
    <xf numFmtId="0" fontId="84" fillId="0" borderId="0" xfId="0" applyFont="1" applyFill="1" applyAlignment="1" applyProtection="1">
      <alignment horizontal="right" vertical="center"/>
      <protection/>
    </xf>
    <xf numFmtId="0" fontId="84" fillId="0" borderId="0" xfId="0" applyFont="1" applyFill="1" applyAlignment="1" applyProtection="1">
      <alignment/>
      <protection/>
    </xf>
    <xf numFmtId="0" fontId="84" fillId="0" borderId="0" xfId="0" applyFont="1" applyFill="1" applyBorder="1" applyAlignment="1" applyProtection="1">
      <alignment horizontal="center" vertical="center" wrapText="1"/>
      <protection locked="0"/>
    </xf>
    <xf numFmtId="0" fontId="94" fillId="34" borderId="0" xfId="0" applyFont="1" applyFill="1" applyBorder="1" applyAlignment="1" applyProtection="1">
      <alignment/>
      <protection locked="0"/>
    </xf>
    <xf numFmtId="0" fontId="94" fillId="0" borderId="0" xfId="0" applyFont="1" applyFill="1" applyAlignment="1" applyProtection="1">
      <alignment/>
      <protection locked="0"/>
    </xf>
    <xf numFmtId="9" fontId="95" fillId="0" borderId="10" xfId="0" applyNumberFormat="1" applyFont="1" applyBorder="1" applyAlignment="1" applyProtection="1">
      <alignment horizontal="center" vertical="center"/>
      <protection/>
    </xf>
    <xf numFmtId="10" fontId="90" fillId="0" borderId="10" xfId="83" applyNumberFormat="1" applyFont="1" applyBorder="1" applyAlignment="1" applyProtection="1">
      <alignment horizontal="center" vertical="center" wrapText="1"/>
      <protection/>
    </xf>
    <xf numFmtId="17" fontId="25" fillId="0" borderId="10" xfId="0" applyNumberFormat="1" applyFont="1" applyBorder="1" applyAlignment="1" applyProtection="1">
      <alignment horizontal="center" vertical="center" wrapText="1"/>
      <protection locked="0"/>
    </xf>
    <xf numFmtId="0" fontId="0" fillId="0" borderId="10" xfId="83" applyNumberFormat="1" applyFont="1" applyFill="1" applyBorder="1" applyAlignment="1" applyProtection="1">
      <alignment horizontal="center" vertical="center"/>
      <protection/>
    </xf>
    <xf numFmtId="188" fontId="12" fillId="0" borderId="10" xfId="57" applyNumberFormat="1" applyFont="1" applyFill="1" applyBorder="1" applyAlignment="1" applyProtection="1">
      <alignment horizontal="center" vertical="center"/>
      <protection/>
    </xf>
    <xf numFmtId="188" fontId="90" fillId="0" borderId="10" xfId="57" applyNumberFormat="1" applyFont="1" applyFill="1" applyBorder="1" applyAlignment="1" applyProtection="1">
      <alignment horizontal="center" vertical="center" wrapText="1"/>
      <protection/>
    </xf>
    <xf numFmtId="188" fontId="95" fillId="41" borderId="10" xfId="52" applyNumberFormat="1" applyFont="1" applyFill="1" applyBorder="1" applyAlignment="1" applyProtection="1">
      <alignment horizontal="center" vertical="center" wrapText="1"/>
      <protection/>
    </xf>
    <xf numFmtId="188" fontId="95" fillId="0" borderId="10" xfId="57" applyNumberFormat="1" applyFont="1" applyFill="1" applyBorder="1" applyAlignment="1" applyProtection="1">
      <alignment horizontal="center" vertical="center" wrapText="1"/>
      <protection/>
    </xf>
    <xf numFmtId="188" fontId="90" fillId="0" borderId="10" xfId="52" applyNumberFormat="1" applyFont="1" applyFill="1" applyBorder="1" applyAlignment="1" applyProtection="1">
      <alignment horizontal="center" vertical="center" wrapText="1"/>
      <protection locked="0"/>
    </xf>
    <xf numFmtId="188" fontId="90" fillId="36" borderId="10" xfId="52" applyNumberFormat="1" applyFont="1" applyFill="1" applyBorder="1" applyAlignment="1" applyProtection="1">
      <alignment horizontal="center" vertical="center" wrapText="1"/>
      <protection/>
    </xf>
    <xf numFmtId="188" fontId="95" fillId="0" borderId="10" xfId="52" applyNumberFormat="1" applyFont="1" applyBorder="1" applyAlignment="1" applyProtection="1">
      <alignment horizontal="center" vertical="center" wrapText="1"/>
      <protection/>
    </xf>
    <xf numFmtId="188" fontId="95" fillId="36" borderId="10" xfId="83" applyNumberFormat="1" applyFont="1" applyFill="1" applyBorder="1" applyAlignment="1" applyProtection="1">
      <alignment horizontal="center" vertical="center" wrapText="1"/>
      <protection/>
    </xf>
    <xf numFmtId="10" fontId="90" fillId="36" borderId="10" xfId="0" applyNumberFormat="1" applyFont="1" applyFill="1" applyBorder="1" applyAlignment="1" applyProtection="1">
      <alignment horizontal="center" vertical="center" wrapText="1"/>
      <protection/>
    </xf>
    <xf numFmtId="0" fontId="83" fillId="0" borderId="0" xfId="0" applyFont="1" applyFill="1" applyAlignment="1" applyProtection="1">
      <alignment/>
      <protection/>
    </xf>
    <xf numFmtId="0" fontId="83" fillId="0" borderId="0" xfId="0" applyFont="1" applyAlignment="1" applyProtection="1">
      <alignment/>
      <protection/>
    </xf>
    <xf numFmtId="0" fontId="94" fillId="34" borderId="0" xfId="0" applyFont="1" applyFill="1" applyBorder="1" applyAlignment="1" applyProtection="1">
      <alignment/>
      <protection/>
    </xf>
    <xf numFmtId="0" fontId="0" fillId="0" borderId="0" xfId="0" applyFont="1" applyBorder="1" applyAlignment="1" applyProtection="1">
      <alignment horizontal="center"/>
      <protection/>
    </xf>
    <xf numFmtId="0" fontId="91" fillId="0" borderId="0" xfId="0" applyFont="1" applyBorder="1" applyAlignment="1" applyProtection="1">
      <alignment horizontal="center" vertical="center" wrapText="1"/>
      <protection/>
    </xf>
    <xf numFmtId="0" fontId="91" fillId="0" borderId="0" xfId="0" applyFont="1" applyBorder="1" applyAlignment="1" applyProtection="1">
      <alignment vertical="center" wrapText="1"/>
      <protection/>
    </xf>
    <xf numFmtId="0" fontId="92"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94" fillId="0" borderId="0" xfId="0" applyFont="1" applyFill="1" applyAlignment="1" applyProtection="1">
      <alignment/>
      <protection/>
    </xf>
    <xf numFmtId="0" fontId="84" fillId="0" borderId="0" xfId="0" applyFont="1" applyFill="1" applyBorder="1" applyAlignment="1" applyProtection="1">
      <alignment horizontal="center" vertical="center" wrapText="1"/>
      <protection/>
    </xf>
    <xf numFmtId="174" fontId="0" fillId="0" borderId="0" xfId="71" applyFont="1" applyFill="1" applyAlignment="1" applyProtection="1">
      <alignment horizontal="center" vertical="center"/>
      <protection/>
    </xf>
    <xf numFmtId="187" fontId="90" fillId="42" borderId="10" xfId="0" applyNumberFormat="1" applyFont="1" applyFill="1" applyBorder="1" applyAlignment="1" applyProtection="1">
      <alignment horizontal="center" vertical="center" wrapText="1"/>
      <protection locked="0"/>
    </xf>
    <xf numFmtId="188" fontId="12" fillId="0" borderId="10" xfId="57" applyNumberFormat="1" applyFont="1" applyFill="1" applyBorder="1" applyAlignment="1" applyProtection="1">
      <alignment horizontal="center" vertical="center"/>
      <protection locked="0"/>
    </xf>
    <xf numFmtId="0" fontId="96" fillId="0" borderId="10" xfId="0" applyFont="1" applyBorder="1" applyAlignment="1" applyProtection="1">
      <alignment horizontal="center"/>
      <protection/>
    </xf>
    <xf numFmtId="0" fontId="97" fillId="0" borderId="10" xfId="0" applyFont="1" applyBorder="1" applyAlignment="1" applyProtection="1">
      <alignment/>
      <protection/>
    </xf>
    <xf numFmtId="0" fontId="96" fillId="0" borderId="10" xfId="0" applyFont="1" applyBorder="1" applyAlignment="1" applyProtection="1">
      <alignment/>
      <protection/>
    </xf>
    <xf numFmtId="0" fontId="97" fillId="0" borderId="0" xfId="0" applyFont="1" applyFill="1" applyAlignment="1" applyProtection="1">
      <alignment/>
      <protection/>
    </xf>
    <xf numFmtId="0" fontId="97" fillId="0" borderId="0" xfId="0" applyFont="1" applyAlignment="1" applyProtection="1">
      <alignment/>
      <protection/>
    </xf>
    <xf numFmtId="0" fontId="96" fillId="0" borderId="0" xfId="0" applyFont="1" applyFill="1" applyBorder="1" applyAlignment="1" applyProtection="1">
      <alignment horizontal="center" vertical="center" wrapText="1"/>
      <protection/>
    </xf>
    <xf numFmtId="0" fontId="96" fillId="0" borderId="0" xfId="79" applyFont="1" applyFill="1" applyBorder="1" applyAlignment="1" applyProtection="1">
      <alignment horizontal="center" vertical="center"/>
      <protection/>
    </xf>
    <xf numFmtId="0" fontId="95" fillId="0" borderId="0" xfId="79" applyFont="1" applyFill="1" applyBorder="1" applyAlignment="1" applyProtection="1">
      <alignment horizontal="center" vertical="center"/>
      <protection/>
    </xf>
    <xf numFmtId="0" fontId="98" fillId="0" borderId="0" xfId="0" applyFont="1" applyFill="1" applyAlignment="1" applyProtection="1">
      <alignment/>
      <protection/>
    </xf>
    <xf numFmtId="0" fontId="5" fillId="43" borderId="10" xfId="79" applyFont="1" applyFill="1" applyBorder="1" applyAlignment="1" applyProtection="1">
      <alignment horizontal="left" vertical="center" wrapText="1"/>
      <protection/>
    </xf>
    <xf numFmtId="0" fontId="6" fillId="34" borderId="10" xfId="79" applyFont="1" applyFill="1" applyBorder="1" applyAlignment="1" applyProtection="1">
      <alignment horizontal="center" vertical="center"/>
      <protection/>
    </xf>
    <xf numFmtId="0" fontId="12" fillId="0" borderId="0" xfId="79" applyFont="1" applyFill="1" applyBorder="1" applyAlignment="1" applyProtection="1">
      <alignment horizontal="center" vertical="top" wrapText="1"/>
      <protection/>
    </xf>
    <xf numFmtId="0" fontId="5" fillId="43" borderId="10" xfId="79" applyFont="1" applyFill="1" applyBorder="1" applyAlignment="1" applyProtection="1">
      <alignment vertical="center" wrapText="1"/>
      <protection/>
    </xf>
    <xf numFmtId="0" fontId="6" fillId="33" borderId="10" xfId="79" applyFont="1" applyFill="1" applyBorder="1" applyAlignment="1" applyProtection="1">
      <alignment vertical="center"/>
      <protection/>
    </xf>
    <xf numFmtId="0" fontId="12" fillId="0" borderId="0" xfId="79" applyFont="1" applyFill="1" applyBorder="1" applyAlignment="1" applyProtection="1">
      <alignment horizontal="center" vertical="center"/>
      <protection/>
    </xf>
    <xf numFmtId="1" fontId="10" fillId="0" borderId="0" xfId="59" applyNumberFormat="1" applyFont="1" applyFill="1" applyBorder="1" applyAlignment="1" applyProtection="1">
      <alignment horizontal="center" vertical="center" wrapText="1"/>
      <protection/>
    </xf>
    <xf numFmtId="0" fontId="10" fillId="0" borderId="0" xfId="84" applyNumberFormat="1" applyFont="1" applyFill="1" applyBorder="1" applyAlignment="1" applyProtection="1">
      <alignment horizontal="center" vertical="center" wrapText="1"/>
      <protection/>
    </xf>
    <xf numFmtId="0" fontId="12" fillId="0" borderId="0" xfId="79" applyFont="1" applyFill="1" applyBorder="1" applyAlignment="1" applyProtection="1">
      <alignment horizontal="left" vertical="center" wrapText="1"/>
      <protection/>
    </xf>
    <xf numFmtId="0" fontId="12" fillId="0" borderId="0" xfId="79" applyFont="1" applyFill="1" applyBorder="1" applyAlignment="1" applyProtection="1">
      <alignment horizontal="center" vertical="center" wrapText="1"/>
      <protection/>
    </xf>
    <xf numFmtId="0" fontId="10" fillId="0" borderId="0" xfId="79" applyFont="1" applyFill="1" applyBorder="1" applyAlignment="1" applyProtection="1">
      <alignment horizontal="center" vertical="center" wrapText="1"/>
      <protection/>
    </xf>
    <xf numFmtId="0" fontId="17" fillId="0" borderId="0" xfId="79" applyFont="1" applyFill="1" applyBorder="1" applyAlignment="1" applyProtection="1">
      <alignment horizontal="center" vertical="center"/>
      <protection/>
    </xf>
    <xf numFmtId="9" fontId="10" fillId="0" borderId="0" xfId="84" applyFont="1" applyFill="1" applyBorder="1" applyAlignment="1" applyProtection="1">
      <alignment horizontal="center" vertical="center"/>
      <protection/>
    </xf>
    <xf numFmtId="187" fontId="12" fillId="0" borderId="0" xfId="84" applyNumberFormat="1" applyFont="1" applyFill="1" applyBorder="1" applyAlignment="1" applyProtection="1">
      <alignment horizontal="center" vertical="top" wrapText="1"/>
      <protection/>
    </xf>
    <xf numFmtId="9" fontId="12" fillId="0" borderId="0" xfId="84" applyFont="1" applyFill="1" applyBorder="1" applyAlignment="1" applyProtection="1">
      <alignment horizontal="center" vertical="top" wrapText="1"/>
      <protection/>
    </xf>
    <xf numFmtId="0" fontId="5" fillId="43" borderId="10" xfId="79" applyFont="1" applyFill="1" applyBorder="1" applyAlignment="1" applyProtection="1">
      <alignment vertical="top" wrapText="1"/>
      <protection/>
    </xf>
    <xf numFmtId="0" fontId="5" fillId="43" borderId="10" xfId="79" applyFont="1" applyFill="1" applyBorder="1" applyAlignment="1" applyProtection="1">
      <alignment horizontal="center" vertical="center" wrapText="1"/>
      <protection/>
    </xf>
    <xf numFmtId="0" fontId="5" fillId="43" borderId="10" xfId="0" applyFont="1" applyFill="1" applyBorder="1" applyAlignment="1" applyProtection="1">
      <alignment horizontal="center" vertical="center" wrapText="1"/>
      <protection/>
    </xf>
    <xf numFmtId="0" fontId="5" fillId="43" borderId="10" xfId="79" applyFont="1" applyFill="1" applyBorder="1" applyAlignment="1" applyProtection="1">
      <alignment horizontal="center" vertical="center"/>
      <protection/>
    </xf>
    <xf numFmtId="10" fontId="6" fillId="33" borderId="10" xfId="83" applyNumberFormat="1" applyFont="1" applyFill="1" applyBorder="1" applyAlignment="1" applyProtection="1">
      <alignment horizontal="center" vertical="center"/>
      <protection/>
    </xf>
    <xf numFmtId="10" fontId="6" fillId="34" borderId="10" xfId="83" applyNumberFormat="1" applyFont="1" applyFill="1" applyBorder="1" applyAlignment="1" applyProtection="1">
      <alignment horizontal="center" vertical="center" wrapText="1"/>
      <protection/>
    </xf>
    <xf numFmtId="10" fontId="99" fillId="0" borderId="10" xfId="83" applyNumberFormat="1" applyFont="1" applyBorder="1" applyAlignment="1" applyProtection="1">
      <alignment horizontal="center" vertical="center" wrapText="1"/>
      <protection/>
    </xf>
    <xf numFmtId="10" fontId="100" fillId="0" borderId="10" xfId="83" applyNumberFormat="1" applyFont="1" applyBorder="1" applyAlignment="1" applyProtection="1">
      <alignment horizontal="center" vertical="center" wrapText="1"/>
      <protection/>
    </xf>
    <xf numFmtId="10" fontId="84" fillId="0" borderId="10" xfId="83" applyNumberFormat="1" applyFont="1" applyBorder="1" applyAlignment="1" applyProtection="1">
      <alignment horizontal="center" vertical="center" wrapText="1"/>
      <protection/>
    </xf>
    <xf numFmtId="9" fontId="90" fillId="0" borderId="0" xfId="83" applyFont="1" applyFill="1" applyBorder="1" applyAlignment="1" applyProtection="1">
      <alignment horizontal="center" vertical="center" wrapText="1"/>
      <protection/>
    </xf>
    <xf numFmtId="0" fontId="5" fillId="43" borderId="10" xfId="79" applyFont="1" applyFill="1" applyBorder="1" applyAlignment="1" applyProtection="1">
      <alignment horizontal="justify" vertical="center" wrapText="1"/>
      <protection/>
    </xf>
    <xf numFmtId="0" fontId="101" fillId="0" borderId="0" xfId="79" applyFont="1" applyFill="1" applyBorder="1" applyAlignment="1" applyProtection="1">
      <alignment horizontal="center" vertical="center" wrapText="1"/>
      <protection/>
    </xf>
    <xf numFmtId="0" fontId="97" fillId="0" borderId="0" xfId="0" applyFont="1" applyFill="1" applyBorder="1" applyAlignment="1" applyProtection="1">
      <alignment horizontal="center" vertical="center"/>
      <protection/>
    </xf>
    <xf numFmtId="0" fontId="2" fillId="0" borderId="0" xfId="79" applyFont="1" applyFill="1" applyBorder="1" applyAlignment="1" applyProtection="1">
      <alignment horizontal="center" vertical="center" wrapText="1"/>
      <protection/>
    </xf>
    <xf numFmtId="0" fontId="3" fillId="0" borderId="0" xfId="79" applyFont="1" applyFill="1" applyBorder="1" applyAlignment="1" applyProtection="1">
      <alignment horizontal="center" vertical="center"/>
      <protection/>
    </xf>
    <xf numFmtId="0" fontId="3" fillId="0" borderId="0" xfId="79" applyFont="1" applyFill="1" applyBorder="1" applyAlignment="1" applyProtection="1">
      <alignment vertical="center" wrapText="1"/>
      <protection/>
    </xf>
    <xf numFmtId="0" fontId="2" fillId="33" borderId="0" xfId="79" applyFont="1" applyFill="1" applyAlignment="1" applyProtection="1">
      <alignment horizontal="center" vertical="center"/>
      <protection/>
    </xf>
    <xf numFmtId="0" fontId="3" fillId="33" borderId="0" xfId="79" applyFont="1" applyFill="1" applyAlignment="1" applyProtection="1">
      <alignment vertical="center"/>
      <protection/>
    </xf>
    <xf numFmtId="0" fontId="3" fillId="33" borderId="0" xfId="79" applyFont="1" applyFill="1" applyAlignment="1" applyProtection="1">
      <alignment vertical="top" wrapText="1"/>
      <protection/>
    </xf>
    <xf numFmtId="9" fontId="2" fillId="33" borderId="0" xfId="84" applyFont="1" applyFill="1" applyAlignment="1" applyProtection="1">
      <alignment vertical="center"/>
      <protection/>
    </xf>
    <xf numFmtId="9" fontId="3" fillId="33" borderId="0" xfId="84" applyFont="1" applyFill="1" applyAlignment="1" applyProtection="1">
      <alignment vertical="center"/>
      <protection/>
    </xf>
    <xf numFmtId="0" fontId="3" fillId="0" borderId="0" xfId="79" applyFont="1" applyFill="1" applyAlignment="1" applyProtection="1">
      <alignment vertical="center"/>
      <protection/>
    </xf>
    <xf numFmtId="0" fontId="96" fillId="0" borderId="0" xfId="0" applyFont="1" applyAlignment="1" applyProtection="1">
      <alignment horizontal="center"/>
      <protection/>
    </xf>
    <xf numFmtId="0" fontId="96" fillId="0" borderId="0" xfId="0" applyFont="1" applyAlignment="1" applyProtection="1">
      <alignment/>
      <protection/>
    </xf>
    <xf numFmtId="10" fontId="100" fillId="33" borderId="10" xfId="83" applyNumberFormat="1" applyFont="1" applyFill="1" applyBorder="1" applyAlignment="1" applyProtection="1">
      <alignment horizontal="center" vertical="center"/>
      <protection locked="0"/>
    </xf>
    <xf numFmtId="0" fontId="3" fillId="34" borderId="0" xfId="77" applyFill="1" applyBorder="1" applyAlignment="1">
      <alignment horizontal="center"/>
      <protection/>
    </xf>
    <xf numFmtId="0" fontId="92" fillId="34" borderId="0" xfId="0" applyFont="1" applyFill="1" applyBorder="1" applyAlignment="1">
      <alignment horizontal="center" vertical="center" wrapText="1"/>
    </xf>
    <xf numFmtId="0" fontId="3" fillId="34" borderId="0" xfId="77" applyFill="1" applyAlignment="1">
      <alignment wrapText="1"/>
      <protection/>
    </xf>
    <xf numFmtId="0" fontId="3" fillId="34" borderId="0" xfId="77" applyFill="1">
      <alignment/>
      <protection/>
    </xf>
    <xf numFmtId="0" fontId="10" fillId="34" borderId="10" xfId="0" applyFont="1" applyFill="1" applyBorder="1" applyAlignment="1" applyProtection="1">
      <alignment horizontal="left" vertical="center" wrapText="1"/>
      <protection/>
    </xf>
    <xf numFmtId="0" fontId="102" fillId="34" borderId="0" xfId="0" applyFont="1" applyFill="1" applyBorder="1" applyAlignment="1">
      <alignment horizontal="center" vertical="center" wrapText="1"/>
    </xf>
    <xf numFmtId="0" fontId="3" fillId="34" borderId="0" xfId="77" applyFont="1" applyFill="1" applyAlignment="1">
      <alignment wrapText="1"/>
      <protection/>
    </xf>
    <xf numFmtId="0" fontId="3" fillId="34" borderId="0" xfId="77" applyFont="1" applyFill="1">
      <alignment/>
      <protection/>
    </xf>
    <xf numFmtId="0" fontId="85" fillId="34" borderId="0" xfId="0" applyFont="1" applyFill="1" applyBorder="1" applyAlignment="1">
      <alignment horizontal="center" vertical="center" wrapText="1"/>
    </xf>
    <xf numFmtId="0" fontId="6" fillId="34" borderId="0" xfId="77" applyFont="1" applyFill="1" applyAlignment="1">
      <alignment wrapText="1"/>
      <protection/>
    </xf>
    <xf numFmtId="0" fontId="6" fillId="34" borderId="0" xfId="77" applyFont="1" applyFill="1">
      <alignment/>
      <protection/>
    </xf>
    <xf numFmtId="0" fontId="85" fillId="0" borderId="10" xfId="0" applyFont="1" applyBorder="1" applyAlignment="1" applyProtection="1">
      <alignment horizontal="center" vertical="center" wrapText="1"/>
      <protection locked="0"/>
    </xf>
    <xf numFmtId="0" fontId="10" fillId="2" borderId="10" xfId="75" applyFont="1" applyFill="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34" borderId="0" xfId="0" applyFill="1" applyAlignment="1" applyProtection="1">
      <alignment/>
      <protection/>
    </xf>
    <xf numFmtId="0" fontId="97" fillId="34" borderId="0" xfId="0" applyFont="1" applyFill="1" applyBorder="1" applyAlignment="1" applyProtection="1">
      <alignment horizontal="center"/>
      <protection/>
    </xf>
    <xf numFmtId="0" fontId="96" fillId="34" borderId="0" xfId="0" applyFont="1" applyFill="1" applyBorder="1" applyAlignment="1" applyProtection="1">
      <alignment horizontal="center" vertical="center" wrapText="1"/>
      <protection/>
    </xf>
    <xf numFmtId="0" fontId="83" fillId="34" borderId="0" xfId="0" applyFont="1" applyFill="1" applyBorder="1" applyAlignment="1" applyProtection="1">
      <alignment horizontal="center"/>
      <protection/>
    </xf>
    <xf numFmtId="0" fontId="0" fillId="34" borderId="0" xfId="0" applyFill="1" applyAlignment="1" applyProtection="1">
      <alignment horizontal="center"/>
      <protection/>
    </xf>
    <xf numFmtId="0" fontId="83" fillId="0" borderId="0" xfId="0" applyFont="1" applyFill="1" applyBorder="1" applyAlignment="1" applyProtection="1">
      <alignment horizontal="center" vertical="center" wrapText="1"/>
      <protection/>
    </xf>
    <xf numFmtId="0" fontId="83" fillId="14" borderId="27" xfId="0" applyFont="1" applyFill="1" applyBorder="1" applyAlignment="1" applyProtection="1">
      <alignment horizontal="center" vertical="center" wrapText="1"/>
      <protection/>
    </xf>
    <xf numFmtId="0" fontId="83" fillId="43" borderId="10" xfId="0" applyFont="1" applyFill="1" applyBorder="1" applyAlignment="1" applyProtection="1">
      <alignment horizontal="center" vertical="center" wrapText="1"/>
      <protection/>
    </xf>
    <xf numFmtId="9" fontId="103" fillId="0" borderId="0" xfId="0" applyNumberFormat="1"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79" fillId="0" borderId="0" xfId="0" applyFont="1" applyAlignment="1" applyProtection="1">
      <alignment/>
      <protection/>
    </xf>
    <xf numFmtId="0" fontId="25" fillId="0" borderId="0" xfId="0" applyFont="1" applyAlignment="1" applyProtection="1">
      <alignment/>
      <protection/>
    </xf>
    <xf numFmtId="187" fontId="0" fillId="0" borderId="0" xfId="83" applyNumberFormat="1" applyFont="1" applyAlignment="1" applyProtection="1">
      <alignment/>
      <protection/>
    </xf>
    <xf numFmtId="187" fontId="79" fillId="0" borderId="0" xfId="83" applyNumberFormat="1" applyFont="1" applyAlignment="1" applyProtection="1">
      <alignment/>
      <protection/>
    </xf>
    <xf numFmtId="0" fontId="79" fillId="0" borderId="0" xfId="0" applyFont="1" applyAlignment="1" applyProtection="1">
      <alignment horizontal="center" vertical="center"/>
      <protection/>
    </xf>
    <xf numFmtId="9" fontId="79" fillId="0" borderId="0" xfId="83" applyFont="1" applyAlignment="1" applyProtection="1">
      <alignment/>
      <protection/>
    </xf>
    <xf numFmtId="0" fontId="25"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10" xfId="0" applyFill="1" applyBorder="1" applyAlignment="1" applyProtection="1">
      <alignment horizontal="center" vertical="center" wrapText="1"/>
      <protection locked="0"/>
    </xf>
    <xf numFmtId="17" fontId="104" fillId="0" borderId="10" xfId="0" applyNumberFormat="1" applyFont="1" applyFill="1" applyBorder="1" applyAlignment="1" applyProtection="1">
      <alignment horizontal="center" vertical="center" wrapText="1"/>
      <protection locked="0"/>
    </xf>
    <xf numFmtId="10" fontId="83" fillId="14" borderId="10" xfId="83" applyNumberFormat="1" applyFont="1" applyFill="1" applyBorder="1" applyAlignment="1" applyProtection="1">
      <alignment horizontal="center" vertical="center" wrapText="1"/>
      <protection locked="0"/>
    </xf>
    <xf numFmtId="9" fontId="83" fillId="14" borderId="10" xfId="83" applyFont="1" applyFill="1" applyBorder="1" applyAlignment="1" applyProtection="1">
      <alignment horizontal="center" vertical="center" wrapText="1"/>
      <protection locked="0"/>
    </xf>
    <xf numFmtId="0" fontId="61" fillId="43" borderId="10" xfId="0" applyFont="1" applyFill="1" applyBorder="1" applyAlignment="1" applyProtection="1">
      <alignment vertical="center" wrapText="1"/>
      <protection locked="0"/>
    </xf>
    <xf numFmtId="0" fontId="2" fillId="2" borderId="27" xfId="0" applyFont="1" applyFill="1" applyBorder="1" applyAlignment="1" applyProtection="1">
      <alignment horizontal="center" vertical="center" wrapText="1"/>
      <protection/>
    </xf>
    <xf numFmtId="0" fontId="10" fillId="2" borderId="27" xfId="0" applyFont="1" applyFill="1" applyBorder="1" applyAlignment="1" applyProtection="1">
      <alignment horizontal="center" vertical="center" wrapText="1"/>
      <protection/>
    </xf>
    <xf numFmtId="10" fontId="90" fillId="36" borderId="14" xfId="0" applyNumberFormat="1" applyFont="1" applyFill="1" applyBorder="1" applyAlignment="1" applyProtection="1">
      <alignment horizontal="center" vertical="center" wrapText="1"/>
      <protection/>
    </xf>
    <xf numFmtId="0" fontId="12" fillId="39" borderId="51" xfId="0" applyFont="1" applyFill="1" applyBorder="1" applyAlignment="1" applyProtection="1">
      <alignment horizontal="center" vertical="center" wrapText="1"/>
      <protection/>
    </xf>
    <xf numFmtId="187" fontId="90" fillId="0" borderId="51" xfId="0" applyNumberFormat="1" applyFont="1" applyFill="1" applyBorder="1" applyAlignment="1" applyProtection="1">
      <alignment horizontal="center" vertical="center" wrapText="1"/>
      <protection/>
    </xf>
    <xf numFmtId="10" fontId="90" fillId="0" borderId="51" xfId="0" applyNumberFormat="1" applyFont="1" applyFill="1" applyBorder="1" applyAlignment="1" applyProtection="1">
      <alignment horizontal="center" vertical="center" wrapText="1"/>
      <protection/>
    </xf>
    <xf numFmtId="10" fontId="90" fillId="0" borderId="51" xfId="0" applyNumberFormat="1" applyFont="1" applyFill="1" applyBorder="1" applyAlignment="1" applyProtection="1">
      <alignment horizontal="center" vertical="center" wrapText="1"/>
      <protection locked="0"/>
    </xf>
    <xf numFmtId="187" fontId="90" fillId="42" borderId="51" xfId="0" applyNumberFormat="1" applyFont="1" applyFill="1" applyBorder="1" applyAlignment="1" applyProtection="1">
      <alignment horizontal="center" vertical="center" wrapText="1"/>
      <protection locked="0"/>
    </xf>
    <xf numFmtId="10" fontId="90" fillId="0" borderId="51" xfId="83" applyNumberFormat="1" applyFont="1" applyFill="1" applyBorder="1" applyAlignment="1" applyProtection="1">
      <alignment horizontal="center" vertical="center" wrapText="1"/>
      <protection locked="0"/>
    </xf>
    <xf numFmtId="10" fontId="90" fillId="36" borderId="51" xfId="83" applyNumberFormat="1" applyFont="1" applyFill="1" applyBorder="1" applyAlignment="1" applyProtection="1">
      <alignment horizontal="center" vertical="center" wrapText="1"/>
      <protection/>
    </xf>
    <xf numFmtId="10" fontId="90" fillId="36" borderId="51" xfId="0" applyNumberFormat="1" applyFont="1" applyFill="1" applyBorder="1" applyAlignment="1" applyProtection="1">
      <alignment horizontal="center" vertical="center" wrapText="1"/>
      <protection/>
    </xf>
    <xf numFmtId="10" fontId="90" fillId="36" borderId="52" xfId="0" applyNumberFormat="1" applyFont="1" applyFill="1" applyBorder="1" applyAlignment="1" applyProtection="1">
      <alignment horizontal="center" vertical="center" wrapText="1"/>
      <protection/>
    </xf>
    <xf numFmtId="10" fontId="90" fillId="36" borderId="16" xfId="0" applyNumberFormat="1" applyFont="1" applyFill="1" applyBorder="1" applyAlignment="1" applyProtection="1">
      <alignment horizontal="center" vertical="center" wrapText="1"/>
      <protection/>
    </xf>
    <xf numFmtId="0" fontId="12" fillId="34" borderId="53" xfId="0" applyFont="1" applyFill="1" applyBorder="1" applyAlignment="1" applyProtection="1">
      <alignment horizontal="center" vertical="center" wrapText="1"/>
      <protection/>
    </xf>
    <xf numFmtId="188" fontId="90" fillId="0" borderId="53" xfId="57" applyNumberFormat="1" applyFont="1" applyFill="1" applyBorder="1" applyAlignment="1" applyProtection="1">
      <alignment horizontal="center" vertical="center" wrapText="1"/>
      <protection/>
    </xf>
    <xf numFmtId="188" fontId="90" fillId="0" borderId="53" xfId="57" applyNumberFormat="1" applyFont="1" applyFill="1" applyBorder="1" applyAlignment="1" applyProtection="1">
      <alignment horizontal="center" vertical="center" wrapText="1"/>
      <protection locked="0"/>
    </xf>
    <xf numFmtId="188" fontId="90" fillId="42" borderId="53" xfId="0" applyNumberFormat="1" applyFont="1" applyFill="1" applyBorder="1" applyAlignment="1" applyProtection="1">
      <alignment horizontal="center" vertical="center" wrapText="1"/>
      <protection locked="0"/>
    </xf>
    <xf numFmtId="188" fontId="90" fillId="42" borderId="53" xfId="53" applyNumberFormat="1" applyFont="1" applyFill="1" applyBorder="1" applyAlignment="1" applyProtection="1">
      <alignment horizontal="center" vertical="center" wrapText="1"/>
      <protection locked="0"/>
    </xf>
    <xf numFmtId="188" fontId="90" fillId="0" borderId="53" xfId="52" applyNumberFormat="1" applyFont="1" applyFill="1" applyBorder="1" applyAlignment="1" applyProtection="1">
      <alignment horizontal="center" vertical="center" wrapText="1"/>
      <protection locked="0"/>
    </xf>
    <xf numFmtId="188" fontId="90" fillId="36" borderId="53" xfId="52" applyNumberFormat="1" applyFont="1" applyFill="1" applyBorder="1" applyAlignment="1" applyProtection="1">
      <alignment horizontal="center" vertical="center" wrapText="1"/>
      <protection/>
    </xf>
    <xf numFmtId="10" fontId="90" fillId="36" borderId="53" xfId="0" applyNumberFormat="1" applyFont="1" applyFill="1" applyBorder="1" applyAlignment="1" applyProtection="1">
      <alignment horizontal="center" vertical="center" wrapText="1"/>
      <protection/>
    </xf>
    <xf numFmtId="10" fontId="90" fillId="36" borderId="54" xfId="0" applyNumberFormat="1" applyFont="1" applyFill="1" applyBorder="1" applyAlignment="1" applyProtection="1">
      <alignment horizontal="center" vertical="center" wrapText="1"/>
      <protection/>
    </xf>
    <xf numFmtId="187" fontId="90" fillId="0" borderId="51" xfId="0" applyNumberFormat="1" applyFont="1" applyFill="1" applyBorder="1" applyAlignment="1" applyProtection="1">
      <alignment horizontal="center" vertical="center" wrapText="1"/>
      <protection locked="0"/>
    </xf>
    <xf numFmtId="0" fontId="12" fillId="34" borderId="27" xfId="0" applyFont="1" applyFill="1" applyBorder="1" applyAlignment="1" applyProtection="1">
      <alignment horizontal="center" vertical="center" wrapText="1"/>
      <protection/>
    </xf>
    <xf numFmtId="188" fontId="90" fillId="0" borderId="27" xfId="57" applyNumberFormat="1" applyFont="1" applyFill="1" applyBorder="1" applyAlignment="1" applyProtection="1">
      <alignment horizontal="center" vertical="center" wrapText="1"/>
      <protection/>
    </xf>
    <xf numFmtId="188" fontId="90" fillId="0" borderId="27" xfId="57" applyNumberFormat="1" applyFont="1" applyFill="1" applyBorder="1" applyAlignment="1" applyProtection="1">
      <alignment horizontal="center" vertical="center" wrapText="1"/>
      <protection locked="0"/>
    </xf>
    <xf numFmtId="188" fontId="90" fillId="42" borderId="27" xfId="0" applyNumberFormat="1" applyFont="1" applyFill="1" applyBorder="1" applyAlignment="1" applyProtection="1">
      <alignment horizontal="center" vertical="center" wrapText="1"/>
      <protection locked="0"/>
    </xf>
    <xf numFmtId="188" fontId="90" fillId="36" borderId="27" xfId="52" applyNumberFormat="1" applyFont="1" applyFill="1" applyBorder="1" applyAlignment="1" applyProtection="1">
      <alignment horizontal="center" vertical="center" wrapText="1"/>
      <protection/>
    </xf>
    <xf numFmtId="10" fontId="90" fillId="36" borderId="27" xfId="0" applyNumberFormat="1" applyFont="1" applyFill="1" applyBorder="1" applyAlignment="1" applyProtection="1">
      <alignment horizontal="center" vertical="center" wrapText="1"/>
      <protection/>
    </xf>
    <xf numFmtId="10" fontId="90" fillId="36" borderId="21" xfId="0" applyNumberFormat="1"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188" fontId="95" fillId="0" borderId="14" xfId="57" applyNumberFormat="1" applyFont="1" applyFill="1" applyBorder="1" applyAlignment="1" applyProtection="1">
      <alignment horizontal="center" vertical="center" wrapText="1"/>
      <protection/>
    </xf>
    <xf numFmtId="187" fontId="95" fillId="42" borderId="14" xfId="0" applyNumberFormat="1" applyFont="1" applyFill="1" applyBorder="1" applyAlignment="1" applyProtection="1">
      <alignment horizontal="center" vertical="center" wrapText="1"/>
      <protection/>
    </xf>
    <xf numFmtId="188" fontId="95" fillId="0" borderId="14" xfId="52" applyNumberFormat="1" applyFont="1" applyBorder="1" applyAlignment="1" applyProtection="1">
      <alignment horizontal="center" vertical="center" wrapText="1"/>
      <protection/>
    </xf>
    <xf numFmtId="188" fontId="95" fillId="36" borderId="14" xfId="83" applyNumberFormat="1" applyFont="1" applyFill="1" applyBorder="1" applyAlignment="1" applyProtection="1">
      <alignment horizontal="center" vertical="center" wrapText="1"/>
      <protection/>
    </xf>
    <xf numFmtId="0" fontId="90" fillId="0" borderId="55" xfId="0" applyFont="1" applyBorder="1" applyAlignment="1" applyProtection="1">
      <alignment/>
      <protection/>
    </xf>
    <xf numFmtId="0" fontId="90" fillId="0" borderId="0" xfId="0" applyFont="1" applyBorder="1" applyAlignment="1" applyProtection="1">
      <alignment/>
      <protection/>
    </xf>
    <xf numFmtId="43" fontId="90" fillId="0" borderId="53" xfId="57" applyFont="1" applyFill="1" applyBorder="1" applyAlignment="1" applyProtection="1">
      <alignment horizontal="center" vertical="center" wrapText="1"/>
      <protection/>
    </xf>
    <xf numFmtId="200" fontId="90" fillId="0" borderId="53" xfId="57" applyNumberFormat="1" applyFont="1" applyFill="1" applyBorder="1" applyAlignment="1" applyProtection="1">
      <alignment horizontal="center" vertical="center" wrapText="1"/>
      <protection/>
    </xf>
    <xf numFmtId="43" fontId="90" fillId="0" borderId="53" xfId="57" applyFont="1" applyFill="1" applyBorder="1" applyAlignment="1" applyProtection="1">
      <alignment horizontal="center" vertical="center" wrapText="1"/>
      <protection locked="0"/>
    </xf>
    <xf numFmtId="0" fontId="90" fillId="42" borderId="53" xfId="0" applyNumberFormat="1" applyFont="1" applyFill="1" applyBorder="1" applyAlignment="1" applyProtection="1">
      <alignment horizontal="center" vertical="center" wrapText="1"/>
      <protection locked="0"/>
    </xf>
    <xf numFmtId="0" fontId="90" fillId="0" borderId="32" xfId="0" applyFont="1" applyBorder="1" applyAlignment="1" applyProtection="1">
      <alignment/>
      <protection/>
    </xf>
    <xf numFmtId="0" fontId="96" fillId="0" borderId="0" xfId="0" applyFont="1" applyFill="1" applyBorder="1" applyAlignment="1" applyProtection="1">
      <alignment horizontal="center" vertical="center" wrapText="1"/>
      <protection locked="0"/>
    </xf>
    <xf numFmtId="0" fontId="84" fillId="0" borderId="0" xfId="0" applyFont="1" applyFill="1" applyAlignment="1">
      <alignment/>
    </xf>
    <xf numFmtId="0" fontId="84" fillId="0" borderId="0" xfId="0" applyFont="1" applyAlignment="1">
      <alignment/>
    </xf>
    <xf numFmtId="0" fontId="96" fillId="0" borderId="0" xfId="79" applyFont="1" applyFill="1" applyBorder="1" applyAlignment="1">
      <alignment horizontal="center" vertical="center"/>
      <protection/>
    </xf>
    <xf numFmtId="0" fontId="95" fillId="0" borderId="0" xfId="79" applyFont="1" applyFill="1" applyBorder="1" applyAlignment="1">
      <alignment horizontal="center" vertical="center"/>
      <protection/>
    </xf>
    <xf numFmtId="0" fontId="98" fillId="0" borderId="0" xfId="0" applyFont="1" applyFill="1" applyAlignment="1">
      <alignment/>
    </xf>
    <xf numFmtId="0" fontId="5" fillId="43" borderId="10" xfId="79" applyFont="1" applyFill="1" applyBorder="1" applyAlignment="1">
      <alignment horizontal="left" vertical="center" wrapText="1"/>
      <protection/>
    </xf>
    <xf numFmtId="0" fontId="6" fillId="34" borderId="10" xfId="79" applyFont="1" applyFill="1" applyBorder="1" applyAlignment="1">
      <alignment horizontal="center" vertical="center"/>
      <protection/>
    </xf>
    <xf numFmtId="0" fontId="12" fillId="0" borderId="0" xfId="79" applyFont="1" applyFill="1" applyBorder="1" applyAlignment="1">
      <alignment horizontal="center" vertical="top" wrapText="1"/>
      <protection/>
    </xf>
    <xf numFmtId="0" fontId="5" fillId="43" borderId="10" xfId="79" applyFont="1" applyFill="1" applyBorder="1" applyAlignment="1">
      <alignment vertical="center" wrapText="1"/>
      <protection/>
    </xf>
    <xf numFmtId="0" fontId="12" fillId="0" borderId="0" xfId="79" applyFont="1" applyFill="1" applyBorder="1" applyAlignment="1">
      <alignment horizontal="center" vertical="center"/>
      <protection/>
    </xf>
    <xf numFmtId="1" fontId="10" fillId="0" borderId="0" xfId="59" applyNumberFormat="1" applyFont="1" applyFill="1" applyBorder="1" applyAlignment="1">
      <alignment horizontal="center" vertical="center" wrapText="1"/>
    </xf>
    <xf numFmtId="0" fontId="10" fillId="0" borderId="0" xfId="84" applyNumberFormat="1" applyFont="1" applyFill="1" applyBorder="1" applyAlignment="1">
      <alignment horizontal="center" vertical="center" wrapText="1"/>
    </xf>
    <xf numFmtId="0" fontId="12" fillId="0" borderId="0" xfId="79" applyFont="1" applyFill="1" applyBorder="1" applyAlignment="1">
      <alignment horizontal="left" vertical="center" wrapText="1"/>
      <protection/>
    </xf>
    <xf numFmtId="0" fontId="12" fillId="0" borderId="0" xfId="79" applyFont="1" applyFill="1" applyBorder="1" applyAlignment="1">
      <alignment horizontal="center" vertical="center" wrapText="1"/>
      <protection/>
    </xf>
    <xf numFmtId="0" fontId="10" fillId="0" borderId="0" xfId="79" applyFont="1" applyFill="1" applyBorder="1" applyAlignment="1">
      <alignment horizontal="center" vertical="center" wrapText="1"/>
      <protection/>
    </xf>
    <xf numFmtId="0" fontId="17" fillId="0" borderId="0" xfId="79" applyFont="1" applyFill="1" applyBorder="1" applyAlignment="1">
      <alignment horizontal="center" vertical="center"/>
      <protection/>
    </xf>
    <xf numFmtId="9" fontId="10" fillId="0" borderId="0" xfId="84" applyFont="1" applyFill="1" applyBorder="1" applyAlignment="1">
      <alignment horizontal="center" vertical="center"/>
    </xf>
    <xf numFmtId="187" fontId="12" fillId="0" borderId="0" xfId="84" applyNumberFormat="1" applyFont="1" applyFill="1" applyBorder="1" applyAlignment="1">
      <alignment horizontal="center" vertical="top" wrapText="1"/>
    </xf>
    <xf numFmtId="9" fontId="12" fillId="0" borderId="0" xfId="84" applyFont="1" applyFill="1" applyBorder="1" applyAlignment="1">
      <alignment horizontal="center" vertical="top" wrapText="1"/>
    </xf>
    <xf numFmtId="0" fontId="5" fillId="43" borderId="10" xfId="79" applyFont="1" applyFill="1" applyBorder="1" applyAlignment="1">
      <alignment vertical="top" wrapText="1"/>
      <protection/>
    </xf>
    <xf numFmtId="0" fontId="5" fillId="43" borderId="10" xfId="79" applyFont="1" applyFill="1" applyBorder="1" applyAlignment="1">
      <alignment horizontal="center" vertical="center" wrapText="1"/>
      <protection/>
    </xf>
    <xf numFmtId="0" fontId="5" fillId="43" borderId="10" xfId="0" applyFont="1" applyFill="1" applyBorder="1" applyAlignment="1">
      <alignment horizontal="center" vertical="center" wrapText="1"/>
    </xf>
    <xf numFmtId="0" fontId="5" fillId="43" borderId="10" xfId="79" applyFont="1" applyFill="1" applyBorder="1" applyAlignment="1">
      <alignment horizontal="center" vertical="center"/>
      <protection/>
    </xf>
    <xf numFmtId="0" fontId="100" fillId="33" borderId="10" xfId="83" applyNumberFormat="1" applyFont="1" applyFill="1" applyBorder="1" applyAlignment="1">
      <alignment horizontal="center" vertical="center"/>
    </xf>
    <xf numFmtId="0" fontId="6" fillId="33" borderId="10" xfId="83" applyNumberFormat="1" applyFont="1" applyFill="1" applyBorder="1" applyAlignment="1">
      <alignment horizontal="center" vertical="center"/>
    </xf>
    <xf numFmtId="0" fontId="100" fillId="34" borderId="10" xfId="83" applyNumberFormat="1" applyFont="1" applyFill="1" applyBorder="1" applyAlignment="1" applyProtection="1">
      <alignment horizontal="center" vertical="center" wrapText="1"/>
      <protection locked="0"/>
    </xf>
    <xf numFmtId="0" fontId="6" fillId="34" borderId="10" xfId="83" applyNumberFormat="1" applyFont="1" applyFill="1" applyBorder="1" applyAlignment="1" applyProtection="1">
      <alignment horizontal="center" vertical="center" wrapText="1"/>
      <protection locked="0"/>
    </xf>
    <xf numFmtId="10" fontId="99" fillId="0" borderId="10" xfId="83" applyNumberFormat="1" applyFont="1" applyBorder="1" applyAlignment="1">
      <alignment horizontal="center" vertical="center" wrapText="1"/>
    </xf>
    <xf numFmtId="10" fontId="100" fillId="0" borderId="10" xfId="83" applyNumberFormat="1" applyFont="1" applyBorder="1" applyAlignment="1">
      <alignment horizontal="center" vertical="center" wrapText="1"/>
    </xf>
    <xf numFmtId="10" fontId="84" fillId="0" borderId="10" xfId="83" applyNumberFormat="1" applyFont="1" applyBorder="1" applyAlignment="1">
      <alignment horizontal="center" vertical="center" wrapText="1"/>
    </xf>
    <xf numFmtId="9" fontId="90" fillId="0" borderId="0" xfId="83" applyFont="1" applyFill="1" applyBorder="1" applyAlignment="1">
      <alignment horizontal="center" vertical="center" wrapText="1"/>
    </xf>
    <xf numFmtId="0" fontId="90" fillId="0" borderId="0" xfId="83" applyNumberFormat="1" applyFont="1" applyFill="1" applyBorder="1" applyAlignment="1">
      <alignment horizontal="center" vertical="center" wrapText="1"/>
    </xf>
    <xf numFmtId="10" fontId="90" fillId="0" borderId="0" xfId="83" applyNumberFormat="1" applyFont="1" applyFill="1" applyBorder="1" applyAlignment="1">
      <alignment horizontal="center" vertical="center" wrapText="1"/>
    </xf>
    <xf numFmtId="0" fontId="5" fillId="43" borderId="10" xfId="79" applyFont="1" applyFill="1" applyBorder="1" applyAlignment="1" applyProtection="1">
      <alignment horizontal="justify" vertical="center" wrapText="1"/>
      <protection locked="0"/>
    </xf>
    <xf numFmtId="0" fontId="101" fillId="0" borderId="0" xfId="79" applyFont="1" applyFill="1" applyBorder="1" applyAlignment="1" applyProtection="1">
      <alignment horizontal="center" vertical="center" wrapText="1"/>
      <protection locked="0"/>
    </xf>
    <xf numFmtId="0" fontId="2" fillId="0" borderId="0" xfId="79" applyFont="1" applyFill="1" applyBorder="1" applyAlignment="1">
      <alignment horizontal="center" vertical="center"/>
      <protection/>
    </xf>
    <xf numFmtId="0" fontId="97" fillId="0" borderId="0" xfId="0" applyFont="1" applyFill="1" applyBorder="1" applyAlignment="1">
      <alignment horizontal="center" vertical="center"/>
    </xf>
    <xf numFmtId="0" fontId="5" fillId="43" borderId="10" xfId="79" applyFont="1" applyFill="1" applyBorder="1" applyAlignment="1">
      <alignment horizontal="justify" vertical="center" wrapText="1"/>
      <protection/>
    </xf>
    <xf numFmtId="0" fontId="5" fillId="43" borderId="10" xfId="79" applyFont="1" applyFill="1" applyBorder="1" applyAlignment="1" applyProtection="1">
      <alignment horizontal="center" vertical="center" wrapText="1"/>
      <protection locked="0"/>
    </xf>
    <xf numFmtId="0" fontId="2" fillId="0" borderId="0" xfId="79" applyFont="1" applyFill="1" applyBorder="1" applyAlignment="1" applyProtection="1">
      <alignment horizontal="center" vertical="center" wrapText="1"/>
      <protection locked="0"/>
    </xf>
    <xf numFmtId="0" fontId="3" fillId="0" borderId="0" xfId="79" applyFont="1" applyFill="1" applyBorder="1" applyAlignment="1" applyProtection="1">
      <alignment horizontal="center" vertical="center"/>
      <protection locked="0"/>
    </xf>
    <xf numFmtId="0" fontId="3" fillId="0" borderId="0" xfId="79" applyFont="1" applyFill="1" applyBorder="1" applyAlignment="1" applyProtection="1">
      <alignment vertical="center" wrapText="1"/>
      <protection locked="0"/>
    </xf>
    <xf numFmtId="0" fontId="2" fillId="33" borderId="0" xfId="79" applyFont="1" applyFill="1" applyAlignment="1">
      <alignment horizontal="center" vertical="center"/>
      <protection/>
    </xf>
    <xf numFmtId="0" fontId="3" fillId="33" borderId="0" xfId="79" applyFont="1" applyFill="1" applyAlignment="1">
      <alignment vertical="center"/>
      <protection/>
    </xf>
    <xf numFmtId="0" fontId="3" fillId="33" borderId="0" xfId="79" applyFont="1" applyFill="1" applyAlignment="1">
      <alignment vertical="top" wrapText="1"/>
      <protection/>
    </xf>
    <xf numFmtId="9" fontId="2" fillId="33" borderId="0" xfId="84" applyFont="1" applyFill="1" applyAlignment="1">
      <alignment vertical="center"/>
    </xf>
    <xf numFmtId="9" fontId="3" fillId="33" borderId="0" xfId="84" applyFont="1" applyFill="1" applyAlignment="1">
      <alignment vertical="center"/>
    </xf>
    <xf numFmtId="0" fontId="3" fillId="0" borderId="0" xfId="79" applyFont="1" applyFill="1" applyAlignment="1">
      <alignment vertical="center"/>
      <protection/>
    </xf>
    <xf numFmtId="0" fontId="96" fillId="0" borderId="0" xfId="0" applyFont="1" applyAlignment="1">
      <alignment horizontal="center"/>
    </xf>
    <xf numFmtId="0" fontId="97" fillId="0" borderId="0" xfId="0" applyFont="1" applyAlignment="1">
      <alignment/>
    </xf>
    <xf numFmtId="0" fontId="96" fillId="0" borderId="0" xfId="0" applyFont="1" applyAlignment="1">
      <alignment/>
    </xf>
    <xf numFmtId="0" fontId="97" fillId="0" borderId="0" xfId="0" applyFont="1" applyFill="1" applyAlignment="1">
      <alignment/>
    </xf>
    <xf numFmtId="0" fontId="6" fillId="0" borderId="10" xfId="79" applyFont="1" applyFill="1" applyBorder="1" applyAlignment="1">
      <alignment horizontal="center" vertical="center"/>
      <protection/>
    </xf>
    <xf numFmtId="2" fontId="0" fillId="0" borderId="0" xfId="0" applyNumberFormat="1" applyFill="1" applyAlignment="1" applyProtection="1">
      <alignment/>
      <protection/>
    </xf>
    <xf numFmtId="2" fontId="84" fillId="0" borderId="10" xfId="0" applyNumberFormat="1" applyFont="1" applyFill="1" applyBorder="1" applyAlignment="1" applyProtection="1">
      <alignment horizontal="center" vertical="center"/>
      <protection/>
    </xf>
    <xf numFmtId="2" fontId="100" fillId="0" borderId="10" xfId="0" applyNumberFormat="1" applyFont="1" applyFill="1" applyBorder="1" applyAlignment="1" applyProtection="1">
      <alignment horizontal="center" vertical="center"/>
      <protection/>
    </xf>
    <xf numFmtId="0" fontId="5" fillId="43" borderId="10" xfId="79" applyFont="1" applyFill="1" applyBorder="1" applyAlignment="1">
      <alignment horizontal="left" vertical="center" wrapText="1"/>
      <protection/>
    </xf>
    <xf numFmtId="0" fontId="6" fillId="34" borderId="10" xfId="79" applyFont="1" applyFill="1" applyBorder="1" applyAlignment="1">
      <alignment horizontal="center" vertical="center"/>
      <protection/>
    </xf>
    <xf numFmtId="9" fontId="25" fillId="0" borderId="10" xfId="83"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205" fontId="0" fillId="0" borderId="1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91" fillId="0" borderId="0" xfId="0" applyFont="1" applyBorder="1" applyAlignment="1" applyProtection="1">
      <alignment horizontal="center" vertical="center" wrapText="1"/>
      <protection locked="0"/>
    </xf>
    <xf numFmtId="0" fontId="10" fillId="2" borderId="10" xfId="75" applyFont="1" applyFill="1" applyBorder="1" applyAlignment="1" applyProtection="1">
      <alignment horizontal="center" vertical="center" wrapText="1"/>
      <protection locked="0"/>
    </xf>
    <xf numFmtId="0" fontId="0" fillId="0" borderId="0" xfId="0" applyAlignment="1" applyProtection="1">
      <alignment/>
      <protection locked="0"/>
    </xf>
    <xf numFmtId="0" fontId="10" fillId="2" borderId="48" xfId="75" applyFont="1" applyFill="1" applyBorder="1" applyAlignment="1" applyProtection="1">
      <alignment horizontal="center" vertical="center" wrapText="1"/>
      <protection locked="0"/>
    </xf>
    <xf numFmtId="0" fontId="10" fillId="2" borderId="10" xfId="75" applyFont="1" applyFill="1" applyBorder="1" applyAlignment="1" applyProtection="1">
      <alignment horizontal="center" vertical="center" wrapText="1"/>
      <protection locked="0"/>
    </xf>
    <xf numFmtId="0" fontId="25" fillId="0" borderId="27" xfId="0" applyFont="1" applyBorder="1" applyAlignment="1" applyProtection="1">
      <alignment horizontal="justify" vertical="center" wrapText="1"/>
      <protection locked="0"/>
    </xf>
    <xf numFmtId="0" fontId="25" fillId="0" borderId="10" xfId="0" applyFont="1" applyBorder="1" applyAlignment="1" applyProtection="1">
      <alignment vertical="center" wrapText="1"/>
      <protection locked="0"/>
    </xf>
    <xf numFmtId="10" fontId="104" fillId="0" borderId="10" xfId="83" applyNumberFormat="1" applyFont="1" applyFill="1" applyBorder="1" applyAlignment="1" applyProtection="1">
      <alignment horizontal="center" vertical="center"/>
      <protection locked="0"/>
    </xf>
    <xf numFmtId="9" fontId="25" fillId="0" borderId="0" xfId="83" applyFont="1" applyFill="1" applyBorder="1" applyAlignment="1" applyProtection="1">
      <alignment horizontal="center" vertical="center"/>
      <protection locked="0"/>
    </xf>
    <xf numFmtId="10" fontId="0" fillId="0" borderId="0" xfId="83" applyNumberFormat="1" applyFont="1" applyAlignment="1" applyProtection="1">
      <alignment/>
      <protection/>
    </xf>
    <xf numFmtId="10" fontId="100" fillId="34" borderId="10" xfId="83" applyNumberFormat="1"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10" fontId="0" fillId="0" borderId="27" xfId="83" applyNumberFormat="1" applyFont="1" applyBorder="1" applyAlignment="1" applyProtection="1">
      <alignment horizontal="center" vertical="center"/>
      <protection locked="0"/>
    </xf>
    <xf numFmtId="10" fontId="0" fillId="34" borderId="0" xfId="83" applyNumberFormat="1" applyFont="1" applyFill="1" applyAlignment="1" applyProtection="1">
      <alignment/>
      <protection/>
    </xf>
    <xf numFmtId="10" fontId="104" fillId="0" borderId="10" xfId="83" applyNumberFormat="1" applyFont="1" applyFill="1" applyBorder="1" applyAlignment="1" applyProtection="1">
      <alignment vertical="center"/>
      <protection locked="0"/>
    </xf>
    <xf numFmtId="0" fontId="3" fillId="0" borderId="10" xfId="0" applyFont="1" applyBorder="1" applyAlignment="1">
      <alignment horizontal="justify" vertical="center" wrapText="1"/>
    </xf>
    <xf numFmtId="17" fontId="3" fillId="0" borderId="10" xfId="0" applyNumberFormat="1" applyFont="1" applyBorder="1" applyAlignment="1">
      <alignment horizontal="justify" vertical="center" wrapText="1"/>
    </xf>
    <xf numFmtId="0" fontId="3" fillId="0" borderId="10" xfId="0" applyFont="1" applyBorder="1" applyAlignment="1" applyProtection="1">
      <alignment horizontal="justify" vertical="center" wrapText="1"/>
      <protection locked="0"/>
    </xf>
    <xf numFmtId="0" fontId="90" fillId="0" borderId="27" xfId="0" applyFont="1" applyFill="1" applyBorder="1" applyAlignment="1" applyProtection="1">
      <alignment horizontal="center" vertical="center" wrapText="1"/>
      <protection/>
    </xf>
    <xf numFmtId="0" fontId="90" fillId="0" borderId="56" xfId="0" applyFont="1" applyFill="1" applyBorder="1" applyAlignment="1" applyProtection="1">
      <alignment horizontal="center" vertical="center" wrapText="1"/>
      <protection/>
    </xf>
    <xf numFmtId="0" fontId="90" fillId="0" borderId="14" xfId="0" applyFont="1" applyFill="1" applyBorder="1" applyAlignment="1" applyProtection="1">
      <alignment horizontal="center" vertical="center" wrapText="1"/>
      <protection/>
    </xf>
    <xf numFmtId="0" fontId="10" fillId="2" borderId="10" xfId="75"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xf>
    <xf numFmtId="0" fontId="90" fillId="0" borderId="10" xfId="0" applyFont="1" applyBorder="1" applyAlignment="1" applyProtection="1">
      <alignment horizontal="justify" vertical="center" wrapText="1"/>
      <protection/>
    </xf>
    <xf numFmtId="0" fontId="95" fillId="0" borderId="18" xfId="0" applyFont="1" applyFill="1" applyBorder="1" applyAlignment="1" applyProtection="1">
      <alignment horizontal="center" vertical="center" wrapText="1"/>
      <protection/>
    </xf>
    <xf numFmtId="0" fontId="95" fillId="0" borderId="48" xfId="0" applyFont="1" applyFill="1" applyBorder="1" applyAlignment="1" applyProtection="1">
      <alignment horizontal="center" vertical="center" wrapText="1"/>
      <protection/>
    </xf>
    <xf numFmtId="0" fontId="95" fillId="0" borderId="19" xfId="0" applyFont="1" applyFill="1" applyBorder="1" applyAlignment="1" applyProtection="1">
      <alignment horizontal="center" vertical="center" wrapText="1"/>
      <protection/>
    </xf>
    <xf numFmtId="0" fontId="95" fillId="0" borderId="18" xfId="0" applyFont="1" applyFill="1" applyBorder="1" applyAlignment="1" applyProtection="1">
      <alignment horizontal="center" vertical="center"/>
      <protection/>
    </xf>
    <xf numFmtId="0" fontId="95" fillId="0" borderId="48" xfId="0" applyFont="1" applyFill="1" applyBorder="1" applyAlignment="1" applyProtection="1">
      <alignment horizontal="center" vertical="center"/>
      <protection/>
    </xf>
    <xf numFmtId="0" fontId="95" fillId="0" borderId="19" xfId="0" applyFont="1" applyFill="1" applyBorder="1" applyAlignment="1" applyProtection="1">
      <alignment horizontal="center" vertical="center"/>
      <protection/>
    </xf>
    <xf numFmtId="0" fontId="84" fillId="0" borderId="0" xfId="0" applyFont="1" applyFill="1" applyBorder="1" applyAlignment="1" applyProtection="1">
      <alignment horizontal="center" vertical="center" wrapText="1"/>
      <protection locked="0"/>
    </xf>
    <xf numFmtId="0" fontId="10" fillId="2" borderId="18" xfId="75" applyFont="1" applyFill="1" applyBorder="1" applyAlignment="1" applyProtection="1">
      <alignment horizontal="center" vertical="center" wrapText="1"/>
      <protection locked="0"/>
    </xf>
    <xf numFmtId="0" fontId="10" fillId="2" borderId="48" xfId="75" applyFont="1" applyFill="1" applyBorder="1" applyAlignment="1" applyProtection="1">
      <alignment horizontal="center" vertical="center" wrapText="1"/>
      <protection locked="0"/>
    </xf>
    <xf numFmtId="0" fontId="10" fillId="2" borderId="19" xfId="75" applyFont="1" applyFill="1" applyBorder="1" applyAlignment="1" applyProtection="1">
      <alignment horizontal="center" vertical="center" wrapText="1"/>
      <protection locked="0"/>
    </xf>
    <xf numFmtId="0" fontId="84" fillId="0" borderId="0"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10" fontId="90" fillId="34" borderId="10" xfId="83" applyNumberFormat="1" applyFont="1" applyFill="1" applyBorder="1" applyAlignment="1" applyProtection="1">
      <alignment horizontal="justify" vertical="center" wrapText="1"/>
      <protection/>
    </xf>
    <xf numFmtId="0" fontId="90" fillId="0" borderId="10" xfId="0" applyFont="1" applyFill="1" applyBorder="1" applyAlignment="1" applyProtection="1">
      <alignment horizontal="justify" vertical="center" wrapText="1"/>
      <protection/>
    </xf>
    <xf numFmtId="0" fontId="10" fillId="2"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protection/>
    </xf>
    <xf numFmtId="0" fontId="10" fillId="44" borderId="10" xfId="0" applyFont="1" applyFill="1" applyBorder="1" applyAlignment="1" applyProtection="1">
      <alignment horizontal="center" vertical="center"/>
      <protection locked="0"/>
    </xf>
    <xf numFmtId="0" fontId="90" fillId="0" borderId="10" xfId="0" applyFont="1" applyBorder="1" applyAlignment="1" applyProtection="1">
      <alignment horizontal="center" vertical="center" wrapText="1"/>
      <protection/>
    </xf>
    <xf numFmtId="0" fontId="10" fillId="35" borderId="10" xfId="0" applyFont="1" applyFill="1" applyBorder="1" applyAlignment="1" applyProtection="1">
      <alignment horizontal="justify" vertical="center" wrapText="1"/>
      <protection/>
    </xf>
    <xf numFmtId="0" fontId="90" fillId="0" borderId="57" xfId="0" applyFont="1" applyBorder="1" applyAlignment="1" applyProtection="1">
      <alignment horizontal="center" vertical="center" wrapText="1"/>
      <protection/>
    </xf>
    <xf numFmtId="0" fontId="90" fillId="0" borderId="17" xfId="0" applyFont="1" applyBorder="1" applyAlignment="1" applyProtection="1">
      <alignment horizontal="center" vertical="center" wrapText="1"/>
      <protection/>
    </xf>
    <xf numFmtId="0" fontId="90" fillId="0" borderId="24" xfId="0" applyFont="1" applyBorder="1" applyAlignment="1" applyProtection="1">
      <alignment horizontal="center" vertical="center" wrapText="1"/>
      <protection/>
    </xf>
    <xf numFmtId="0" fontId="90" fillId="0" borderId="51" xfId="0" applyFont="1" applyBorder="1" applyAlignment="1" applyProtection="1">
      <alignment horizontal="justify" vertical="center" wrapText="1"/>
      <protection/>
    </xf>
    <xf numFmtId="0" fontId="90" fillId="0" borderId="53" xfId="0" applyFont="1" applyBorder="1" applyAlignment="1" applyProtection="1">
      <alignment horizontal="justify" vertical="center" wrapText="1"/>
      <protection/>
    </xf>
    <xf numFmtId="0" fontId="90" fillId="0" borderId="51" xfId="0" applyFont="1" applyBorder="1" applyAlignment="1" applyProtection="1">
      <alignment horizontal="center" vertical="center" wrapText="1"/>
      <protection/>
    </xf>
    <xf numFmtId="0" fontId="90" fillId="0" borderId="53" xfId="0" applyFont="1" applyBorder="1" applyAlignment="1" applyProtection="1">
      <alignment horizontal="center" vertical="center" wrapText="1"/>
      <protection/>
    </xf>
    <xf numFmtId="0" fontId="105" fillId="0" borderId="0" xfId="0" applyFont="1" applyBorder="1" applyAlignment="1" applyProtection="1">
      <alignment horizontal="center" vertical="center" wrapText="1"/>
      <protection/>
    </xf>
    <xf numFmtId="0" fontId="105" fillId="0" borderId="0" xfId="0" applyFont="1" applyAlignment="1" applyProtection="1">
      <alignment horizontal="center" vertical="center" wrapText="1"/>
      <protection/>
    </xf>
    <xf numFmtId="0" fontId="10" fillId="44" borderId="10" xfId="0" applyFont="1" applyFill="1" applyBorder="1" applyAlignment="1" applyProtection="1">
      <alignment horizontal="center" vertical="center" wrapText="1"/>
      <protection/>
    </xf>
    <xf numFmtId="0" fontId="85" fillId="0" borderId="10" xfId="0" applyFont="1" applyFill="1" applyBorder="1" applyAlignment="1" applyProtection="1">
      <alignment horizontal="center" vertical="center" wrapText="1"/>
      <protection/>
    </xf>
    <xf numFmtId="0" fontId="84" fillId="0" borderId="0" xfId="0" applyFont="1" applyBorder="1" applyAlignment="1" applyProtection="1">
      <alignment horizontal="center" vertical="center" wrapText="1"/>
      <protection/>
    </xf>
    <xf numFmtId="0" fontId="84" fillId="0" borderId="0" xfId="0" applyFont="1" applyFill="1" applyBorder="1" applyAlignment="1" applyProtection="1">
      <alignment horizontal="center" vertical="center" wrapText="1"/>
      <protection/>
    </xf>
    <xf numFmtId="0" fontId="85" fillId="0" borderId="10" xfId="0" applyFont="1" applyBorder="1" applyAlignment="1" applyProtection="1">
      <alignment horizontal="center" vertical="center" wrapText="1"/>
      <protection/>
    </xf>
    <xf numFmtId="0" fontId="5" fillId="44" borderId="10" xfId="0" applyFont="1" applyFill="1" applyBorder="1" applyAlignment="1" applyProtection="1">
      <alignment horizontal="center" vertical="center" wrapText="1"/>
      <protection/>
    </xf>
    <xf numFmtId="0" fontId="85" fillId="0" borderId="10" xfId="0" applyFont="1" applyBorder="1" applyAlignment="1" applyProtection="1">
      <alignment vertical="center" wrapText="1"/>
      <protection/>
    </xf>
    <xf numFmtId="0" fontId="90" fillId="0" borderId="57" xfId="0" applyFont="1" applyFill="1" applyBorder="1" applyAlignment="1" applyProtection="1">
      <alignment horizontal="center" vertical="center" wrapText="1"/>
      <protection/>
    </xf>
    <xf numFmtId="0" fontId="90" fillId="0" borderId="17" xfId="0" applyFont="1" applyFill="1" applyBorder="1" applyAlignment="1" applyProtection="1">
      <alignment horizontal="center" vertical="center" wrapText="1"/>
      <protection/>
    </xf>
    <xf numFmtId="0" fontId="90" fillId="0" borderId="24" xfId="0" applyFont="1" applyFill="1" applyBorder="1" applyAlignment="1" applyProtection="1">
      <alignment horizontal="center" vertical="center" wrapText="1"/>
      <protection/>
    </xf>
    <xf numFmtId="0" fontId="90" fillId="0" borderId="51" xfId="0" applyFont="1" applyFill="1" applyBorder="1" applyAlignment="1" applyProtection="1">
      <alignment horizontal="center" vertical="center" wrapText="1"/>
      <protection/>
    </xf>
    <xf numFmtId="0" fontId="90" fillId="0" borderId="53" xfId="0" applyFont="1" applyFill="1" applyBorder="1" applyAlignment="1" applyProtection="1">
      <alignment horizontal="center" vertical="center" wrapText="1"/>
      <protection/>
    </xf>
    <xf numFmtId="0" fontId="90" fillId="0" borderId="51" xfId="0" applyFont="1" applyFill="1" applyBorder="1" applyAlignment="1" applyProtection="1">
      <alignment horizontal="justify" vertical="center" wrapText="1"/>
      <protection/>
    </xf>
    <xf numFmtId="0" fontId="90" fillId="0" borderId="53" xfId="0" applyFont="1" applyFill="1" applyBorder="1" applyAlignment="1" applyProtection="1">
      <alignment horizontal="justify" vertical="center" wrapText="1"/>
      <protection/>
    </xf>
    <xf numFmtId="187" fontId="25" fillId="0" borderId="27" xfId="83" applyNumberFormat="1" applyFont="1" applyFill="1" applyBorder="1" applyAlignment="1" applyProtection="1">
      <alignment horizontal="center" vertical="center" wrapText="1"/>
      <protection/>
    </xf>
    <xf numFmtId="187" fontId="25" fillId="0" borderId="14" xfId="83" applyNumberFormat="1" applyFont="1" applyFill="1" applyBorder="1" applyAlignment="1" applyProtection="1">
      <alignment horizontal="center" vertical="center" wrapText="1"/>
      <protection/>
    </xf>
    <xf numFmtId="10" fontId="25" fillId="0" borderId="27" xfId="83" applyNumberFormat="1" applyFont="1" applyFill="1" applyBorder="1" applyAlignment="1" applyProtection="1">
      <alignment horizontal="center" vertical="center" wrapText="1"/>
      <protection/>
    </xf>
    <xf numFmtId="10" fontId="25" fillId="0" borderId="14" xfId="83" applyNumberFormat="1" applyFont="1" applyFill="1" applyBorder="1" applyAlignment="1" applyProtection="1">
      <alignment horizontal="center" vertical="center" wrapText="1"/>
      <protection/>
    </xf>
    <xf numFmtId="0" fontId="25" fillId="0" borderId="27" xfId="52" applyNumberFormat="1" applyFont="1" applyFill="1" applyBorder="1" applyAlignment="1" applyProtection="1">
      <alignment horizontal="justify" vertical="center" wrapText="1"/>
      <protection/>
    </xf>
    <xf numFmtId="0" fontId="25" fillId="0" borderId="14" xfId="52" applyNumberFormat="1" applyFont="1" applyFill="1" applyBorder="1" applyAlignment="1" applyProtection="1">
      <alignment horizontal="justify" vertical="center" wrapText="1"/>
      <protection/>
    </xf>
    <xf numFmtId="0" fontId="95" fillId="0" borderId="10" xfId="0" applyFont="1" applyFill="1" applyBorder="1" applyAlignment="1" applyProtection="1">
      <alignment horizontal="center" vertical="center" wrapText="1"/>
      <protection/>
    </xf>
    <xf numFmtId="0" fontId="95" fillId="34" borderId="10" xfId="0" applyFont="1" applyFill="1" applyBorder="1" applyAlignment="1" applyProtection="1">
      <alignment horizontal="center" vertical="center"/>
      <protection/>
    </xf>
    <xf numFmtId="205" fontId="25" fillId="0" borderId="27" xfId="52" applyNumberFormat="1" applyFont="1" applyFill="1" applyBorder="1" applyAlignment="1" applyProtection="1">
      <alignment horizontal="center" vertical="center" wrapText="1"/>
      <protection/>
    </xf>
    <xf numFmtId="205" fontId="25" fillId="0" borderId="14" xfId="52" applyNumberFormat="1" applyFont="1" applyFill="1" applyBorder="1" applyAlignment="1" applyProtection="1">
      <alignment horizontal="center" vertical="center" wrapText="1"/>
      <protection/>
    </xf>
    <xf numFmtId="2" fontId="25" fillId="0" borderId="27" xfId="52" applyNumberFormat="1" applyFont="1" applyFill="1" applyBorder="1" applyAlignment="1" applyProtection="1">
      <alignment horizontal="center" vertical="center" wrapText="1"/>
      <protection/>
    </xf>
    <xf numFmtId="2" fontId="25" fillId="0" borderId="14" xfId="52" applyNumberFormat="1" applyFont="1" applyFill="1" applyBorder="1" applyAlignment="1" applyProtection="1">
      <alignment horizontal="center" vertical="center" wrapText="1"/>
      <protection/>
    </xf>
    <xf numFmtId="0" fontId="25" fillId="0" borderId="27" xfId="52" applyNumberFormat="1" applyFont="1" applyFill="1" applyBorder="1" applyAlignment="1" applyProtection="1">
      <alignment horizontal="center" vertical="center" wrapText="1"/>
      <protection/>
    </xf>
    <xf numFmtId="0" fontId="25" fillId="0" borderId="14" xfId="52" applyNumberFormat="1" applyFont="1" applyFill="1" applyBorder="1" applyAlignment="1" applyProtection="1">
      <alignment horizontal="center" vertical="center" wrapText="1"/>
      <protection/>
    </xf>
    <xf numFmtId="0" fontId="95" fillId="0" borderId="10" xfId="0" applyFont="1" applyFill="1" applyBorder="1" applyAlignment="1" applyProtection="1">
      <alignment horizontal="center" vertical="center"/>
      <protection/>
    </xf>
    <xf numFmtId="0" fontId="25" fillId="0" borderId="27"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27" xfId="75" applyFont="1" applyFill="1" applyBorder="1" applyAlignment="1" applyProtection="1">
      <alignment horizontal="center" vertical="center" wrapText="1"/>
      <protection/>
    </xf>
    <xf numFmtId="0" fontId="25" fillId="0" borderId="14" xfId="75" applyFont="1" applyFill="1" applyBorder="1" applyAlignment="1" applyProtection="1">
      <alignment horizontal="center" vertical="center" wrapText="1"/>
      <protection/>
    </xf>
    <xf numFmtId="9" fontId="25" fillId="0" borderId="27" xfId="0" applyNumberFormat="1" applyFont="1" applyFill="1" applyBorder="1" applyAlignment="1" applyProtection="1">
      <alignment horizontal="center" vertical="center" wrapText="1"/>
      <protection/>
    </xf>
    <xf numFmtId="9" fontId="25" fillId="0" borderId="14"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44" borderId="18" xfId="0" applyFont="1" applyFill="1" applyBorder="1" applyAlignment="1" applyProtection="1">
      <alignment horizontal="center" vertical="center" wrapText="1"/>
      <protection/>
    </xf>
    <xf numFmtId="0" fontId="10" fillId="44" borderId="48" xfId="0" applyFont="1" applyFill="1" applyBorder="1" applyAlignment="1" applyProtection="1">
      <alignment horizontal="center" vertical="center" wrapText="1"/>
      <protection/>
    </xf>
    <xf numFmtId="0" fontId="10" fillId="44" borderId="19" xfId="0" applyFont="1" applyFill="1" applyBorder="1" applyAlignment="1" applyProtection="1">
      <alignment horizontal="center" vertical="center" wrapText="1"/>
      <protection/>
    </xf>
    <xf numFmtId="0" fontId="2" fillId="44" borderId="23" xfId="0" applyFont="1" applyFill="1" applyBorder="1" applyAlignment="1" applyProtection="1">
      <alignment horizontal="center" vertical="center" wrapText="1"/>
      <protection/>
    </xf>
    <xf numFmtId="0" fontId="2" fillId="44" borderId="49" xfId="0" applyFont="1" applyFill="1" applyBorder="1" applyAlignment="1" applyProtection="1">
      <alignment horizontal="center" vertical="center" wrapText="1"/>
      <protection/>
    </xf>
    <xf numFmtId="0" fontId="2" fillId="44" borderId="58" xfId="0" applyFont="1" applyFill="1" applyBorder="1" applyAlignment="1" applyProtection="1">
      <alignment horizontal="center" vertical="center" wrapText="1"/>
      <protection/>
    </xf>
    <xf numFmtId="0" fontId="96"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protection/>
    </xf>
    <xf numFmtId="0" fontId="69" fillId="45" borderId="59" xfId="0" applyFont="1" applyFill="1" applyBorder="1" applyAlignment="1" applyProtection="1">
      <alignment horizontal="center"/>
      <protection/>
    </xf>
    <xf numFmtId="0" fontId="69" fillId="45" borderId="0" xfId="0" applyFont="1" applyFill="1" applyBorder="1" applyAlignment="1" applyProtection="1">
      <alignment horizontal="center"/>
      <protection/>
    </xf>
    <xf numFmtId="0" fontId="85" fillId="34" borderId="18" xfId="0" applyFont="1" applyFill="1" applyBorder="1" applyAlignment="1" applyProtection="1">
      <alignment horizontal="center" vertical="center" wrapText="1"/>
      <protection/>
    </xf>
    <xf numFmtId="0" fontId="85" fillId="34" borderId="48" xfId="0" applyFont="1" applyFill="1" applyBorder="1" applyAlignment="1" applyProtection="1">
      <alignment horizontal="center" vertical="center" wrapText="1"/>
      <protection/>
    </xf>
    <xf numFmtId="0" fontId="85" fillId="34" borderId="19" xfId="0" applyFont="1" applyFill="1" applyBorder="1" applyAlignment="1" applyProtection="1">
      <alignment horizontal="center" vertical="center" wrapText="1"/>
      <protection/>
    </xf>
    <xf numFmtId="10" fontId="104" fillId="0" borderId="10" xfId="83" applyNumberFormat="1" applyFont="1" applyFill="1" applyBorder="1" applyAlignment="1" applyProtection="1">
      <alignment horizontal="center" vertical="center"/>
      <protection locked="0"/>
    </xf>
    <xf numFmtId="0" fontId="83" fillId="14" borderId="18" xfId="0" applyFont="1" applyFill="1" applyBorder="1" applyAlignment="1" applyProtection="1">
      <alignment horizontal="center" vertical="center" wrapText="1"/>
      <protection locked="0"/>
    </xf>
    <xf numFmtId="0" fontId="83" fillId="14" borderId="19" xfId="0" applyFont="1" applyFill="1" applyBorder="1" applyAlignment="1" applyProtection="1">
      <alignment horizontal="center" vertical="center" wrapText="1"/>
      <protection locked="0"/>
    </xf>
    <xf numFmtId="9" fontId="83" fillId="14" borderId="18" xfId="83" applyFont="1" applyFill="1" applyBorder="1" applyAlignment="1" applyProtection="1">
      <alignment horizontal="center" vertical="center" wrapText="1"/>
      <protection locked="0"/>
    </xf>
    <xf numFmtId="9" fontId="83" fillId="14" borderId="19" xfId="83" applyFont="1"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10" fontId="0" fillId="0" borderId="27" xfId="83" applyNumberFormat="1" applyFont="1" applyBorder="1" applyAlignment="1" applyProtection="1">
      <alignment horizontal="center" vertical="center"/>
      <protection locked="0"/>
    </xf>
    <xf numFmtId="10" fontId="0" fillId="0" borderId="56" xfId="83" applyNumberFormat="1" applyFont="1" applyBorder="1" applyAlignment="1" applyProtection="1">
      <alignment horizontal="center" vertical="center"/>
      <protection locked="0"/>
    </xf>
    <xf numFmtId="0" fontId="106" fillId="46" borderId="18" xfId="0" applyFont="1" applyFill="1" applyBorder="1" applyAlignment="1" applyProtection="1">
      <alignment horizontal="center"/>
      <protection/>
    </xf>
    <xf numFmtId="0" fontId="106" fillId="46" borderId="48" xfId="0" applyFont="1" applyFill="1" applyBorder="1" applyAlignment="1" applyProtection="1">
      <alignment horizontal="center"/>
      <protection/>
    </xf>
    <xf numFmtId="0" fontId="106" fillId="46" borderId="19" xfId="0" applyFont="1" applyFill="1" applyBorder="1" applyAlignment="1" applyProtection="1">
      <alignment horizontal="center"/>
      <protection/>
    </xf>
    <xf numFmtId="17" fontId="104" fillId="0" borderId="27" xfId="0" applyNumberFormat="1" applyFont="1" applyFill="1" applyBorder="1" applyAlignment="1" applyProtection="1">
      <alignment horizontal="center" vertical="center" wrapText="1"/>
      <protection locked="0"/>
    </xf>
    <xf numFmtId="17" fontId="104" fillId="0" borderId="56" xfId="0" applyNumberFormat="1" applyFont="1" applyFill="1" applyBorder="1" applyAlignment="1" applyProtection="1">
      <alignment horizontal="center" vertical="center" wrapText="1"/>
      <protection locked="0"/>
    </xf>
    <xf numFmtId="17" fontId="104" fillId="0" borderId="14" xfId="0" applyNumberFormat="1" applyFont="1" applyFill="1" applyBorder="1" applyAlignment="1" applyProtection="1">
      <alignment horizontal="center" vertical="center" wrapText="1"/>
      <protection locked="0"/>
    </xf>
    <xf numFmtId="0" fontId="25" fillId="0" borderId="27"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0" fillId="0" borderId="27"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27"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97" fillId="34" borderId="10" xfId="0" applyFont="1" applyFill="1" applyBorder="1" applyAlignment="1" applyProtection="1">
      <alignment horizontal="center"/>
      <protection/>
    </xf>
    <xf numFmtId="0" fontId="85" fillId="34" borderId="18" xfId="0" applyFont="1" applyFill="1" applyBorder="1" applyAlignment="1" applyProtection="1">
      <alignment vertical="center" wrapText="1"/>
      <protection/>
    </xf>
    <xf numFmtId="0" fontId="85" fillId="34" borderId="19" xfId="0" applyFont="1" applyFill="1" applyBorder="1" applyAlignment="1" applyProtection="1">
      <alignment vertical="center" wrapText="1"/>
      <protection/>
    </xf>
    <xf numFmtId="0" fontId="6" fillId="33" borderId="10" xfId="79" applyFont="1" applyFill="1" applyBorder="1" applyAlignment="1" applyProtection="1">
      <alignment horizontal="center" vertical="center" wrapText="1"/>
      <protection locked="0"/>
    </xf>
    <xf numFmtId="0" fontId="5" fillId="43" borderId="10" xfId="79" applyFont="1" applyFill="1" applyBorder="1" applyAlignment="1" applyProtection="1">
      <alignment horizontal="justify" vertical="center" wrapText="1"/>
      <protection/>
    </xf>
    <xf numFmtId="0" fontId="6" fillId="33" borderId="10" xfId="79" applyFont="1" applyFill="1" applyBorder="1" applyAlignment="1" applyProtection="1">
      <alignment horizontal="center" vertical="center"/>
      <protection locked="0"/>
    </xf>
    <xf numFmtId="0" fontId="5" fillId="43" borderId="10" xfId="79" applyFont="1" applyFill="1" applyBorder="1" applyAlignment="1" applyProtection="1">
      <alignment horizontal="left" vertical="center" wrapText="1"/>
      <protection/>
    </xf>
    <xf numFmtId="0" fontId="5" fillId="43" borderId="10" xfId="79" applyFont="1" applyFill="1" applyBorder="1" applyAlignment="1" applyProtection="1">
      <alignment horizontal="center" vertical="center" wrapText="1"/>
      <protection/>
    </xf>
    <xf numFmtId="0" fontId="5" fillId="33" borderId="10" xfId="79" applyFont="1" applyFill="1" applyBorder="1" applyAlignment="1" applyProtection="1">
      <alignment horizontal="center" vertical="center" wrapText="1"/>
      <protection locked="0"/>
    </xf>
    <xf numFmtId="0" fontId="5" fillId="43" borderId="10" xfId="79" applyFont="1" applyFill="1" applyBorder="1" applyAlignment="1" applyProtection="1">
      <alignment horizontal="justify" vertical="center"/>
      <protection/>
    </xf>
    <xf numFmtId="0" fontId="85" fillId="8" borderId="10" xfId="79" applyFont="1" applyFill="1" applyBorder="1" applyAlignment="1" applyProtection="1">
      <alignment horizontal="center" vertical="center"/>
      <protection/>
    </xf>
    <xf numFmtId="0" fontId="85" fillId="0" borderId="10" xfId="79" applyFont="1" applyFill="1" applyBorder="1" applyAlignment="1" applyProtection="1">
      <alignment horizontal="center" vertical="center"/>
      <protection/>
    </xf>
    <xf numFmtId="0" fontId="84" fillId="34" borderId="10" xfId="0" applyFont="1" applyFill="1" applyBorder="1" applyAlignment="1" applyProtection="1">
      <alignment horizontal="justify" vertical="center" wrapText="1"/>
      <protection locked="0"/>
    </xf>
    <xf numFmtId="0" fontId="84" fillId="34" borderId="10"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justify" vertical="center" wrapText="1"/>
      <protection locked="0"/>
    </xf>
    <xf numFmtId="0" fontId="6" fillId="0" borderId="48" xfId="0" applyFont="1" applyFill="1" applyBorder="1" applyAlignment="1" applyProtection="1">
      <alignment horizontal="justify" vertical="center" wrapText="1"/>
      <protection locked="0"/>
    </xf>
    <xf numFmtId="0" fontId="6" fillId="0" borderId="19" xfId="0" applyFont="1" applyFill="1" applyBorder="1" applyAlignment="1" applyProtection="1">
      <alignment horizontal="justify" vertical="center" wrapText="1"/>
      <protection locked="0"/>
    </xf>
    <xf numFmtId="14" fontId="6" fillId="33" borderId="10" xfId="79" applyNumberFormat="1" applyFont="1" applyFill="1" applyBorder="1" applyAlignment="1" applyProtection="1">
      <alignment horizontal="center" vertical="center" wrapText="1"/>
      <protection/>
    </xf>
    <xf numFmtId="0" fontId="6" fillId="34" borderId="10" xfId="79" applyFont="1" applyFill="1" applyBorder="1" applyAlignment="1" applyProtection="1">
      <alignment horizontal="center" vertical="center" wrapText="1"/>
      <protection/>
    </xf>
    <xf numFmtId="10" fontId="6" fillId="33" borderId="10" xfId="84" applyNumberFormat="1" applyFont="1" applyFill="1" applyBorder="1" applyAlignment="1" applyProtection="1">
      <alignment horizontal="center" vertical="center" wrapText="1"/>
      <protection/>
    </xf>
    <xf numFmtId="0" fontId="6" fillId="34" borderId="10" xfId="79" applyFont="1" applyFill="1" applyBorder="1" applyAlignment="1" applyProtection="1">
      <alignment horizontal="center" vertical="center"/>
      <protection/>
    </xf>
    <xf numFmtId="9" fontId="5" fillId="33" borderId="10" xfId="84" applyFont="1" applyFill="1" applyBorder="1" applyAlignment="1" applyProtection="1">
      <alignment horizontal="center" vertical="center"/>
      <protection locked="0"/>
    </xf>
    <xf numFmtId="0" fontId="5" fillId="8" borderId="10" xfId="79" applyFont="1" applyFill="1" applyBorder="1" applyAlignment="1" applyProtection="1">
      <alignment horizontal="center" vertical="center"/>
      <protection/>
    </xf>
    <xf numFmtId="0" fontId="6" fillId="33" borderId="10" xfId="79" applyFont="1" applyFill="1" applyBorder="1" applyAlignment="1" applyProtection="1">
      <alignment horizontal="left" vertical="center" wrapText="1"/>
      <protection locked="0"/>
    </xf>
    <xf numFmtId="0" fontId="6" fillId="0" borderId="10" xfId="79" applyFont="1" applyFill="1" applyBorder="1" applyAlignment="1" applyProtection="1">
      <alignment horizontal="center" vertical="center"/>
      <protection/>
    </xf>
    <xf numFmtId="0" fontId="6" fillId="0" borderId="10" xfId="79" applyFont="1" applyFill="1" applyBorder="1" applyAlignment="1" applyProtection="1">
      <alignment horizontal="center" vertical="center" wrapText="1"/>
      <protection/>
    </xf>
    <xf numFmtId="10" fontId="6" fillId="0" borderId="10" xfId="84" applyNumberFormat="1" applyFont="1" applyFill="1" applyBorder="1" applyAlignment="1" applyProtection="1">
      <alignment horizontal="center" vertical="center" wrapText="1"/>
      <protection/>
    </xf>
    <xf numFmtId="0" fontId="6" fillId="0" borderId="18" xfId="79" applyFont="1" applyFill="1" applyBorder="1" applyAlignment="1" applyProtection="1">
      <alignment horizontal="center" vertical="center" wrapText="1"/>
      <protection/>
    </xf>
    <xf numFmtId="0" fontId="6" fillId="0" borderId="48" xfId="79" applyFont="1" applyFill="1" applyBorder="1" applyAlignment="1" applyProtection="1">
      <alignment horizontal="center" vertical="center" wrapText="1"/>
      <protection/>
    </xf>
    <xf numFmtId="0" fontId="6" fillId="0" borderId="19" xfId="79" applyFont="1" applyFill="1" applyBorder="1" applyAlignment="1" applyProtection="1">
      <alignment horizontal="center" vertical="center" wrapText="1"/>
      <protection/>
    </xf>
    <xf numFmtId="0" fontId="19" fillId="33" borderId="10" xfId="79" applyFont="1" applyFill="1" applyBorder="1" applyAlignment="1" applyProtection="1">
      <alignment horizontal="center" vertical="center"/>
      <protection/>
    </xf>
    <xf numFmtId="0" fontId="5" fillId="43" borderId="10" xfId="79" applyFont="1" applyFill="1" applyBorder="1" applyAlignment="1" applyProtection="1">
      <alignment horizontal="center" vertical="center"/>
      <protection/>
    </xf>
    <xf numFmtId="9" fontId="5" fillId="43" borderId="10" xfId="84" applyFont="1" applyFill="1" applyBorder="1" applyAlignment="1" applyProtection="1">
      <alignment horizontal="center" vertical="center"/>
      <protection/>
    </xf>
    <xf numFmtId="49" fontId="6" fillId="33" borderId="10" xfId="79" applyNumberFormat="1" applyFont="1" applyFill="1" applyBorder="1" applyAlignment="1" applyProtection="1">
      <alignment horizontal="center" vertical="center"/>
      <protection/>
    </xf>
    <xf numFmtId="0" fontId="6" fillId="0" borderId="10" xfId="79" applyFont="1" applyBorder="1" applyAlignment="1" applyProtection="1">
      <alignment horizontal="center" vertical="center" wrapText="1"/>
      <protection/>
    </xf>
    <xf numFmtId="1" fontId="6" fillId="34" borderId="10" xfId="59" applyNumberFormat="1" applyFont="1" applyFill="1" applyBorder="1" applyAlignment="1" applyProtection="1">
      <alignment horizontal="center" vertical="center" wrapText="1"/>
      <protection/>
    </xf>
    <xf numFmtId="9" fontId="6" fillId="33" borderId="10" xfId="84" applyFont="1" applyFill="1" applyBorder="1" applyAlignment="1" applyProtection="1">
      <alignment horizontal="center" vertical="center"/>
      <protection/>
    </xf>
    <xf numFmtId="0" fontId="6" fillId="0" borderId="10" xfId="84" applyNumberFormat="1" applyFont="1" applyFill="1" applyBorder="1" applyAlignment="1" applyProtection="1">
      <alignment horizontal="center" vertical="center" wrapText="1"/>
      <protection/>
    </xf>
    <xf numFmtId="0" fontId="10" fillId="33" borderId="10" xfId="79" applyFont="1" applyFill="1" applyBorder="1" applyAlignment="1" applyProtection="1">
      <alignment horizontal="center" vertical="center"/>
      <protection/>
    </xf>
    <xf numFmtId="0" fontId="95" fillId="0" borderId="10" xfId="79" applyFont="1" applyFill="1" applyBorder="1" applyAlignment="1" applyProtection="1">
      <alignment horizontal="center" vertical="center"/>
      <protection/>
    </xf>
    <xf numFmtId="0" fontId="95" fillId="34" borderId="10" xfId="0" applyFont="1" applyFill="1" applyBorder="1" applyAlignment="1" applyProtection="1">
      <alignment horizontal="center" vertical="center" wrapText="1"/>
      <protection/>
    </xf>
    <xf numFmtId="0" fontId="97" fillId="0" borderId="10" xfId="0" applyFont="1" applyBorder="1" applyAlignment="1" applyProtection="1">
      <alignment horizontal="center"/>
      <protection/>
    </xf>
    <xf numFmtId="0" fontId="95" fillId="0" borderId="10" xfId="0" applyFont="1" applyBorder="1" applyAlignment="1" applyProtection="1">
      <alignment horizontal="center" vertical="center" wrapText="1"/>
      <protection/>
    </xf>
    <xf numFmtId="0" fontId="2" fillId="35" borderId="10" xfId="78" applyFont="1" applyFill="1" applyBorder="1" applyAlignment="1">
      <alignment horizontal="center" vertical="center"/>
      <protection/>
    </xf>
    <xf numFmtId="0" fontId="2" fillId="0" borderId="60" xfId="80" applyFont="1" applyFill="1" applyBorder="1" applyAlignment="1">
      <alignment horizontal="center" vertical="center" wrapText="1"/>
      <protection/>
    </xf>
    <xf numFmtId="0" fontId="2" fillId="0" borderId="32" xfId="80" applyFont="1" applyFill="1" applyBorder="1" applyAlignment="1">
      <alignment horizontal="center" vertical="center" wrapText="1"/>
      <protection/>
    </xf>
    <xf numFmtId="0" fontId="2" fillId="0" borderId="61" xfId="80" applyFont="1" applyFill="1" applyBorder="1" applyAlignment="1">
      <alignment horizontal="center" vertical="center" wrapText="1"/>
      <protection/>
    </xf>
    <xf numFmtId="49" fontId="9" fillId="37" borderId="62" xfId="80" applyNumberFormat="1" applyFont="1" applyFill="1" applyBorder="1" applyAlignment="1">
      <alignment horizontal="center" vertical="center" wrapText="1"/>
      <protection/>
    </xf>
    <xf numFmtId="49" fontId="9" fillId="37" borderId="63" xfId="80" applyNumberFormat="1" applyFont="1" applyFill="1" applyBorder="1" applyAlignment="1">
      <alignment horizontal="center" vertical="center" wrapText="1"/>
      <protection/>
    </xf>
    <xf numFmtId="0" fontId="2" fillId="0" borderId="64" xfId="80" applyFont="1" applyBorder="1" applyAlignment="1">
      <alignment horizontal="center" vertical="center" wrapText="1"/>
      <protection/>
    </xf>
    <xf numFmtId="0" fontId="2" fillId="0" borderId="55" xfId="80" applyFont="1" applyBorder="1" applyAlignment="1">
      <alignment horizontal="center" vertical="center" wrapText="1"/>
      <protection/>
    </xf>
    <xf numFmtId="0" fontId="2" fillId="0" borderId="65" xfId="80" applyFont="1" applyBorder="1" applyAlignment="1">
      <alignment horizontal="center" vertical="center" wrapText="1"/>
      <protection/>
    </xf>
    <xf numFmtId="49" fontId="11" fillId="37" borderId="66" xfId="80" applyNumberFormat="1" applyFont="1" applyFill="1" applyBorder="1" applyAlignment="1">
      <alignment horizontal="center" vertical="center" wrapText="1"/>
      <protection/>
    </xf>
    <xf numFmtId="49" fontId="11" fillId="37" borderId="42" xfId="80" applyNumberFormat="1" applyFont="1" applyFill="1" applyBorder="1" applyAlignment="1">
      <alignment horizontal="center" vertical="center" wrapText="1"/>
      <protection/>
    </xf>
    <xf numFmtId="0" fontId="2" fillId="0" borderId="10" xfId="80" applyFont="1" applyBorder="1" applyAlignment="1">
      <alignment horizontal="center" vertical="center" wrapText="1"/>
      <protection/>
    </xf>
    <xf numFmtId="3" fontId="2" fillId="35" borderId="19" xfId="81" applyNumberFormat="1" applyFont="1" applyFill="1" applyBorder="1" applyAlignment="1">
      <alignment horizontal="center" vertical="center"/>
      <protection/>
    </xf>
    <xf numFmtId="3" fontId="2" fillId="35" borderId="10" xfId="81" applyNumberFormat="1" applyFont="1" applyFill="1" applyBorder="1" applyAlignment="1">
      <alignment horizontal="center" vertical="center"/>
      <protection/>
    </xf>
    <xf numFmtId="0" fontId="5" fillId="43" borderId="10" xfId="79" applyFont="1" applyFill="1" applyBorder="1" applyAlignment="1" applyProtection="1">
      <alignment horizontal="justify" vertical="center" wrapText="1"/>
      <protection locked="0"/>
    </xf>
    <xf numFmtId="0" fontId="5" fillId="43" borderId="10" xfId="79" applyFont="1" applyFill="1" applyBorder="1" applyAlignment="1" applyProtection="1">
      <alignment horizontal="left" vertical="center" wrapText="1"/>
      <protection locked="0"/>
    </xf>
    <xf numFmtId="0" fontId="5" fillId="43" borderId="10" xfId="79" applyFont="1" applyFill="1" applyBorder="1" applyAlignment="1">
      <alignment horizontal="justify" vertical="center" wrapText="1"/>
      <protection/>
    </xf>
    <xf numFmtId="0" fontId="5" fillId="43" borderId="10" xfId="79" applyFont="1" applyFill="1" applyBorder="1" applyAlignment="1" applyProtection="1">
      <alignment horizontal="center" vertical="center" wrapText="1"/>
      <protection locked="0"/>
    </xf>
    <xf numFmtId="0" fontId="5" fillId="43" borderId="10" xfId="79" applyFont="1" applyFill="1" applyBorder="1" applyAlignment="1">
      <alignment horizontal="justify" vertical="center"/>
      <protection/>
    </xf>
    <xf numFmtId="0" fontId="85" fillId="8" borderId="10" xfId="79" applyFont="1" applyFill="1" applyBorder="1" applyAlignment="1">
      <alignment horizontal="center" vertical="center"/>
      <protection/>
    </xf>
    <xf numFmtId="0" fontId="85" fillId="0" borderId="10" xfId="79" applyFont="1" applyFill="1" applyBorder="1" applyAlignment="1">
      <alignment horizontal="center" vertical="center"/>
      <protection/>
    </xf>
    <xf numFmtId="0" fontId="3" fillId="0" borderId="18" xfId="0" applyFont="1" applyFill="1" applyBorder="1" applyAlignment="1">
      <alignment horizontal="justify" vertical="top" wrapText="1"/>
    </xf>
    <xf numFmtId="0" fontId="3" fillId="0" borderId="48" xfId="0" applyFont="1" applyFill="1" applyBorder="1" applyAlignment="1">
      <alignment horizontal="justify" vertical="top"/>
    </xf>
    <xf numFmtId="0" fontId="3" fillId="0" borderId="19" xfId="0" applyFont="1" applyFill="1" applyBorder="1" applyAlignment="1">
      <alignment horizontal="justify" vertical="top"/>
    </xf>
    <xf numFmtId="0" fontId="6" fillId="0" borderId="10" xfId="0" applyFont="1" applyFill="1" applyBorder="1" applyAlignment="1">
      <alignment horizontal="justify" vertical="center" wrapText="1"/>
    </xf>
    <xf numFmtId="0" fontId="6" fillId="0" borderId="10" xfId="0" applyFont="1" applyFill="1" applyBorder="1" applyAlignment="1">
      <alignment horizontal="justify" vertical="center"/>
    </xf>
    <xf numFmtId="0" fontId="6" fillId="0" borderId="18" xfId="0" applyFont="1" applyFill="1" applyBorder="1" applyAlignment="1">
      <alignment horizontal="justify" vertical="center" wrapText="1"/>
    </xf>
    <xf numFmtId="0" fontId="6" fillId="0" borderId="48" xfId="0" applyFont="1" applyFill="1" applyBorder="1" applyAlignment="1">
      <alignment horizontal="justify" vertical="center" wrapText="1"/>
    </xf>
    <xf numFmtId="0" fontId="6" fillId="0" borderId="19" xfId="0" applyFont="1" applyFill="1" applyBorder="1" applyAlignment="1">
      <alignment horizontal="justify" vertical="center" wrapText="1"/>
    </xf>
    <xf numFmtId="14" fontId="6" fillId="33" borderId="10" xfId="79" applyNumberFormat="1" applyFont="1" applyFill="1" applyBorder="1" applyAlignment="1">
      <alignment horizontal="center" vertical="center" wrapText="1"/>
      <protection/>
    </xf>
    <xf numFmtId="0" fontId="6" fillId="34" borderId="10" xfId="79" applyFont="1" applyFill="1" applyBorder="1" applyAlignment="1">
      <alignment horizontal="center" vertical="center" wrapText="1"/>
      <protection/>
    </xf>
    <xf numFmtId="0" fontId="6" fillId="0" borderId="10" xfId="84" applyNumberFormat="1" applyFont="1" applyFill="1" applyBorder="1" applyAlignment="1">
      <alignment horizontal="center" vertical="center" wrapText="1"/>
    </xf>
    <xf numFmtId="0" fontId="6" fillId="34" borderId="10" xfId="79" applyFont="1" applyFill="1" applyBorder="1" applyAlignment="1">
      <alignment horizontal="center" vertical="center"/>
      <protection/>
    </xf>
    <xf numFmtId="9" fontId="5" fillId="33" borderId="10" xfId="84" applyFont="1" applyFill="1" applyBorder="1" applyAlignment="1">
      <alignment horizontal="center" vertical="center"/>
    </xf>
    <xf numFmtId="0" fontId="5" fillId="8" borderId="10" xfId="79" applyFont="1" applyFill="1" applyBorder="1" applyAlignment="1">
      <alignment horizontal="center" vertical="center"/>
      <protection/>
    </xf>
    <xf numFmtId="2" fontId="6" fillId="34" borderId="10" xfId="84" applyNumberFormat="1" applyFont="1" applyFill="1" applyBorder="1" applyAlignment="1">
      <alignment horizontal="center" vertical="center" wrapText="1"/>
    </xf>
    <xf numFmtId="0" fontId="6" fillId="0" borderId="18" xfId="79" applyFont="1" applyFill="1" applyBorder="1" applyAlignment="1">
      <alignment horizontal="center" vertical="center" wrapText="1"/>
      <protection/>
    </xf>
    <xf numFmtId="0" fontId="6" fillId="0" borderId="48" xfId="79" applyFont="1" applyFill="1" applyBorder="1" applyAlignment="1">
      <alignment horizontal="center" vertical="center" wrapText="1"/>
      <protection/>
    </xf>
    <xf numFmtId="0" fontId="6" fillId="0" borderId="19" xfId="79" applyFont="1" applyFill="1" applyBorder="1" applyAlignment="1">
      <alignment horizontal="center" vertical="center" wrapText="1"/>
      <protection/>
    </xf>
    <xf numFmtId="0" fontId="19" fillId="33" borderId="10" xfId="79" applyFont="1" applyFill="1" applyBorder="1" applyAlignment="1">
      <alignment horizontal="center" vertical="center"/>
      <protection/>
    </xf>
    <xf numFmtId="0" fontId="5" fillId="43" borderId="10" xfId="79" applyFont="1" applyFill="1" applyBorder="1" applyAlignment="1">
      <alignment horizontal="left" vertical="center" wrapText="1"/>
      <protection/>
    </xf>
    <xf numFmtId="0" fontId="5" fillId="43" borderId="10" xfId="79" applyFont="1" applyFill="1" applyBorder="1" applyAlignment="1">
      <alignment horizontal="center" vertical="center"/>
      <protection/>
    </xf>
    <xf numFmtId="9" fontId="5" fillId="43" borderId="10" xfId="84" applyFont="1" applyFill="1" applyBorder="1" applyAlignment="1">
      <alignment horizontal="center" vertical="center"/>
    </xf>
    <xf numFmtId="0" fontId="6" fillId="0" borderId="10" xfId="79" applyFont="1" applyFill="1" applyBorder="1" applyAlignment="1">
      <alignment horizontal="center" vertical="center" wrapText="1"/>
      <protection/>
    </xf>
    <xf numFmtId="49" fontId="6" fillId="33" borderId="10" xfId="79" applyNumberFormat="1" applyFont="1" applyFill="1" applyBorder="1" applyAlignment="1">
      <alignment horizontal="center" vertical="center"/>
      <protection/>
    </xf>
    <xf numFmtId="0" fontId="6" fillId="0" borderId="10" xfId="79" applyFont="1" applyBorder="1" applyAlignment="1">
      <alignment horizontal="center" vertical="center" wrapText="1"/>
      <protection/>
    </xf>
    <xf numFmtId="1" fontId="6" fillId="34" borderId="10" xfId="59" applyNumberFormat="1" applyFont="1" applyFill="1" applyBorder="1" applyAlignment="1">
      <alignment horizontal="center" vertical="center" wrapText="1"/>
    </xf>
    <xf numFmtId="9" fontId="6" fillId="33" borderId="10" xfId="84" applyFont="1" applyFill="1" applyBorder="1" applyAlignment="1">
      <alignment horizontal="center" vertical="center"/>
    </xf>
    <xf numFmtId="0" fontId="6" fillId="34" borderId="10" xfId="84" applyNumberFormat="1" applyFont="1" applyFill="1" applyBorder="1" applyAlignment="1">
      <alignment horizontal="center" vertical="center" wrapText="1"/>
    </xf>
    <xf numFmtId="0" fontId="6" fillId="0" borderId="10" xfId="79" applyFont="1" applyFill="1" applyBorder="1" applyAlignment="1">
      <alignment horizontal="center" vertical="center"/>
      <protection/>
    </xf>
    <xf numFmtId="0" fontId="95" fillId="0" borderId="10" xfId="79" applyFont="1" applyFill="1" applyBorder="1" applyAlignment="1">
      <alignment horizontal="center" vertical="center"/>
      <protection/>
    </xf>
    <xf numFmtId="0" fontId="97" fillId="0" borderId="10" xfId="0" applyFont="1" applyBorder="1" applyAlignment="1" applyProtection="1">
      <alignment horizontal="center"/>
      <protection locked="0"/>
    </xf>
    <xf numFmtId="0" fontId="95" fillId="0" borderId="10" xfId="0" applyFont="1" applyFill="1" applyBorder="1" applyAlignment="1" applyProtection="1">
      <alignment horizontal="center" vertical="center" wrapText="1"/>
      <protection locked="0"/>
    </xf>
    <xf numFmtId="0" fontId="95" fillId="0" borderId="10" xfId="0" applyFont="1" applyBorder="1" applyAlignment="1" applyProtection="1">
      <alignment horizontal="center" vertical="center" wrapText="1"/>
      <protection locked="0"/>
    </xf>
    <xf numFmtId="0" fontId="95" fillId="34" borderId="10" xfId="0" applyFont="1" applyFill="1" applyBorder="1" applyAlignment="1" applyProtection="1">
      <alignment horizontal="center" vertical="center" wrapText="1"/>
      <protection locked="0"/>
    </xf>
    <xf numFmtId="0" fontId="6" fillId="0" borderId="48" xfId="0" applyFont="1" applyFill="1" applyBorder="1" applyAlignment="1">
      <alignment horizontal="justify" vertical="center"/>
    </xf>
    <xf numFmtId="0" fontId="6" fillId="0" borderId="19" xfId="0" applyFont="1" applyFill="1" applyBorder="1" applyAlignment="1">
      <alignment horizontal="justify" vertical="center"/>
    </xf>
    <xf numFmtId="0" fontId="6" fillId="33" borderId="10" xfId="79" applyFont="1" applyFill="1" applyBorder="1" applyAlignment="1" applyProtection="1">
      <alignment horizontal="justify" vertical="center" wrapText="1"/>
      <protection locked="0"/>
    </xf>
    <xf numFmtId="189" fontId="6" fillId="34" borderId="10" xfId="84" applyNumberFormat="1" applyFont="1" applyFill="1" applyBorder="1" applyAlignment="1">
      <alignment horizontal="center" vertical="center" wrapText="1"/>
    </xf>
    <xf numFmtId="0" fontId="0" fillId="34" borderId="10" xfId="0" applyFont="1" applyFill="1" applyBorder="1" applyAlignment="1" applyProtection="1">
      <alignment horizontal="center"/>
      <protection/>
    </xf>
    <xf numFmtId="0" fontId="5" fillId="34" borderId="10" xfId="0" applyFont="1" applyFill="1" applyBorder="1" applyAlignment="1" applyProtection="1">
      <alignment horizontal="center" vertical="center" wrapText="1"/>
      <protection/>
    </xf>
    <xf numFmtId="0" fontId="8" fillId="0" borderId="67" xfId="77" applyFont="1" applyFill="1" applyBorder="1" applyAlignment="1">
      <alignment horizontal="center" vertical="center" wrapText="1"/>
      <protection/>
    </xf>
    <xf numFmtId="0" fontId="8" fillId="0" borderId="68" xfId="77" applyFont="1" applyFill="1" applyBorder="1" applyAlignment="1">
      <alignment horizontal="center" vertical="center" wrapText="1"/>
      <protection/>
    </xf>
    <xf numFmtId="0" fontId="8" fillId="0" borderId="69" xfId="77" applyFont="1" applyFill="1" applyBorder="1" applyAlignment="1">
      <alignment horizontal="center" vertical="center" wrapText="1"/>
      <protection/>
    </xf>
    <xf numFmtId="0" fontId="5" fillId="36" borderId="30" xfId="77" applyFont="1" applyFill="1" applyBorder="1" applyAlignment="1">
      <alignment horizontal="center" vertical="center"/>
      <protection/>
    </xf>
    <xf numFmtId="0" fontId="5" fillId="36" borderId="70" xfId="77" applyFont="1" applyFill="1" applyBorder="1" applyAlignment="1">
      <alignment horizontal="center" vertical="center"/>
      <protection/>
    </xf>
    <xf numFmtId="0" fontId="2" fillId="34" borderId="10" xfId="0" applyFont="1" applyFill="1" applyBorder="1" applyAlignment="1" applyProtection="1">
      <alignment horizontal="center" vertical="center" wrapText="1"/>
      <protection/>
    </xf>
    <xf numFmtId="0" fontId="13" fillId="0" borderId="10" xfId="77" applyFont="1" applyFill="1" applyBorder="1" applyAlignment="1">
      <alignment horizontal="center" vertical="center" wrapText="1"/>
      <protection/>
    </xf>
    <xf numFmtId="188" fontId="14" fillId="36" borderId="18" xfId="77" applyNumberFormat="1" applyFont="1" applyFill="1" applyBorder="1" applyAlignment="1" applyProtection="1">
      <alignment horizontal="center" vertical="center" wrapText="1"/>
      <protection/>
    </xf>
    <xf numFmtId="188" fontId="14" fillId="36" borderId="48" xfId="77" applyNumberFormat="1" applyFont="1" applyFill="1" applyBorder="1" applyAlignment="1" applyProtection="1">
      <alignment horizontal="center" vertical="center" wrapText="1"/>
      <protection/>
    </xf>
    <xf numFmtId="188" fontId="14" fillId="36" borderId="19" xfId="77" applyNumberFormat="1" applyFont="1" applyFill="1" applyBorder="1" applyAlignment="1" applyProtection="1">
      <alignment horizontal="center" vertical="center" wrapText="1"/>
      <protection/>
    </xf>
    <xf numFmtId="187" fontId="14" fillId="36" borderId="18" xfId="77" applyNumberFormat="1" applyFont="1" applyFill="1" applyBorder="1" applyAlignment="1" applyProtection="1">
      <alignment horizontal="center" vertical="center" wrapText="1"/>
      <protection/>
    </xf>
    <xf numFmtId="187" fontId="14" fillId="36" borderId="48" xfId="77" applyNumberFormat="1" applyFont="1" applyFill="1" applyBorder="1" applyAlignment="1" applyProtection="1">
      <alignment horizontal="center" vertical="center" wrapText="1"/>
      <protection/>
    </xf>
    <xf numFmtId="187" fontId="14" fillId="36" borderId="19" xfId="77" applyNumberFormat="1" applyFont="1" applyFill="1" applyBorder="1" applyAlignment="1" applyProtection="1">
      <alignment horizontal="center" vertical="center" wrapText="1"/>
      <protection/>
    </xf>
    <xf numFmtId="0" fontId="12" fillId="0" borderId="10" xfId="77" applyFont="1" applyBorder="1" applyAlignment="1" applyProtection="1">
      <alignment horizontal="center" vertical="center" wrapText="1"/>
      <protection locked="0"/>
    </xf>
    <xf numFmtId="0" fontId="10" fillId="36" borderId="10" xfId="77" applyFont="1" applyFill="1" applyBorder="1" applyAlignment="1">
      <alignment horizontal="center" vertical="center"/>
      <protection/>
    </xf>
    <xf numFmtId="0" fontId="6" fillId="36" borderId="30" xfId="77" applyFont="1" applyFill="1" applyBorder="1" applyAlignment="1">
      <alignment horizontal="center"/>
      <protection/>
    </xf>
    <xf numFmtId="0" fontId="6" fillId="36" borderId="50" xfId="77" applyFont="1" applyFill="1" applyBorder="1" applyAlignment="1">
      <alignment horizontal="center"/>
      <protection/>
    </xf>
    <xf numFmtId="0" fontId="6" fillId="36" borderId="71" xfId="77" applyFont="1" applyFill="1" applyBorder="1" applyAlignment="1">
      <alignment horizontal="center"/>
      <protection/>
    </xf>
    <xf numFmtId="187" fontId="12" fillId="34" borderId="10" xfId="77" applyNumberFormat="1" applyFont="1" applyFill="1" applyBorder="1" applyAlignment="1" applyProtection="1">
      <alignment horizontal="center" vertical="center" wrapText="1"/>
      <protection locked="0"/>
    </xf>
    <xf numFmtId="188" fontId="10" fillId="36" borderId="18" xfId="77" applyNumberFormat="1" applyFont="1" applyFill="1" applyBorder="1" applyAlignment="1">
      <alignment horizontal="center" vertical="center" wrapText="1"/>
      <protection/>
    </xf>
    <xf numFmtId="188" fontId="10" fillId="36" borderId="48" xfId="77" applyNumberFormat="1" applyFont="1" applyFill="1" applyBorder="1" applyAlignment="1">
      <alignment horizontal="center" vertical="center" wrapText="1"/>
      <protection/>
    </xf>
    <xf numFmtId="188" fontId="10" fillId="36" borderId="19" xfId="77" applyNumberFormat="1" applyFont="1" applyFill="1" applyBorder="1" applyAlignment="1">
      <alignment horizontal="center" vertical="center" wrapText="1"/>
      <protection/>
    </xf>
    <xf numFmtId="0" fontId="10" fillId="47" borderId="10" xfId="77" applyFont="1" applyFill="1" applyBorder="1" applyAlignment="1">
      <alignment horizontal="center" vertical="center" wrapText="1"/>
      <protection/>
    </xf>
    <xf numFmtId="0" fontId="14" fillId="47" borderId="10" xfId="77" applyFont="1" applyFill="1" applyBorder="1" applyAlignment="1">
      <alignment horizontal="center" vertical="center" wrapText="1"/>
      <protection/>
    </xf>
    <xf numFmtId="0" fontId="107" fillId="48" borderId="10" xfId="77" applyFont="1" applyFill="1" applyBorder="1" applyAlignment="1">
      <alignment horizontal="center" vertical="center" wrapText="1"/>
      <protection/>
    </xf>
    <xf numFmtId="186" fontId="12" fillId="0" borderId="10" xfId="37" applyFont="1" applyBorder="1" applyAlignment="1">
      <alignment horizontal="center" vertical="center" wrapText="1"/>
    </xf>
    <xf numFmtId="188" fontId="12" fillId="2" borderId="23" xfId="77" applyNumberFormat="1" applyFont="1" applyFill="1" applyBorder="1" applyAlignment="1">
      <alignment horizontal="center" vertical="center" wrapText="1"/>
      <protection/>
    </xf>
    <xf numFmtId="188" fontId="12" fillId="2" borderId="49" xfId="77" applyNumberFormat="1" applyFont="1" applyFill="1" applyBorder="1" applyAlignment="1">
      <alignment horizontal="center" vertical="center" wrapText="1"/>
      <protection/>
    </xf>
    <xf numFmtId="188" fontId="12" fillId="2" borderId="58" xfId="77" applyNumberFormat="1" applyFont="1" applyFill="1" applyBorder="1" applyAlignment="1">
      <alignment horizontal="center" vertical="center" wrapText="1"/>
      <protection/>
    </xf>
    <xf numFmtId="188" fontId="12" fillId="2" borderId="59" xfId="77" applyNumberFormat="1" applyFont="1" applyFill="1" applyBorder="1" applyAlignment="1">
      <alignment horizontal="center" vertical="center" wrapText="1"/>
      <protection/>
    </xf>
    <xf numFmtId="188" fontId="12" fillId="2" borderId="0" xfId="77" applyNumberFormat="1" applyFont="1" applyFill="1" applyBorder="1" applyAlignment="1">
      <alignment horizontal="center" vertical="center" wrapText="1"/>
      <protection/>
    </xf>
    <xf numFmtId="188" fontId="12" fillId="2" borderId="72" xfId="77" applyNumberFormat="1" applyFont="1" applyFill="1" applyBorder="1" applyAlignment="1">
      <alignment horizontal="center" vertical="center" wrapText="1"/>
      <protection/>
    </xf>
    <xf numFmtId="188" fontId="12" fillId="2" borderId="13" xfId="77" applyNumberFormat="1" applyFont="1" applyFill="1" applyBorder="1" applyAlignment="1">
      <alignment horizontal="center" vertical="center" wrapText="1"/>
      <protection/>
    </xf>
    <xf numFmtId="188" fontId="12" fillId="2" borderId="47" xfId="77" applyNumberFormat="1" applyFont="1" applyFill="1" applyBorder="1" applyAlignment="1">
      <alignment horizontal="center" vertical="center" wrapText="1"/>
      <protection/>
    </xf>
    <xf numFmtId="188" fontId="12" fillId="2" borderId="15" xfId="77" applyNumberFormat="1" applyFont="1" applyFill="1" applyBorder="1" applyAlignment="1">
      <alignment horizontal="center" vertical="center" wrapText="1"/>
      <protection/>
    </xf>
    <xf numFmtId="0" fontId="108" fillId="34" borderId="10" xfId="0" applyFont="1" applyFill="1" applyBorder="1" applyAlignment="1" applyProtection="1">
      <alignment horizontal="center" vertical="center" wrapText="1"/>
      <protection/>
    </xf>
    <xf numFmtId="0" fontId="95" fillId="34" borderId="18" xfId="0" applyFont="1" applyFill="1" applyBorder="1" applyAlignment="1" applyProtection="1">
      <alignment horizontal="center" vertical="center"/>
      <protection/>
    </xf>
    <xf numFmtId="0" fontId="95" fillId="34" borderId="48" xfId="0" applyFont="1" applyFill="1" applyBorder="1" applyAlignment="1" applyProtection="1">
      <alignment horizontal="center" vertical="center"/>
      <protection/>
    </xf>
    <xf numFmtId="0" fontId="95" fillId="34" borderId="19" xfId="0" applyFont="1" applyFill="1" applyBorder="1" applyAlignment="1" applyProtection="1">
      <alignment horizontal="center" vertic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0] 2" xfId="54"/>
    <cellStyle name="Millares [0] 2 2" xfId="55"/>
    <cellStyle name="Millares 2" xfId="56"/>
    <cellStyle name="Millares 2 2" xfId="57"/>
    <cellStyle name="Millares 2 2 2" xfId="58"/>
    <cellStyle name="Millares 3" xfId="59"/>
    <cellStyle name="Millares 4" xfId="60"/>
    <cellStyle name="Millares 4 2" xfId="61"/>
    <cellStyle name="Millares 5" xfId="62"/>
    <cellStyle name="Millares 5 2" xfId="63"/>
    <cellStyle name="Millares 6" xfId="64"/>
    <cellStyle name="Millares 6 2" xfId="65"/>
    <cellStyle name="Millares 7" xfId="66"/>
    <cellStyle name="Millares 7 2" xfId="67"/>
    <cellStyle name="Millares 8" xfId="68"/>
    <cellStyle name="Millares 9" xfId="69"/>
    <cellStyle name="Currency" xfId="70"/>
    <cellStyle name="Currency [0]" xfId="71"/>
    <cellStyle name="Moneda 2" xfId="72"/>
    <cellStyle name="Moneda 2 2" xfId="73"/>
    <cellStyle name="Neutral" xfId="74"/>
    <cellStyle name="Normal 2" xfId="75"/>
    <cellStyle name="Normal 2 2" xfId="76"/>
    <cellStyle name="Normal 3" xfId="77"/>
    <cellStyle name="Normal 3 2" xfId="78"/>
    <cellStyle name="Normal 4" xfId="79"/>
    <cellStyle name="Normal 8" xfId="80"/>
    <cellStyle name="Normal_573_2009_ Actualizado 22_12_2009" xfId="81"/>
    <cellStyle name="Notas" xfId="82"/>
    <cellStyle name="Percent" xfId="83"/>
    <cellStyle name="Porcentual 2" xfId="84"/>
    <cellStyle name="Salida" xfId="85"/>
    <cellStyle name="Texto de advertencia" xfId="86"/>
    <cellStyle name="Texto explicativo" xfId="87"/>
    <cellStyle name="Título" xfId="88"/>
    <cellStyle name="Título 2" xfId="89"/>
    <cellStyle name="Título 3" xfId="90"/>
    <cellStyle name="Total" xfId="91"/>
  </cellStyles>
  <dxfs count="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925"/>
          <c:w val="0.7115"/>
          <c:h val="0.99475"/>
        </c:manualLayout>
      </c:layout>
      <c:lineChart>
        <c:grouping val="standard"/>
        <c:varyColors val="0"/>
        <c:ser>
          <c:idx val="0"/>
          <c:order val="0"/>
          <c:tx>
            <c:strRef>
              <c:f>1!$C$22:$E$22</c:f>
              <c:strCache>
                <c:ptCount val="1"/>
                <c:pt idx="0">
                  <c:v>Porcentaje de avance de las actividades ejecutadas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1!$B$30:$B$41</c:f>
              <c:strCache/>
            </c:strRef>
          </c:cat>
          <c:val>
            <c:numRef>
              <c:f>1!$D$30:$D$41</c:f>
              <c:numCache/>
            </c:numRef>
          </c:val>
          <c:smooth val="0"/>
        </c:ser>
        <c:ser>
          <c:idx val="1"/>
          <c:order val="1"/>
          <c:tx>
            <c:strRef>
              <c:f>1!$F$22:$I$22</c:f>
              <c:strCache>
                <c:ptCount val="1"/>
                <c:pt idx="0">
                  <c:v> Porcentaje de avance de actividades programado en la vigencia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1!$B$30:$B$41</c:f>
              <c:strCache/>
            </c:strRef>
          </c:cat>
          <c:val>
            <c:numRef>
              <c:f>1!$F$30:$F$41</c:f>
              <c:numCache/>
            </c:numRef>
          </c:val>
          <c:smooth val="0"/>
        </c:ser>
        <c:marker val="1"/>
        <c:axId val="41953947"/>
        <c:axId val="42041204"/>
      </c:lineChart>
      <c:catAx>
        <c:axId val="419539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041204"/>
        <c:crosses val="autoZero"/>
        <c:auto val="1"/>
        <c:lblOffset val="100"/>
        <c:tickLblSkip val="1"/>
        <c:noMultiLvlLbl val="0"/>
      </c:catAx>
      <c:valAx>
        <c:axId val="420412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53947"/>
        <c:crossesAt val="1"/>
        <c:crossBetween val="between"/>
        <c:dispUnits/>
      </c:valAx>
      <c:spPr>
        <a:solidFill>
          <a:srgbClr val="FFFFFF"/>
        </a:solidFill>
        <a:ln w="3175">
          <a:noFill/>
        </a:ln>
      </c:spPr>
    </c:plotArea>
    <c:legend>
      <c:legendPos val="r"/>
      <c:layout>
        <c:manualLayout>
          <c:xMode val="edge"/>
          <c:yMode val="edge"/>
          <c:x val="0.73625"/>
          <c:y val="0.4375"/>
          <c:w val="0.257"/>
          <c:h val="0.11325"/>
        </c:manualLayout>
      </c:layout>
      <c:overlay val="0"/>
      <c:spPr>
        <a:noFill/>
        <a:ln w="3175">
          <a:noFill/>
        </a:ln>
      </c:spPr>
      <c:txPr>
        <a:bodyPr vert="horz" rot="0"/>
        <a:lstStyle/>
        <a:p>
          <a:pPr>
            <a:defRPr lang="en-US" cap="none" sz="4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925"/>
          <c:w val="0.97525"/>
          <c:h val="0.94525"/>
        </c:manualLayout>
      </c:layout>
      <c:lineChart>
        <c:grouping val="standard"/>
        <c:varyColors val="0"/>
        <c:ser>
          <c:idx val="0"/>
          <c:order val="0"/>
          <c:tx>
            <c:strRef>
              <c:f>MP_251!$B$21</c:f>
              <c:strCache>
                <c:ptCount val="1"/>
                <c:pt idx="0">
                  <c:v>Porcentaje de avance de las actividades ejecutadas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MP_251!$A$29:$A$40</c:f>
              <c:strCache/>
            </c:strRef>
          </c:cat>
          <c:val>
            <c:numRef>
              <c:f>MP_251!$C$29:$C$40</c:f>
              <c:numCache/>
            </c:numRef>
          </c:val>
          <c:smooth val="0"/>
        </c:ser>
        <c:ser>
          <c:idx val="1"/>
          <c:order val="1"/>
          <c:tx>
            <c:strRef>
              <c:f>MP_251!$E$21</c:f>
              <c:strCache>
                <c:ptCount val="1"/>
                <c:pt idx="0">
                  <c:v> Porcentaje de avance de actividades programado en la vigencia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MP_251!$A$29:$A$40</c:f>
              <c:strCache/>
            </c:strRef>
          </c:cat>
          <c:val>
            <c:numRef>
              <c:f>MP_251!$E$29:$E$40</c:f>
              <c:numCache/>
            </c:numRef>
          </c:val>
          <c:smooth val="0"/>
        </c:ser>
        <c:marker val="1"/>
        <c:axId val="42826517"/>
        <c:axId val="49894334"/>
      </c:lineChart>
      <c:catAx>
        <c:axId val="4282651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9894334"/>
        <c:crosses val="autoZero"/>
        <c:auto val="1"/>
        <c:lblOffset val="100"/>
        <c:tickLblSkip val="1"/>
        <c:noMultiLvlLbl val="0"/>
      </c:catAx>
      <c:valAx>
        <c:axId val="498943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826517"/>
        <c:crossesAt val="1"/>
        <c:crossBetween val="between"/>
        <c:dispUnits/>
      </c:valAx>
      <c:spPr>
        <a:noFill/>
        <a:ln>
          <a:noFill/>
        </a:ln>
      </c:spPr>
    </c:plotArea>
    <c:legend>
      <c:legendPos val="b"/>
      <c:layout>
        <c:manualLayout>
          <c:xMode val="edge"/>
          <c:yMode val="edge"/>
          <c:x val="0.1615"/>
          <c:y val="0.926"/>
          <c:w val="0.67325"/>
          <c:h val="0.0505"/>
        </c:manualLayout>
      </c:layout>
      <c:overlay val="0"/>
      <c:spPr>
        <a:noFill/>
        <a:ln w="3175">
          <a:noFill/>
        </a:ln>
      </c:spPr>
      <c:txPr>
        <a:bodyPr vert="horz" rot="0"/>
        <a:lstStyle/>
        <a:p>
          <a:pPr>
            <a:defRPr lang="en-US" cap="none" sz="4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85"/>
          <c:w val="0.97175"/>
          <c:h val="0.9505"/>
        </c:manualLayout>
      </c:layout>
      <c:lineChart>
        <c:grouping val="standard"/>
        <c:varyColors val="0"/>
        <c:ser>
          <c:idx val="0"/>
          <c:order val="0"/>
          <c:tx>
            <c:strRef>
              <c:f>MP_252!$B$21</c:f>
              <c:strCache>
                <c:ptCount val="1"/>
                <c:pt idx="0">
                  <c:v>Red de transporte masivo regional diseñada contemplada en el documento protocolario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MP_252!$A$29:$A$40</c:f>
              <c:strCache/>
            </c:strRef>
          </c:cat>
          <c:val>
            <c:numRef>
              <c:f>MP_252!$C$29:$C$40</c:f>
              <c:numCache/>
            </c:numRef>
          </c:val>
          <c:smooth val="0"/>
        </c:ser>
        <c:ser>
          <c:idx val="1"/>
          <c:order val="1"/>
          <c:tx>
            <c:strRef>
              <c:f>MP_252!$E$21</c:f>
              <c:strCache>
                <c:ptCount val="1"/>
                <c:pt idx="0">
                  <c:v>Red de transporte masivo regional contemplada en el documento protocolario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MP_252!$A$29:$A$40</c:f>
              <c:strCache/>
            </c:strRef>
          </c:cat>
          <c:val>
            <c:numRef>
              <c:f>MP_252!$E$29:$E$40</c:f>
              <c:numCache/>
            </c:numRef>
          </c:val>
          <c:smooth val="0"/>
        </c:ser>
        <c:marker val="1"/>
        <c:axId val="46395823"/>
        <c:axId val="14909224"/>
      </c:lineChart>
      <c:catAx>
        <c:axId val="4639582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4909224"/>
        <c:crosses val="autoZero"/>
        <c:auto val="1"/>
        <c:lblOffset val="100"/>
        <c:tickLblSkip val="1"/>
        <c:noMultiLvlLbl val="0"/>
      </c:catAx>
      <c:valAx>
        <c:axId val="149092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395823"/>
        <c:crossesAt val="1"/>
        <c:crossBetween val="between"/>
        <c:dispUnits/>
      </c:valAx>
      <c:spPr>
        <a:noFill/>
        <a:ln>
          <a:noFill/>
        </a:ln>
      </c:spPr>
    </c:plotArea>
    <c:legend>
      <c:legendPos val="b"/>
      <c:layout>
        <c:manualLayout>
          <c:xMode val="edge"/>
          <c:yMode val="edge"/>
          <c:x val="0.04"/>
          <c:y val="0.932"/>
          <c:w val="0.91575"/>
          <c:h val="0.0465"/>
        </c:manualLayout>
      </c:layout>
      <c:overlay val="0"/>
      <c:spPr>
        <a:noFill/>
        <a:ln w="3175">
          <a:noFill/>
        </a:ln>
      </c:spPr>
      <c:txPr>
        <a:bodyPr vert="horz" rot="0"/>
        <a:lstStyle/>
        <a:p>
          <a:pPr>
            <a:defRPr lang="en-US" cap="none" sz="4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1</xdr:col>
      <xdr:colOff>1143000</xdr:colOff>
      <xdr:row>3</xdr:row>
      <xdr:rowOff>371475</xdr:rowOff>
    </xdr:to>
    <xdr:pic>
      <xdr:nvPicPr>
        <xdr:cNvPr id="1" name="Imagen 1"/>
        <xdr:cNvPicPr preferRelativeResize="1">
          <a:picLocks noChangeAspect="1"/>
        </xdr:cNvPicPr>
      </xdr:nvPicPr>
      <xdr:blipFill>
        <a:blip r:embed="rId1"/>
        <a:srcRect l="20631" t="5850" r="19580" b="9140"/>
        <a:stretch>
          <a:fillRect/>
        </a:stretch>
      </xdr:blipFill>
      <xdr:spPr>
        <a:xfrm>
          <a:off x="180975" y="95250"/>
          <a:ext cx="15144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247650</xdr:rowOff>
    </xdr:from>
    <xdr:to>
      <xdr:col>1</xdr:col>
      <xdr:colOff>1447800</xdr:colOff>
      <xdr:row>3</xdr:row>
      <xdr:rowOff>314325</xdr:rowOff>
    </xdr:to>
    <xdr:pic>
      <xdr:nvPicPr>
        <xdr:cNvPr id="1" name="Imagen 1"/>
        <xdr:cNvPicPr preferRelativeResize="1">
          <a:picLocks noChangeAspect="1"/>
        </xdr:cNvPicPr>
      </xdr:nvPicPr>
      <xdr:blipFill>
        <a:blip r:embed="rId1"/>
        <a:srcRect l="19607" t="7638" r="18504" b="10522"/>
        <a:stretch>
          <a:fillRect/>
        </a:stretch>
      </xdr:blipFill>
      <xdr:spPr>
        <a:xfrm>
          <a:off x="257175" y="247650"/>
          <a:ext cx="1590675" cy="1628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123825</xdr:rowOff>
    </xdr:from>
    <xdr:to>
      <xdr:col>2</xdr:col>
      <xdr:colOff>1133475</xdr:colOff>
      <xdr:row>4</xdr:row>
      <xdr:rowOff>361950</xdr:rowOff>
    </xdr:to>
    <xdr:pic>
      <xdr:nvPicPr>
        <xdr:cNvPr id="1" name="Imagen 1"/>
        <xdr:cNvPicPr preferRelativeResize="1">
          <a:picLocks noChangeAspect="1"/>
        </xdr:cNvPicPr>
      </xdr:nvPicPr>
      <xdr:blipFill>
        <a:blip r:embed="rId1"/>
        <a:srcRect l="19053" t="6857" r="17614" b="9742"/>
        <a:stretch>
          <a:fillRect/>
        </a:stretch>
      </xdr:blipFill>
      <xdr:spPr>
        <a:xfrm>
          <a:off x="419100" y="123825"/>
          <a:ext cx="1771650" cy="1800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2</xdr:col>
      <xdr:colOff>1000125</xdr:colOff>
      <xdr:row>3</xdr:row>
      <xdr:rowOff>152400</xdr:rowOff>
    </xdr:to>
    <xdr:pic>
      <xdr:nvPicPr>
        <xdr:cNvPr id="1" name="Imagen 1"/>
        <xdr:cNvPicPr preferRelativeResize="1">
          <a:picLocks noChangeAspect="1"/>
        </xdr:cNvPicPr>
      </xdr:nvPicPr>
      <xdr:blipFill>
        <a:blip r:embed="rId1"/>
        <a:stretch>
          <a:fillRect/>
        </a:stretch>
      </xdr:blipFill>
      <xdr:spPr>
        <a:xfrm>
          <a:off x="504825" y="9525"/>
          <a:ext cx="100012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361950" y="57150"/>
          <a:ext cx="990600" cy="1171575"/>
        </a:xfrm>
        <a:prstGeom prst="rect">
          <a:avLst/>
        </a:prstGeom>
        <a:noFill/>
        <a:ln w="9525" cmpd="sng">
          <a:noFill/>
        </a:ln>
      </xdr:spPr>
    </xdr:pic>
    <xdr:clientData/>
  </xdr:twoCellAnchor>
  <xdr:twoCellAnchor>
    <xdr:from>
      <xdr:col>1</xdr:col>
      <xdr:colOff>1600200</xdr:colOff>
      <xdr:row>43</xdr:row>
      <xdr:rowOff>85725</xdr:rowOff>
    </xdr:from>
    <xdr:to>
      <xdr:col>7</xdr:col>
      <xdr:colOff>180975</xdr:colOff>
      <xdr:row>47</xdr:row>
      <xdr:rowOff>400050</xdr:rowOff>
    </xdr:to>
    <xdr:graphicFrame>
      <xdr:nvGraphicFramePr>
        <xdr:cNvPr id="2" name="1 Gráfico"/>
        <xdr:cNvGraphicFramePr/>
      </xdr:nvGraphicFramePr>
      <xdr:xfrm>
        <a:off x="1600200" y="15297150"/>
        <a:ext cx="7200900" cy="25241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66675</xdr:rowOff>
    </xdr:from>
    <xdr:to>
      <xdr:col>0</xdr:col>
      <xdr:colOff>1362075</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71475" y="66675"/>
          <a:ext cx="990600" cy="1181100"/>
        </a:xfrm>
        <a:prstGeom prst="rect">
          <a:avLst/>
        </a:prstGeom>
        <a:noFill/>
        <a:ln w="9525" cmpd="sng">
          <a:noFill/>
        </a:ln>
      </xdr:spPr>
    </xdr:pic>
    <xdr:clientData/>
  </xdr:twoCellAnchor>
  <xdr:twoCellAnchor>
    <xdr:from>
      <xdr:col>1</xdr:col>
      <xdr:colOff>1123950</xdr:colOff>
      <xdr:row>42</xdr:row>
      <xdr:rowOff>76200</xdr:rowOff>
    </xdr:from>
    <xdr:to>
      <xdr:col>5</xdr:col>
      <xdr:colOff>990600</xdr:colOff>
      <xdr:row>46</xdr:row>
      <xdr:rowOff>476250</xdr:rowOff>
    </xdr:to>
    <xdr:graphicFrame>
      <xdr:nvGraphicFramePr>
        <xdr:cNvPr id="2" name="Gráfico 3"/>
        <xdr:cNvGraphicFramePr/>
      </xdr:nvGraphicFramePr>
      <xdr:xfrm>
        <a:off x="2838450" y="15621000"/>
        <a:ext cx="5391150" cy="253365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0</xdr:row>
      <xdr:rowOff>47625</xdr:rowOff>
    </xdr:from>
    <xdr:to>
      <xdr:col>0</xdr:col>
      <xdr:colOff>1314450</xdr:colOff>
      <xdr:row>3</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33375" y="47625"/>
          <a:ext cx="9810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66675</xdr:rowOff>
    </xdr:from>
    <xdr:to>
      <xdr:col>0</xdr:col>
      <xdr:colOff>1362075</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71475" y="66675"/>
          <a:ext cx="990600" cy="1181100"/>
        </a:xfrm>
        <a:prstGeom prst="rect">
          <a:avLst/>
        </a:prstGeom>
        <a:noFill/>
        <a:ln w="9525" cmpd="sng">
          <a:noFill/>
        </a:ln>
      </xdr:spPr>
    </xdr:pic>
    <xdr:clientData/>
  </xdr:twoCellAnchor>
  <xdr:twoCellAnchor>
    <xdr:from>
      <xdr:col>2</xdr:col>
      <xdr:colOff>714375</xdr:colOff>
      <xdr:row>42</xdr:row>
      <xdr:rowOff>85725</xdr:rowOff>
    </xdr:from>
    <xdr:to>
      <xdr:col>5</xdr:col>
      <xdr:colOff>1181100</xdr:colOff>
      <xdr:row>46</xdr:row>
      <xdr:rowOff>390525</xdr:rowOff>
    </xdr:to>
    <xdr:graphicFrame>
      <xdr:nvGraphicFramePr>
        <xdr:cNvPr id="2" name="Gráfico 3"/>
        <xdr:cNvGraphicFramePr/>
      </xdr:nvGraphicFramePr>
      <xdr:xfrm>
        <a:off x="3810000" y="14935200"/>
        <a:ext cx="4610100" cy="274320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0</xdr:row>
      <xdr:rowOff>47625</xdr:rowOff>
    </xdr:from>
    <xdr:to>
      <xdr:col>0</xdr:col>
      <xdr:colOff>1314450</xdr:colOff>
      <xdr:row>3</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33375" y="47625"/>
          <a:ext cx="981075" cy="1162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2</xdr:row>
      <xdr:rowOff>95250</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133350</xdr:colOff>
      <xdr:row>0</xdr:row>
      <xdr:rowOff>180975</xdr:rowOff>
    </xdr:from>
    <xdr:to>
      <xdr:col>0</xdr:col>
      <xdr:colOff>1390650</xdr:colOff>
      <xdr:row>3</xdr:row>
      <xdr:rowOff>247650</xdr:rowOff>
    </xdr:to>
    <xdr:pic>
      <xdr:nvPicPr>
        <xdr:cNvPr id="2" name="Imagen 1"/>
        <xdr:cNvPicPr preferRelativeResize="1">
          <a:picLocks noChangeAspect="1"/>
        </xdr:cNvPicPr>
      </xdr:nvPicPr>
      <xdr:blipFill>
        <a:blip r:embed="rId2"/>
        <a:srcRect l="19107" t="7638" r="19038" b="10522"/>
        <a:stretch>
          <a:fillRect/>
        </a:stretch>
      </xdr:blipFill>
      <xdr:spPr>
        <a:xfrm>
          <a:off x="133350" y="180975"/>
          <a:ext cx="1257300" cy="1209675"/>
        </a:xfrm>
        <a:prstGeom prst="rect">
          <a:avLst/>
        </a:prstGeom>
        <a:noFill/>
        <a:ln w="9525" cmpd="sng">
          <a:noFill/>
        </a:ln>
      </xdr:spPr>
    </xdr:pic>
    <xdr:clientData/>
  </xdr:twoCellAnchor>
  <xdr:twoCellAnchor>
    <xdr:from>
      <xdr:col>17</xdr:col>
      <xdr:colOff>285750</xdr:colOff>
      <xdr:row>0</xdr:row>
      <xdr:rowOff>171450</xdr:rowOff>
    </xdr:from>
    <xdr:to>
      <xdr:col>18</xdr:col>
      <xdr:colOff>590550</xdr:colOff>
      <xdr:row>3</xdr:row>
      <xdr:rowOff>314325</xdr:rowOff>
    </xdr:to>
    <xdr:pic>
      <xdr:nvPicPr>
        <xdr:cNvPr id="3" name="Imagen 2"/>
        <xdr:cNvPicPr preferRelativeResize="1">
          <a:picLocks noChangeAspect="1"/>
        </xdr:cNvPicPr>
      </xdr:nvPicPr>
      <xdr:blipFill>
        <a:blip r:embed="rId3"/>
        <a:srcRect l="16047" t="5250" r="18559" b="2000"/>
        <a:stretch>
          <a:fillRect/>
        </a:stretch>
      </xdr:blipFill>
      <xdr:spPr>
        <a:xfrm>
          <a:off x="17649825" y="171450"/>
          <a:ext cx="1323975" cy="1285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movilidad.movilidadbogota.gov.co/D\Perfil%20Dpachon\Downloads\1.%20POA_PRYTO_339_TRIM_II_2017%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20unidad\Seguimiento\POA-Junio\Pol_Mov_POA_PRYTO_339_I_TRIM_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1"/>
      <sheetName val="Act_1"/>
      <sheetName val="3"/>
    </sheetNames>
    <sheetDataSet>
      <sheetData sheetId="130">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14"/>
      <sheetName val="ACT_114"/>
      <sheetName val="115"/>
      <sheetName val="ACT_115"/>
      <sheetName val="116"/>
      <sheetName val="ACT_116"/>
      <sheetName val="117"/>
      <sheetName val="ACT_117"/>
      <sheetName val="118"/>
      <sheetName val="ACT_118"/>
      <sheetName val="119"/>
      <sheetName val="ACT_119"/>
      <sheetName val="121"/>
      <sheetName val="ACT_121"/>
      <sheetName val="124"/>
      <sheetName val="ACT_124"/>
      <sheetName val="125"/>
      <sheetName val="ACT_125"/>
      <sheetName val="127"/>
      <sheetName val="ACT_127"/>
      <sheetName val="129"/>
      <sheetName val="ACT_129"/>
      <sheetName val="130"/>
      <sheetName val="ACT_130"/>
      <sheetName val="M_P_236"/>
      <sheetName val="ACT_M_P_236"/>
      <sheetName val="Variab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C16"/>
  <sheetViews>
    <sheetView showGridLines="0" zoomScale="70" zoomScaleNormal="70" zoomScaleSheetLayoutView="40" workbookViewId="0" topLeftCell="A12">
      <selection activeCell="F14" sqref="F14:F16"/>
    </sheetView>
  </sheetViews>
  <sheetFormatPr defaultColWidth="0" defaultRowHeight="15" zeroHeight="1"/>
  <cols>
    <col min="1" max="1" width="8.28125" style="287" customWidth="1"/>
    <col min="2" max="7" width="19.421875" style="287" customWidth="1"/>
    <col min="8" max="8" width="66.00390625" style="171" customWidth="1"/>
    <col min="9" max="9" width="66.00390625" style="419" customWidth="1"/>
    <col min="10" max="10" width="28.28125" style="171" customWidth="1"/>
    <col min="11" max="11" width="27.28125" style="171" customWidth="1"/>
    <col min="12" max="12" width="24.8515625" style="171" customWidth="1"/>
    <col min="13" max="25" width="15.00390625" style="171" customWidth="1"/>
    <col min="26" max="26" width="55.00390625" style="171" customWidth="1"/>
    <col min="27" max="27" width="52.00390625" style="171" customWidth="1"/>
    <col min="28" max="16384" width="0" style="171" hidden="1" customWidth="1"/>
  </cols>
  <sheetData>
    <row r="1" spans="1:29" s="159" customFormat="1" ht="39.75" customHeight="1">
      <c r="A1" s="457"/>
      <c r="B1" s="457"/>
      <c r="C1" s="442" t="s">
        <v>428</v>
      </c>
      <c r="D1" s="443"/>
      <c r="E1" s="443"/>
      <c r="F1" s="443"/>
      <c r="G1" s="443"/>
      <c r="H1" s="443"/>
      <c r="I1" s="443"/>
      <c r="J1" s="443"/>
      <c r="K1" s="443"/>
      <c r="L1" s="443"/>
      <c r="M1" s="443"/>
      <c r="N1" s="443"/>
      <c r="O1" s="443"/>
      <c r="P1" s="443"/>
      <c r="Q1" s="443"/>
      <c r="R1" s="443"/>
      <c r="S1" s="443"/>
      <c r="T1" s="443"/>
      <c r="U1" s="443"/>
      <c r="V1" s="443"/>
      <c r="W1" s="443"/>
      <c r="X1" s="443"/>
      <c r="Y1" s="443"/>
      <c r="Z1" s="443"/>
      <c r="AA1" s="444"/>
      <c r="AC1" s="195"/>
    </row>
    <row r="2" spans="1:29" s="159" customFormat="1" ht="40.5" customHeight="1">
      <c r="A2" s="457"/>
      <c r="B2" s="457"/>
      <c r="C2" s="442" t="s">
        <v>143</v>
      </c>
      <c r="D2" s="443"/>
      <c r="E2" s="443"/>
      <c r="F2" s="443"/>
      <c r="G2" s="443"/>
      <c r="H2" s="443"/>
      <c r="I2" s="443"/>
      <c r="J2" s="443"/>
      <c r="K2" s="443"/>
      <c r="L2" s="443"/>
      <c r="M2" s="443"/>
      <c r="N2" s="443"/>
      <c r="O2" s="443"/>
      <c r="P2" s="443"/>
      <c r="Q2" s="443"/>
      <c r="R2" s="443"/>
      <c r="S2" s="443"/>
      <c r="T2" s="443"/>
      <c r="U2" s="443"/>
      <c r="V2" s="443"/>
      <c r="W2" s="443"/>
      <c r="X2" s="443"/>
      <c r="Y2" s="443"/>
      <c r="Z2" s="443"/>
      <c r="AA2" s="444"/>
      <c r="AC2" s="195"/>
    </row>
    <row r="3" spans="1:29" s="159" customFormat="1" ht="42.75" customHeight="1">
      <c r="A3" s="457"/>
      <c r="B3" s="457"/>
      <c r="C3" s="442" t="s">
        <v>387</v>
      </c>
      <c r="D3" s="443"/>
      <c r="E3" s="443"/>
      <c r="F3" s="443"/>
      <c r="G3" s="443"/>
      <c r="H3" s="443"/>
      <c r="I3" s="443"/>
      <c r="J3" s="443"/>
      <c r="K3" s="443"/>
      <c r="L3" s="443"/>
      <c r="M3" s="443"/>
      <c r="N3" s="443"/>
      <c r="O3" s="443"/>
      <c r="P3" s="443"/>
      <c r="Q3" s="443"/>
      <c r="R3" s="443"/>
      <c r="S3" s="443"/>
      <c r="T3" s="443"/>
      <c r="U3" s="443"/>
      <c r="V3" s="443"/>
      <c r="W3" s="443"/>
      <c r="X3" s="443"/>
      <c r="Y3" s="443"/>
      <c r="Z3" s="443"/>
      <c r="AA3" s="444"/>
      <c r="AC3" s="195"/>
    </row>
    <row r="4" spans="1:29" s="159" customFormat="1" ht="33.75" customHeight="1">
      <c r="A4" s="457"/>
      <c r="B4" s="457"/>
      <c r="C4" s="445" t="s">
        <v>201</v>
      </c>
      <c r="D4" s="446"/>
      <c r="E4" s="446"/>
      <c r="F4" s="446"/>
      <c r="G4" s="446"/>
      <c r="H4" s="446"/>
      <c r="I4" s="446"/>
      <c r="J4" s="446"/>
      <c r="K4" s="446"/>
      <c r="L4" s="445" t="s">
        <v>429</v>
      </c>
      <c r="M4" s="446"/>
      <c r="N4" s="446"/>
      <c r="O4" s="446"/>
      <c r="P4" s="446"/>
      <c r="Q4" s="446"/>
      <c r="R4" s="446"/>
      <c r="S4" s="446"/>
      <c r="T4" s="446"/>
      <c r="U4" s="446"/>
      <c r="V4" s="446"/>
      <c r="W4" s="446"/>
      <c r="X4" s="446"/>
      <c r="Y4" s="446"/>
      <c r="Z4" s="446"/>
      <c r="AA4" s="447"/>
      <c r="AC4" s="195"/>
    </row>
    <row r="5" spans="1:29" s="160" customFormat="1" ht="9" customHeight="1">
      <c r="A5" s="286"/>
      <c r="B5" s="288"/>
      <c r="C5" s="288"/>
      <c r="D5" s="161"/>
      <c r="E5" s="161"/>
      <c r="F5" s="161"/>
      <c r="G5" s="161"/>
      <c r="H5" s="161"/>
      <c r="I5" s="417"/>
      <c r="J5" s="161"/>
      <c r="K5" s="162"/>
      <c r="L5" s="162"/>
      <c r="M5" s="162"/>
      <c r="N5" s="162"/>
      <c r="O5" s="161"/>
      <c r="P5" s="161"/>
      <c r="Q5" s="161"/>
      <c r="R5" s="161"/>
      <c r="S5" s="161"/>
      <c r="T5" s="163"/>
      <c r="U5" s="163"/>
      <c r="V5" s="163"/>
      <c r="W5" s="163"/>
      <c r="X5" s="164"/>
      <c r="Y5" s="164"/>
      <c r="Z5" s="165"/>
      <c r="AA5" s="165"/>
      <c r="AC5" s="196"/>
    </row>
    <row r="6" spans="1:29" s="160" customFormat="1" ht="54" customHeight="1">
      <c r="A6" s="286"/>
      <c r="B6" s="284" t="s">
        <v>209</v>
      </c>
      <c r="C6" s="453" t="s">
        <v>441</v>
      </c>
      <c r="D6" s="453"/>
      <c r="E6" s="453"/>
      <c r="F6" s="453"/>
      <c r="G6" s="166"/>
      <c r="H6" s="161"/>
      <c r="I6" s="417"/>
      <c r="J6" s="161"/>
      <c r="K6" s="166"/>
      <c r="L6" s="452"/>
      <c r="M6" s="452"/>
      <c r="N6" s="452"/>
      <c r="O6" s="452"/>
      <c r="P6" s="452"/>
      <c r="Q6" s="452"/>
      <c r="R6" s="452"/>
      <c r="S6" s="452"/>
      <c r="T6" s="452"/>
      <c r="U6" s="452"/>
      <c r="V6" s="452"/>
      <c r="W6" s="452"/>
      <c r="X6" s="452"/>
      <c r="Y6" s="452"/>
      <c r="Z6" s="452"/>
      <c r="AA6" s="452"/>
      <c r="AC6" s="196"/>
    </row>
    <row r="7" spans="1:29" s="160" customFormat="1" ht="49.5" customHeight="1">
      <c r="A7" s="286"/>
      <c r="B7" s="284" t="s">
        <v>0</v>
      </c>
      <c r="C7" s="453" t="s">
        <v>430</v>
      </c>
      <c r="D7" s="453"/>
      <c r="E7" s="453"/>
      <c r="F7" s="453"/>
      <c r="G7" s="166"/>
      <c r="I7" s="416"/>
      <c r="K7" s="166"/>
      <c r="L7" s="448"/>
      <c r="M7" s="448"/>
      <c r="N7" s="448"/>
      <c r="O7" s="448"/>
      <c r="P7" s="448"/>
      <c r="Q7" s="448"/>
      <c r="R7" s="448"/>
      <c r="S7" s="448"/>
      <c r="T7" s="448"/>
      <c r="U7" s="448"/>
      <c r="V7" s="448"/>
      <c r="W7" s="448"/>
      <c r="X7" s="448"/>
      <c r="Y7" s="448"/>
      <c r="Z7" s="448"/>
      <c r="AA7" s="448"/>
      <c r="AC7" s="196"/>
    </row>
    <row r="8" spans="1:29" s="160" customFormat="1" ht="44.25" customHeight="1">
      <c r="A8" s="286"/>
      <c r="B8" s="284" t="s">
        <v>199</v>
      </c>
      <c r="C8" s="453" t="s">
        <v>436</v>
      </c>
      <c r="D8" s="453"/>
      <c r="E8" s="453"/>
      <c r="F8" s="453"/>
      <c r="G8" s="166"/>
      <c r="I8" s="416"/>
      <c r="K8" s="166"/>
      <c r="L8" s="194"/>
      <c r="M8" s="194"/>
      <c r="N8" s="194"/>
      <c r="O8" s="194"/>
      <c r="P8" s="194"/>
      <c r="Q8" s="194"/>
      <c r="R8" s="194"/>
      <c r="S8" s="194"/>
      <c r="T8" s="194"/>
      <c r="U8" s="194"/>
      <c r="V8" s="194"/>
      <c r="W8" s="194"/>
      <c r="X8" s="194"/>
      <c r="Y8" s="194"/>
      <c r="Z8" s="194"/>
      <c r="AA8" s="194"/>
      <c r="AC8" s="196"/>
    </row>
    <row r="9" spans="1:29" s="160" customFormat="1" ht="44.25" customHeight="1">
      <c r="A9" s="286"/>
      <c r="B9" s="284" t="s">
        <v>200</v>
      </c>
      <c r="C9" s="453" t="s">
        <v>424</v>
      </c>
      <c r="D9" s="453"/>
      <c r="E9" s="453"/>
      <c r="F9" s="453"/>
      <c r="G9" s="166"/>
      <c r="I9" s="416"/>
      <c r="K9" s="166"/>
      <c r="L9" s="194"/>
      <c r="M9" s="194"/>
      <c r="N9" s="194"/>
      <c r="O9" s="194"/>
      <c r="P9" s="194"/>
      <c r="Q9" s="194"/>
      <c r="R9" s="194"/>
      <c r="S9" s="194"/>
      <c r="T9" s="194"/>
      <c r="U9" s="194"/>
      <c r="V9" s="194"/>
      <c r="W9" s="194"/>
      <c r="X9" s="194"/>
      <c r="Y9" s="194"/>
      <c r="Z9" s="194"/>
      <c r="AA9" s="194"/>
      <c r="AC9" s="196"/>
    </row>
    <row r="10" spans="1:9" s="160" customFormat="1" ht="9" customHeight="1">
      <c r="A10" s="286"/>
      <c r="B10" s="286"/>
      <c r="C10" s="286"/>
      <c r="D10" s="286"/>
      <c r="E10" s="286"/>
      <c r="F10" s="286"/>
      <c r="G10" s="286"/>
      <c r="I10" s="416"/>
    </row>
    <row r="11" spans="1:27" s="167" customFormat="1" ht="35.25" customHeight="1">
      <c r="A11" s="458" t="s">
        <v>158</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row>
    <row r="12" spans="1:27" s="168" customFormat="1" ht="42.75" customHeight="1">
      <c r="A12" s="439" t="s">
        <v>123</v>
      </c>
      <c r="B12" s="439" t="s">
        <v>222</v>
      </c>
      <c r="C12" s="439"/>
      <c r="D12" s="439"/>
      <c r="E12" s="439"/>
      <c r="F12" s="439" t="s">
        <v>162</v>
      </c>
      <c r="G12" s="449" t="s">
        <v>124</v>
      </c>
      <c r="H12" s="450"/>
      <c r="I12" s="420"/>
      <c r="J12" s="439" t="s">
        <v>224</v>
      </c>
      <c r="K12" s="439" t="s">
        <v>140</v>
      </c>
      <c r="L12" s="439" t="s">
        <v>226</v>
      </c>
      <c r="M12" s="449" t="s">
        <v>469</v>
      </c>
      <c r="N12" s="450"/>
      <c r="O12" s="450"/>
      <c r="P12" s="450"/>
      <c r="Q12" s="450"/>
      <c r="R12" s="450"/>
      <c r="S12" s="450"/>
      <c r="T12" s="450"/>
      <c r="U12" s="450"/>
      <c r="V12" s="450"/>
      <c r="W12" s="450"/>
      <c r="X12" s="450"/>
      <c r="Y12" s="450"/>
      <c r="Z12" s="450"/>
      <c r="AA12" s="451"/>
    </row>
    <row r="13" spans="1:27" s="168" customFormat="1" ht="47.25" customHeight="1">
      <c r="A13" s="439"/>
      <c r="B13" s="285" t="s">
        <v>221</v>
      </c>
      <c r="C13" s="285" t="s">
        <v>125</v>
      </c>
      <c r="D13" s="285" t="s">
        <v>202</v>
      </c>
      <c r="E13" s="285" t="s">
        <v>203</v>
      </c>
      <c r="F13" s="439"/>
      <c r="G13" s="285" t="s">
        <v>176</v>
      </c>
      <c r="H13" s="418" t="s">
        <v>478</v>
      </c>
      <c r="I13" s="421" t="s">
        <v>480</v>
      </c>
      <c r="J13" s="439"/>
      <c r="K13" s="439"/>
      <c r="L13" s="439"/>
      <c r="M13" s="169" t="s">
        <v>133</v>
      </c>
      <c r="N13" s="169" t="s">
        <v>134</v>
      </c>
      <c r="O13" s="169" t="s">
        <v>130</v>
      </c>
      <c r="P13" s="169" t="s">
        <v>131</v>
      </c>
      <c r="Q13" s="169" t="s">
        <v>132</v>
      </c>
      <c r="R13" s="169" t="s">
        <v>101</v>
      </c>
      <c r="S13" s="169" t="s">
        <v>102</v>
      </c>
      <c r="T13" s="169" t="s">
        <v>103</v>
      </c>
      <c r="U13" s="169" t="s">
        <v>104</v>
      </c>
      <c r="V13" s="169" t="s">
        <v>105</v>
      </c>
      <c r="W13" s="169" t="s">
        <v>106</v>
      </c>
      <c r="X13" s="169" t="s">
        <v>107</v>
      </c>
      <c r="Y13" s="169" t="s">
        <v>145</v>
      </c>
      <c r="Z13" s="456" t="s">
        <v>157</v>
      </c>
      <c r="AA13" s="456"/>
    </row>
    <row r="14" spans="1:27" s="170" customFormat="1" ht="51.75" customHeight="1">
      <c r="A14" s="459">
        <f>+1!C9</f>
        <v>1</v>
      </c>
      <c r="B14" s="436" t="s">
        <v>366</v>
      </c>
      <c r="C14" s="436" t="s">
        <v>367</v>
      </c>
      <c r="D14" s="440" t="s">
        <v>340</v>
      </c>
      <c r="E14" s="440" t="str">
        <f>+1!C14</f>
        <v>Implementar el 100% de la estrategia para el mejoramiento del transporte de carga.</v>
      </c>
      <c r="F14" s="440" t="s">
        <v>166</v>
      </c>
      <c r="G14" s="436" t="s">
        <v>351</v>
      </c>
      <c r="H14" s="455" t="s">
        <v>479</v>
      </c>
      <c r="I14" s="455" t="s">
        <v>481</v>
      </c>
      <c r="J14" s="460" t="str">
        <f>+1!F9</f>
        <v>Implementar el 100% de la estrategia para el mejoramiento del transporte de carga</v>
      </c>
      <c r="K14" s="441" t="str">
        <f>+1!C15</f>
        <v>Estrategia transporte de carga</v>
      </c>
      <c r="L14" s="155" t="str">
        <f>+1!C22</f>
        <v>Porcentaje de avance de las actividades ejecutadas</v>
      </c>
      <c r="M14" s="198">
        <f>+1!C30</f>
        <v>0</v>
      </c>
      <c r="N14" s="198">
        <f>+1!C31</f>
        <v>0.0062</v>
      </c>
      <c r="O14" s="198">
        <f>+1!C32</f>
        <v>0.0052</v>
      </c>
      <c r="P14" s="198">
        <f>+1!C33</f>
        <v>0.0062</v>
      </c>
      <c r="Q14" s="198">
        <f>+1!C34</f>
        <v>0.0124</v>
      </c>
      <c r="R14" s="198">
        <f>+1!C35</f>
        <v>0</v>
      </c>
      <c r="S14" s="198">
        <f>+1!C36</f>
        <v>0</v>
      </c>
      <c r="T14" s="198">
        <f>+1!C37</f>
        <v>0</v>
      </c>
      <c r="U14" s="198">
        <f>+1!C38</f>
        <v>0</v>
      </c>
      <c r="V14" s="198">
        <f>+1!C39</f>
        <v>0</v>
      </c>
      <c r="W14" s="198">
        <f>+1!C40</f>
        <v>0</v>
      </c>
      <c r="X14" s="198">
        <f>+1!C41</f>
        <v>0</v>
      </c>
      <c r="Y14" s="158">
        <f>SUM(M14:X14)</f>
        <v>0.03</v>
      </c>
      <c r="Z14" s="454" t="str">
        <f>1!$C$49</f>
        <v>Se creó la Red de Logística Urbana con el objetivo de hacer más eficiente la logística urbana en Bogotá. La red cuenta con 152 empresas miembro: 49 generadores, 17 receptores, 55 transportadores, 13 gremios, 11 entidades académicas y 3 entidades públicas. Se desarrolló el contrato 20181654, para “Realizar la evaluación y proponer una regulación de circulación de vehículos de transporte de carga en Bogotá” que dio soporte técnico a la reglamentación vigente de circulación de vehículos de carga a través de los Decretos Distritales 840 de 2019 y 077 de 2020. Se obtuvo apoyo de ICLEI (Gobiernos Locales para la Sustentabilidad) para el proyecto EcoLogistics cuyo objetivo es construir una política de transporte de carga bajo en emisiones. Se conformó el equipo y se realizó el plan de trabajo, se diseñó una herramienta de monitoreo para las emisiones de las empresas, se han realizado talleres de desarrollo de capacidades para el grupo de trabajo y se ha avanzado en la construcción de la línea base correspondiente al perfil del transporte de carga en Bogotá con relación a las emisiones contaminantes. Se avanzó en la construcción de la línea base para diagnosticar a Bogotá en términos de logística baja en emisiones. Se desarrollaron 10 pilotos de zonas de cargue y descargue. Se publicó la “Guía de Buenas Prácticas Operacionales de Cargue y Descargue” y se avanzó en la estructuración de la segunda fase de este proyecto en conjunto con ANDI FENALCO SDDE y Logyca. Se suscribió el contrato 2019-1816 cuyo objeto es “Realizar la caracterización del transporte de carga en Bogotá y los municipios aledaños”. Se expidió el Dto 840/19, por el cual se establecen las condiciones y restricciones para la circulación de los vehículos de carga.</v>
      </c>
      <c r="AA14" s="454"/>
    </row>
    <row r="15" spans="1:27" s="170" customFormat="1" ht="51.75" customHeight="1">
      <c r="A15" s="459"/>
      <c r="B15" s="437"/>
      <c r="C15" s="437"/>
      <c r="D15" s="440"/>
      <c r="E15" s="440"/>
      <c r="F15" s="440"/>
      <c r="G15" s="437"/>
      <c r="H15" s="455"/>
      <c r="I15" s="455"/>
      <c r="J15" s="460"/>
      <c r="K15" s="441"/>
      <c r="L15" s="155" t="str">
        <f>+1!F22</f>
        <v> Porcentaje de avance de actividades programado en la vigencia</v>
      </c>
      <c r="M15" s="198">
        <f>+1!E30</f>
        <v>0</v>
      </c>
      <c r="N15" s="198">
        <f>+1!E31</f>
        <v>0</v>
      </c>
      <c r="O15" s="198">
        <f>+1!E32</f>
        <v>0.0052</v>
      </c>
      <c r="P15" s="198">
        <f>+1!E33</f>
        <v>0</v>
      </c>
      <c r="Q15" s="198">
        <f>+1!E34</f>
        <v>0.0248</v>
      </c>
      <c r="R15" s="198">
        <f>+1!E35</f>
        <v>0</v>
      </c>
      <c r="S15" s="198">
        <f>+1!E36</f>
        <v>0</v>
      </c>
      <c r="T15" s="198">
        <f>+1!E37</f>
        <v>0</v>
      </c>
      <c r="U15" s="198">
        <f>+1!E38</f>
        <v>0</v>
      </c>
      <c r="V15" s="198">
        <f>+1!E39</f>
        <v>0</v>
      </c>
      <c r="W15" s="198">
        <f>+1!E40</f>
        <v>0</v>
      </c>
      <c r="X15" s="198">
        <f>+1!E41</f>
        <v>0</v>
      </c>
      <c r="Y15" s="158">
        <f>SUM(M15:X15)</f>
        <v>0.03</v>
      </c>
      <c r="Z15" s="454"/>
      <c r="AA15" s="454"/>
    </row>
    <row r="16" spans="1:27" s="170" customFormat="1" ht="51.75" customHeight="1">
      <c r="A16" s="459"/>
      <c r="B16" s="438"/>
      <c r="C16" s="438"/>
      <c r="D16" s="440"/>
      <c r="E16" s="440"/>
      <c r="F16" s="440"/>
      <c r="G16" s="438"/>
      <c r="H16" s="455"/>
      <c r="I16" s="455"/>
      <c r="J16" s="460"/>
      <c r="K16" s="441"/>
      <c r="L16" s="147" t="s">
        <v>227</v>
      </c>
      <c r="M16" s="197">
        <f>_xlfn.IFERROR(+M14/M15,)</f>
        <v>0</v>
      </c>
      <c r="N16" s="197">
        <f aca="true" t="shared" si="0" ref="N16:X16">_xlfn.IFERROR(+N14/N15,)</f>
        <v>0</v>
      </c>
      <c r="O16" s="197">
        <f t="shared" si="0"/>
        <v>1</v>
      </c>
      <c r="P16" s="197">
        <f t="shared" si="0"/>
        <v>0</v>
      </c>
      <c r="Q16" s="197">
        <f t="shared" si="0"/>
        <v>0.5</v>
      </c>
      <c r="R16" s="197">
        <f t="shared" si="0"/>
        <v>0</v>
      </c>
      <c r="S16" s="197">
        <f t="shared" si="0"/>
        <v>0</v>
      </c>
      <c r="T16" s="197">
        <f t="shared" si="0"/>
        <v>0</v>
      </c>
      <c r="U16" s="197">
        <f t="shared" si="0"/>
        <v>0</v>
      </c>
      <c r="V16" s="197">
        <f t="shared" si="0"/>
        <v>0</v>
      </c>
      <c r="W16" s="197">
        <f t="shared" si="0"/>
        <v>0</v>
      </c>
      <c r="X16" s="197">
        <f t="shared" si="0"/>
        <v>0</v>
      </c>
      <c r="Y16" s="197">
        <f>+Y14/Y15</f>
        <v>1</v>
      </c>
      <c r="Z16" s="454"/>
      <c r="AA16" s="454"/>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sheetData>
  <sheetProtection autoFilter="0" pivotTables="0"/>
  <mergeCells count="34">
    <mergeCell ref="C14:C16"/>
    <mergeCell ref="A11:AA11"/>
    <mergeCell ref="A14:A16"/>
    <mergeCell ref="G14:G16"/>
    <mergeCell ref="J14:J16"/>
    <mergeCell ref="Z14:AA16"/>
    <mergeCell ref="H14:H16"/>
    <mergeCell ref="I14:I16"/>
    <mergeCell ref="G12:H12"/>
    <mergeCell ref="Z13:AA13"/>
    <mergeCell ref="A1:B4"/>
    <mergeCell ref="C7:F7"/>
    <mergeCell ref="C9:F9"/>
    <mergeCell ref="A12:A13"/>
    <mergeCell ref="F14:F16"/>
    <mergeCell ref="L7:AA7"/>
    <mergeCell ref="M12:AA12"/>
    <mergeCell ref="L12:L13"/>
    <mergeCell ref="L6:AA6"/>
    <mergeCell ref="C8:F8"/>
    <mergeCell ref="F12:F13"/>
    <mergeCell ref="C6:F6"/>
    <mergeCell ref="B12:E12"/>
    <mergeCell ref="K12:K13"/>
    <mergeCell ref="B14:B16"/>
    <mergeCell ref="J12:J13"/>
    <mergeCell ref="E14:E16"/>
    <mergeCell ref="K14:K16"/>
    <mergeCell ref="D14:D16"/>
    <mergeCell ref="C1:AA1"/>
    <mergeCell ref="C2:AA2"/>
    <mergeCell ref="C3:AA3"/>
    <mergeCell ref="L4:AA4"/>
    <mergeCell ref="C4:K4"/>
  </mergeCells>
  <conditionalFormatting sqref="M14:X15">
    <cfRule type="cellIs" priority="2" dxfId="5" operator="greaterThan"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scale="22"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G65486"/>
  <sheetViews>
    <sheetView showGridLines="0" tabSelected="1" zoomScale="70" zoomScaleNormal="70" zoomScaleSheetLayoutView="80" workbookViewId="0" topLeftCell="A1">
      <pane xSplit="1" topLeftCell="B1" activePane="topRight" state="frozen"/>
      <selection pane="topLeft" activeCell="A10" sqref="A10"/>
      <selection pane="topRight" activeCell="Y21" sqref="Y21"/>
    </sheetView>
  </sheetViews>
  <sheetFormatPr defaultColWidth="0" defaultRowHeight="15" zeroHeight="1"/>
  <cols>
    <col min="1" max="1" width="6.00390625" style="7" customWidth="1"/>
    <col min="2" max="2" width="25.7109375" style="7" customWidth="1"/>
    <col min="3" max="3" width="10.7109375" style="7" customWidth="1"/>
    <col min="4" max="7" width="25.7109375" style="7" customWidth="1"/>
    <col min="8" max="8" width="25.7109375" style="5" customWidth="1"/>
    <col min="9" max="25" width="25.7109375" style="7" customWidth="1"/>
    <col min="26" max="27" width="14.28125" style="7" customWidth="1"/>
    <col min="28" max="16384" width="11.421875" style="7" hidden="1" customWidth="1"/>
  </cols>
  <sheetData>
    <row r="1" spans="1:28" s="8" customFormat="1" ht="39.75" customHeight="1">
      <c r="A1" s="457"/>
      <c r="B1" s="457"/>
      <c r="C1" s="442" t="s">
        <v>428</v>
      </c>
      <c r="D1" s="443"/>
      <c r="E1" s="443"/>
      <c r="F1" s="443"/>
      <c r="G1" s="443"/>
      <c r="H1" s="443"/>
      <c r="I1" s="443"/>
      <c r="J1" s="443"/>
      <c r="K1" s="443"/>
      <c r="L1" s="443"/>
      <c r="M1" s="443"/>
      <c r="N1" s="443"/>
      <c r="O1" s="443"/>
      <c r="P1" s="443"/>
      <c r="Q1" s="443"/>
      <c r="R1" s="443"/>
      <c r="S1" s="443"/>
      <c r="T1" s="443"/>
      <c r="U1" s="443"/>
      <c r="V1" s="443"/>
      <c r="W1" s="443"/>
      <c r="X1" s="443"/>
      <c r="Y1" s="443"/>
      <c r="Z1" s="443"/>
      <c r="AA1" s="444"/>
      <c r="AB1" s="212"/>
    </row>
    <row r="2" spans="1:28" s="8" customFormat="1" ht="40.5" customHeight="1">
      <c r="A2" s="457"/>
      <c r="B2" s="457"/>
      <c r="C2" s="442" t="s">
        <v>143</v>
      </c>
      <c r="D2" s="443"/>
      <c r="E2" s="443"/>
      <c r="F2" s="443"/>
      <c r="G2" s="443"/>
      <c r="H2" s="443"/>
      <c r="I2" s="443"/>
      <c r="J2" s="443"/>
      <c r="K2" s="443"/>
      <c r="L2" s="443"/>
      <c r="M2" s="443"/>
      <c r="N2" s="443"/>
      <c r="O2" s="443"/>
      <c r="P2" s="443"/>
      <c r="Q2" s="443"/>
      <c r="R2" s="443"/>
      <c r="S2" s="443"/>
      <c r="T2" s="443"/>
      <c r="U2" s="443"/>
      <c r="V2" s="443"/>
      <c r="W2" s="443"/>
      <c r="X2" s="443"/>
      <c r="Y2" s="443"/>
      <c r="Z2" s="443"/>
      <c r="AA2" s="444"/>
      <c r="AB2" s="212"/>
    </row>
    <row r="3" spans="1:28" s="8" customFormat="1" ht="42.75" customHeight="1">
      <c r="A3" s="457"/>
      <c r="B3" s="457"/>
      <c r="C3" s="442" t="s">
        <v>387</v>
      </c>
      <c r="D3" s="443"/>
      <c r="E3" s="443"/>
      <c r="F3" s="443"/>
      <c r="G3" s="443"/>
      <c r="H3" s="443"/>
      <c r="I3" s="443"/>
      <c r="J3" s="443"/>
      <c r="K3" s="443"/>
      <c r="L3" s="443"/>
      <c r="M3" s="443"/>
      <c r="N3" s="443"/>
      <c r="O3" s="443"/>
      <c r="P3" s="443"/>
      <c r="Q3" s="443"/>
      <c r="R3" s="443"/>
      <c r="S3" s="443"/>
      <c r="T3" s="443"/>
      <c r="U3" s="443"/>
      <c r="V3" s="443"/>
      <c r="W3" s="443"/>
      <c r="X3" s="443"/>
      <c r="Y3" s="443"/>
      <c r="Z3" s="443"/>
      <c r="AA3" s="444"/>
      <c r="AB3" s="212"/>
    </row>
    <row r="4" spans="1:28" s="8" customFormat="1" ht="33.75" customHeight="1">
      <c r="A4" s="457"/>
      <c r="B4" s="457"/>
      <c r="C4" s="445" t="s">
        <v>201</v>
      </c>
      <c r="D4" s="446"/>
      <c r="E4" s="446"/>
      <c r="F4" s="446"/>
      <c r="G4" s="446"/>
      <c r="H4" s="446"/>
      <c r="I4" s="446"/>
      <c r="J4" s="447"/>
      <c r="K4" s="445" t="s">
        <v>429</v>
      </c>
      <c r="L4" s="446"/>
      <c r="M4" s="446"/>
      <c r="N4" s="446"/>
      <c r="O4" s="446"/>
      <c r="P4" s="446"/>
      <c r="Q4" s="446"/>
      <c r="R4" s="446"/>
      <c r="S4" s="446"/>
      <c r="T4" s="446"/>
      <c r="U4" s="446"/>
      <c r="V4" s="446"/>
      <c r="W4" s="446"/>
      <c r="X4" s="446"/>
      <c r="Y4" s="446"/>
      <c r="Z4" s="446"/>
      <c r="AA4" s="447"/>
      <c r="AB4" s="212"/>
    </row>
    <row r="5" spans="1:28" s="5" customFormat="1" ht="20.25" customHeight="1">
      <c r="A5" s="213"/>
      <c r="B5" s="213"/>
      <c r="C5" s="214"/>
      <c r="D5" s="214"/>
      <c r="E5" s="214"/>
      <c r="F5" s="214"/>
      <c r="G5" s="214"/>
      <c r="H5" s="214"/>
      <c r="I5" s="214"/>
      <c r="J5" s="215"/>
      <c r="K5" s="215"/>
      <c r="L5" s="215"/>
      <c r="M5" s="215"/>
      <c r="N5" s="214"/>
      <c r="O5" s="214"/>
      <c r="P5" s="214"/>
      <c r="Q5" s="214"/>
      <c r="R5" s="214"/>
      <c r="S5" s="216"/>
      <c r="T5" s="216"/>
      <c r="U5" s="216"/>
      <c r="V5" s="216"/>
      <c r="W5" s="217"/>
      <c r="X5" s="217"/>
      <c r="Y5" s="218"/>
      <c r="Z5" s="218"/>
      <c r="AB5" s="219"/>
    </row>
    <row r="6" spans="1:28" s="5" customFormat="1" ht="54" customHeight="1">
      <c r="A6" s="476" t="s">
        <v>445</v>
      </c>
      <c r="B6" s="476"/>
      <c r="C6" s="476"/>
      <c r="D6" s="471" t="s">
        <v>441</v>
      </c>
      <c r="E6" s="471"/>
      <c r="F6" s="471"/>
      <c r="G6" s="471"/>
      <c r="J6" s="187"/>
      <c r="K6" s="472"/>
      <c r="L6" s="472"/>
      <c r="M6" s="472"/>
      <c r="N6" s="472"/>
      <c r="O6" s="472"/>
      <c r="P6" s="472"/>
      <c r="Q6" s="472"/>
      <c r="R6" s="472"/>
      <c r="S6" s="472"/>
      <c r="T6" s="472"/>
      <c r="U6" s="472"/>
      <c r="V6" s="472"/>
      <c r="W6" s="472"/>
      <c r="X6" s="472"/>
      <c r="Y6" s="472"/>
      <c r="Z6" s="472"/>
      <c r="AB6" s="219"/>
    </row>
    <row r="7" spans="1:28" s="5" customFormat="1" ht="39" customHeight="1">
      <c r="A7" s="476" t="s">
        <v>0</v>
      </c>
      <c r="B7" s="476"/>
      <c r="C7" s="476"/>
      <c r="D7" s="474" t="s">
        <v>444</v>
      </c>
      <c r="E7" s="474"/>
      <c r="F7" s="474"/>
      <c r="G7" s="474"/>
      <c r="J7" s="187"/>
      <c r="K7" s="473"/>
      <c r="L7" s="473"/>
      <c r="M7" s="473"/>
      <c r="N7" s="473"/>
      <c r="O7" s="473"/>
      <c r="P7" s="473"/>
      <c r="Q7" s="473"/>
      <c r="R7" s="473"/>
      <c r="S7" s="473"/>
      <c r="T7" s="473"/>
      <c r="U7" s="473"/>
      <c r="V7" s="473"/>
      <c r="W7" s="473"/>
      <c r="X7" s="473"/>
      <c r="Y7" s="473"/>
      <c r="Z7" s="473"/>
      <c r="AB7" s="219"/>
    </row>
    <row r="8" spans="1:28" s="5" customFormat="1" ht="39" customHeight="1">
      <c r="A8" s="476" t="s">
        <v>199</v>
      </c>
      <c r="B8" s="476"/>
      <c r="C8" s="476"/>
      <c r="D8" s="474" t="s">
        <v>437</v>
      </c>
      <c r="E8" s="474"/>
      <c r="F8" s="474"/>
      <c r="G8" s="474"/>
      <c r="J8" s="187"/>
      <c r="K8" s="220"/>
      <c r="L8" s="220"/>
      <c r="M8" s="220"/>
      <c r="N8" s="220"/>
      <c r="O8" s="220"/>
      <c r="P8" s="220"/>
      <c r="Q8" s="220"/>
      <c r="R8" s="220"/>
      <c r="S8" s="220"/>
      <c r="T8" s="220"/>
      <c r="U8" s="220"/>
      <c r="V8" s="220"/>
      <c r="W8" s="220"/>
      <c r="X8" s="220"/>
      <c r="Y8" s="220"/>
      <c r="Z8" s="220"/>
      <c r="AB8" s="219"/>
    </row>
    <row r="9" spans="1:28" s="5" customFormat="1" ht="39" customHeight="1">
      <c r="A9" s="476" t="s">
        <v>200</v>
      </c>
      <c r="B9" s="476"/>
      <c r="C9" s="476"/>
      <c r="D9" s="474" t="s">
        <v>424</v>
      </c>
      <c r="E9" s="474"/>
      <c r="F9" s="474"/>
      <c r="G9" s="474"/>
      <c r="J9" s="187"/>
      <c r="K9" s="220"/>
      <c r="L9" s="220"/>
      <c r="M9" s="220"/>
      <c r="N9" s="220"/>
      <c r="O9" s="220"/>
      <c r="P9" s="220"/>
      <c r="Q9" s="220"/>
      <c r="R9" s="220"/>
      <c r="S9" s="220"/>
      <c r="T9" s="220"/>
      <c r="U9" s="220"/>
      <c r="V9" s="220"/>
      <c r="W9" s="220"/>
      <c r="X9" s="220"/>
      <c r="Y9" s="220"/>
      <c r="Z9" s="220"/>
      <c r="AB9" s="219"/>
    </row>
    <row r="10" spans="1:28" s="5" customFormat="1" ht="20.25" customHeight="1">
      <c r="A10" s="156"/>
      <c r="B10" s="187"/>
      <c r="C10" s="187"/>
      <c r="D10" s="187"/>
      <c r="E10" s="187"/>
      <c r="F10" s="187"/>
      <c r="I10" s="221"/>
      <c r="J10" s="187"/>
      <c r="K10" s="220"/>
      <c r="L10" s="220"/>
      <c r="M10" s="220"/>
      <c r="N10" s="220"/>
      <c r="O10" s="220"/>
      <c r="P10" s="220"/>
      <c r="Q10" s="220"/>
      <c r="R10" s="220"/>
      <c r="S10" s="220"/>
      <c r="T10" s="220"/>
      <c r="U10" s="220"/>
      <c r="V10" s="220"/>
      <c r="W10" s="220"/>
      <c r="X10" s="220"/>
      <c r="Y10" s="220"/>
      <c r="Z10" s="220"/>
      <c r="AB10" s="219"/>
    </row>
    <row r="11" spans="1:27" s="22" customFormat="1" ht="31.5" customHeight="1">
      <c r="A11" s="475" t="s">
        <v>210</v>
      </c>
      <c r="B11" s="475"/>
      <c r="C11" s="475"/>
      <c r="D11" s="475"/>
      <c r="E11" s="475"/>
      <c r="F11" s="475"/>
      <c r="G11" s="475"/>
      <c r="H11" s="475"/>
      <c r="I11" s="475"/>
      <c r="J11" s="475"/>
      <c r="K11" s="475"/>
      <c r="L11" s="475"/>
      <c r="M11" s="470" t="s">
        <v>470</v>
      </c>
      <c r="N11" s="470"/>
      <c r="O11" s="470"/>
      <c r="P11" s="470"/>
      <c r="Q11" s="470"/>
      <c r="R11" s="470"/>
      <c r="S11" s="470"/>
      <c r="T11" s="470"/>
      <c r="U11" s="470"/>
      <c r="V11" s="470"/>
      <c r="W11" s="470"/>
      <c r="X11" s="470"/>
      <c r="Y11" s="470"/>
      <c r="Z11" s="470" t="s">
        <v>211</v>
      </c>
      <c r="AA11" s="470"/>
    </row>
    <row r="12" spans="1:27" s="22" customFormat="1" ht="31.5" customHeight="1" thickBot="1">
      <c r="A12" s="312" t="s">
        <v>123</v>
      </c>
      <c r="B12" s="312" t="s">
        <v>5</v>
      </c>
      <c r="C12" s="312" t="s">
        <v>233</v>
      </c>
      <c r="D12" s="312" t="s">
        <v>207</v>
      </c>
      <c r="E12" s="312" t="s">
        <v>208</v>
      </c>
      <c r="F12" s="312" t="s">
        <v>235</v>
      </c>
      <c r="G12" s="312" t="s">
        <v>236</v>
      </c>
      <c r="H12" s="312" t="s">
        <v>237</v>
      </c>
      <c r="I12" s="312" t="s">
        <v>238</v>
      </c>
      <c r="J12" s="312" t="s">
        <v>239</v>
      </c>
      <c r="K12" s="132" t="s">
        <v>159</v>
      </c>
      <c r="L12" s="132" t="s">
        <v>160</v>
      </c>
      <c r="M12" s="313" t="s">
        <v>139</v>
      </c>
      <c r="N12" s="313" t="s">
        <v>135</v>
      </c>
      <c r="O12" s="313" t="s">
        <v>136</v>
      </c>
      <c r="P12" s="313" t="s">
        <v>137</v>
      </c>
      <c r="Q12" s="313" t="s">
        <v>138</v>
      </c>
      <c r="R12" s="313" t="s">
        <v>113</v>
      </c>
      <c r="S12" s="313" t="s">
        <v>114</v>
      </c>
      <c r="T12" s="313" t="s">
        <v>115</v>
      </c>
      <c r="U12" s="313" t="s">
        <v>116</v>
      </c>
      <c r="V12" s="313" t="s">
        <v>117</v>
      </c>
      <c r="W12" s="313" t="s">
        <v>118</v>
      </c>
      <c r="X12" s="313" t="s">
        <v>119</v>
      </c>
      <c r="Y12" s="313" t="s">
        <v>212</v>
      </c>
      <c r="Z12" s="313" t="s">
        <v>108</v>
      </c>
      <c r="AA12" s="313" t="s">
        <v>109</v>
      </c>
    </row>
    <row r="13" spans="1:27" s="178" customFormat="1" ht="31.5" customHeight="1">
      <c r="A13" s="461">
        <f>+'Sección 1. Metas - Magnitud'!A14</f>
        <v>1</v>
      </c>
      <c r="B13" s="464" t="str">
        <f>+'Sección 1. Metas - Magnitud'!$J$14</f>
        <v>Implementar el 100% de la estrategia para el mejoramiento del transporte de carga</v>
      </c>
      <c r="C13" s="466" t="str">
        <f>+1!H16</f>
        <v>Suma</v>
      </c>
      <c r="D13" s="315" t="s">
        <v>126</v>
      </c>
      <c r="E13" s="316">
        <f aca="true" t="shared" si="0" ref="E13:E18">+SUM(F13:J13)</f>
        <v>1</v>
      </c>
      <c r="F13" s="316">
        <v>0.095</v>
      </c>
      <c r="G13" s="317">
        <v>0.255</v>
      </c>
      <c r="H13" s="317">
        <v>0.25</v>
      </c>
      <c r="I13" s="318">
        <v>0.37</v>
      </c>
      <c r="J13" s="318">
        <v>0.03</v>
      </c>
      <c r="K13" s="319" t="s">
        <v>161</v>
      </c>
      <c r="L13" s="319" t="s">
        <v>161</v>
      </c>
      <c r="M13" s="320">
        <f>+'Sección 1. Metas - Magnitud'!M14</f>
        <v>0</v>
      </c>
      <c r="N13" s="320">
        <f>+'Sección 1. Metas - Magnitud'!N14</f>
        <v>0.0062</v>
      </c>
      <c r="O13" s="320">
        <f>+'Sección 1. Metas - Magnitud'!O14</f>
        <v>0.0052</v>
      </c>
      <c r="P13" s="320">
        <f>+'Sección 1. Metas - Magnitud'!P14</f>
        <v>0.0062</v>
      </c>
      <c r="Q13" s="320">
        <f>+'Sección 1. Metas - Magnitud'!Q14</f>
        <v>0.0124</v>
      </c>
      <c r="R13" s="320">
        <f>+'Sección 1. Metas - Magnitud'!R14</f>
        <v>0</v>
      </c>
      <c r="S13" s="320">
        <f>+'Sección 1. Metas - Magnitud'!S14</f>
        <v>0</v>
      </c>
      <c r="T13" s="320">
        <f>+'Sección 1. Metas - Magnitud'!T14</f>
        <v>0</v>
      </c>
      <c r="U13" s="320">
        <f>+'Sección 1. Metas - Magnitud'!U14</f>
        <v>0</v>
      </c>
      <c r="V13" s="320">
        <f>+'Sección 1. Metas - Magnitud'!V14</f>
        <v>0</v>
      </c>
      <c r="W13" s="320">
        <f>+'Sección 1. Metas - Magnitud'!W14</f>
        <v>0</v>
      </c>
      <c r="X13" s="320">
        <f>+'Sección 1. Metas - Magnitud'!X14</f>
        <v>0</v>
      </c>
      <c r="Y13" s="321">
        <f aca="true" t="shared" si="1" ref="Y13:Y26">+SUM(M13:X13)</f>
        <v>0.03</v>
      </c>
      <c r="Z13" s="322">
        <f>_xlfn.IFERROR(+Y13/I13,)</f>
        <v>0.08108108108108109</v>
      </c>
      <c r="AA13" s="323">
        <f>_xlfn.IFERROR(SUM(F13,G13,H13,Y13)/SUM(F13:I13),)</f>
        <v>0.6494845360824743</v>
      </c>
    </row>
    <row r="14" spans="1:27" s="178" customFormat="1" ht="31.5" customHeight="1">
      <c r="A14" s="462"/>
      <c r="B14" s="441"/>
      <c r="C14" s="459"/>
      <c r="D14" s="179" t="s">
        <v>127</v>
      </c>
      <c r="E14" s="202">
        <v>3153489787</v>
      </c>
      <c r="F14" s="201">
        <v>73436400</v>
      </c>
      <c r="G14" s="201">
        <v>214488677</v>
      </c>
      <c r="H14" s="201">
        <v>946837110</v>
      </c>
      <c r="I14" s="223">
        <v>1616023145</v>
      </c>
      <c r="J14" s="223">
        <v>231468830</v>
      </c>
      <c r="K14" s="222" t="s">
        <v>161</v>
      </c>
      <c r="L14" s="222" t="s">
        <v>161</v>
      </c>
      <c r="M14" s="205">
        <v>0</v>
      </c>
      <c r="N14" s="205">
        <v>84804830</v>
      </c>
      <c r="O14" s="205">
        <v>40000000</v>
      </c>
      <c r="P14" s="205">
        <v>106664000</v>
      </c>
      <c r="Q14" s="205">
        <v>0</v>
      </c>
      <c r="R14" s="205">
        <v>0</v>
      </c>
      <c r="S14" s="205">
        <v>0</v>
      </c>
      <c r="T14" s="205">
        <v>0</v>
      </c>
      <c r="U14" s="205">
        <v>0</v>
      </c>
      <c r="V14" s="205">
        <v>0</v>
      </c>
      <c r="W14" s="205">
        <v>0</v>
      </c>
      <c r="X14" s="205">
        <v>0</v>
      </c>
      <c r="Y14" s="206">
        <f t="shared" si="1"/>
        <v>231468830</v>
      </c>
      <c r="Z14" s="209">
        <f>_xlfn.IFERROR(+Y14/J14,)</f>
        <v>1</v>
      </c>
      <c r="AA14" s="324">
        <f>_xlfn.IFERROR(SUM(F14,G14,H14,Y14)/E14,)</f>
        <v>0.4649550548869433</v>
      </c>
    </row>
    <row r="15" spans="1:27" s="178" customFormat="1" ht="31.5" customHeight="1" thickBot="1">
      <c r="A15" s="463"/>
      <c r="B15" s="465"/>
      <c r="C15" s="467"/>
      <c r="D15" s="325" t="s">
        <v>128</v>
      </c>
      <c r="E15" s="326">
        <f t="shared" si="0"/>
        <v>2282337792</v>
      </c>
      <c r="F15" s="326">
        <v>0</v>
      </c>
      <c r="G15" s="326">
        <v>73436400</v>
      </c>
      <c r="H15" s="326">
        <v>105789677</v>
      </c>
      <c r="I15" s="327">
        <v>708400899</v>
      </c>
      <c r="J15" s="327">
        <v>1394710816</v>
      </c>
      <c r="K15" s="328">
        <v>0</v>
      </c>
      <c r="L15" s="329">
        <f>+J15-K15</f>
        <v>1394710816</v>
      </c>
      <c r="M15" s="330">
        <v>0</v>
      </c>
      <c r="N15" s="330">
        <v>24068730</v>
      </c>
      <c r="O15" s="330">
        <v>178983679</v>
      </c>
      <c r="P15" s="330">
        <v>13397900</v>
      </c>
      <c r="Q15" s="330">
        <v>25783454</v>
      </c>
      <c r="R15" s="330">
        <v>0</v>
      </c>
      <c r="S15" s="205">
        <v>0</v>
      </c>
      <c r="T15" s="205">
        <v>0</v>
      </c>
      <c r="U15" s="205">
        <v>0</v>
      </c>
      <c r="V15" s="330">
        <v>0</v>
      </c>
      <c r="W15" s="330">
        <v>270341828</v>
      </c>
      <c r="X15" s="330">
        <v>32439400</v>
      </c>
      <c r="Y15" s="331">
        <f t="shared" si="1"/>
        <v>545014991</v>
      </c>
      <c r="Z15" s="332">
        <f aca="true" t="shared" si="2" ref="Z15:Z24">_xlfn.IFERROR(+Y15/I15,)</f>
        <v>0.7693595417077527</v>
      </c>
      <c r="AA15" s="333">
        <f aca="true" t="shared" si="3" ref="AA15:AA21">_xlfn.IFERROR(SUM(F15,G15,H15,Y15)/SUM(F15:I15),)</f>
        <v>0.8159295374997706</v>
      </c>
    </row>
    <row r="16" spans="1:27" s="178" customFormat="1" ht="31.5" customHeight="1">
      <c r="A16" s="477">
        <v>2</v>
      </c>
      <c r="B16" s="482" t="s">
        <v>425</v>
      </c>
      <c r="C16" s="480" t="s">
        <v>260</v>
      </c>
      <c r="D16" s="315" t="s">
        <v>126</v>
      </c>
      <c r="E16" s="316">
        <f t="shared" si="0"/>
        <v>1</v>
      </c>
      <c r="F16" s="317">
        <v>0.125</v>
      </c>
      <c r="G16" s="317">
        <v>0.25</v>
      </c>
      <c r="H16" s="316">
        <v>0</v>
      </c>
      <c r="I16" s="334">
        <v>0.625</v>
      </c>
      <c r="J16" s="318">
        <v>0</v>
      </c>
      <c r="K16" s="319" t="s">
        <v>161</v>
      </c>
      <c r="L16" s="319" t="s">
        <v>161</v>
      </c>
      <c r="M16" s="320">
        <v>0</v>
      </c>
      <c r="N16" s="320">
        <v>0</v>
      </c>
      <c r="O16" s="320">
        <v>0</v>
      </c>
      <c r="P16" s="320">
        <v>0</v>
      </c>
      <c r="Q16" s="320">
        <v>0</v>
      </c>
      <c r="R16" s="320">
        <v>0</v>
      </c>
      <c r="S16" s="320">
        <v>0</v>
      </c>
      <c r="T16" s="320">
        <v>0</v>
      </c>
      <c r="U16" s="320">
        <v>0</v>
      </c>
      <c r="V16" s="320">
        <v>0</v>
      </c>
      <c r="W16" s="320">
        <v>0</v>
      </c>
      <c r="X16" s="320">
        <v>0</v>
      </c>
      <c r="Y16" s="321">
        <f t="shared" si="1"/>
        <v>0</v>
      </c>
      <c r="Z16" s="322">
        <f t="shared" si="2"/>
        <v>0</v>
      </c>
      <c r="AA16" s="323">
        <f t="shared" si="3"/>
        <v>0.375</v>
      </c>
    </row>
    <row r="17" spans="1:27" s="178" customFormat="1" ht="31.5" customHeight="1">
      <c r="A17" s="478"/>
      <c r="B17" s="455"/>
      <c r="C17" s="440"/>
      <c r="D17" s="179" t="s">
        <v>127</v>
      </c>
      <c r="E17" s="202">
        <v>1641083643</v>
      </c>
      <c r="F17" s="201">
        <v>297500000</v>
      </c>
      <c r="G17" s="201">
        <v>1310583643</v>
      </c>
      <c r="H17" s="201">
        <v>0</v>
      </c>
      <c r="I17" s="223">
        <v>33000000</v>
      </c>
      <c r="J17" s="223">
        <v>0</v>
      </c>
      <c r="K17" s="222" t="s">
        <v>161</v>
      </c>
      <c r="L17" s="222" t="s">
        <v>161</v>
      </c>
      <c r="M17" s="205">
        <v>0</v>
      </c>
      <c r="N17" s="205">
        <v>0</v>
      </c>
      <c r="O17" s="205">
        <v>0</v>
      </c>
      <c r="P17" s="205">
        <v>0</v>
      </c>
      <c r="Q17" s="205">
        <v>0</v>
      </c>
      <c r="R17" s="205">
        <v>0</v>
      </c>
      <c r="S17" s="205">
        <v>0</v>
      </c>
      <c r="T17" s="205">
        <v>0</v>
      </c>
      <c r="U17" s="205">
        <v>0</v>
      </c>
      <c r="V17" s="205">
        <v>0</v>
      </c>
      <c r="W17" s="205">
        <v>0</v>
      </c>
      <c r="X17" s="205">
        <v>0</v>
      </c>
      <c r="Y17" s="206">
        <f t="shared" si="1"/>
        <v>0</v>
      </c>
      <c r="Z17" s="209">
        <f t="shared" si="2"/>
        <v>0</v>
      </c>
      <c r="AA17" s="324">
        <f>_xlfn.IFERROR(SUM(F17,G17,H17,Y17)/E17,)</f>
        <v>0.9798913357397957</v>
      </c>
    </row>
    <row r="18" spans="1:33" s="178" customFormat="1" ht="31.5" customHeight="1" thickBot="1">
      <c r="A18" s="479"/>
      <c r="B18" s="483"/>
      <c r="C18" s="481"/>
      <c r="D18" s="325" t="s">
        <v>128</v>
      </c>
      <c r="E18" s="326">
        <f t="shared" si="0"/>
        <v>1216078238</v>
      </c>
      <c r="F18" s="326">
        <v>0</v>
      </c>
      <c r="G18" s="326">
        <v>297500000</v>
      </c>
      <c r="H18" s="326">
        <v>885578240</v>
      </c>
      <c r="I18" s="327">
        <v>0</v>
      </c>
      <c r="J18" s="327">
        <v>32999998</v>
      </c>
      <c r="K18" s="328">
        <v>0</v>
      </c>
      <c r="L18" s="329">
        <f>+J18-K18</f>
        <v>32999998</v>
      </c>
      <c r="M18" s="330">
        <v>0</v>
      </c>
      <c r="N18" s="330">
        <v>0</v>
      </c>
      <c r="O18" s="330">
        <v>32999998</v>
      </c>
      <c r="P18" s="330">
        <v>0</v>
      </c>
      <c r="Q18" s="330">
        <v>0</v>
      </c>
      <c r="R18" s="330">
        <v>0</v>
      </c>
      <c r="S18" s="205">
        <v>0</v>
      </c>
      <c r="T18" s="205">
        <v>0</v>
      </c>
      <c r="U18" s="205">
        <v>0</v>
      </c>
      <c r="V18" s="330">
        <v>0</v>
      </c>
      <c r="W18" s="330">
        <v>0</v>
      </c>
      <c r="X18" s="330">
        <v>0</v>
      </c>
      <c r="Y18" s="331">
        <f t="shared" si="1"/>
        <v>32999998</v>
      </c>
      <c r="Z18" s="332">
        <f t="shared" si="2"/>
        <v>0</v>
      </c>
      <c r="AA18" s="333">
        <f t="shared" si="3"/>
        <v>1.0278933352708777</v>
      </c>
      <c r="AB18" s="468"/>
      <c r="AC18" s="469"/>
      <c r="AD18" s="469"/>
      <c r="AE18" s="469"/>
      <c r="AF18" s="469"/>
      <c r="AG18" s="469"/>
    </row>
    <row r="19" spans="1:27" s="178" customFormat="1" ht="31.5" customHeight="1">
      <c r="A19" s="461">
        <v>3</v>
      </c>
      <c r="B19" s="464" t="s">
        <v>364</v>
      </c>
      <c r="C19" s="466" t="s">
        <v>260</v>
      </c>
      <c r="D19" s="315" t="s">
        <v>126</v>
      </c>
      <c r="E19" s="316">
        <f>SUM(F19:J19)</f>
        <v>0.9999999999999999</v>
      </c>
      <c r="F19" s="316">
        <v>0.1</v>
      </c>
      <c r="G19" s="316">
        <v>0.25</v>
      </c>
      <c r="H19" s="316">
        <v>0.3</v>
      </c>
      <c r="I19" s="334">
        <v>0.35</v>
      </c>
      <c r="J19" s="334">
        <v>0</v>
      </c>
      <c r="K19" s="319" t="s">
        <v>161</v>
      </c>
      <c r="L19" s="319" t="s">
        <v>161</v>
      </c>
      <c r="M19" s="320">
        <v>0</v>
      </c>
      <c r="N19" s="320">
        <v>0</v>
      </c>
      <c r="O19" s="320">
        <v>0</v>
      </c>
      <c r="P19" s="320">
        <v>0</v>
      </c>
      <c r="Q19" s="320">
        <v>0</v>
      </c>
      <c r="R19" s="320">
        <v>0</v>
      </c>
      <c r="S19" s="320">
        <v>0</v>
      </c>
      <c r="T19" s="320">
        <v>0</v>
      </c>
      <c r="U19" s="320">
        <v>0</v>
      </c>
      <c r="V19" s="320">
        <v>0</v>
      </c>
      <c r="W19" s="320">
        <v>0</v>
      </c>
      <c r="X19" s="320">
        <v>0</v>
      </c>
      <c r="Y19" s="321">
        <f t="shared" si="1"/>
        <v>0</v>
      </c>
      <c r="Z19" s="322">
        <f t="shared" si="2"/>
        <v>0</v>
      </c>
      <c r="AA19" s="323">
        <f t="shared" si="3"/>
        <v>0.65</v>
      </c>
    </row>
    <row r="20" spans="1:27" s="178" customFormat="1" ht="31.5" customHeight="1">
      <c r="A20" s="462"/>
      <c r="B20" s="441"/>
      <c r="C20" s="459"/>
      <c r="D20" s="179" t="s">
        <v>127</v>
      </c>
      <c r="E20" s="202">
        <v>4255938649</v>
      </c>
      <c r="F20" s="201">
        <v>552722449</v>
      </c>
      <c r="G20" s="201">
        <v>1372641200</v>
      </c>
      <c r="H20" s="201">
        <v>2254075000</v>
      </c>
      <c r="I20" s="223">
        <v>76500000</v>
      </c>
      <c r="J20" s="223">
        <v>0</v>
      </c>
      <c r="K20" s="222" t="s">
        <v>161</v>
      </c>
      <c r="L20" s="222" t="s">
        <v>161</v>
      </c>
      <c r="M20" s="205">
        <v>0</v>
      </c>
      <c r="N20" s="205">
        <v>0</v>
      </c>
      <c r="O20" s="205">
        <v>0</v>
      </c>
      <c r="P20" s="205">
        <v>0</v>
      </c>
      <c r="Q20" s="205">
        <v>0</v>
      </c>
      <c r="R20" s="205">
        <v>0</v>
      </c>
      <c r="S20" s="205">
        <v>0</v>
      </c>
      <c r="T20" s="205">
        <v>0</v>
      </c>
      <c r="U20" s="205">
        <v>0</v>
      </c>
      <c r="V20" s="205">
        <v>0</v>
      </c>
      <c r="W20" s="205">
        <v>0</v>
      </c>
      <c r="X20" s="205">
        <v>0</v>
      </c>
      <c r="Y20" s="206">
        <f t="shared" si="1"/>
        <v>0</v>
      </c>
      <c r="Z20" s="209">
        <f t="shared" si="2"/>
        <v>0</v>
      </c>
      <c r="AA20" s="324">
        <f>_xlfn.IFERROR(SUM(F20,G20,H20,Y20)/E20,)</f>
        <v>0.9820251168286989</v>
      </c>
    </row>
    <row r="21" spans="1:27" s="178" customFormat="1" ht="31.5" customHeight="1" thickBot="1">
      <c r="A21" s="463"/>
      <c r="B21" s="465"/>
      <c r="C21" s="467"/>
      <c r="D21" s="335" t="s">
        <v>128</v>
      </c>
      <c r="E21" s="336">
        <f>+SUM(F21:J21)</f>
        <v>4073763415</v>
      </c>
      <c r="F21" s="336">
        <v>0</v>
      </c>
      <c r="G21" s="336">
        <v>524685082</v>
      </c>
      <c r="H21" s="336">
        <v>1316090000</v>
      </c>
      <c r="I21" s="337">
        <v>2224205000</v>
      </c>
      <c r="J21" s="337">
        <v>8783333</v>
      </c>
      <c r="K21" s="338">
        <v>0</v>
      </c>
      <c r="L21" s="329">
        <f>+J21-K21</f>
        <v>8783333</v>
      </c>
      <c r="M21" s="330">
        <v>0</v>
      </c>
      <c r="N21" s="330">
        <v>8500000</v>
      </c>
      <c r="O21" s="330">
        <v>0</v>
      </c>
      <c r="P21" s="330">
        <v>0</v>
      </c>
      <c r="Q21" s="330">
        <v>283333</v>
      </c>
      <c r="R21" s="330">
        <v>0</v>
      </c>
      <c r="S21" s="205">
        <v>0</v>
      </c>
      <c r="T21" s="205">
        <v>0</v>
      </c>
      <c r="U21" s="205">
        <v>0</v>
      </c>
      <c r="V21" s="330">
        <v>0</v>
      </c>
      <c r="W21" s="330">
        <v>0</v>
      </c>
      <c r="X21" s="330">
        <v>0</v>
      </c>
      <c r="Y21" s="339">
        <f t="shared" si="1"/>
        <v>8783333</v>
      </c>
      <c r="Z21" s="340">
        <f t="shared" si="2"/>
        <v>0.003948976375828667</v>
      </c>
      <c r="AA21" s="341">
        <f t="shared" si="3"/>
        <v>0.4549981494841676</v>
      </c>
    </row>
    <row r="22" spans="1:27" s="347" customFormat="1" ht="31.5" customHeight="1">
      <c r="A22" s="461">
        <v>4</v>
      </c>
      <c r="B22" s="464" t="s">
        <v>364</v>
      </c>
      <c r="C22" s="466" t="s">
        <v>249</v>
      </c>
      <c r="D22" s="315" t="s">
        <v>126</v>
      </c>
      <c r="E22" s="316">
        <v>1</v>
      </c>
      <c r="F22" s="316">
        <v>0</v>
      </c>
      <c r="G22" s="316">
        <v>0</v>
      </c>
      <c r="H22" s="316">
        <v>0</v>
      </c>
      <c r="I22" s="334">
        <v>1</v>
      </c>
      <c r="J22" s="334">
        <v>0</v>
      </c>
      <c r="K22" s="319" t="s">
        <v>161</v>
      </c>
      <c r="L22" s="319" t="s">
        <v>161</v>
      </c>
      <c r="M22" s="320">
        <v>0</v>
      </c>
      <c r="N22" s="320">
        <v>0</v>
      </c>
      <c r="O22" s="320">
        <v>0</v>
      </c>
      <c r="P22" s="320">
        <v>0</v>
      </c>
      <c r="Q22" s="320">
        <v>0</v>
      </c>
      <c r="R22" s="320">
        <v>0</v>
      </c>
      <c r="S22" s="320">
        <v>0</v>
      </c>
      <c r="T22" s="320">
        <v>0</v>
      </c>
      <c r="U22" s="320">
        <v>0</v>
      </c>
      <c r="V22" s="320">
        <v>0</v>
      </c>
      <c r="W22" s="320">
        <v>0</v>
      </c>
      <c r="X22" s="320">
        <v>0</v>
      </c>
      <c r="Y22" s="321">
        <f t="shared" si="1"/>
        <v>0</v>
      </c>
      <c r="Z22" s="322">
        <f t="shared" si="2"/>
        <v>0</v>
      </c>
      <c r="AA22" s="323">
        <f>_xlfn.IFERROR(AVERAGE(Y22,0)/E22,)</f>
        <v>0</v>
      </c>
    </row>
    <row r="23" spans="1:27" s="348" customFormat="1" ht="31.5" customHeight="1">
      <c r="A23" s="462"/>
      <c r="B23" s="441"/>
      <c r="C23" s="459"/>
      <c r="D23" s="179" t="s">
        <v>127</v>
      </c>
      <c r="E23" s="202">
        <v>56092000</v>
      </c>
      <c r="F23" s="201">
        <v>0</v>
      </c>
      <c r="G23" s="201">
        <v>0</v>
      </c>
      <c r="H23" s="201">
        <v>0</v>
      </c>
      <c r="I23" s="223">
        <v>48478366</v>
      </c>
      <c r="J23" s="223">
        <v>0</v>
      </c>
      <c r="K23" s="222" t="s">
        <v>161</v>
      </c>
      <c r="L23" s="222" t="s">
        <v>161</v>
      </c>
      <c r="M23" s="205">
        <v>0</v>
      </c>
      <c r="N23" s="205">
        <v>0</v>
      </c>
      <c r="O23" s="205">
        <v>0</v>
      </c>
      <c r="P23" s="205">
        <v>0</v>
      </c>
      <c r="Q23" s="205">
        <v>0</v>
      </c>
      <c r="R23" s="205">
        <v>0</v>
      </c>
      <c r="S23" s="205">
        <v>0</v>
      </c>
      <c r="T23" s="205">
        <v>0</v>
      </c>
      <c r="U23" s="205">
        <v>0</v>
      </c>
      <c r="V23" s="205">
        <v>0</v>
      </c>
      <c r="W23" s="205">
        <v>0</v>
      </c>
      <c r="X23" s="205">
        <v>0</v>
      </c>
      <c r="Y23" s="206">
        <f t="shared" si="1"/>
        <v>0</v>
      </c>
      <c r="Z23" s="209">
        <f t="shared" si="2"/>
        <v>0</v>
      </c>
      <c r="AA23" s="324">
        <f>_xlfn.IFERROR(SUM(F23,G23,H23,Y23)/E23,)</f>
        <v>0</v>
      </c>
    </row>
    <row r="24" spans="1:27" s="353" customFormat="1" ht="31.5" customHeight="1" thickBot="1">
      <c r="A24" s="463"/>
      <c r="B24" s="465"/>
      <c r="C24" s="467"/>
      <c r="D24" s="325" t="s">
        <v>128</v>
      </c>
      <c r="E24" s="349">
        <f>+SUM(F24:J24)</f>
        <v>0</v>
      </c>
      <c r="F24" s="349">
        <v>0</v>
      </c>
      <c r="G24" s="350">
        <v>0</v>
      </c>
      <c r="H24" s="349">
        <v>0</v>
      </c>
      <c r="I24" s="351">
        <v>0</v>
      </c>
      <c r="J24" s="351">
        <v>0</v>
      </c>
      <c r="K24" s="352">
        <v>0</v>
      </c>
      <c r="L24" s="329">
        <f>+J24-K24</f>
        <v>0</v>
      </c>
      <c r="M24" s="330">
        <v>0</v>
      </c>
      <c r="N24" s="330">
        <v>0</v>
      </c>
      <c r="O24" s="330">
        <v>0</v>
      </c>
      <c r="P24" s="330">
        <v>0</v>
      </c>
      <c r="Q24" s="330">
        <v>0</v>
      </c>
      <c r="R24" s="330">
        <v>0</v>
      </c>
      <c r="S24" s="330">
        <v>0</v>
      </c>
      <c r="T24" s="330">
        <v>0</v>
      </c>
      <c r="U24" s="330">
        <v>0</v>
      </c>
      <c r="V24" s="330">
        <v>0</v>
      </c>
      <c r="W24" s="330">
        <v>0</v>
      </c>
      <c r="X24" s="330">
        <v>0</v>
      </c>
      <c r="Y24" s="331">
        <f t="shared" si="1"/>
        <v>0</v>
      </c>
      <c r="Z24" s="332">
        <f t="shared" si="2"/>
        <v>0</v>
      </c>
      <c r="AA24" s="333">
        <f>_xlfn.IFERROR(+(F24+G24+H24+Y24)/E24,)</f>
        <v>0</v>
      </c>
    </row>
    <row r="25" spans="1:27" s="178" customFormat="1" ht="31.5" customHeight="1">
      <c r="A25" s="5"/>
      <c r="B25" s="5"/>
      <c r="C25" s="5"/>
      <c r="D25" s="342" t="s">
        <v>204</v>
      </c>
      <c r="E25" s="343">
        <f aca="true" t="shared" si="4" ref="E25:J26">+E14+E17+E20+E23</f>
        <v>9106604079</v>
      </c>
      <c r="F25" s="343">
        <f t="shared" si="4"/>
        <v>923658849</v>
      </c>
      <c r="G25" s="343">
        <f t="shared" si="4"/>
        <v>2897713520</v>
      </c>
      <c r="H25" s="343">
        <f t="shared" si="4"/>
        <v>3200912110</v>
      </c>
      <c r="I25" s="343">
        <f t="shared" si="4"/>
        <v>1774001511</v>
      </c>
      <c r="J25" s="343">
        <f t="shared" si="4"/>
        <v>231468830</v>
      </c>
      <c r="K25" s="344" t="s">
        <v>161</v>
      </c>
      <c r="L25" s="344" t="s">
        <v>161</v>
      </c>
      <c r="M25" s="345">
        <f aca="true" t="shared" si="5" ref="M25:X25">+M14+M17+M20+M23</f>
        <v>0</v>
      </c>
      <c r="N25" s="345">
        <f t="shared" si="5"/>
        <v>84804830</v>
      </c>
      <c r="O25" s="345">
        <f t="shared" si="5"/>
        <v>40000000</v>
      </c>
      <c r="P25" s="345">
        <f t="shared" si="5"/>
        <v>106664000</v>
      </c>
      <c r="Q25" s="345">
        <f t="shared" si="5"/>
        <v>0</v>
      </c>
      <c r="R25" s="345">
        <f t="shared" si="5"/>
        <v>0</v>
      </c>
      <c r="S25" s="345">
        <f t="shared" si="5"/>
        <v>0</v>
      </c>
      <c r="T25" s="345">
        <f t="shared" si="5"/>
        <v>0</v>
      </c>
      <c r="U25" s="345">
        <f t="shared" si="5"/>
        <v>0</v>
      </c>
      <c r="V25" s="345">
        <f t="shared" si="5"/>
        <v>0</v>
      </c>
      <c r="W25" s="345">
        <f t="shared" si="5"/>
        <v>0</v>
      </c>
      <c r="X25" s="345">
        <f t="shared" si="5"/>
        <v>0</v>
      </c>
      <c r="Y25" s="346">
        <f t="shared" si="1"/>
        <v>231468830</v>
      </c>
      <c r="Z25" s="314">
        <f>+Y25/I25</f>
        <v>0.1304783725181393</v>
      </c>
      <c r="AA25" s="314">
        <f>+(F25+G25+H25+Y25)/E25</f>
        <v>0.7965376825514234</v>
      </c>
    </row>
    <row r="26" spans="1:27" s="178" customFormat="1" ht="31.5" customHeight="1">
      <c r="A26" s="5"/>
      <c r="B26" s="5"/>
      <c r="C26" s="5"/>
      <c r="D26" s="180" t="s">
        <v>205</v>
      </c>
      <c r="E26" s="204">
        <f t="shared" si="4"/>
        <v>7572179445</v>
      </c>
      <c r="F26" s="204">
        <f t="shared" si="4"/>
        <v>0</v>
      </c>
      <c r="G26" s="204">
        <f t="shared" si="4"/>
        <v>895621482</v>
      </c>
      <c r="H26" s="204">
        <f t="shared" si="4"/>
        <v>2307457917</v>
      </c>
      <c r="I26" s="204">
        <f t="shared" si="4"/>
        <v>2932605899</v>
      </c>
      <c r="J26" s="204">
        <f t="shared" si="4"/>
        <v>1436494147</v>
      </c>
      <c r="K26" s="203">
        <f>+K15+K18+K21</f>
        <v>0</v>
      </c>
      <c r="L26" s="203">
        <f>+L15+L18+L21</f>
        <v>1436494147</v>
      </c>
      <c r="M26" s="207">
        <f aca="true" t="shared" si="6" ref="M26:X26">+M15+M18+M21+M24</f>
        <v>0</v>
      </c>
      <c r="N26" s="207">
        <f t="shared" si="6"/>
        <v>32568730</v>
      </c>
      <c r="O26" s="207">
        <f t="shared" si="6"/>
        <v>211983677</v>
      </c>
      <c r="P26" s="207">
        <f t="shared" si="6"/>
        <v>13397900</v>
      </c>
      <c r="Q26" s="207">
        <f t="shared" si="6"/>
        <v>26066787</v>
      </c>
      <c r="R26" s="207">
        <f t="shared" si="6"/>
        <v>0</v>
      </c>
      <c r="S26" s="207">
        <f t="shared" si="6"/>
        <v>0</v>
      </c>
      <c r="T26" s="207">
        <f t="shared" si="6"/>
        <v>0</v>
      </c>
      <c r="U26" s="207">
        <f t="shared" si="6"/>
        <v>0</v>
      </c>
      <c r="V26" s="207">
        <f t="shared" si="6"/>
        <v>0</v>
      </c>
      <c r="W26" s="207">
        <f t="shared" si="6"/>
        <v>270341828</v>
      </c>
      <c r="X26" s="207">
        <f t="shared" si="6"/>
        <v>32439400</v>
      </c>
      <c r="Y26" s="208">
        <f t="shared" si="1"/>
        <v>586798322</v>
      </c>
      <c r="Z26" s="209">
        <f>+Y26/I26</f>
        <v>0.20009450373133822</v>
      </c>
      <c r="AA26" s="209">
        <f>+(F26+G26+H26+Y26)/E26</f>
        <v>0.5005002520776897</v>
      </c>
    </row>
    <row r="27" spans="5:27" s="20" customFormat="1" ht="12" hidden="1">
      <c r="E27" s="21"/>
      <c r="F27" s="21"/>
      <c r="G27" s="21"/>
      <c r="H27" s="192"/>
      <c r="I27" s="21"/>
      <c r="J27" s="21"/>
      <c r="K27" s="21"/>
      <c r="L27" s="21"/>
      <c r="M27" s="21"/>
      <c r="N27" s="21"/>
      <c r="O27" s="21"/>
      <c r="P27" s="21"/>
      <c r="Q27" s="21"/>
      <c r="R27" s="21"/>
      <c r="S27" s="21"/>
      <c r="T27" s="21"/>
      <c r="U27" s="21"/>
      <c r="V27" s="21"/>
      <c r="W27" s="21"/>
      <c r="X27" s="21"/>
      <c r="Y27" s="21"/>
      <c r="Z27" s="21"/>
      <c r="AA27" s="21"/>
    </row>
    <row r="28" s="20" customFormat="1" ht="12" hidden="1">
      <c r="H28" s="193"/>
    </row>
    <row r="29" s="20" customFormat="1" ht="12" hidden="1">
      <c r="H29" s="193"/>
    </row>
    <row r="65486" s="211" customFormat="1" ht="15" hidden="1">
      <c r="H65486" s="210"/>
    </row>
  </sheetData>
  <sheetProtection autoFilter="0" pivotTables="0"/>
  <autoFilter ref="A12:AG26"/>
  <mergeCells count="32">
    <mergeCell ref="A8:C8"/>
    <mergeCell ref="A9:C9"/>
    <mergeCell ref="A16:A18"/>
    <mergeCell ref="C16:C18"/>
    <mergeCell ref="B16:B18"/>
    <mergeCell ref="A13:A15"/>
    <mergeCell ref="K4:AA4"/>
    <mergeCell ref="Z11:AA11"/>
    <mergeCell ref="K6:Z6"/>
    <mergeCell ref="K7:Z7"/>
    <mergeCell ref="D7:G7"/>
    <mergeCell ref="D8:G8"/>
    <mergeCell ref="D9:G9"/>
    <mergeCell ref="A11:L11"/>
    <mergeCell ref="A6:C6"/>
    <mergeCell ref="A7:C7"/>
    <mergeCell ref="AB18:AG18"/>
    <mergeCell ref="A1:B4"/>
    <mergeCell ref="C1:AA1"/>
    <mergeCell ref="B13:B15"/>
    <mergeCell ref="C13:C15"/>
    <mergeCell ref="M11:Y11"/>
    <mergeCell ref="D6:G6"/>
    <mergeCell ref="C2:AA2"/>
    <mergeCell ref="C3:AA3"/>
    <mergeCell ref="C4:J4"/>
    <mergeCell ref="A22:A24"/>
    <mergeCell ref="B22:B24"/>
    <mergeCell ref="C22:C24"/>
    <mergeCell ref="A19:A21"/>
    <mergeCell ref="B19:B21"/>
    <mergeCell ref="C19:C21"/>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38" r:id="rId2"/>
  <headerFooter>
    <oddFooter>&amp;L&amp;"Arial,Normal"&amp;7PE01-PR01-F01&amp;C&amp;"Arial,Normal"&amp;7Versión Impresa no controlada, verificar su vigencia en el listado Maestro de Documentos&amp;RPag &amp;P de  &amp;N</oddFooter>
  </headerFooter>
  <ignoredErrors>
    <ignoredError sqref="E15" formulaRange="1"/>
  </ignoredErrors>
  <drawing r:id="rId1"/>
</worksheet>
</file>

<file path=xl/worksheets/sheet3.xml><?xml version="1.0" encoding="utf-8"?>
<worksheet xmlns="http://schemas.openxmlformats.org/spreadsheetml/2006/main" xmlns:r="http://schemas.openxmlformats.org/officeDocument/2006/relationships">
  <sheetPr>
    <tabColor rgb="FF92D050"/>
  </sheetPr>
  <dimension ref="B2:AG18"/>
  <sheetViews>
    <sheetView showGridLines="0" zoomScale="85" zoomScaleNormal="85" zoomScaleSheetLayoutView="80" zoomScalePageLayoutView="0" workbookViewId="0" topLeftCell="AD10">
      <selection activeCell="AG13" sqref="AG13:AG14"/>
    </sheetView>
  </sheetViews>
  <sheetFormatPr defaultColWidth="0" defaultRowHeight="15" zeroHeight="1"/>
  <cols>
    <col min="1" max="1" width="6.00390625" style="5" hidden="1" customWidth="1"/>
    <col min="2" max="2" width="15.8515625" style="5" customWidth="1"/>
    <col min="3" max="3" width="23.140625" style="5" customWidth="1"/>
    <col min="4" max="4" width="16.140625" style="5" customWidth="1"/>
    <col min="5" max="5" width="16.421875" style="6" customWidth="1"/>
    <col min="6" max="6" width="17.421875" style="5" customWidth="1"/>
    <col min="7" max="8" width="17.140625" style="5" customWidth="1"/>
    <col min="9" max="9" width="16.57421875" style="5" customWidth="1"/>
    <col min="10" max="30" width="13.421875" style="5" customWidth="1"/>
    <col min="31" max="31" width="92.57421875" style="5" customWidth="1"/>
    <col min="32" max="32" width="42.57421875" style="5" customWidth="1"/>
    <col min="33" max="33" width="69.28125" style="5" customWidth="1"/>
    <col min="34" max="34" width="5.7109375" style="5" hidden="1" customWidth="1"/>
    <col min="35" max="16384" width="0" style="5" hidden="1" customWidth="1"/>
  </cols>
  <sheetData>
    <row r="1" ht="30" customHeight="1" hidden="1"/>
    <row r="2" spans="2:33" s="8" customFormat="1" ht="39.75" customHeight="1">
      <c r="B2" s="457"/>
      <c r="C2" s="457"/>
      <c r="D2" s="490" t="s">
        <v>428</v>
      </c>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row>
    <row r="3" spans="2:33" s="8" customFormat="1" ht="40.5" customHeight="1">
      <c r="B3" s="457"/>
      <c r="C3" s="457"/>
      <c r="D3" s="490" t="s">
        <v>143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row>
    <row r="4" spans="2:33" s="8" customFormat="1" ht="42.75" customHeight="1">
      <c r="B4" s="457"/>
      <c r="C4" s="457"/>
      <c r="D4" s="490" t="s">
        <v>387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row>
    <row r="5" spans="2:33" s="8" customFormat="1" ht="33.75" customHeight="1">
      <c r="B5" s="457"/>
      <c r="C5" s="457"/>
      <c r="D5" s="498" t="s">
        <v>201</v>
      </c>
      <c r="E5" s="498"/>
      <c r="F5" s="498"/>
      <c r="G5" s="498"/>
      <c r="H5" s="498"/>
      <c r="I5" s="498"/>
      <c r="J5" s="498"/>
      <c r="K5" s="498"/>
      <c r="L5" s="498"/>
      <c r="M5" s="498"/>
      <c r="N5" s="498"/>
      <c r="O5" s="498"/>
      <c r="P5" s="498"/>
      <c r="Q5" s="498"/>
      <c r="R5" s="498"/>
      <c r="S5" s="491" t="s">
        <v>429</v>
      </c>
      <c r="T5" s="491"/>
      <c r="U5" s="491"/>
      <c r="V5" s="491"/>
      <c r="W5" s="491"/>
      <c r="X5" s="491"/>
      <c r="Y5" s="491"/>
      <c r="Z5" s="491"/>
      <c r="AA5" s="491"/>
      <c r="AB5" s="491"/>
      <c r="AC5" s="491"/>
      <c r="AD5" s="491"/>
      <c r="AE5" s="491"/>
      <c r="AF5" s="491"/>
      <c r="AG5" s="491"/>
    </row>
    <row r="6" ht="8.25" customHeight="1"/>
    <row r="7" spans="3:28" ht="40.5" customHeight="1">
      <c r="C7" s="76" t="s">
        <v>213</v>
      </c>
      <c r="D7" s="505" t="s">
        <v>366</v>
      </c>
      <c r="E7" s="505"/>
      <c r="F7" s="505"/>
      <c r="G7" s="505"/>
      <c r="H7" s="505"/>
      <c r="M7" s="408"/>
      <c r="N7" s="408"/>
      <c r="O7" s="408"/>
      <c r="P7" s="408"/>
      <c r="Q7" s="408"/>
      <c r="R7" s="408"/>
      <c r="S7" s="408"/>
      <c r="T7" s="408"/>
      <c r="U7" s="408"/>
      <c r="V7" s="408"/>
      <c r="W7" s="408"/>
      <c r="X7" s="408"/>
      <c r="Y7" s="408"/>
      <c r="AB7" s="5">
        <v>0.05657142857142858</v>
      </c>
    </row>
    <row r="8" spans="3:25" ht="40.5" customHeight="1">
      <c r="C8" s="76" t="s">
        <v>2</v>
      </c>
      <c r="D8" s="505" t="s">
        <v>367</v>
      </c>
      <c r="E8" s="505"/>
      <c r="F8" s="505"/>
      <c r="G8" s="505"/>
      <c r="H8" s="505"/>
      <c r="M8" s="408"/>
      <c r="N8" s="408"/>
      <c r="O8" s="408"/>
      <c r="P8" s="408"/>
      <c r="Q8" s="408"/>
      <c r="R8" s="408"/>
      <c r="S8" s="408"/>
      <c r="T8" s="408"/>
      <c r="U8" s="408"/>
      <c r="V8" s="408"/>
      <c r="W8" s="408"/>
      <c r="X8" s="408"/>
      <c r="Y8" s="408"/>
    </row>
    <row r="9" spans="3:8" ht="40.5" customHeight="1">
      <c r="C9" s="77" t="s">
        <v>206</v>
      </c>
      <c r="D9" s="505" t="s">
        <v>340</v>
      </c>
      <c r="E9" s="505"/>
      <c r="F9" s="505"/>
      <c r="G9" s="505"/>
      <c r="H9" s="505"/>
    </row>
    <row r="10" spans="2:30" s="25" customFormat="1" ht="8.25" customHeight="1">
      <c r="B10" s="23"/>
      <c r="C10" s="23"/>
      <c r="D10" s="23"/>
      <c r="E10" s="23"/>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2:33" s="26" customFormat="1" ht="35.25" customHeight="1">
      <c r="B11" s="506" t="s">
        <v>222</v>
      </c>
      <c r="C11" s="507"/>
      <c r="D11" s="507"/>
      <c r="E11" s="507"/>
      <c r="F11" s="507"/>
      <c r="G11" s="507"/>
      <c r="H11" s="507"/>
      <c r="I11" s="508"/>
      <c r="J11" s="509" t="s">
        <v>217</v>
      </c>
      <c r="K11" s="510"/>
      <c r="L11" s="510"/>
      <c r="M11" s="510"/>
      <c r="N11" s="510"/>
      <c r="O11" s="511"/>
      <c r="P11" s="470" t="s">
        <v>223</v>
      </c>
      <c r="Q11" s="470"/>
      <c r="R11" s="470"/>
      <c r="S11" s="470"/>
      <c r="T11" s="470"/>
      <c r="U11" s="470"/>
      <c r="V11" s="470"/>
      <c r="W11" s="470"/>
      <c r="X11" s="470"/>
      <c r="Y11" s="470"/>
      <c r="Z11" s="470"/>
      <c r="AA11" s="470"/>
      <c r="AB11" s="470"/>
      <c r="AC11" s="470"/>
      <c r="AD11" s="470"/>
      <c r="AE11" s="506" t="s">
        <v>121</v>
      </c>
      <c r="AF11" s="507"/>
      <c r="AG11" s="508"/>
    </row>
    <row r="12" spans="2:33" s="26" customFormat="1" ht="49.5" customHeight="1">
      <c r="B12" s="132" t="s">
        <v>216</v>
      </c>
      <c r="C12" s="132" t="s">
        <v>178</v>
      </c>
      <c r="D12" s="132" t="s">
        <v>215</v>
      </c>
      <c r="E12" s="132" t="s">
        <v>214</v>
      </c>
      <c r="F12" s="132" t="s">
        <v>177</v>
      </c>
      <c r="G12" s="132" t="s">
        <v>4</v>
      </c>
      <c r="H12" s="132" t="s">
        <v>3</v>
      </c>
      <c r="I12" s="132" t="s">
        <v>234</v>
      </c>
      <c r="J12" s="133" t="s">
        <v>208</v>
      </c>
      <c r="K12" s="133">
        <v>2016</v>
      </c>
      <c r="L12" s="133">
        <v>2017</v>
      </c>
      <c r="M12" s="133">
        <v>2018</v>
      </c>
      <c r="N12" s="133">
        <v>2019</v>
      </c>
      <c r="O12" s="133">
        <v>2020</v>
      </c>
      <c r="P12" s="133" t="s">
        <v>139</v>
      </c>
      <c r="Q12" s="133" t="s">
        <v>135</v>
      </c>
      <c r="R12" s="133" t="s">
        <v>136</v>
      </c>
      <c r="S12" s="133" t="s">
        <v>137</v>
      </c>
      <c r="T12" s="133" t="s">
        <v>138</v>
      </c>
      <c r="U12" s="133" t="s">
        <v>113</v>
      </c>
      <c r="V12" s="133" t="s">
        <v>114</v>
      </c>
      <c r="W12" s="133" t="s">
        <v>115</v>
      </c>
      <c r="X12" s="133" t="s">
        <v>116</v>
      </c>
      <c r="Y12" s="133" t="s">
        <v>117</v>
      </c>
      <c r="Z12" s="133" t="s">
        <v>118</v>
      </c>
      <c r="AA12" s="133" t="s">
        <v>119</v>
      </c>
      <c r="AB12" s="133" t="s">
        <v>218</v>
      </c>
      <c r="AC12" s="146" t="s">
        <v>108</v>
      </c>
      <c r="AD12" s="133" t="s">
        <v>109</v>
      </c>
      <c r="AE12" s="132" t="s">
        <v>110</v>
      </c>
      <c r="AF12" s="132" t="s">
        <v>112</v>
      </c>
      <c r="AG12" s="132" t="s">
        <v>111</v>
      </c>
    </row>
    <row r="13" spans="2:33" s="27" customFormat="1" ht="99.75" customHeight="1">
      <c r="B13" s="173" t="s">
        <v>368</v>
      </c>
      <c r="C13" s="172" t="s">
        <v>369</v>
      </c>
      <c r="D13" s="499">
        <v>251</v>
      </c>
      <c r="E13" s="499" t="s">
        <v>370</v>
      </c>
      <c r="F13" s="499">
        <v>281</v>
      </c>
      <c r="G13" s="501" t="s">
        <v>371</v>
      </c>
      <c r="H13" s="503" t="s">
        <v>372</v>
      </c>
      <c r="I13" s="499" t="s">
        <v>373</v>
      </c>
      <c r="J13" s="496">
        <v>1</v>
      </c>
      <c r="K13" s="496">
        <v>0.11</v>
      </c>
      <c r="L13" s="496">
        <v>0.25</v>
      </c>
      <c r="M13" s="496">
        <v>0.28</v>
      </c>
      <c r="N13" s="496">
        <v>0.36</v>
      </c>
      <c r="O13" s="492">
        <v>0</v>
      </c>
      <c r="P13" s="492">
        <v>0</v>
      </c>
      <c r="Q13" s="492">
        <v>0</v>
      </c>
      <c r="R13" s="492">
        <v>0</v>
      </c>
      <c r="S13" s="492">
        <v>0</v>
      </c>
      <c r="T13" s="492">
        <v>0</v>
      </c>
      <c r="U13" s="492">
        <v>0</v>
      </c>
      <c r="V13" s="492">
        <v>0</v>
      </c>
      <c r="W13" s="492">
        <v>0</v>
      </c>
      <c r="X13" s="492">
        <v>0</v>
      </c>
      <c r="Y13" s="492">
        <v>0</v>
      </c>
      <c r="Z13" s="494">
        <v>0</v>
      </c>
      <c r="AA13" s="494">
        <v>0</v>
      </c>
      <c r="AB13" s="494">
        <f>SUM(P13:AA14)</f>
        <v>0</v>
      </c>
      <c r="AC13" s="484">
        <f>+AB13/N13</f>
        <v>0</v>
      </c>
      <c r="AD13" s="486">
        <f>K13+L13+M13+AB13+N13</f>
        <v>1</v>
      </c>
      <c r="AE13" s="488" t="s">
        <v>466</v>
      </c>
      <c r="AF13" s="488" t="s">
        <v>465</v>
      </c>
      <c r="AG13" s="488" t="s">
        <v>440</v>
      </c>
    </row>
    <row r="14" spans="2:33" s="27" customFormat="1" ht="99.75" customHeight="1">
      <c r="B14" s="173" t="s">
        <v>368</v>
      </c>
      <c r="C14" s="172" t="s">
        <v>374</v>
      </c>
      <c r="D14" s="500"/>
      <c r="E14" s="500"/>
      <c r="F14" s="500"/>
      <c r="G14" s="502"/>
      <c r="H14" s="504"/>
      <c r="I14" s="500"/>
      <c r="J14" s="497"/>
      <c r="K14" s="497"/>
      <c r="L14" s="497"/>
      <c r="M14" s="497"/>
      <c r="N14" s="497"/>
      <c r="O14" s="493"/>
      <c r="P14" s="493"/>
      <c r="Q14" s="493"/>
      <c r="R14" s="493"/>
      <c r="S14" s="493"/>
      <c r="T14" s="493"/>
      <c r="U14" s="493"/>
      <c r="V14" s="493"/>
      <c r="W14" s="493"/>
      <c r="X14" s="493"/>
      <c r="Y14" s="493"/>
      <c r="Z14" s="495"/>
      <c r="AA14" s="495"/>
      <c r="AB14" s="495"/>
      <c r="AC14" s="485"/>
      <c r="AD14" s="487"/>
      <c r="AE14" s="489"/>
      <c r="AF14" s="489"/>
      <c r="AG14" s="489"/>
    </row>
    <row r="15" spans="2:33" s="27" customFormat="1" ht="99.75" customHeight="1">
      <c r="B15" s="173" t="s">
        <v>368</v>
      </c>
      <c r="C15" s="172" t="s">
        <v>355</v>
      </c>
      <c r="D15" s="173">
        <v>252</v>
      </c>
      <c r="E15" s="173" t="s">
        <v>365</v>
      </c>
      <c r="F15" s="174">
        <v>282</v>
      </c>
      <c r="G15" s="175" t="s">
        <v>365</v>
      </c>
      <c r="H15" s="177" t="s">
        <v>372</v>
      </c>
      <c r="I15" s="173" t="s">
        <v>373</v>
      </c>
      <c r="J15" s="176">
        <v>1</v>
      </c>
      <c r="K15" s="176">
        <v>0</v>
      </c>
      <c r="L15" s="176">
        <v>0</v>
      </c>
      <c r="M15" s="176">
        <v>0</v>
      </c>
      <c r="N15" s="176">
        <v>1</v>
      </c>
      <c r="O15" s="415">
        <v>0</v>
      </c>
      <c r="P15" s="200">
        <v>0</v>
      </c>
      <c r="Q15" s="200">
        <v>0</v>
      </c>
      <c r="R15" s="200">
        <v>0</v>
      </c>
      <c r="S15" s="200">
        <v>0</v>
      </c>
      <c r="T15" s="200">
        <v>0</v>
      </c>
      <c r="U15" s="200">
        <v>0</v>
      </c>
      <c r="V15" s="200">
        <v>0</v>
      </c>
      <c r="W15" s="200">
        <v>0</v>
      </c>
      <c r="X15" s="200">
        <v>0.9</v>
      </c>
      <c r="Y15" s="200">
        <v>0</v>
      </c>
      <c r="Z15" s="200">
        <v>0</v>
      </c>
      <c r="AA15" s="200">
        <v>0</v>
      </c>
      <c r="AB15" s="200">
        <f>SUM(P15:AA16)</f>
        <v>0.9</v>
      </c>
      <c r="AC15" s="413">
        <f>+AB15/N15</f>
        <v>0.9</v>
      </c>
      <c r="AD15" s="413">
        <f>K15+L15+M15+AB15</f>
        <v>0.9</v>
      </c>
      <c r="AE15" s="414" t="s">
        <v>467</v>
      </c>
      <c r="AF15" s="414" t="s">
        <v>468</v>
      </c>
      <c r="AG15" s="414" t="s">
        <v>464</v>
      </c>
    </row>
    <row r="16" ht="30" customHeight="1" hidden="1"/>
    <row r="17" ht="15" hidden="1">
      <c r="E17" s="5"/>
    </row>
    <row r="18" ht="15" hidden="1">
      <c r="E18" s="5"/>
    </row>
    <row r="26" ht="34.5" customHeight="1" hidden="1"/>
  </sheetData>
  <sheetProtection/>
  <mergeCells count="43">
    <mergeCell ref="D7:H7"/>
    <mergeCell ref="D8:H8"/>
    <mergeCell ref="D9:H9"/>
    <mergeCell ref="AE11:AG11"/>
    <mergeCell ref="J11:O11"/>
    <mergeCell ref="B11:I11"/>
    <mergeCell ref="B2:C5"/>
    <mergeCell ref="P11:AD11"/>
    <mergeCell ref="D5:R5"/>
    <mergeCell ref="D13:D14"/>
    <mergeCell ref="E13:E14"/>
    <mergeCell ref="F13:F14"/>
    <mergeCell ref="G13:G14"/>
    <mergeCell ref="H13:H14"/>
    <mergeCell ref="I13:I14"/>
    <mergeCell ref="J13:J14"/>
    <mergeCell ref="V13:V14"/>
    <mergeCell ref="K13:K14"/>
    <mergeCell ref="L13:L14"/>
    <mergeCell ref="M13:M14"/>
    <mergeCell ref="N13:N14"/>
    <mergeCell ref="O13:O14"/>
    <mergeCell ref="P13:P14"/>
    <mergeCell ref="X13:X14"/>
    <mergeCell ref="Y13:Y14"/>
    <mergeCell ref="Z13:Z14"/>
    <mergeCell ref="AA13:AA14"/>
    <mergeCell ref="AB13:AB14"/>
    <mergeCell ref="Q13:Q14"/>
    <mergeCell ref="R13:R14"/>
    <mergeCell ref="S13:S14"/>
    <mergeCell ref="T13:T14"/>
    <mergeCell ref="U13:U14"/>
    <mergeCell ref="AC13:AC14"/>
    <mergeCell ref="AD13:AD14"/>
    <mergeCell ref="AE13:AE14"/>
    <mergeCell ref="AF13:AF14"/>
    <mergeCell ref="AG13:AG14"/>
    <mergeCell ref="D2:AG2"/>
    <mergeCell ref="D3:AG3"/>
    <mergeCell ref="D4:AG4"/>
    <mergeCell ref="S5:AG5"/>
    <mergeCell ref="W13:W14"/>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P25"/>
  <sheetViews>
    <sheetView zoomScalePageLayoutView="0" workbookViewId="0" topLeftCell="B10">
      <selection activeCell="D14" sqref="D14:D16"/>
    </sheetView>
  </sheetViews>
  <sheetFormatPr defaultColWidth="0" defaultRowHeight="15" zeroHeight="1"/>
  <cols>
    <col min="1" max="1" width="1.28515625" style="7" hidden="1" customWidth="1"/>
    <col min="2" max="2" width="7.57421875" style="306" customWidth="1"/>
    <col min="3" max="3" width="23.7109375" style="7" customWidth="1"/>
    <col min="4" max="4" width="14.8515625" style="7" customWidth="1"/>
    <col min="5" max="5" width="7.57421875" style="7" customWidth="1"/>
    <col min="6" max="6" width="47.00390625" style="7" customWidth="1"/>
    <col min="7" max="8" width="14.8515625" style="7" customWidth="1"/>
    <col min="9" max="9" width="17.28125" style="7" bestFit="1" customWidth="1"/>
    <col min="10" max="10" width="14.8515625" style="7" customWidth="1"/>
    <col min="11" max="11" width="48.421875" style="7" customWidth="1"/>
    <col min="12" max="86" width="0" style="7" hidden="1" customWidth="1"/>
    <col min="87" max="87" width="11.421875" style="7" hidden="1" customWidth="1"/>
    <col min="88" max="176" width="0" style="7" hidden="1" customWidth="1"/>
    <col min="177" max="177" width="1.421875" style="7" hidden="1" customWidth="1"/>
    <col min="178" max="16384" width="0" style="7" hidden="1" customWidth="1"/>
  </cols>
  <sheetData>
    <row r="1" spans="1:11" ht="18" customHeight="1">
      <c r="A1" s="289"/>
      <c r="B1" s="540"/>
      <c r="C1" s="540"/>
      <c r="D1" s="512" t="s">
        <v>428</v>
      </c>
      <c r="E1" s="512"/>
      <c r="F1" s="512"/>
      <c r="G1" s="512"/>
      <c r="H1" s="512"/>
      <c r="I1" s="512"/>
      <c r="J1" s="512"/>
      <c r="K1" s="512"/>
    </row>
    <row r="2" spans="1:11" ht="18" customHeight="1">
      <c r="A2" s="289"/>
      <c r="B2" s="540"/>
      <c r="C2" s="540"/>
      <c r="D2" s="512" t="s">
        <v>143</v>
      </c>
      <c r="E2" s="512"/>
      <c r="F2" s="512"/>
      <c r="G2" s="512"/>
      <c r="H2" s="512"/>
      <c r="I2" s="512"/>
      <c r="J2" s="512"/>
      <c r="K2" s="512"/>
    </row>
    <row r="3" spans="1:11" ht="18" customHeight="1">
      <c r="A3" s="289"/>
      <c r="B3" s="540"/>
      <c r="C3" s="540"/>
      <c r="D3" s="512" t="s">
        <v>388</v>
      </c>
      <c r="E3" s="512"/>
      <c r="F3" s="512"/>
      <c r="G3" s="512"/>
      <c r="H3" s="512"/>
      <c r="I3" s="512"/>
      <c r="J3" s="512"/>
      <c r="K3" s="512"/>
    </row>
    <row r="4" spans="1:11" ht="18" customHeight="1">
      <c r="A4" s="289"/>
      <c r="B4" s="540"/>
      <c r="C4" s="540"/>
      <c r="D4" s="512" t="s">
        <v>432</v>
      </c>
      <c r="E4" s="512"/>
      <c r="F4" s="512"/>
      <c r="G4" s="512"/>
      <c r="H4" s="513" t="s">
        <v>431</v>
      </c>
      <c r="I4" s="513"/>
      <c r="J4" s="513"/>
      <c r="K4" s="513"/>
    </row>
    <row r="5" spans="1:11" ht="18" customHeight="1">
      <c r="A5" s="289"/>
      <c r="B5" s="290"/>
      <c r="C5" s="291"/>
      <c r="D5" s="291"/>
      <c r="E5" s="291"/>
      <c r="F5" s="291"/>
      <c r="G5" s="291"/>
      <c r="H5" s="291"/>
      <c r="I5" s="291"/>
      <c r="J5" s="292"/>
      <c r="K5" s="289"/>
    </row>
    <row r="6" spans="1:11" ht="51.75" customHeight="1">
      <c r="A6" s="289"/>
      <c r="B6" s="541" t="s">
        <v>395</v>
      </c>
      <c r="C6" s="542"/>
      <c r="D6" s="516" t="s">
        <v>441</v>
      </c>
      <c r="E6" s="517"/>
      <c r="F6" s="518"/>
      <c r="G6" s="289"/>
      <c r="H6" s="289"/>
      <c r="I6" s="291"/>
      <c r="J6" s="292"/>
      <c r="K6" s="289"/>
    </row>
    <row r="7" spans="1:11" ht="32.25" customHeight="1">
      <c r="A7" s="289"/>
      <c r="B7" s="541" t="s">
        <v>0</v>
      </c>
      <c r="C7" s="542"/>
      <c r="D7" s="516" t="s">
        <v>433</v>
      </c>
      <c r="E7" s="517"/>
      <c r="F7" s="518"/>
      <c r="G7" s="289"/>
      <c r="H7" s="289"/>
      <c r="I7" s="291"/>
      <c r="J7" s="292"/>
      <c r="K7" s="289"/>
    </row>
    <row r="8" spans="1:11" ht="32.25" customHeight="1">
      <c r="A8" s="289"/>
      <c r="B8" s="541" t="s">
        <v>349</v>
      </c>
      <c r="C8" s="542"/>
      <c r="D8" s="516" t="s">
        <v>436</v>
      </c>
      <c r="E8" s="517"/>
      <c r="F8" s="518"/>
      <c r="G8" s="289"/>
      <c r="H8" s="289"/>
      <c r="I8" s="291"/>
      <c r="J8" s="292"/>
      <c r="K8" s="289"/>
    </row>
    <row r="9" spans="1:11" ht="33.75" customHeight="1">
      <c r="A9" s="289"/>
      <c r="B9" s="541" t="s">
        <v>200</v>
      </c>
      <c r="C9" s="542"/>
      <c r="D9" s="516" t="s">
        <v>354</v>
      </c>
      <c r="E9" s="517"/>
      <c r="F9" s="518"/>
      <c r="G9" s="289"/>
      <c r="H9" s="289"/>
      <c r="I9" s="291"/>
      <c r="J9" s="292"/>
      <c r="K9" s="289"/>
    </row>
    <row r="10" spans="1:11" ht="33.75" customHeight="1">
      <c r="A10" s="289"/>
      <c r="B10" s="541" t="s">
        <v>389</v>
      </c>
      <c r="C10" s="542"/>
      <c r="D10" s="516" t="s">
        <v>390</v>
      </c>
      <c r="E10" s="517"/>
      <c r="F10" s="518"/>
      <c r="G10" s="289"/>
      <c r="H10" s="289"/>
      <c r="I10" s="291"/>
      <c r="J10" s="292"/>
      <c r="K10" s="289"/>
    </row>
    <row r="11" spans="1:11" ht="15">
      <c r="A11" s="289"/>
      <c r="B11" s="293"/>
      <c r="C11" s="289"/>
      <c r="D11" s="289"/>
      <c r="E11" s="289"/>
      <c r="F11" s="289"/>
      <c r="G11" s="289"/>
      <c r="H11" s="289"/>
      <c r="I11" s="289"/>
      <c r="J11" s="289"/>
      <c r="K11" s="431">
        <f>G14/4</f>
        <v>0.0031</v>
      </c>
    </row>
    <row r="12" spans="2:11" ht="15">
      <c r="B12" s="528" t="s">
        <v>475</v>
      </c>
      <c r="C12" s="529"/>
      <c r="D12" s="529"/>
      <c r="E12" s="529"/>
      <c r="F12" s="529"/>
      <c r="G12" s="529"/>
      <c r="H12" s="530"/>
      <c r="I12" s="514" t="s">
        <v>345</v>
      </c>
      <c r="J12" s="515"/>
      <c r="K12" s="515"/>
    </row>
    <row r="13" spans="2:13" s="294" customFormat="1" ht="56.25" customHeight="1">
      <c r="B13" s="295" t="s">
        <v>350</v>
      </c>
      <c r="C13" s="295" t="s">
        <v>346</v>
      </c>
      <c r="D13" s="295" t="s">
        <v>380</v>
      </c>
      <c r="E13" s="295" t="s">
        <v>347</v>
      </c>
      <c r="F13" s="295" t="s">
        <v>348</v>
      </c>
      <c r="G13" s="295" t="s">
        <v>381</v>
      </c>
      <c r="H13" s="295" t="s">
        <v>382</v>
      </c>
      <c r="I13" s="296" t="s">
        <v>383</v>
      </c>
      <c r="J13" s="296" t="s">
        <v>384</v>
      </c>
      <c r="K13" s="296" t="s">
        <v>385</v>
      </c>
      <c r="L13" s="297">
        <v>0.25</v>
      </c>
      <c r="M13" s="298"/>
    </row>
    <row r="14" spans="2:15" ht="26.25" customHeight="1">
      <c r="B14" s="536">
        <v>1</v>
      </c>
      <c r="C14" s="524" t="s">
        <v>473</v>
      </c>
      <c r="D14" s="526">
        <v>0.0248</v>
      </c>
      <c r="E14" s="538">
        <v>1</v>
      </c>
      <c r="F14" s="534" t="s">
        <v>482</v>
      </c>
      <c r="G14" s="519">
        <v>0.0124</v>
      </c>
      <c r="H14" s="531">
        <v>43952</v>
      </c>
      <c r="I14" s="432">
        <f>2*K11</f>
        <v>0.0062</v>
      </c>
      <c r="J14" s="199">
        <v>43862</v>
      </c>
      <c r="K14" s="433" t="s">
        <v>486</v>
      </c>
      <c r="L14" s="299"/>
      <c r="M14" s="299"/>
      <c r="N14" s="299"/>
      <c r="O14" s="300"/>
    </row>
    <row r="15" spans="2:15" ht="26.25" customHeight="1">
      <c r="B15" s="537"/>
      <c r="C15" s="525"/>
      <c r="D15" s="527"/>
      <c r="E15" s="539"/>
      <c r="F15" s="535"/>
      <c r="G15" s="519"/>
      <c r="H15" s="532"/>
      <c r="I15" s="432">
        <f>2*K11</f>
        <v>0.0062</v>
      </c>
      <c r="J15" s="199">
        <v>43922</v>
      </c>
      <c r="K15" s="434" t="s">
        <v>487</v>
      </c>
      <c r="L15" s="299"/>
      <c r="M15" s="299"/>
      <c r="N15" s="299"/>
      <c r="O15" s="300"/>
    </row>
    <row r="16" spans="2:16" ht="34.5" customHeight="1">
      <c r="B16" s="537"/>
      <c r="C16" s="525"/>
      <c r="D16" s="527"/>
      <c r="E16" s="307">
        <v>2</v>
      </c>
      <c r="F16" s="422" t="s">
        <v>483</v>
      </c>
      <c r="G16" s="424">
        <v>0.0124</v>
      </c>
      <c r="H16" s="533"/>
      <c r="I16" s="432">
        <v>0.0124</v>
      </c>
      <c r="J16" s="199">
        <v>43952</v>
      </c>
      <c r="K16" s="433" t="s">
        <v>488</v>
      </c>
      <c r="L16" s="299"/>
      <c r="M16" s="299"/>
      <c r="N16" s="299"/>
      <c r="O16" s="300"/>
      <c r="P16" s="301">
        <v>0.025</v>
      </c>
    </row>
    <row r="17" spans="2:15" ht="26.25" customHeight="1">
      <c r="B17" s="428">
        <v>2</v>
      </c>
      <c r="C17" s="429" t="s">
        <v>474</v>
      </c>
      <c r="D17" s="430">
        <v>0.0052</v>
      </c>
      <c r="E17" s="307">
        <v>3</v>
      </c>
      <c r="F17" s="423" t="s">
        <v>484</v>
      </c>
      <c r="G17" s="424">
        <v>0.0052</v>
      </c>
      <c r="H17" s="308">
        <v>43891</v>
      </c>
      <c r="I17" s="432">
        <v>0.0052</v>
      </c>
      <c r="J17" s="199">
        <v>43891</v>
      </c>
      <c r="K17" s="435" t="s">
        <v>489</v>
      </c>
      <c r="L17" s="299"/>
      <c r="M17" s="299"/>
      <c r="N17" s="299">
        <v>37985000</v>
      </c>
      <c r="O17" s="302" t="e">
        <f>+N17*$L$13/$L$18</f>
        <v>#DIV/0!</v>
      </c>
    </row>
    <row r="18" spans="2:15" ht="26.25" customHeight="1">
      <c r="B18" s="520" t="s">
        <v>386</v>
      </c>
      <c r="C18" s="521"/>
      <c r="D18" s="309">
        <f>SUM(D14:D17)</f>
        <v>0.03</v>
      </c>
      <c r="E18" s="522" t="s">
        <v>120</v>
      </c>
      <c r="F18" s="523"/>
      <c r="G18" s="309">
        <f>SUM(G14:G17)</f>
        <v>0.03</v>
      </c>
      <c r="H18" s="310"/>
      <c r="I18" s="309">
        <f>SUM(I14:I17)</f>
        <v>0.03</v>
      </c>
      <c r="J18" s="311"/>
      <c r="K18" s="311"/>
      <c r="L18" s="303">
        <f>SUM(L17:L17)</f>
        <v>0</v>
      </c>
      <c r="M18" s="304" t="e">
        <f>+L18*$L$13/$L$18</f>
        <v>#DIV/0!</v>
      </c>
      <c r="N18" s="303"/>
      <c r="O18" s="305"/>
    </row>
    <row r="19" ht="15"/>
    <row r="20" spans="9:10" ht="15">
      <c r="I20" s="425"/>
      <c r="J20" s="426"/>
    </row>
    <row r="21" spans="9:10" ht="15">
      <c r="I21" s="425"/>
      <c r="J21" s="426"/>
    </row>
    <row r="22" spans="9:10" ht="15">
      <c r="I22" s="425"/>
      <c r="J22" s="426"/>
    </row>
    <row r="23" spans="9:10" ht="15">
      <c r="I23" s="425"/>
      <c r="J23" s="426"/>
    </row>
    <row r="24" spans="9:10" ht="15">
      <c r="I24" s="425"/>
      <c r="J24" s="426"/>
    </row>
    <row r="25" spans="9:10" ht="15">
      <c r="I25" s="425"/>
      <c r="J25" s="426"/>
    </row>
    <row r="26" ht="15"/>
    <row r="27" ht="15"/>
    <row r="28" ht="15"/>
    <row r="29" ht="15"/>
    <row r="30" ht="15"/>
  </sheetData>
  <sheetProtection autoFilter="0" pivotTables="0"/>
  <autoFilter ref="B13:K18"/>
  <mergeCells count="27">
    <mergeCell ref="F14:F15"/>
    <mergeCell ref="B14:B16"/>
    <mergeCell ref="E14:E15"/>
    <mergeCell ref="B1:C4"/>
    <mergeCell ref="B6:C6"/>
    <mergeCell ref="B7:C7"/>
    <mergeCell ref="B8:C8"/>
    <mergeCell ref="B9:C9"/>
    <mergeCell ref="B10:C10"/>
    <mergeCell ref="D1:K1"/>
    <mergeCell ref="G14:G15"/>
    <mergeCell ref="D6:F6"/>
    <mergeCell ref="D7:F7"/>
    <mergeCell ref="D8:F8"/>
    <mergeCell ref="B18:C18"/>
    <mergeCell ref="E18:F18"/>
    <mergeCell ref="C14:C16"/>
    <mergeCell ref="D14:D16"/>
    <mergeCell ref="B12:H12"/>
    <mergeCell ref="H14:H16"/>
    <mergeCell ref="D2:K2"/>
    <mergeCell ref="D3:K3"/>
    <mergeCell ref="D4:G4"/>
    <mergeCell ref="H4:K4"/>
    <mergeCell ref="I12:K12"/>
    <mergeCell ref="D9:F9"/>
    <mergeCell ref="D10:F10"/>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B1:N67"/>
  <sheetViews>
    <sheetView zoomScalePageLayoutView="0" workbookViewId="0" topLeftCell="B47">
      <selection activeCell="C49" sqref="C49:I49"/>
    </sheetView>
  </sheetViews>
  <sheetFormatPr defaultColWidth="0" defaultRowHeight="15" zeroHeight="1"/>
  <cols>
    <col min="1" max="1" width="0.9921875" style="228" hidden="1" customWidth="1"/>
    <col min="2" max="2" width="25.7109375" style="270" customWidth="1"/>
    <col min="3" max="6" width="20.7109375" style="228" customWidth="1"/>
    <col min="7" max="7" width="20.7109375" style="271" customWidth="1"/>
    <col min="8" max="9" width="20.7109375" style="228" customWidth="1"/>
    <col min="10" max="11" width="22.421875" style="227" hidden="1" customWidth="1"/>
    <col min="12" max="21" width="0" style="193" hidden="1" customWidth="1"/>
    <col min="22" max="24" width="0" style="20" hidden="1" customWidth="1"/>
    <col min="25" max="16384" width="0" style="228" hidden="1" customWidth="1"/>
  </cols>
  <sheetData>
    <row r="1" spans="2:9" ht="6" customHeight="1" hidden="1">
      <c r="B1" s="224"/>
      <c r="C1" s="225"/>
      <c r="D1" s="225"/>
      <c r="E1" s="225"/>
      <c r="F1" s="225"/>
      <c r="G1" s="226"/>
      <c r="H1" s="225"/>
      <c r="I1" s="225"/>
    </row>
    <row r="2" spans="2:13" ht="25.5" customHeight="1">
      <c r="B2" s="581"/>
      <c r="C2" s="490" t="s">
        <v>438</v>
      </c>
      <c r="D2" s="490"/>
      <c r="E2" s="490"/>
      <c r="F2" s="490"/>
      <c r="G2" s="490"/>
      <c r="H2" s="490"/>
      <c r="I2" s="490"/>
      <c r="J2" s="229"/>
      <c r="K2" s="229"/>
      <c r="M2" s="148" t="s">
        <v>240</v>
      </c>
    </row>
    <row r="3" spans="2:13" ht="25.5" customHeight="1">
      <c r="B3" s="581"/>
      <c r="C3" s="582" t="s">
        <v>143</v>
      </c>
      <c r="D3" s="582"/>
      <c r="E3" s="582"/>
      <c r="F3" s="582"/>
      <c r="G3" s="582"/>
      <c r="H3" s="582"/>
      <c r="I3" s="582"/>
      <c r="J3" s="229"/>
      <c r="K3" s="229"/>
      <c r="M3" s="148" t="s">
        <v>241</v>
      </c>
    </row>
    <row r="4" spans="2:13" ht="25.5" customHeight="1">
      <c r="B4" s="581"/>
      <c r="C4" s="582" t="s">
        <v>242</v>
      </c>
      <c r="D4" s="582"/>
      <c r="E4" s="582"/>
      <c r="F4" s="582"/>
      <c r="G4" s="582"/>
      <c r="H4" s="582"/>
      <c r="I4" s="582"/>
      <c r="J4" s="229"/>
      <c r="K4" s="229"/>
      <c r="M4" s="148" t="s">
        <v>243</v>
      </c>
    </row>
    <row r="5" spans="2:13" ht="25.5" customHeight="1">
      <c r="B5" s="581"/>
      <c r="C5" s="582" t="s">
        <v>244</v>
      </c>
      <c r="D5" s="582"/>
      <c r="E5" s="582"/>
      <c r="F5" s="582"/>
      <c r="G5" s="580" t="s">
        <v>431</v>
      </c>
      <c r="H5" s="580"/>
      <c r="I5" s="580"/>
      <c r="J5" s="229"/>
      <c r="K5" s="229"/>
      <c r="M5" s="148" t="s">
        <v>245</v>
      </c>
    </row>
    <row r="6" spans="2:11" ht="23.25" customHeight="1">
      <c r="B6" s="578" t="s">
        <v>246</v>
      </c>
      <c r="C6" s="578"/>
      <c r="D6" s="578"/>
      <c r="E6" s="578"/>
      <c r="F6" s="578"/>
      <c r="G6" s="578"/>
      <c r="H6" s="578"/>
      <c r="I6" s="578"/>
      <c r="J6" s="149"/>
      <c r="K6" s="149"/>
    </row>
    <row r="7" spans="2:11" ht="24" customHeight="1">
      <c r="B7" s="579" t="s">
        <v>247</v>
      </c>
      <c r="C7" s="579"/>
      <c r="D7" s="579"/>
      <c r="E7" s="579"/>
      <c r="F7" s="579"/>
      <c r="G7" s="579"/>
      <c r="H7" s="579"/>
      <c r="I7" s="579"/>
      <c r="J7" s="230"/>
      <c r="K7" s="230"/>
    </row>
    <row r="8" spans="2:14" ht="24" customHeight="1">
      <c r="B8" s="562" t="s">
        <v>248</v>
      </c>
      <c r="C8" s="562"/>
      <c r="D8" s="562"/>
      <c r="E8" s="562"/>
      <c r="F8" s="562"/>
      <c r="G8" s="562"/>
      <c r="H8" s="562"/>
      <c r="I8" s="562"/>
      <c r="J8" s="231"/>
      <c r="K8" s="231"/>
      <c r="N8" s="232" t="s">
        <v>249</v>
      </c>
    </row>
    <row r="9" spans="2:14" ht="30.75" customHeight="1">
      <c r="B9" s="233" t="s">
        <v>426</v>
      </c>
      <c r="C9" s="234">
        <v>1</v>
      </c>
      <c r="D9" s="546" t="s">
        <v>427</v>
      </c>
      <c r="E9" s="546"/>
      <c r="F9" s="558" t="s">
        <v>356</v>
      </c>
      <c r="G9" s="558"/>
      <c r="H9" s="558"/>
      <c r="I9" s="558"/>
      <c r="J9" s="235"/>
      <c r="K9" s="235"/>
      <c r="M9" s="148" t="s">
        <v>250</v>
      </c>
      <c r="N9" s="232" t="s">
        <v>251</v>
      </c>
    </row>
    <row r="10" spans="2:14" ht="30.75" customHeight="1">
      <c r="B10" s="233" t="s">
        <v>252</v>
      </c>
      <c r="C10" s="234" t="s">
        <v>271</v>
      </c>
      <c r="D10" s="546" t="s">
        <v>253</v>
      </c>
      <c r="E10" s="546"/>
      <c r="F10" s="560" t="s">
        <v>434</v>
      </c>
      <c r="G10" s="560"/>
      <c r="H10" s="236" t="s">
        <v>254</v>
      </c>
      <c r="I10" s="237" t="s">
        <v>271</v>
      </c>
      <c r="J10" s="238"/>
      <c r="K10" s="238"/>
      <c r="M10" s="148" t="s">
        <v>255</v>
      </c>
      <c r="N10" s="232" t="s">
        <v>256</v>
      </c>
    </row>
    <row r="11" spans="2:14" ht="30.75" customHeight="1">
      <c r="B11" s="233" t="s">
        <v>257</v>
      </c>
      <c r="C11" s="574" t="s">
        <v>357</v>
      </c>
      <c r="D11" s="574"/>
      <c r="E11" s="574"/>
      <c r="F11" s="574"/>
      <c r="G11" s="236" t="s">
        <v>258</v>
      </c>
      <c r="H11" s="575">
        <v>1183</v>
      </c>
      <c r="I11" s="575"/>
      <c r="J11" s="239"/>
      <c r="K11" s="239"/>
      <c r="M11" s="148" t="s">
        <v>259</v>
      </c>
      <c r="N11" s="232" t="s">
        <v>260</v>
      </c>
    </row>
    <row r="12" spans="2:13" ht="30.75" customHeight="1">
      <c r="B12" s="233" t="s">
        <v>261</v>
      </c>
      <c r="C12" s="576" t="s">
        <v>255</v>
      </c>
      <c r="D12" s="576"/>
      <c r="E12" s="576"/>
      <c r="F12" s="576"/>
      <c r="G12" s="236" t="s">
        <v>262</v>
      </c>
      <c r="H12" s="577" t="s">
        <v>443</v>
      </c>
      <c r="I12" s="577"/>
      <c r="J12" s="240"/>
      <c r="K12" s="240"/>
      <c r="M12" s="150" t="s">
        <v>263</v>
      </c>
    </row>
    <row r="13" spans="2:13" ht="30.75" customHeight="1">
      <c r="B13" s="233" t="s">
        <v>264</v>
      </c>
      <c r="C13" s="565" t="s">
        <v>375</v>
      </c>
      <c r="D13" s="565"/>
      <c r="E13" s="565"/>
      <c r="F13" s="565"/>
      <c r="G13" s="565"/>
      <c r="H13" s="565"/>
      <c r="I13" s="565"/>
      <c r="J13" s="241"/>
      <c r="K13" s="241"/>
      <c r="M13" s="150"/>
    </row>
    <row r="14" spans="2:14" ht="30.75" customHeight="1">
      <c r="B14" s="233" t="s">
        <v>265</v>
      </c>
      <c r="C14" s="564" t="s">
        <v>358</v>
      </c>
      <c r="D14" s="564"/>
      <c r="E14" s="564"/>
      <c r="F14" s="564"/>
      <c r="G14" s="564"/>
      <c r="H14" s="564"/>
      <c r="I14" s="564"/>
      <c r="J14" s="238"/>
      <c r="K14" s="238"/>
      <c r="M14" s="150"/>
      <c r="N14" s="232" t="s">
        <v>266</v>
      </c>
    </row>
    <row r="15" spans="2:14" ht="30.75" customHeight="1">
      <c r="B15" s="233" t="s">
        <v>267</v>
      </c>
      <c r="C15" s="558" t="s">
        <v>359</v>
      </c>
      <c r="D15" s="558"/>
      <c r="E15" s="558"/>
      <c r="F15" s="558"/>
      <c r="G15" s="236" t="s">
        <v>268</v>
      </c>
      <c r="H15" s="560" t="s">
        <v>284</v>
      </c>
      <c r="I15" s="560"/>
      <c r="J15" s="238"/>
      <c r="K15" s="238"/>
      <c r="M15" s="150" t="s">
        <v>270</v>
      </c>
      <c r="N15" s="232" t="s">
        <v>271</v>
      </c>
    </row>
    <row r="16" spans="2:13" ht="30.75" customHeight="1">
      <c r="B16" s="233" t="s">
        <v>272</v>
      </c>
      <c r="C16" s="573" t="s">
        <v>471</v>
      </c>
      <c r="D16" s="573"/>
      <c r="E16" s="573"/>
      <c r="F16" s="573"/>
      <c r="G16" s="236" t="s">
        <v>273</v>
      </c>
      <c r="H16" s="560" t="s">
        <v>260</v>
      </c>
      <c r="I16" s="560"/>
      <c r="J16" s="238"/>
      <c r="K16" s="238"/>
      <c r="M16" s="150" t="s">
        <v>274</v>
      </c>
    </row>
    <row r="17" spans="2:14" ht="40.5" customHeight="1">
      <c r="B17" s="233" t="s">
        <v>275</v>
      </c>
      <c r="C17" s="558" t="s">
        <v>360</v>
      </c>
      <c r="D17" s="558"/>
      <c r="E17" s="558"/>
      <c r="F17" s="558"/>
      <c r="G17" s="558"/>
      <c r="H17" s="558"/>
      <c r="I17" s="558"/>
      <c r="J17" s="241"/>
      <c r="K17" s="241"/>
      <c r="M17" s="150" t="s">
        <v>276</v>
      </c>
      <c r="N17" s="232" t="s">
        <v>277</v>
      </c>
    </row>
    <row r="18" spans="2:14" ht="30.75" customHeight="1">
      <c r="B18" s="233" t="s">
        <v>278</v>
      </c>
      <c r="C18" s="558" t="s">
        <v>352</v>
      </c>
      <c r="D18" s="558"/>
      <c r="E18" s="558"/>
      <c r="F18" s="558"/>
      <c r="G18" s="558"/>
      <c r="H18" s="558"/>
      <c r="I18" s="558"/>
      <c r="J18" s="242"/>
      <c r="K18" s="242"/>
      <c r="M18" s="150" t="s">
        <v>279</v>
      </c>
      <c r="N18" s="232" t="s">
        <v>280</v>
      </c>
    </row>
    <row r="19" spans="2:14" ht="30.75" customHeight="1">
      <c r="B19" s="233" t="s">
        <v>281</v>
      </c>
      <c r="C19" s="567" t="s">
        <v>363</v>
      </c>
      <c r="D19" s="568"/>
      <c r="E19" s="568"/>
      <c r="F19" s="568"/>
      <c r="G19" s="568"/>
      <c r="H19" s="568"/>
      <c r="I19" s="569"/>
      <c r="J19" s="243"/>
      <c r="K19" s="243"/>
      <c r="M19" s="150"/>
      <c r="N19" s="232" t="s">
        <v>375</v>
      </c>
    </row>
    <row r="20" spans="2:14" ht="30.75" customHeight="1">
      <c r="B20" s="233" t="s">
        <v>283</v>
      </c>
      <c r="C20" s="570" t="s">
        <v>353</v>
      </c>
      <c r="D20" s="570"/>
      <c r="E20" s="570"/>
      <c r="F20" s="570"/>
      <c r="G20" s="570"/>
      <c r="H20" s="570"/>
      <c r="I20" s="570"/>
      <c r="J20" s="244"/>
      <c r="K20" s="244"/>
      <c r="M20" s="150" t="s">
        <v>284</v>
      </c>
      <c r="N20" s="232" t="s">
        <v>285</v>
      </c>
    </row>
    <row r="21" spans="2:14" ht="27.75" customHeight="1">
      <c r="B21" s="546" t="s">
        <v>286</v>
      </c>
      <c r="C21" s="571" t="s">
        <v>287</v>
      </c>
      <c r="D21" s="571"/>
      <c r="E21" s="571"/>
      <c r="F21" s="572" t="s">
        <v>288</v>
      </c>
      <c r="G21" s="572"/>
      <c r="H21" s="572"/>
      <c r="I21" s="572"/>
      <c r="J21" s="245"/>
      <c r="K21" s="245"/>
      <c r="M21" s="150" t="s">
        <v>269</v>
      </c>
      <c r="N21" s="232" t="s">
        <v>396</v>
      </c>
    </row>
    <row r="22" spans="2:14" ht="27" customHeight="1">
      <c r="B22" s="546"/>
      <c r="C22" s="565" t="s">
        <v>361</v>
      </c>
      <c r="D22" s="565"/>
      <c r="E22" s="565"/>
      <c r="F22" s="565" t="s">
        <v>362</v>
      </c>
      <c r="G22" s="565"/>
      <c r="H22" s="565"/>
      <c r="I22" s="565"/>
      <c r="J22" s="243"/>
      <c r="K22" s="243"/>
      <c r="M22" s="150" t="s">
        <v>290</v>
      </c>
      <c r="N22" s="232" t="s">
        <v>291</v>
      </c>
    </row>
    <row r="23" spans="2:14" ht="39.75" customHeight="1">
      <c r="B23" s="233" t="s">
        <v>292</v>
      </c>
      <c r="C23" s="564" t="s">
        <v>342</v>
      </c>
      <c r="D23" s="564"/>
      <c r="E23" s="564"/>
      <c r="F23" s="564" t="s">
        <v>342</v>
      </c>
      <c r="G23" s="564"/>
      <c r="H23" s="564"/>
      <c r="I23" s="564"/>
      <c r="J23" s="238"/>
      <c r="K23" s="238"/>
      <c r="M23" s="150"/>
      <c r="N23" s="232" t="s">
        <v>293</v>
      </c>
    </row>
    <row r="24" spans="2:14" ht="44.25" customHeight="1">
      <c r="B24" s="233" t="s">
        <v>294</v>
      </c>
      <c r="C24" s="565" t="s">
        <v>344</v>
      </c>
      <c r="D24" s="565"/>
      <c r="E24" s="565"/>
      <c r="F24" s="565" t="s">
        <v>343</v>
      </c>
      <c r="G24" s="565"/>
      <c r="H24" s="565"/>
      <c r="I24" s="565"/>
      <c r="J24" s="242"/>
      <c r="K24" s="242"/>
      <c r="M24" s="151"/>
      <c r="N24" s="232" t="s">
        <v>295</v>
      </c>
    </row>
    <row r="25" spans="2:13" ht="29.25" customHeight="1">
      <c r="B25" s="233" t="s">
        <v>296</v>
      </c>
      <c r="C25" s="557">
        <v>43831</v>
      </c>
      <c r="D25" s="558"/>
      <c r="E25" s="558"/>
      <c r="F25" s="236" t="s">
        <v>297</v>
      </c>
      <c r="G25" s="566">
        <v>0.37</v>
      </c>
      <c r="H25" s="566"/>
      <c r="I25" s="566"/>
      <c r="J25" s="246"/>
      <c r="K25" s="246"/>
      <c r="M25" s="151"/>
    </row>
    <row r="26" spans="2:13" ht="27" customHeight="1">
      <c r="B26" s="233" t="s">
        <v>298</v>
      </c>
      <c r="C26" s="557">
        <v>43982</v>
      </c>
      <c r="D26" s="558"/>
      <c r="E26" s="558"/>
      <c r="F26" s="236" t="s">
        <v>299</v>
      </c>
      <c r="G26" s="559">
        <v>0.03</v>
      </c>
      <c r="H26" s="559"/>
      <c r="I26" s="559"/>
      <c r="J26" s="247"/>
      <c r="K26" s="247"/>
      <c r="M26" s="151"/>
    </row>
    <row r="27" spans="2:13" ht="47.25" customHeight="1">
      <c r="B27" s="233" t="s">
        <v>300</v>
      </c>
      <c r="C27" s="560" t="s">
        <v>276</v>
      </c>
      <c r="D27" s="560"/>
      <c r="E27" s="560"/>
      <c r="F27" s="248" t="s">
        <v>301</v>
      </c>
      <c r="G27" s="561" t="s">
        <v>472</v>
      </c>
      <c r="H27" s="561"/>
      <c r="I27" s="561"/>
      <c r="J27" s="245"/>
      <c r="K27" s="245"/>
      <c r="M27" s="151"/>
    </row>
    <row r="28" spans="2:13" ht="30" customHeight="1">
      <c r="B28" s="562" t="s">
        <v>302</v>
      </c>
      <c r="C28" s="562"/>
      <c r="D28" s="562"/>
      <c r="E28" s="562"/>
      <c r="F28" s="562"/>
      <c r="G28" s="562"/>
      <c r="H28" s="562"/>
      <c r="I28" s="562"/>
      <c r="J28" s="231"/>
      <c r="K28" s="231"/>
      <c r="M28" s="151"/>
    </row>
    <row r="29" spans="2:13" ht="56.25" customHeight="1">
      <c r="B29" s="249" t="s">
        <v>303</v>
      </c>
      <c r="C29" s="249" t="s">
        <v>304</v>
      </c>
      <c r="D29" s="249" t="s">
        <v>305</v>
      </c>
      <c r="E29" s="249" t="s">
        <v>306</v>
      </c>
      <c r="F29" s="249" t="s">
        <v>307</v>
      </c>
      <c r="G29" s="250" t="s">
        <v>308</v>
      </c>
      <c r="H29" s="250" t="s">
        <v>309</v>
      </c>
      <c r="I29" s="249" t="s">
        <v>310</v>
      </c>
      <c r="J29" s="243"/>
      <c r="K29" s="243"/>
      <c r="M29" s="151"/>
    </row>
    <row r="30" spans="2:13" ht="19.5" customHeight="1">
      <c r="B30" s="251" t="s">
        <v>311</v>
      </c>
      <c r="C30" s="272">
        <v>0</v>
      </c>
      <c r="D30" s="252">
        <f>+C30</f>
        <v>0</v>
      </c>
      <c r="E30" s="427">
        <v>0</v>
      </c>
      <c r="F30" s="253">
        <v>0</v>
      </c>
      <c r="G30" s="254">
        <f>_xlfn.IFERROR(+C30/E30,)</f>
        <v>0</v>
      </c>
      <c r="H30" s="255">
        <f>_xlfn.IFERROR(+D30/F30,)</f>
        <v>0</v>
      </c>
      <c r="I30" s="256">
        <f>+D30/$G$26</f>
        <v>0</v>
      </c>
      <c r="J30" s="257"/>
      <c r="K30" s="257"/>
      <c r="M30" s="151"/>
    </row>
    <row r="31" spans="2:13" ht="19.5" customHeight="1">
      <c r="B31" s="251" t="s">
        <v>312</v>
      </c>
      <c r="C31" s="272">
        <v>0.0062</v>
      </c>
      <c r="D31" s="252">
        <f>+C31+D30</f>
        <v>0.0062</v>
      </c>
      <c r="E31" s="427">
        <v>0</v>
      </c>
      <c r="F31" s="253">
        <f>+E31+F30</f>
        <v>0</v>
      </c>
      <c r="G31" s="254">
        <f aca="true" t="shared" si="0" ref="G31:G41">_xlfn.IFERROR(+C31/E31,)</f>
        <v>0</v>
      </c>
      <c r="H31" s="255">
        <f aca="true" t="shared" si="1" ref="H31:H41">_xlfn.IFERROR(+D31/F31,)</f>
        <v>0</v>
      </c>
      <c r="I31" s="256">
        <f aca="true" t="shared" si="2" ref="I31:I41">+D31/$G$26</f>
        <v>0.20666666666666667</v>
      </c>
      <c r="J31" s="257"/>
      <c r="K31" s="257"/>
      <c r="M31" s="151"/>
    </row>
    <row r="32" spans="2:13" ht="19.5" customHeight="1">
      <c r="B32" s="251" t="s">
        <v>313</v>
      </c>
      <c r="C32" s="272">
        <v>0.0052</v>
      </c>
      <c r="D32" s="252">
        <f aca="true" t="shared" si="3" ref="D32:D41">+C32+D31</f>
        <v>0.0114</v>
      </c>
      <c r="E32" s="427">
        <v>0.0052</v>
      </c>
      <c r="F32" s="253">
        <f aca="true" t="shared" si="4" ref="F32:F41">+E32+F31</f>
        <v>0.0052</v>
      </c>
      <c r="G32" s="254">
        <f t="shared" si="0"/>
        <v>1</v>
      </c>
      <c r="H32" s="255">
        <f t="shared" si="1"/>
        <v>2.1923076923076925</v>
      </c>
      <c r="I32" s="256">
        <f t="shared" si="2"/>
        <v>0.38</v>
      </c>
      <c r="J32" s="257"/>
      <c r="K32" s="257"/>
      <c r="M32" s="151"/>
    </row>
    <row r="33" spans="2:11" ht="19.5" customHeight="1">
      <c r="B33" s="251" t="s">
        <v>314</v>
      </c>
      <c r="C33" s="272">
        <v>0.0062</v>
      </c>
      <c r="D33" s="252">
        <f t="shared" si="3"/>
        <v>0.0176</v>
      </c>
      <c r="E33" s="427">
        <v>0</v>
      </c>
      <c r="F33" s="253">
        <f t="shared" si="4"/>
        <v>0.0052</v>
      </c>
      <c r="G33" s="254">
        <f t="shared" si="0"/>
        <v>0</v>
      </c>
      <c r="H33" s="255">
        <f t="shared" si="1"/>
        <v>3.384615384615385</v>
      </c>
      <c r="I33" s="256">
        <f t="shared" si="2"/>
        <v>0.5866666666666667</v>
      </c>
      <c r="J33" s="257"/>
      <c r="K33" s="257"/>
    </row>
    <row r="34" spans="2:11" ht="19.5" customHeight="1">
      <c r="B34" s="251" t="s">
        <v>315</v>
      </c>
      <c r="C34" s="272">
        <v>0.0124</v>
      </c>
      <c r="D34" s="252">
        <f t="shared" si="3"/>
        <v>0.03</v>
      </c>
      <c r="E34" s="427">
        <v>0.0248</v>
      </c>
      <c r="F34" s="253">
        <f t="shared" si="4"/>
        <v>0.03</v>
      </c>
      <c r="G34" s="254">
        <f t="shared" si="0"/>
        <v>0.5</v>
      </c>
      <c r="H34" s="255">
        <f t="shared" si="1"/>
        <v>1</v>
      </c>
      <c r="I34" s="256">
        <f t="shared" si="2"/>
        <v>1</v>
      </c>
      <c r="J34" s="257"/>
      <c r="K34" s="257"/>
    </row>
    <row r="35" spans="2:11" ht="19.5" customHeight="1">
      <c r="B35" s="251" t="s">
        <v>316</v>
      </c>
      <c r="C35" s="272">
        <v>0</v>
      </c>
      <c r="D35" s="252">
        <f t="shared" si="3"/>
        <v>0.03</v>
      </c>
      <c r="E35" s="427">
        <v>0</v>
      </c>
      <c r="F35" s="253">
        <f t="shared" si="4"/>
        <v>0.03</v>
      </c>
      <c r="G35" s="254">
        <f t="shared" si="0"/>
        <v>0</v>
      </c>
      <c r="H35" s="255">
        <f t="shared" si="1"/>
        <v>1</v>
      </c>
      <c r="I35" s="256">
        <f t="shared" si="2"/>
        <v>1</v>
      </c>
      <c r="J35" s="257"/>
      <c r="K35" s="257"/>
    </row>
    <row r="36" spans="2:11" ht="19.5" customHeight="1">
      <c r="B36" s="251" t="s">
        <v>317</v>
      </c>
      <c r="C36" s="272">
        <v>0</v>
      </c>
      <c r="D36" s="252">
        <f t="shared" si="3"/>
        <v>0.03</v>
      </c>
      <c r="E36" s="427">
        <v>0</v>
      </c>
      <c r="F36" s="253">
        <f t="shared" si="4"/>
        <v>0.03</v>
      </c>
      <c r="G36" s="254">
        <f t="shared" si="0"/>
        <v>0</v>
      </c>
      <c r="H36" s="255">
        <f t="shared" si="1"/>
        <v>1</v>
      </c>
      <c r="I36" s="256">
        <f t="shared" si="2"/>
        <v>1</v>
      </c>
      <c r="J36" s="257"/>
      <c r="K36" s="257"/>
    </row>
    <row r="37" spans="2:11" ht="19.5" customHeight="1">
      <c r="B37" s="251" t="s">
        <v>318</v>
      </c>
      <c r="C37" s="272">
        <v>0</v>
      </c>
      <c r="D37" s="252">
        <f t="shared" si="3"/>
        <v>0.03</v>
      </c>
      <c r="E37" s="427">
        <v>0</v>
      </c>
      <c r="F37" s="253">
        <f t="shared" si="4"/>
        <v>0.03</v>
      </c>
      <c r="G37" s="254">
        <f t="shared" si="0"/>
        <v>0</v>
      </c>
      <c r="H37" s="255">
        <f t="shared" si="1"/>
        <v>1</v>
      </c>
      <c r="I37" s="256">
        <f t="shared" si="2"/>
        <v>1</v>
      </c>
      <c r="J37" s="257"/>
      <c r="K37" s="257"/>
    </row>
    <row r="38" spans="2:11" ht="19.5" customHeight="1">
      <c r="B38" s="251" t="s">
        <v>319</v>
      </c>
      <c r="C38" s="272">
        <v>0</v>
      </c>
      <c r="D38" s="252">
        <f t="shared" si="3"/>
        <v>0.03</v>
      </c>
      <c r="E38" s="427">
        <v>0</v>
      </c>
      <c r="F38" s="253">
        <f t="shared" si="4"/>
        <v>0.03</v>
      </c>
      <c r="G38" s="254">
        <f t="shared" si="0"/>
        <v>0</v>
      </c>
      <c r="H38" s="255">
        <f t="shared" si="1"/>
        <v>1</v>
      </c>
      <c r="I38" s="256">
        <f t="shared" si="2"/>
        <v>1</v>
      </c>
      <c r="J38" s="257"/>
      <c r="K38" s="257"/>
    </row>
    <row r="39" spans="2:11" ht="19.5" customHeight="1">
      <c r="B39" s="251" t="s">
        <v>320</v>
      </c>
      <c r="C39" s="272">
        <v>0</v>
      </c>
      <c r="D39" s="252">
        <f t="shared" si="3"/>
        <v>0.03</v>
      </c>
      <c r="E39" s="427">
        <v>0</v>
      </c>
      <c r="F39" s="253">
        <f t="shared" si="4"/>
        <v>0.03</v>
      </c>
      <c r="G39" s="254">
        <f t="shared" si="0"/>
        <v>0</v>
      </c>
      <c r="H39" s="255">
        <f t="shared" si="1"/>
        <v>1</v>
      </c>
      <c r="I39" s="256">
        <f t="shared" si="2"/>
        <v>1</v>
      </c>
      <c r="J39" s="257"/>
      <c r="K39" s="257"/>
    </row>
    <row r="40" spans="2:11" ht="19.5" customHeight="1">
      <c r="B40" s="251" t="s">
        <v>321</v>
      </c>
      <c r="C40" s="272">
        <v>0</v>
      </c>
      <c r="D40" s="252">
        <f t="shared" si="3"/>
        <v>0.03</v>
      </c>
      <c r="E40" s="427">
        <v>0</v>
      </c>
      <c r="F40" s="253">
        <f t="shared" si="4"/>
        <v>0.03</v>
      </c>
      <c r="G40" s="254">
        <f t="shared" si="0"/>
        <v>0</v>
      </c>
      <c r="H40" s="255">
        <f t="shared" si="1"/>
        <v>1</v>
      </c>
      <c r="I40" s="256">
        <f t="shared" si="2"/>
        <v>1</v>
      </c>
      <c r="J40" s="257"/>
      <c r="K40" s="257"/>
    </row>
    <row r="41" spans="2:11" ht="19.5" customHeight="1">
      <c r="B41" s="251" t="s">
        <v>322</v>
      </c>
      <c r="C41" s="272">
        <v>0</v>
      </c>
      <c r="D41" s="252">
        <f t="shared" si="3"/>
        <v>0.03</v>
      </c>
      <c r="E41" s="427">
        <v>0</v>
      </c>
      <c r="F41" s="253">
        <f t="shared" si="4"/>
        <v>0.03</v>
      </c>
      <c r="G41" s="254">
        <f t="shared" si="0"/>
        <v>0</v>
      </c>
      <c r="H41" s="255">
        <f t="shared" si="1"/>
        <v>1</v>
      </c>
      <c r="I41" s="256">
        <f t="shared" si="2"/>
        <v>1</v>
      </c>
      <c r="J41" s="257"/>
      <c r="K41" s="257"/>
    </row>
    <row r="42" spans="2:11" ht="54" customHeight="1">
      <c r="B42" s="258" t="s">
        <v>323</v>
      </c>
      <c r="C42" s="563" t="s">
        <v>490</v>
      </c>
      <c r="D42" s="563"/>
      <c r="E42" s="563"/>
      <c r="F42" s="563"/>
      <c r="G42" s="563"/>
      <c r="H42" s="563"/>
      <c r="I42" s="563"/>
      <c r="J42" s="259"/>
      <c r="K42" s="259"/>
    </row>
    <row r="43" spans="2:11" ht="29.25" customHeight="1">
      <c r="B43" s="550" t="s">
        <v>324</v>
      </c>
      <c r="C43" s="550"/>
      <c r="D43" s="550"/>
      <c r="E43" s="550"/>
      <c r="F43" s="550"/>
      <c r="G43" s="550"/>
      <c r="H43" s="550"/>
      <c r="I43" s="550"/>
      <c r="J43" s="231"/>
      <c r="K43" s="231"/>
    </row>
    <row r="44" spans="2:11" ht="43.5" customHeight="1">
      <c r="B44" s="551"/>
      <c r="C44" s="551"/>
      <c r="D44" s="551"/>
      <c r="E44" s="551"/>
      <c r="F44" s="551"/>
      <c r="G44" s="551"/>
      <c r="H44" s="551"/>
      <c r="I44" s="551"/>
      <c r="J44" s="231"/>
      <c r="K44" s="231"/>
    </row>
    <row r="45" spans="2:11" ht="43.5" customHeight="1">
      <c r="B45" s="551"/>
      <c r="C45" s="551"/>
      <c r="D45" s="551"/>
      <c r="E45" s="551"/>
      <c r="F45" s="551"/>
      <c r="G45" s="551"/>
      <c r="H45" s="551"/>
      <c r="I45" s="551"/>
      <c r="J45" s="259"/>
      <c r="K45" s="259"/>
    </row>
    <row r="46" spans="2:11" ht="43.5" customHeight="1">
      <c r="B46" s="551"/>
      <c r="C46" s="551"/>
      <c r="D46" s="551"/>
      <c r="E46" s="551"/>
      <c r="F46" s="551"/>
      <c r="G46" s="551"/>
      <c r="H46" s="551"/>
      <c r="I46" s="551"/>
      <c r="J46" s="259"/>
      <c r="K46" s="259"/>
    </row>
    <row r="47" spans="2:11" ht="43.5" customHeight="1">
      <c r="B47" s="551"/>
      <c r="C47" s="551"/>
      <c r="D47" s="551"/>
      <c r="E47" s="551"/>
      <c r="F47" s="551"/>
      <c r="G47" s="551"/>
      <c r="H47" s="551"/>
      <c r="I47" s="551"/>
      <c r="J47" s="259"/>
      <c r="K47" s="259"/>
    </row>
    <row r="48" spans="2:11" ht="43.5" customHeight="1">
      <c r="B48" s="551"/>
      <c r="C48" s="551"/>
      <c r="D48" s="551"/>
      <c r="E48" s="551"/>
      <c r="F48" s="551"/>
      <c r="G48" s="551"/>
      <c r="H48" s="551"/>
      <c r="I48" s="551"/>
      <c r="J48" s="149"/>
      <c r="K48" s="149"/>
    </row>
    <row r="49" spans="2:11" ht="135" customHeight="1">
      <c r="B49" s="233" t="s">
        <v>325</v>
      </c>
      <c r="C49" s="552" t="s">
        <v>491</v>
      </c>
      <c r="D49" s="552"/>
      <c r="E49" s="552"/>
      <c r="F49" s="552"/>
      <c r="G49" s="552"/>
      <c r="H49" s="552"/>
      <c r="I49" s="552"/>
      <c r="J49" s="260"/>
      <c r="K49" s="260"/>
    </row>
    <row r="50" spans="2:11" ht="34.5" customHeight="1">
      <c r="B50" s="233" t="s">
        <v>326</v>
      </c>
      <c r="C50" s="553" t="s">
        <v>492</v>
      </c>
      <c r="D50" s="553"/>
      <c r="E50" s="553"/>
      <c r="F50" s="553"/>
      <c r="G50" s="553"/>
      <c r="H50" s="553"/>
      <c r="I50" s="553"/>
      <c r="J50" s="260"/>
      <c r="K50" s="260"/>
    </row>
    <row r="51" spans="2:11" ht="61.5" customHeight="1">
      <c r="B51" s="258" t="s">
        <v>327</v>
      </c>
      <c r="C51" s="554" t="s">
        <v>440</v>
      </c>
      <c r="D51" s="555"/>
      <c r="E51" s="555"/>
      <c r="F51" s="555"/>
      <c r="G51" s="555"/>
      <c r="H51" s="555"/>
      <c r="I51" s="556"/>
      <c r="J51" s="260"/>
      <c r="K51" s="260"/>
    </row>
    <row r="52" spans="2:11" ht="29.25" customHeight="1">
      <c r="B52" s="550" t="s">
        <v>328</v>
      </c>
      <c r="C52" s="550"/>
      <c r="D52" s="550"/>
      <c r="E52" s="550"/>
      <c r="F52" s="550"/>
      <c r="G52" s="550"/>
      <c r="H52" s="550"/>
      <c r="I52" s="550"/>
      <c r="J52" s="260"/>
      <c r="K52" s="260"/>
    </row>
    <row r="53" spans="2:11" ht="33" customHeight="1">
      <c r="B53" s="544" t="s">
        <v>329</v>
      </c>
      <c r="C53" s="249" t="s">
        <v>330</v>
      </c>
      <c r="D53" s="547" t="s">
        <v>331</v>
      </c>
      <c r="E53" s="547"/>
      <c r="F53" s="547"/>
      <c r="G53" s="547" t="s">
        <v>332</v>
      </c>
      <c r="H53" s="547"/>
      <c r="I53" s="547"/>
      <c r="J53" s="261"/>
      <c r="K53" s="261"/>
    </row>
    <row r="54" spans="2:11" ht="31.5" customHeight="1">
      <c r="B54" s="544"/>
      <c r="C54" s="157"/>
      <c r="D54" s="543"/>
      <c r="E54" s="543"/>
      <c r="F54" s="543"/>
      <c r="G54" s="548"/>
      <c r="H54" s="548"/>
      <c r="I54" s="548"/>
      <c r="J54" s="261"/>
      <c r="K54" s="261"/>
    </row>
    <row r="55" spans="2:11" ht="31.5" customHeight="1">
      <c r="B55" s="258" t="s">
        <v>333</v>
      </c>
      <c r="C55" s="543" t="s">
        <v>458</v>
      </c>
      <c r="D55" s="545"/>
      <c r="E55" s="549" t="s">
        <v>334</v>
      </c>
      <c r="F55" s="549"/>
      <c r="G55" s="543" t="s">
        <v>457</v>
      </c>
      <c r="H55" s="545"/>
      <c r="I55" s="545"/>
      <c r="J55" s="262"/>
      <c r="K55" s="262"/>
    </row>
    <row r="56" spans="2:11" ht="31.5" customHeight="1">
      <c r="B56" s="258" t="s">
        <v>335</v>
      </c>
      <c r="C56" s="543" t="s">
        <v>485</v>
      </c>
      <c r="D56" s="543"/>
      <c r="E56" s="544" t="s">
        <v>336</v>
      </c>
      <c r="F56" s="544"/>
      <c r="G56" s="545" t="s">
        <v>354</v>
      </c>
      <c r="H56" s="545"/>
      <c r="I56" s="545"/>
      <c r="J56" s="262"/>
      <c r="K56" s="262"/>
    </row>
    <row r="57" spans="2:11" ht="31.5" customHeight="1">
      <c r="B57" s="258" t="s">
        <v>337</v>
      </c>
      <c r="C57" s="543"/>
      <c r="D57" s="543"/>
      <c r="E57" s="546" t="s">
        <v>338</v>
      </c>
      <c r="F57" s="546"/>
      <c r="G57" s="543"/>
      <c r="H57" s="543"/>
      <c r="I57" s="543"/>
      <c r="J57" s="263"/>
      <c r="K57" s="263"/>
    </row>
    <row r="58" spans="2:11" ht="31.5" customHeight="1">
      <c r="B58" s="258" t="s">
        <v>339</v>
      </c>
      <c r="C58" s="543"/>
      <c r="D58" s="543"/>
      <c r="E58" s="546"/>
      <c r="F58" s="546"/>
      <c r="G58" s="543"/>
      <c r="H58" s="543"/>
      <c r="I58" s="543"/>
      <c r="J58" s="263"/>
      <c r="K58" s="263"/>
    </row>
    <row r="59" spans="2:11" ht="15" hidden="1">
      <c r="B59" s="152"/>
      <c r="C59" s="152"/>
      <c r="D59" s="7"/>
      <c r="E59" s="7"/>
      <c r="F59" s="7"/>
      <c r="G59" s="7"/>
      <c r="H59" s="7"/>
      <c r="I59" s="153"/>
      <c r="J59" s="154"/>
      <c r="K59" s="154"/>
    </row>
    <row r="60" spans="2:11" ht="12.75" hidden="1">
      <c r="B60" s="264"/>
      <c r="C60" s="265"/>
      <c r="D60" s="265"/>
      <c r="E60" s="266"/>
      <c r="F60" s="266"/>
      <c r="G60" s="267"/>
      <c r="H60" s="268"/>
      <c r="I60" s="265"/>
      <c r="J60" s="269"/>
      <c r="K60" s="269"/>
    </row>
    <row r="61" spans="2:11" ht="12.75" hidden="1">
      <c r="B61" s="264"/>
      <c r="C61" s="265"/>
      <c r="D61" s="265"/>
      <c r="E61" s="266"/>
      <c r="F61" s="266"/>
      <c r="G61" s="267"/>
      <c r="H61" s="268"/>
      <c r="I61" s="265"/>
      <c r="J61" s="269"/>
      <c r="K61" s="269"/>
    </row>
    <row r="62" spans="2:11" ht="12.75" hidden="1">
      <c r="B62" s="264"/>
      <c r="C62" s="265"/>
      <c r="D62" s="265"/>
      <c r="E62" s="266"/>
      <c r="F62" s="266"/>
      <c r="G62" s="267"/>
      <c r="H62" s="268"/>
      <c r="I62" s="265"/>
      <c r="J62" s="269"/>
      <c r="K62" s="269"/>
    </row>
    <row r="63" spans="2:11" ht="12.75" hidden="1">
      <c r="B63" s="264"/>
      <c r="C63" s="265"/>
      <c r="D63" s="265"/>
      <c r="E63" s="266"/>
      <c r="F63" s="266"/>
      <c r="G63" s="267"/>
      <c r="H63" s="268"/>
      <c r="I63" s="265"/>
      <c r="J63" s="269"/>
      <c r="K63" s="269"/>
    </row>
    <row r="64" spans="2:11" ht="12.75" hidden="1">
      <c r="B64" s="264"/>
      <c r="C64" s="265"/>
      <c r="D64" s="265"/>
      <c r="E64" s="266"/>
      <c r="F64" s="266"/>
      <c r="G64" s="267"/>
      <c r="H64" s="268"/>
      <c r="I64" s="265"/>
      <c r="J64" s="269"/>
      <c r="K64" s="269"/>
    </row>
    <row r="65" spans="2:11" ht="12.75" hidden="1">
      <c r="B65" s="264"/>
      <c r="C65" s="265"/>
      <c r="D65" s="265"/>
      <c r="E65" s="266"/>
      <c r="F65" s="266"/>
      <c r="G65" s="267"/>
      <c r="H65" s="268"/>
      <c r="I65" s="265"/>
      <c r="J65" s="269"/>
      <c r="K65" s="269"/>
    </row>
    <row r="66" spans="2:11" ht="12.75" hidden="1">
      <c r="B66" s="264"/>
      <c r="C66" s="265"/>
      <c r="D66" s="265"/>
      <c r="E66" s="266"/>
      <c r="F66" s="266"/>
      <c r="G66" s="267"/>
      <c r="H66" s="268"/>
      <c r="I66" s="265"/>
      <c r="J66" s="269"/>
      <c r="K66" s="269"/>
    </row>
    <row r="67" spans="2:11" ht="12.75" hidden="1">
      <c r="B67" s="264"/>
      <c r="C67" s="265"/>
      <c r="D67" s="265"/>
      <c r="E67" s="266"/>
      <c r="F67" s="266"/>
      <c r="G67" s="267"/>
      <c r="H67" s="268"/>
      <c r="I67" s="265"/>
      <c r="J67" s="269"/>
      <c r="K67" s="269"/>
    </row>
  </sheetData>
  <sheetProtection insertRows="0"/>
  <mergeCells count="65">
    <mergeCell ref="G5:I5"/>
    <mergeCell ref="B2:B5"/>
    <mergeCell ref="C5:F5"/>
    <mergeCell ref="C2:I2"/>
    <mergeCell ref="C3:I3"/>
    <mergeCell ref="C4:I4"/>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B52:I52"/>
    <mergeCell ref="C49:I49"/>
    <mergeCell ref="C50:I50"/>
    <mergeCell ref="C51:I51"/>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T79"/>
  <sheetViews>
    <sheetView zoomScalePageLayoutView="0" workbookViewId="0" topLeftCell="A1">
      <selection activeCell="C19" sqref="C19"/>
    </sheetView>
  </sheetViews>
  <sheetFormatPr defaultColWidth="11.421875" defaultRowHeight="15"/>
  <cols>
    <col min="1" max="1" width="65.28125" style="3" bestFit="1" customWidth="1"/>
    <col min="2" max="2" width="11.421875" style="3" customWidth="1"/>
    <col min="3" max="3" width="63.421875" style="13" customWidth="1"/>
    <col min="4" max="4" width="11.421875" style="13" customWidth="1"/>
    <col min="5" max="5" width="11.421875" style="14" customWidth="1"/>
    <col min="6" max="6" width="18.8515625" style="14" customWidth="1"/>
    <col min="7" max="7" width="11.421875" style="3" customWidth="1"/>
    <col min="8" max="11" width="20.7109375" style="3" customWidth="1"/>
    <col min="12" max="12" width="11.421875" style="3" customWidth="1"/>
    <col min="13"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188" t="s">
        <v>391</v>
      </c>
      <c r="C1" s="188" t="s">
        <v>11</v>
      </c>
      <c r="E1" s="188" t="s">
        <v>33</v>
      </c>
      <c r="F1" s="188" t="s">
        <v>10</v>
      </c>
      <c r="H1" s="594" t="s">
        <v>377</v>
      </c>
      <c r="I1" s="594"/>
      <c r="J1" s="594"/>
      <c r="K1" s="594"/>
      <c r="L1" s="595" t="s">
        <v>34</v>
      </c>
      <c r="M1" s="596"/>
      <c r="N1" s="596"/>
      <c r="O1" s="596"/>
      <c r="P1" s="4"/>
      <c r="Q1" s="583" t="s">
        <v>175</v>
      </c>
      <c r="R1" s="583"/>
      <c r="S1" s="583"/>
      <c r="T1" s="583"/>
    </row>
    <row r="2" spans="1:20" ht="21" customHeight="1" thickBot="1">
      <c r="A2" s="78" t="s">
        <v>392</v>
      </c>
      <c r="C2" s="17" t="s">
        <v>35</v>
      </c>
      <c r="E2" s="19">
        <v>1</v>
      </c>
      <c r="F2" s="19" t="s">
        <v>36</v>
      </c>
      <c r="H2" s="584" t="s">
        <v>181</v>
      </c>
      <c r="I2" s="585"/>
      <c r="J2" s="585"/>
      <c r="K2" s="586"/>
      <c r="M2" s="79">
        <v>2012</v>
      </c>
      <c r="N2" s="79"/>
      <c r="O2" s="79"/>
      <c r="P2" s="80"/>
      <c r="Q2" s="188"/>
      <c r="R2" s="81" t="s">
        <v>40</v>
      </c>
      <c r="S2" s="81" t="s">
        <v>41</v>
      </c>
      <c r="T2" s="81" t="s">
        <v>42</v>
      </c>
    </row>
    <row r="3" spans="1:20" ht="19.5" customHeight="1">
      <c r="A3" s="82" t="s">
        <v>393</v>
      </c>
      <c r="C3" s="17" t="s">
        <v>38</v>
      </c>
      <c r="E3" s="19">
        <v>2</v>
      </c>
      <c r="F3" s="19" t="s">
        <v>39</v>
      </c>
      <c r="H3" s="587" t="s">
        <v>37</v>
      </c>
      <c r="I3" s="83">
        <v>2017</v>
      </c>
      <c r="J3" s="84"/>
      <c r="K3" s="85"/>
      <c r="M3" s="86" t="s">
        <v>40</v>
      </c>
      <c r="N3" s="86" t="s">
        <v>41</v>
      </c>
      <c r="O3" s="86" t="s">
        <v>42</v>
      </c>
      <c r="P3" s="80"/>
      <c r="Q3" s="87" t="s">
        <v>45</v>
      </c>
      <c r="R3" s="88">
        <v>479830</v>
      </c>
      <c r="S3" s="88">
        <v>222331</v>
      </c>
      <c r="T3" s="88">
        <v>257499</v>
      </c>
    </row>
    <row r="4" spans="1:20" ht="15.75" customHeight="1">
      <c r="A4" s="10" t="s">
        <v>394</v>
      </c>
      <c r="C4" s="17" t="s">
        <v>43</v>
      </c>
      <c r="E4" s="19">
        <v>3</v>
      </c>
      <c r="F4" s="19" t="s">
        <v>44</v>
      </c>
      <c r="H4" s="588"/>
      <c r="I4" s="89" t="s">
        <v>40</v>
      </c>
      <c r="J4" s="90" t="s">
        <v>41</v>
      </c>
      <c r="K4" s="91" t="s">
        <v>42</v>
      </c>
      <c r="M4" s="88">
        <v>7571345</v>
      </c>
      <c r="N4" s="88">
        <v>3653868</v>
      </c>
      <c r="O4" s="88">
        <v>3917477</v>
      </c>
      <c r="P4" s="80"/>
      <c r="Q4" s="87" t="s">
        <v>48</v>
      </c>
      <c r="R4" s="88">
        <v>135160</v>
      </c>
      <c r="S4" s="88">
        <v>62795</v>
      </c>
      <c r="T4" s="88">
        <v>72365</v>
      </c>
    </row>
    <row r="5" spans="3:20" ht="12.75">
      <c r="C5" s="17" t="s">
        <v>46</v>
      </c>
      <c r="E5" s="19">
        <v>4</v>
      </c>
      <c r="F5" s="19" t="s">
        <v>47</v>
      </c>
      <c r="H5" s="93" t="s">
        <v>182</v>
      </c>
      <c r="I5" s="94"/>
      <c r="J5" s="95"/>
      <c r="K5" s="96"/>
      <c r="M5" s="97">
        <v>120482</v>
      </c>
      <c r="N5" s="97">
        <v>61704</v>
      </c>
      <c r="O5" s="97">
        <v>58778</v>
      </c>
      <c r="P5" s="80"/>
      <c r="Q5" s="87" t="s">
        <v>51</v>
      </c>
      <c r="R5" s="88">
        <v>109955</v>
      </c>
      <c r="S5" s="88">
        <v>55153</v>
      </c>
      <c r="T5" s="88">
        <v>54802</v>
      </c>
    </row>
    <row r="6" spans="1:20" ht="12.75">
      <c r="A6" s="9" t="s">
        <v>179</v>
      </c>
      <c r="C6" s="17" t="s">
        <v>49</v>
      </c>
      <c r="E6" s="19">
        <v>5</v>
      </c>
      <c r="F6" s="19" t="s">
        <v>50</v>
      </c>
      <c r="H6" s="181" t="s">
        <v>40</v>
      </c>
      <c r="I6" s="182">
        <v>8080734</v>
      </c>
      <c r="J6" s="182">
        <v>3912910</v>
      </c>
      <c r="K6" s="182">
        <v>4167824</v>
      </c>
      <c r="M6" s="97">
        <v>120064</v>
      </c>
      <c r="N6" s="97">
        <v>61454</v>
      </c>
      <c r="O6" s="97">
        <v>58610</v>
      </c>
      <c r="P6" s="80"/>
      <c r="Q6" s="87" t="s">
        <v>54</v>
      </c>
      <c r="R6" s="88">
        <v>409257</v>
      </c>
      <c r="S6" s="88">
        <v>199566</v>
      </c>
      <c r="T6" s="88">
        <v>209691</v>
      </c>
    </row>
    <row r="7" spans="1:20" ht="12.75" customHeight="1">
      <c r="A7" s="10" t="s">
        <v>163</v>
      </c>
      <c r="C7" s="17" t="s">
        <v>52</v>
      </c>
      <c r="E7" s="19">
        <v>6</v>
      </c>
      <c r="F7" s="19" t="s">
        <v>53</v>
      </c>
      <c r="H7" s="183" t="s">
        <v>183</v>
      </c>
      <c r="I7" s="184">
        <v>607390</v>
      </c>
      <c r="J7" s="184">
        <v>312062</v>
      </c>
      <c r="K7" s="184">
        <v>295328</v>
      </c>
      <c r="M7" s="97">
        <v>119780</v>
      </c>
      <c r="N7" s="97">
        <v>61272</v>
      </c>
      <c r="O7" s="97">
        <v>58508</v>
      </c>
      <c r="P7" s="80"/>
      <c r="Q7" s="87" t="s">
        <v>56</v>
      </c>
      <c r="R7" s="88">
        <v>400686</v>
      </c>
      <c r="S7" s="88">
        <v>197911</v>
      </c>
      <c r="T7" s="88">
        <v>202775</v>
      </c>
    </row>
    <row r="8" spans="1:20" ht="14.25" customHeight="1">
      <c r="A8" s="10" t="s">
        <v>164</v>
      </c>
      <c r="C8" s="17" t="s">
        <v>92</v>
      </c>
      <c r="E8" s="19">
        <v>7</v>
      </c>
      <c r="F8" s="19" t="s">
        <v>55</v>
      </c>
      <c r="H8" s="183" t="s">
        <v>184</v>
      </c>
      <c r="I8" s="184">
        <v>601914</v>
      </c>
      <c r="J8" s="184">
        <v>308936</v>
      </c>
      <c r="K8" s="184">
        <v>292978</v>
      </c>
      <c r="M8" s="97">
        <v>119273</v>
      </c>
      <c r="N8" s="97">
        <v>61064</v>
      </c>
      <c r="O8" s="97">
        <v>58209</v>
      </c>
      <c r="P8" s="80"/>
      <c r="Q8" s="87" t="s">
        <v>58</v>
      </c>
      <c r="R8" s="88">
        <v>201593</v>
      </c>
      <c r="S8" s="88">
        <v>99557</v>
      </c>
      <c r="T8" s="88">
        <v>102036</v>
      </c>
    </row>
    <row r="9" spans="1:20" ht="15.75" customHeight="1">
      <c r="A9" s="10" t="s">
        <v>165</v>
      </c>
      <c r="C9" s="188" t="s">
        <v>8</v>
      </c>
      <c r="E9" s="19">
        <v>8</v>
      </c>
      <c r="F9" s="19" t="s">
        <v>57</v>
      </c>
      <c r="H9" s="183" t="s">
        <v>185</v>
      </c>
      <c r="I9" s="184">
        <v>602967</v>
      </c>
      <c r="J9" s="184">
        <v>308654</v>
      </c>
      <c r="K9" s="184">
        <v>294313</v>
      </c>
      <c r="M9" s="97">
        <v>118935</v>
      </c>
      <c r="N9" s="97">
        <v>60931</v>
      </c>
      <c r="O9" s="97">
        <v>58004</v>
      </c>
      <c r="P9" s="80"/>
      <c r="Q9" s="87" t="s">
        <v>60</v>
      </c>
      <c r="R9" s="88">
        <v>597522</v>
      </c>
      <c r="S9" s="88">
        <v>292176</v>
      </c>
      <c r="T9" s="88">
        <v>305346</v>
      </c>
    </row>
    <row r="10" spans="1:20" ht="12.75">
      <c r="A10" s="10" t="s">
        <v>166</v>
      </c>
      <c r="C10" s="17" t="s">
        <v>63</v>
      </c>
      <c r="E10" s="19">
        <v>9</v>
      </c>
      <c r="F10" s="19" t="s">
        <v>59</v>
      </c>
      <c r="H10" s="183" t="s">
        <v>186</v>
      </c>
      <c r="I10" s="184">
        <v>632370</v>
      </c>
      <c r="J10" s="184">
        <v>321173</v>
      </c>
      <c r="K10" s="184">
        <v>311197</v>
      </c>
      <c r="M10" s="97">
        <v>118833</v>
      </c>
      <c r="N10" s="97">
        <v>60903</v>
      </c>
      <c r="O10" s="97">
        <v>57930</v>
      </c>
      <c r="P10" s="80"/>
      <c r="Q10" s="87" t="s">
        <v>62</v>
      </c>
      <c r="R10" s="88">
        <v>1030623</v>
      </c>
      <c r="S10" s="88">
        <v>502287</v>
      </c>
      <c r="T10" s="88">
        <v>528336</v>
      </c>
    </row>
    <row r="11" spans="1:20" ht="12.75">
      <c r="A11" s="10" t="s">
        <v>167</v>
      </c>
      <c r="C11" s="17" t="s">
        <v>66</v>
      </c>
      <c r="E11" s="19">
        <v>10</v>
      </c>
      <c r="F11" s="19" t="s">
        <v>61</v>
      </c>
      <c r="H11" s="183" t="s">
        <v>187</v>
      </c>
      <c r="I11" s="184">
        <v>672749</v>
      </c>
      <c r="J11" s="184">
        <v>339928</v>
      </c>
      <c r="K11" s="184">
        <v>332821</v>
      </c>
      <c r="M11" s="97">
        <v>118730</v>
      </c>
      <c r="N11" s="97">
        <v>60874</v>
      </c>
      <c r="O11" s="97">
        <v>57856</v>
      </c>
      <c r="P11" s="80"/>
      <c r="Q11" s="87" t="s">
        <v>65</v>
      </c>
      <c r="R11" s="88">
        <v>353859</v>
      </c>
      <c r="S11" s="88">
        <v>167533</v>
      </c>
      <c r="T11" s="88">
        <v>186326</v>
      </c>
    </row>
    <row r="12" spans="1:20" ht="12.75">
      <c r="A12" s="10" t="s">
        <v>168</v>
      </c>
      <c r="C12" s="17" t="s">
        <v>68</v>
      </c>
      <c r="E12" s="19">
        <v>11</v>
      </c>
      <c r="F12" s="19" t="s">
        <v>64</v>
      </c>
      <c r="H12" s="183" t="s">
        <v>188</v>
      </c>
      <c r="I12" s="184">
        <v>650902</v>
      </c>
      <c r="J12" s="184">
        <v>329064</v>
      </c>
      <c r="K12" s="184">
        <v>321838</v>
      </c>
      <c r="M12" s="97">
        <v>118696</v>
      </c>
      <c r="N12" s="97">
        <v>60878</v>
      </c>
      <c r="O12" s="97">
        <v>57818</v>
      </c>
      <c r="P12" s="80"/>
      <c r="Q12" s="87" t="s">
        <v>67</v>
      </c>
      <c r="R12" s="88">
        <v>851299</v>
      </c>
      <c r="S12" s="88">
        <v>406597</v>
      </c>
      <c r="T12" s="88">
        <v>444702</v>
      </c>
    </row>
    <row r="13" spans="1:20" ht="12.75">
      <c r="A13" s="10" t="s">
        <v>169</v>
      </c>
      <c r="C13" s="17" t="s">
        <v>70</v>
      </c>
      <c r="E13" s="19">
        <v>12</v>
      </c>
      <c r="F13" s="19" t="s">
        <v>13</v>
      </c>
      <c r="H13" s="183" t="s">
        <v>189</v>
      </c>
      <c r="I13" s="184">
        <v>651442</v>
      </c>
      <c r="J13" s="184">
        <v>316050</v>
      </c>
      <c r="K13" s="184">
        <v>335392</v>
      </c>
      <c r="M13" s="97">
        <v>119101</v>
      </c>
      <c r="N13" s="97">
        <v>61076</v>
      </c>
      <c r="O13" s="97">
        <v>58025</v>
      </c>
      <c r="P13" s="80"/>
      <c r="Q13" s="87" t="s">
        <v>69</v>
      </c>
      <c r="R13" s="88">
        <v>1094488</v>
      </c>
      <c r="S13" s="88">
        <v>518960</v>
      </c>
      <c r="T13" s="88">
        <v>575528</v>
      </c>
    </row>
    <row r="14" spans="1:20" ht="12.75">
      <c r="A14" s="10" t="s">
        <v>170</v>
      </c>
      <c r="C14" s="17" t="s">
        <v>72</v>
      </c>
      <c r="E14" s="19">
        <v>13</v>
      </c>
      <c r="F14" s="19" t="s">
        <v>15</v>
      </c>
      <c r="H14" s="183" t="s">
        <v>190</v>
      </c>
      <c r="I14" s="184">
        <v>640060</v>
      </c>
      <c r="J14" s="184">
        <v>303971</v>
      </c>
      <c r="K14" s="184">
        <v>336089</v>
      </c>
      <c r="M14" s="97">
        <v>119856</v>
      </c>
      <c r="N14" s="97">
        <v>61418</v>
      </c>
      <c r="O14" s="97">
        <v>58438</v>
      </c>
      <c r="P14" s="80"/>
      <c r="Q14" s="87" t="s">
        <v>71</v>
      </c>
      <c r="R14" s="88">
        <v>234948</v>
      </c>
      <c r="S14" s="88">
        <v>112703</v>
      </c>
      <c r="T14" s="88">
        <v>122245</v>
      </c>
    </row>
    <row r="15" spans="1:20" ht="12.75">
      <c r="A15" s="10" t="s">
        <v>171</v>
      </c>
      <c r="C15" s="17" t="s">
        <v>74</v>
      </c>
      <c r="E15" s="19">
        <v>14</v>
      </c>
      <c r="F15" s="19" t="s">
        <v>17</v>
      </c>
      <c r="H15" s="183" t="s">
        <v>191</v>
      </c>
      <c r="I15" s="184">
        <v>563389</v>
      </c>
      <c r="J15" s="184">
        <v>268367</v>
      </c>
      <c r="K15" s="184">
        <v>295022</v>
      </c>
      <c r="M15" s="97">
        <v>121019</v>
      </c>
      <c r="N15" s="97">
        <v>61921</v>
      </c>
      <c r="O15" s="97">
        <v>59098</v>
      </c>
      <c r="P15" s="80"/>
      <c r="Q15" s="87" t="s">
        <v>73</v>
      </c>
      <c r="R15" s="88">
        <v>147933</v>
      </c>
      <c r="S15" s="88">
        <v>68544</v>
      </c>
      <c r="T15" s="88">
        <v>79389</v>
      </c>
    </row>
    <row r="16" spans="1:20" ht="12.75">
      <c r="A16" s="10" t="s">
        <v>172</v>
      </c>
      <c r="C16" s="17" t="s">
        <v>76</v>
      </c>
      <c r="E16" s="19">
        <v>15</v>
      </c>
      <c r="F16" s="19" t="s">
        <v>19</v>
      </c>
      <c r="H16" s="183" t="s">
        <v>192</v>
      </c>
      <c r="I16" s="184">
        <v>519261</v>
      </c>
      <c r="J16" s="184">
        <v>244556</v>
      </c>
      <c r="K16" s="184">
        <v>274705</v>
      </c>
      <c r="M16" s="97">
        <v>122272</v>
      </c>
      <c r="N16" s="97">
        <v>62471</v>
      </c>
      <c r="O16" s="97">
        <v>59801</v>
      </c>
      <c r="P16" s="80"/>
      <c r="Q16" s="87" t="s">
        <v>75</v>
      </c>
      <c r="R16" s="88">
        <v>98209</v>
      </c>
      <c r="S16" s="88">
        <v>49277</v>
      </c>
      <c r="T16" s="88">
        <v>48932</v>
      </c>
    </row>
    <row r="17" spans="1:20" ht="12.75">
      <c r="A17" s="11" t="s">
        <v>173</v>
      </c>
      <c r="C17" s="17" t="s">
        <v>79</v>
      </c>
      <c r="E17" s="19">
        <v>16</v>
      </c>
      <c r="F17" s="19" t="s">
        <v>21</v>
      </c>
      <c r="H17" s="183" t="s">
        <v>193</v>
      </c>
      <c r="I17" s="184">
        <v>503389</v>
      </c>
      <c r="J17" s="184">
        <v>233302</v>
      </c>
      <c r="K17" s="184">
        <v>270087</v>
      </c>
      <c r="M17" s="97">
        <v>123722</v>
      </c>
      <c r="N17" s="97">
        <v>63080</v>
      </c>
      <c r="O17" s="97">
        <v>60642</v>
      </c>
      <c r="P17" s="80"/>
      <c r="Q17" s="87" t="s">
        <v>78</v>
      </c>
      <c r="R17" s="88">
        <v>108457</v>
      </c>
      <c r="S17" s="88">
        <v>52580</v>
      </c>
      <c r="T17" s="88">
        <v>55877</v>
      </c>
    </row>
    <row r="18" spans="1:20" ht="33.75" customHeight="1">
      <c r="A18" s="12" t="s">
        <v>277</v>
      </c>
      <c r="C18" s="17" t="s">
        <v>81</v>
      </c>
      <c r="E18" s="19">
        <v>17</v>
      </c>
      <c r="F18" s="19" t="s">
        <v>77</v>
      </c>
      <c r="H18" s="183" t="s">
        <v>194</v>
      </c>
      <c r="I18" s="184">
        <v>439872</v>
      </c>
      <c r="J18" s="184">
        <v>200142</v>
      </c>
      <c r="K18" s="184">
        <v>239730</v>
      </c>
      <c r="M18" s="97">
        <v>125124</v>
      </c>
      <c r="N18" s="97">
        <v>63639</v>
      </c>
      <c r="O18" s="97">
        <v>61485</v>
      </c>
      <c r="P18" s="80"/>
      <c r="Q18" s="87" t="s">
        <v>80</v>
      </c>
      <c r="R18" s="88">
        <v>258212</v>
      </c>
      <c r="S18" s="88">
        <v>125944</v>
      </c>
      <c r="T18" s="88">
        <v>132268</v>
      </c>
    </row>
    <row r="19" spans="1:20" ht="33.75" customHeight="1">
      <c r="A19" s="12" t="s">
        <v>280</v>
      </c>
      <c r="C19" s="17" t="s">
        <v>83</v>
      </c>
      <c r="E19" s="19">
        <v>18</v>
      </c>
      <c r="F19" s="19" t="s">
        <v>23</v>
      </c>
      <c r="H19" s="183" t="s">
        <v>195</v>
      </c>
      <c r="I19" s="184">
        <v>341916</v>
      </c>
      <c r="J19" s="184">
        <v>152813</v>
      </c>
      <c r="K19" s="184">
        <v>189103</v>
      </c>
      <c r="M19" s="97">
        <v>126598</v>
      </c>
      <c r="N19" s="97">
        <v>64282</v>
      </c>
      <c r="O19" s="97">
        <v>62316</v>
      </c>
      <c r="P19" s="80"/>
      <c r="Q19" s="87" t="s">
        <v>82</v>
      </c>
      <c r="R19" s="88">
        <v>24160</v>
      </c>
      <c r="S19" s="88">
        <v>12726</v>
      </c>
      <c r="T19" s="88">
        <v>11434</v>
      </c>
    </row>
    <row r="20" spans="1:20" ht="33.75" customHeight="1">
      <c r="A20" s="12" t="s">
        <v>282</v>
      </c>
      <c r="C20" s="17" t="s">
        <v>85</v>
      </c>
      <c r="E20" s="19">
        <v>19</v>
      </c>
      <c r="F20" s="19" t="s">
        <v>25</v>
      </c>
      <c r="H20" s="183" t="s">
        <v>196</v>
      </c>
      <c r="I20" s="184">
        <v>253646</v>
      </c>
      <c r="J20" s="184">
        <v>111646</v>
      </c>
      <c r="K20" s="184">
        <v>142000</v>
      </c>
      <c r="M20" s="97">
        <v>128143</v>
      </c>
      <c r="N20" s="97">
        <v>65043</v>
      </c>
      <c r="O20" s="97">
        <v>63100</v>
      </c>
      <c r="P20" s="80"/>
      <c r="Q20" s="87" t="s">
        <v>84</v>
      </c>
      <c r="R20" s="88">
        <v>377272</v>
      </c>
      <c r="S20" s="88">
        <v>184951</v>
      </c>
      <c r="T20" s="88">
        <v>192321</v>
      </c>
    </row>
    <row r="21" spans="1:20" ht="33.75" customHeight="1">
      <c r="A21" s="12" t="s">
        <v>285</v>
      </c>
      <c r="C21" s="17" t="s">
        <v>14</v>
      </c>
      <c r="E21" s="19">
        <v>20</v>
      </c>
      <c r="F21" s="19" t="s">
        <v>27</v>
      </c>
      <c r="H21" s="183" t="s">
        <v>197</v>
      </c>
      <c r="I21" s="184">
        <v>177853</v>
      </c>
      <c r="J21" s="184">
        <v>76747</v>
      </c>
      <c r="K21" s="184">
        <v>101106</v>
      </c>
      <c r="M21" s="97">
        <v>129625</v>
      </c>
      <c r="N21" s="97">
        <v>65820</v>
      </c>
      <c r="O21" s="97">
        <v>63805</v>
      </c>
      <c r="P21" s="80"/>
      <c r="Q21" s="87" t="s">
        <v>86</v>
      </c>
      <c r="R21" s="88">
        <v>651586</v>
      </c>
      <c r="S21" s="88">
        <v>319009</v>
      </c>
      <c r="T21" s="88">
        <v>332577</v>
      </c>
    </row>
    <row r="22" spans="1:20" ht="33.75" customHeight="1">
      <c r="A22" s="12" t="s">
        <v>396</v>
      </c>
      <c r="C22" s="17" t="s">
        <v>16</v>
      </c>
      <c r="E22" s="19">
        <v>55</v>
      </c>
      <c r="F22" s="19" t="s">
        <v>29</v>
      </c>
      <c r="H22" s="183" t="s">
        <v>198</v>
      </c>
      <c r="I22" s="184">
        <v>113108</v>
      </c>
      <c r="J22" s="184">
        <v>45521</v>
      </c>
      <c r="K22" s="184">
        <v>67587</v>
      </c>
      <c r="M22" s="97">
        <v>131107</v>
      </c>
      <c r="N22" s="97">
        <v>66558</v>
      </c>
      <c r="O22" s="97">
        <v>64549</v>
      </c>
      <c r="P22" s="80"/>
      <c r="Q22" s="87" t="s">
        <v>87</v>
      </c>
      <c r="R22" s="88">
        <v>6296</v>
      </c>
      <c r="S22" s="88">
        <v>3268</v>
      </c>
      <c r="T22" s="88">
        <v>3028</v>
      </c>
    </row>
    <row r="23" spans="1:20" ht="33.75" customHeight="1">
      <c r="A23" s="12" t="s">
        <v>291</v>
      </c>
      <c r="C23" s="18" t="s">
        <v>18</v>
      </c>
      <c r="E23" s="19">
        <v>66</v>
      </c>
      <c r="F23" s="19" t="s">
        <v>31</v>
      </c>
      <c r="H23" s="183" t="s">
        <v>100</v>
      </c>
      <c r="I23" s="184">
        <v>108506</v>
      </c>
      <c r="J23" s="184">
        <v>39978</v>
      </c>
      <c r="K23" s="184">
        <v>68528</v>
      </c>
      <c r="M23" s="97">
        <v>132790</v>
      </c>
      <c r="N23" s="97">
        <v>67353</v>
      </c>
      <c r="O23" s="97">
        <v>65437</v>
      </c>
      <c r="P23" s="80"/>
      <c r="Q23" s="92" t="s">
        <v>40</v>
      </c>
      <c r="R23" s="106">
        <f>SUM(R3:R22)</f>
        <v>7571345</v>
      </c>
      <c r="S23" s="106">
        <f>SUM(S3:S22)</f>
        <v>3653868</v>
      </c>
      <c r="T23" s="106">
        <f>SUM(T3:T22)</f>
        <v>3917477</v>
      </c>
    </row>
    <row r="24" spans="1:16" ht="33.75" customHeight="1" thickBot="1">
      <c r="A24" s="12" t="s">
        <v>293</v>
      </c>
      <c r="C24" s="17" t="s">
        <v>20</v>
      </c>
      <c r="E24" s="19">
        <v>77</v>
      </c>
      <c r="F24" s="19" t="s">
        <v>88</v>
      </c>
      <c r="M24" s="97">
        <v>133340</v>
      </c>
      <c r="N24" s="97">
        <v>67602</v>
      </c>
      <c r="O24" s="97">
        <v>65738</v>
      </c>
      <c r="P24" s="80"/>
    </row>
    <row r="25" spans="1:20" ht="33.75" customHeight="1">
      <c r="A25" s="12" t="s">
        <v>295</v>
      </c>
      <c r="C25" s="17" t="s">
        <v>22</v>
      </c>
      <c r="E25" s="19">
        <v>88</v>
      </c>
      <c r="F25" s="19" t="s">
        <v>89</v>
      </c>
      <c r="M25" s="97">
        <v>132165</v>
      </c>
      <c r="N25" s="97">
        <v>67024</v>
      </c>
      <c r="O25" s="97">
        <v>65141</v>
      </c>
      <c r="P25" s="80"/>
      <c r="Q25" s="589" t="s">
        <v>180</v>
      </c>
      <c r="R25" s="590"/>
      <c r="S25" s="590"/>
      <c r="T25" s="591"/>
    </row>
    <row r="26" spans="1:20" ht="15" customHeight="1" thickBot="1">
      <c r="A26" s="11" t="s">
        <v>341</v>
      </c>
      <c r="C26" s="17" t="s">
        <v>91</v>
      </c>
      <c r="E26" s="19">
        <v>98</v>
      </c>
      <c r="F26" s="19" t="s">
        <v>90</v>
      </c>
      <c r="M26" s="97">
        <v>129957</v>
      </c>
      <c r="N26" s="97">
        <v>65924</v>
      </c>
      <c r="O26" s="97">
        <v>64033</v>
      </c>
      <c r="P26" s="80"/>
      <c r="Q26" s="584" t="s">
        <v>181</v>
      </c>
      <c r="R26" s="585"/>
      <c r="S26" s="585"/>
      <c r="T26" s="586"/>
    </row>
    <row r="27" spans="1:20" s="107" customFormat="1" ht="26.25" customHeight="1">
      <c r="A27" s="189" t="s">
        <v>397</v>
      </c>
      <c r="C27" s="108" t="s">
        <v>24</v>
      </c>
      <c r="D27" s="109"/>
      <c r="E27" s="110"/>
      <c r="F27" s="110"/>
      <c r="M27" s="111">
        <v>127797</v>
      </c>
      <c r="N27" s="111">
        <v>64838</v>
      </c>
      <c r="O27" s="111">
        <v>62959</v>
      </c>
      <c r="P27" s="112"/>
      <c r="Q27" s="592" t="s">
        <v>37</v>
      </c>
      <c r="R27" s="113">
        <v>2015</v>
      </c>
      <c r="S27" s="114"/>
      <c r="T27" s="115"/>
    </row>
    <row r="28" spans="1:20" s="107" customFormat="1" ht="26.25" customHeight="1">
      <c r="A28" s="189" t="s">
        <v>398</v>
      </c>
      <c r="C28" s="108" t="s">
        <v>26</v>
      </c>
      <c r="D28" s="109"/>
      <c r="E28" s="116"/>
      <c r="F28" s="116"/>
      <c r="M28" s="111">
        <v>125232</v>
      </c>
      <c r="N28" s="111">
        <v>63602</v>
      </c>
      <c r="O28" s="111">
        <v>61630</v>
      </c>
      <c r="P28" s="112"/>
      <c r="Q28" s="593"/>
      <c r="R28" s="117" t="s">
        <v>40</v>
      </c>
      <c r="S28" s="118" t="s">
        <v>41</v>
      </c>
      <c r="T28" s="119" t="s">
        <v>42</v>
      </c>
    </row>
    <row r="29" spans="1:20" s="107" customFormat="1" ht="44.25" customHeight="1">
      <c r="A29" s="189" t="s">
        <v>399</v>
      </c>
      <c r="C29" s="108" t="s">
        <v>28</v>
      </c>
      <c r="D29" s="109"/>
      <c r="E29" s="116"/>
      <c r="F29" s="116"/>
      <c r="M29" s="111">
        <v>124055</v>
      </c>
      <c r="N29" s="111">
        <v>62761</v>
      </c>
      <c r="O29" s="111">
        <v>61294</v>
      </c>
      <c r="P29" s="112"/>
      <c r="Q29" s="120" t="s">
        <v>182</v>
      </c>
      <c r="R29" s="121"/>
      <c r="S29" s="122"/>
      <c r="T29" s="123"/>
    </row>
    <row r="30" spans="1:20" s="107" customFormat="1" ht="26.25" customHeight="1">
      <c r="A30" s="189" t="s">
        <v>400</v>
      </c>
      <c r="C30" s="108" t="s">
        <v>30</v>
      </c>
      <c r="D30" s="109"/>
      <c r="E30" s="116"/>
      <c r="F30" s="116"/>
      <c r="M30" s="111">
        <v>125190</v>
      </c>
      <c r="N30" s="111">
        <v>62619</v>
      </c>
      <c r="O30" s="111">
        <v>62571</v>
      </c>
      <c r="P30" s="112"/>
      <c r="Q30" s="124" t="s">
        <v>40</v>
      </c>
      <c r="R30" s="125">
        <v>7878783</v>
      </c>
      <c r="S30" s="126">
        <v>3810013</v>
      </c>
      <c r="T30" s="127">
        <v>4068770</v>
      </c>
    </row>
    <row r="31" spans="1:20" s="107" customFormat="1" ht="26.25" customHeight="1">
      <c r="A31" s="11" t="s">
        <v>401</v>
      </c>
      <c r="C31" s="108" t="s">
        <v>32</v>
      </c>
      <c r="D31" s="109"/>
      <c r="E31" s="116"/>
      <c r="F31" s="116"/>
      <c r="M31" s="111">
        <v>127692</v>
      </c>
      <c r="N31" s="111">
        <v>62895</v>
      </c>
      <c r="O31" s="111">
        <v>64797</v>
      </c>
      <c r="P31" s="112"/>
      <c r="Q31" s="128" t="s">
        <v>183</v>
      </c>
      <c r="R31" s="129">
        <v>603230</v>
      </c>
      <c r="S31" s="130">
        <v>309432</v>
      </c>
      <c r="T31" s="131">
        <v>293798</v>
      </c>
    </row>
    <row r="32" spans="1:20" ht="14.25" customHeight="1">
      <c r="A32" s="190" t="s">
        <v>402</v>
      </c>
      <c r="C32" s="17" t="s">
        <v>97</v>
      </c>
      <c r="M32" s="97">
        <v>129742</v>
      </c>
      <c r="N32" s="97">
        <v>62993</v>
      </c>
      <c r="O32" s="97">
        <v>66749</v>
      </c>
      <c r="P32" s="80"/>
      <c r="Q32" s="98" t="s">
        <v>184</v>
      </c>
      <c r="R32" s="99">
        <v>598182</v>
      </c>
      <c r="S32" s="100">
        <v>306434</v>
      </c>
      <c r="T32" s="101">
        <v>291748</v>
      </c>
    </row>
    <row r="33" spans="1:20" ht="12.75">
      <c r="A33" s="190" t="s">
        <v>403</v>
      </c>
      <c r="C33" s="188" t="s">
        <v>9</v>
      </c>
      <c r="M33" s="97">
        <v>131768</v>
      </c>
      <c r="N33" s="97">
        <v>63030</v>
      </c>
      <c r="O33" s="97">
        <v>68738</v>
      </c>
      <c r="P33" s="80"/>
      <c r="Q33" s="98" t="s">
        <v>185</v>
      </c>
      <c r="R33" s="99">
        <v>605068</v>
      </c>
      <c r="S33" s="100">
        <v>309819</v>
      </c>
      <c r="T33" s="101">
        <v>295249</v>
      </c>
    </row>
    <row r="34" spans="1:20" ht="25.5">
      <c r="A34" s="190" t="s">
        <v>404</v>
      </c>
      <c r="C34" s="17" t="s">
        <v>92</v>
      </c>
      <c r="M34" s="97">
        <v>132712</v>
      </c>
      <c r="N34" s="97">
        <v>62862</v>
      </c>
      <c r="O34" s="97">
        <v>69850</v>
      </c>
      <c r="P34" s="80"/>
      <c r="Q34" s="98" t="s">
        <v>186</v>
      </c>
      <c r="R34" s="99">
        <v>642476</v>
      </c>
      <c r="S34" s="100">
        <v>325752</v>
      </c>
      <c r="T34" s="101">
        <v>316724</v>
      </c>
    </row>
    <row r="35" spans="1:20" ht="12.75">
      <c r="A35" s="190" t="s">
        <v>405</v>
      </c>
      <c r="C35" s="17" t="s">
        <v>93</v>
      </c>
      <c r="M35" s="97">
        <v>131882</v>
      </c>
      <c r="N35" s="97">
        <v>62354</v>
      </c>
      <c r="O35" s="97">
        <v>69528</v>
      </c>
      <c r="P35" s="80"/>
      <c r="Q35" s="98" t="s">
        <v>187</v>
      </c>
      <c r="R35" s="99">
        <v>669960</v>
      </c>
      <c r="S35" s="100">
        <v>338888</v>
      </c>
      <c r="T35" s="101">
        <v>331072</v>
      </c>
    </row>
    <row r="36" spans="1:20" ht="25.5">
      <c r="A36" s="190" t="s">
        <v>406</v>
      </c>
      <c r="C36" s="17" t="s">
        <v>94</v>
      </c>
      <c r="M36" s="97">
        <v>129823</v>
      </c>
      <c r="N36" s="97">
        <v>61588</v>
      </c>
      <c r="O36" s="97">
        <v>68235</v>
      </c>
      <c r="P36" s="80"/>
      <c r="Q36" s="98" t="s">
        <v>188</v>
      </c>
      <c r="R36" s="99">
        <v>635633</v>
      </c>
      <c r="S36" s="100">
        <v>319048</v>
      </c>
      <c r="T36" s="101">
        <v>316585</v>
      </c>
    </row>
    <row r="37" spans="1:20" ht="25.5">
      <c r="A37" s="190" t="s">
        <v>407</v>
      </c>
      <c r="C37" s="17" t="s">
        <v>95</v>
      </c>
      <c r="D37" s="15"/>
      <c r="M37" s="97">
        <v>127922</v>
      </c>
      <c r="N37" s="97">
        <v>60850</v>
      </c>
      <c r="O37" s="97">
        <v>67072</v>
      </c>
      <c r="P37" s="80"/>
      <c r="Q37" s="98" t="s">
        <v>189</v>
      </c>
      <c r="R37" s="99">
        <v>657874</v>
      </c>
      <c r="S37" s="100">
        <v>313458</v>
      </c>
      <c r="T37" s="101">
        <v>344416</v>
      </c>
    </row>
    <row r="38" spans="1:20" ht="12.75">
      <c r="A38" s="188" t="s">
        <v>408</v>
      </c>
      <c r="C38" s="17" t="s">
        <v>96</v>
      </c>
      <c r="D38" s="16"/>
      <c r="M38" s="97">
        <v>126082</v>
      </c>
      <c r="N38" s="97">
        <v>60165</v>
      </c>
      <c r="O38" s="97">
        <v>65917</v>
      </c>
      <c r="P38" s="80"/>
      <c r="Q38" s="98" t="s">
        <v>190</v>
      </c>
      <c r="R38" s="99">
        <v>614779</v>
      </c>
      <c r="S38" s="100">
        <v>293158</v>
      </c>
      <c r="T38" s="101">
        <v>321621</v>
      </c>
    </row>
    <row r="39" spans="1:20" ht="12.75">
      <c r="A39" s="78" t="s">
        <v>409</v>
      </c>
      <c r="C39" s="17" t="s">
        <v>98</v>
      </c>
      <c r="D39" s="16"/>
      <c r="M39" s="97">
        <v>123600</v>
      </c>
      <c r="N39" s="97">
        <v>59117</v>
      </c>
      <c r="O39" s="97">
        <v>64483</v>
      </c>
      <c r="P39" s="80"/>
      <c r="Q39" s="98" t="s">
        <v>191</v>
      </c>
      <c r="R39" s="99">
        <v>536343</v>
      </c>
      <c r="S39" s="100">
        <v>254902</v>
      </c>
      <c r="T39" s="101">
        <v>281441</v>
      </c>
    </row>
    <row r="40" spans="1:20" ht="12.75">
      <c r="A40" s="82" t="s">
        <v>410</v>
      </c>
      <c r="C40" s="17" t="s">
        <v>99</v>
      </c>
      <c r="D40" s="16"/>
      <c r="M40" s="97">
        <v>120324</v>
      </c>
      <c r="N40" s="97">
        <v>57551</v>
      </c>
      <c r="O40" s="97">
        <v>62773</v>
      </c>
      <c r="P40" s="80"/>
      <c r="Q40" s="98" t="s">
        <v>192</v>
      </c>
      <c r="R40" s="99">
        <v>516837</v>
      </c>
      <c r="S40" s="100">
        <v>242123</v>
      </c>
      <c r="T40" s="101">
        <v>274714</v>
      </c>
    </row>
    <row r="41" spans="1:20" ht="12.75">
      <c r="A41" s="10" t="s">
        <v>411</v>
      </c>
      <c r="M41" s="97">
        <v>116606</v>
      </c>
      <c r="N41" s="97">
        <v>55686</v>
      </c>
      <c r="O41" s="97">
        <v>60920</v>
      </c>
      <c r="P41" s="80"/>
      <c r="Q41" s="98" t="s">
        <v>193</v>
      </c>
      <c r="R41" s="99">
        <v>489703</v>
      </c>
      <c r="S41" s="100">
        <v>225926</v>
      </c>
      <c r="T41" s="101">
        <v>263777</v>
      </c>
    </row>
    <row r="42" spans="1:20" ht="12.75">
      <c r="A42" s="10" t="s">
        <v>412</v>
      </c>
      <c r="M42" s="97">
        <v>112852</v>
      </c>
      <c r="N42" s="97">
        <v>53849</v>
      </c>
      <c r="O42" s="97">
        <v>59003</v>
      </c>
      <c r="P42" s="80"/>
      <c r="Q42" s="98" t="s">
        <v>194</v>
      </c>
      <c r="R42" s="99">
        <v>406084</v>
      </c>
      <c r="S42" s="100">
        <v>183930</v>
      </c>
      <c r="T42" s="101">
        <v>222154</v>
      </c>
    </row>
    <row r="43" spans="1:20" ht="12.75">
      <c r="A43" s="10" t="s">
        <v>413</v>
      </c>
      <c r="M43" s="97">
        <v>108852</v>
      </c>
      <c r="N43" s="97">
        <v>51919</v>
      </c>
      <c r="O43" s="97">
        <v>56933</v>
      </c>
      <c r="P43" s="80"/>
      <c r="Q43" s="98" t="s">
        <v>195</v>
      </c>
      <c r="R43" s="99">
        <v>309925</v>
      </c>
      <c r="S43" s="100">
        <v>138521</v>
      </c>
      <c r="T43" s="101">
        <v>171404</v>
      </c>
    </row>
    <row r="44" spans="1:20" ht="12.75">
      <c r="A44" s="188" t="s">
        <v>414</v>
      </c>
      <c r="M44" s="97">
        <v>105945</v>
      </c>
      <c r="N44" s="97">
        <v>50470</v>
      </c>
      <c r="O44" s="97">
        <v>55475</v>
      </c>
      <c r="P44" s="80"/>
      <c r="Q44" s="98" t="s">
        <v>196</v>
      </c>
      <c r="R44" s="99">
        <v>230197</v>
      </c>
      <c r="S44" s="100">
        <v>101631</v>
      </c>
      <c r="T44" s="101">
        <v>128566</v>
      </c>
    </row>
    <row r="45" spans="1:20" ht="15">
      <c r="A45" s="191" t="s">
        <v>415</v>
      </c>
      <c r="M45" s="97">
        <v>104800</v>
      </c>
      <c r="N45" s="97">
        <v>49806</v>
      </c>
      <c r="O45" s="97">
        <v>54994</v>
      </c>
      <c r="P45" s="80"/>
      <c r="Q45" s="98" t="s">
        <v>197</v>
      </c>
      <c r="R45" s="99">
        <v>158670</v>
      </c>
      <c r="S45" s="100">
        <v>68583</v>
      </c>
      <c r="T45" s="101">
        <v>90087</v>
      </c>
    </row>
    <row r="46" spans="1:20" ht="15">
      <c r="A46" s="191" t="s">
        <v>416</v>
      </c>
      <c r="M46" s="97">
        <v>104794</v>
      </c>
      <c r="N46" s="97">
        <v>49648</v>
      </c>
      <c r="O46" s="97">
        <v>55146</v>
      </c>
      <c r="P46" s="80"/>
      <c r="Q46" s="98" t="s">
        <v>198</v>
      </c>
      <c r="R46" s="99">
        <v>103406</v>
      </c>
      <c r="S46" s="100">
        <v>41392</v>
      </c>
      <c r="T46" s="101">
        <v>62014</v>
      </c>
    </row>
    <row r="47" spans="1:20" ht="15.75" thickBot="1">
      <c r="A47" s="191" t="s">
        <v>417</v>
      </c>
      <c r="M47" s="97">
        <v>104561</v>
      </c>
      <c r="N47" s="97">
        <v>49381</v>
      </c>
      <c r="O47" s="97">
        <v>55180</v>
      </c>
      <c r="P47" s="80"/>
      <c r="Q47" s="102" t="s">
        <v>100</v>
      </c>
      <c r="R47" s="103">
        <v>100416</v>
      </c>
      <c r="S47" s="104">
        <v>37016</v>
      </c>
      <c r="T47" s="105">
        <v>63400</v>
      </c>
    </row>
    <row r="48" spans="1:20" ht="15">
      <c r="A48" s="191" t="s">
        <v>418</v>
      </c>
      <c r="M48" s="97">
        <v>104278</v>
      </c>
      <c r="N48" s="97">
        <v>49084</v>
      </c>
      <c r="O48" s="97">
        <v>55194</v>
      </c>
      <c r="P48" s="80"/>
      <c r="Q48" s="80"/>
      <c r="R48" s="80"/>
      <c r="S48" s="80"/>
      <c r="T48" s="80"/>
    </row>
    <row r="49" spans="1:20" ht="15">
      <c r="A49" s="191" t="s">
        <v>419</v>
      </c>
      <c r="M49" s="97">
        <v>103962</v>
      </c>
      <c r="N49" s="97">
        <v>48778</v>
      </c>
      <c r="O49" s="97">
        <v>55184</v>
      </c>
      <c r="P49" s="80"/>
      <c r="Q49" s="80"/>
      <c r="R49" s="80"/>
      <c r="S49" s="80"/>
      <c r="T49" s="80"/>
    </row>
    <row r="50" spans="1:20" ht="15">
      <c r="A50" s="191" t="s">
        <v>340</v>
      </c>
      <c r="M50" s="97">
        <v>103448</v>
      </c>
      <c r="N50" s="97">
        <v>48396</v>
      </c>
      <c r="O50" s="97">
        <v>55052</v>
      </c>
      <c r="P50" s="80"/>
      <c r="Q50" s="80"/>
      <c r="R50" s="80"/>
      <c r="S50" s="80"/>
      <c r="T50" s="80"/>
    </row>
    <row r="51" spans="1:20" ht="15">
      <c r="A51" s="191" t="s">
        <v>420</v>
      </c>
      <c r="M51" s="97">
        <v>102715</v>
      </c>
      <c r="N51" s="97">
        <v>47923</v>
      </c>
      <c r="O51" s="97">
        <v>54792</v>
      </c>
      <c r="P51" s="80"/>
      <c r="Q51" s="80"/>
      <c r="R51" s="80"/>
      <c r="S51" s="80"/>
      <c r="T51" s="80"/>
    </row>
    <row r="52" spans="1:20" ht="15">
      <c r="A52" s="191" t="s">
        <v>421</v>
      </c>
      <c r="M52" s="97">
        <v>101971</v>
      </c>
      <c r="N52" s="97">
        <v>47444</v>
      </c>
      <c r="O52" s="97">
        <v>54527</v>
      </c>
      <c r="P52" s="80"/>
      <c r="Q52" s="80"/>
      <c r="R52" s="80"/>
      <c r="S52" s="80"/>
      <c r="T52" s="80"/>
    </row>
    <row r="53" spans="1:20" ht="15">
      <c r="A53" s="191" t="s">
        <v>422</v>
      </c>
      <c r="M53" s="97">
        <v>101260</v>
      </c>
      <c r="N53" s="97">
        <v>46986</v>
      </c>
      <c r="O53" s="97">
        <v>54274</v>
      </c>
      <c r="P53" s="80"/>
      <c r="Q53" s="80"/>
      <c r="R53" s="80"/>
      <c r="S53" s="80"/>
      <c r="T53" s="80"/>
    </row>
    <row r="54" spans="1:20" ht="15">
      <c r="A54" s="191" t="s">
        <v>423</v>
      </c>
      <c r="M54" s="97">
        <v>99728</v>
      </c>
      <c r="N54" s="97">
        <v>46141</v>
      </c>
      <c r="O54" s="97">
        <v>53587</v>
      </c>
      <c r="P54" s="80"/>
      <c r="Q54" s="80"/>
      <c r="R54" s="80"/>
      <c r="S54" s="80"/>
      <c r="T54" s="80"/>
    </row>
    <row r="55" spans="1:20" ht="12.75">
      <c r="A55" s="188" t="s">
        <v>378</v>
      </c>
      <c r="M55" s="97">
        <v>97001</v>
      </c>
      <c r="N55" s="97">
        <v>44730</v>
      </c>
      <c r="O55" s="97">
        <v>52271</v>
      </c>
      <c r="P55" s="80"/>
      <c r="Q55" s="80"/>
      <c r="R55" s="80"/>
      <c r="S55" s="80"/>
      <c r="T55" s="80"/>
    </row>
    <row r="56" spans="1:20" ht="75">
      <c r="A56" s="185" t="s">
        <v>379</v>
      </c>
      <c r="M56" s="97">
        <v>93445</v>
      </c>
      <c r="N56" s="97">
        <v>42931</v>
      </c>
      <c r="O56" s="97">
        <v>50514</v>
      </c>
      <c r="P56" s="80"/>
      <c r="Q56" s="80"/>
      <c r="R56" s="80"/>
      <c r="S56" s="80"/>
      <c r="T56" s="80"/>
    </row>
    <row r="57" spans="1:20" ht="30">
      <c r="A57" s="186" t="s">
        <v>442</v>
      </c>
      <c r="M57" s="97">
        <v>89853</v>
      </c>
      <c r="N57" s="97">
        <v>41126</v>
      </c>
      <c r="O57" s="97">
        <v>48727</v>
      </c>
      <c r="P57" s="80"/>
      <c r="Q57" s="80"/>
      <c r="R57" s="80"/>
      <c r="S57" s="80"/>
      <c r="T57" s="80"/>
    </row>
    <row r="58" spans="13:20" ht="12.75">
      <c r="M58" s="97">
        <v>63071</v>
      </c>
      <c r="N58" s="97">
        <v>28387</v>
      </c>
      <c r="O58" s="97">
        <v>34684</v>
      </c>
      <c r="P58" s="80"/>
      <c r="Q58" s="80"/>
      <c r="R58" s="80"/>
      <c r="S58" s="80"/>
      <c r="T58" s="80"/>
    </row>
    <row r="59" spans="13:20" ht="12.75">
      <c r="M59" s="97">
        <v>59761</v>
      </c>
      <c r="N59" s="97">
        <v>26856</v>
      </c>
      <c r="O59" s="97">
        <v>32905</v>
      </c>
      <c r="P59" s="80"/>
      <c r="Q59" s="80"/>
      <c r="R59" s="80"/>
      <c r="S59" s="80"/>
      <c r="T59" s="80"/>
    </row>
    <row r="60" spans="13:20" ht="12.75">
      <c r="M60" s="97">
        <v>56749</v>
      </c>
      <c r="N60" s="97">
        <v>25466</v>
      </c>
      <c r="O60" s="97">
        <v>31283</v>
      </c>
      <c r="P60" s="80"/>
      <c r="Q60" s="80"/>
      <c r="R60" s="80"/>
      <c r="S60" s="80"/>
      <c r="T60" s="80"/>
    </row>
    <row r="61" spans="13:20" ht="12.75">
      <c r="M61" s="97">
        <v>53748</v>
      </c>
      <c r="N61" s="97">
        <v>24086</v>
      </c>
      <c r="O61" s="97">
        <v>29662</v>
      </c>
      <c r="P61" s="80"/>
      <c r="Q61" s="80"/>
      <c r="R61" s="80"/>
      <c r="S61" s="80"/>
      <c r="T61" s="80"/>
    </row>
    <row r="62" spans="13:20" ht="12.75">
      <c r="M62" s="97">
        <v>50833</v>
      </c>
      <c r="N62" s="97">
        <v>22745</v>
      </c>
      <c r="O62" s="97">
        <v>28088</v>
      </c>
      <c r="P62" s="80"/>
      <c r="Q62" s="80"/>
      <c r="R62" s="80"/>
      <c r="S62" s="80"/>
      <c r="T62" s="80"/>
    </row>
    <row r="63" spans="13:20" ht="12.75">
      <c r="M63" s="97">
        <v>47916</v>
      </c>
      <c r="N63" s="97">
        <v>21407</v>
      </c>
      <c r="O63" s="97">
        <v>26509</v>
      </c>
      <c r="P63" s="80"/>
      <c r="Q63" s="80"/>
      <c r="R63" s="80"/>
      <c r="S63" s="80"/>
      <c r="T63" s="80"/>
    </row>
    <row r="64" spans="13:20" ht="12.75">
      <c r="M64" s="97">
        <v>44929</v>
      </c>
      <c r="N64" s="97">
        <v>20042</v>
      </c>
      <c r="O64" s="97">
        <v>24887</v>
      </c>
      <c r="P64" s="80"/>
      <c r="Q64" s="80"/>
      <c r="R64" s="80"/>
      <c r="S64" s="80"/>
      <c r="T64" s="80"/>
    </row>
    <row r="65" spans="13:20" ht="12.75">
      <c r="M65" s="97">
        <v>41939</v>
      </c>
      <c r="N65" s="97">
        <v>18676</v>
      </c>
      <c r="O65" s="97">
        <v>23263</v>
      </c>
      <c r="P65" s="80"/>
      <c r="Q65" s="80"/>
      <c r="R65" s="80"/>
      <c r="S65" s="80"/>
      <c r="T65" s="80"/>
    </row>
    <row r="66" spans="13:20" ht="12.75">
      <c r="M66" s="97">
        <v>39086</v>
      </c>
      <c r="N66" s="97">
        <v>17369</v>
      </c>
      <c r="O66" s="97">
        <v>21717</v>
      </c>
      <c r="P66" s="80"/>
      <c r="Q66" s="80"/>
      <c r="R66" s="80"/>
      <c r="S66" s="80"/>
      <c r="T66" s="80"/>
    </row>
    <row r="67" spans="13:20" ht="12.75">
      <c r="M67" s="97">
        <v>36348</v>
      </c>
      <c r="N67" s="97">
        <v>16117</v>
      </c>
      <c r="O67" s="97">
        <v>20231</v>
      </c>
      <c r="P67" s="80"/>
      <c r="Q67" s="80"/>
      <c r="R67" s="80"/>
      <c r="S67" s="80"/>
      <c r="T67" s="80"/>
    </row>
    <row r="68" spans="13:20" ht="12.75">
      <c r="M68" s="97">
        <v>33755</v>
      </c>
      <c r="N68" s="97">
        <v>14898</v>
      </c>
      <c r="O68" s="97">
        <v>18857</v>
      </c>
      <c r="P68" s="80"/>
      <c r="Q68" s="80"/>
      <c r="R68" s="80"/>
      <c r="S68" s="80"/>
      <c r="T68" s="80"/>
    </row>
    <row r="69" spans="13:20" ht="12.75">
      <c r="M69" s="97">
        <v>31333</v>
      </c>
      <c r="N69" s="97">
        <v>13708</v>
      </c>
      <c r="O69" s="97">
        <v>17625</v>
      </c>
      <c r="P69" s="80"/>
      <c r="Q69" s="80"/>
      <c r="R69" s="80"/>
      <c r="S69" s="80"/>
      <c r="T69" s="80"/>
    </row>
    <row r="70" spans="13:20" ht="12.75">
      <c r="M70" s="97">
        <v>28832</v>
      </c>
      <c r="N70" s="97">
        <v>12440</v>
      </c>
      <c r="O70" s="97">
        <v>16392</v>
      </c>
      <c r="P70" s="80"/>
      <c r="Q70" s="80"/>
      <c r="R70" s="80"/>
      <c r="S70" s="80"/>
      <c r="T70" s="80"/>
    </row>
    <row r="71" spans="13:20" ht="12.75">
      <c r="M71" s="97">
        <v>26662</v>
      </c>
      <c r="N71" s="97">
        <v>11342</v>
      </c>
      <c r="O71" s="97">
        <v>15320</v>
      </c>
      <c r="P71" s="80"/>
      <c r="Q71" s="80"/>
      <c r="R71" s="80"/>
      <c r="S71" s="80"/>
      <c r="T71" s="80"/>
    </row>
    <row r="72" spans="13:20" ht="12.75">
      <c r="M72" s="97">
        <v>24625</v>
      </c>
      <c r="N72" s="97">
        <v>10306</v>
      </c>
      <c r="O72" s="97">
        <v>14319</v>
      </c>
      <c r="P72" s="80"/>
      <c r="Q72" s="80"/>
      <c r="R72" s="80"/>
      <c r="S72" s="80"/>
      <c r="T72" s="80"/>
    </row>
    <row r="73" spans="13:20" ht="12.75">
      <c r="M73" s="97">
        <v>22734</v>
      </c>
      <c r="N73" s="97">
        <v>9334</v>
      </c>
      <c r="O73" s="97">
        <v>13400</v>
      </c>
      <c r="P73" s="80"/>
      <c r="Q73" s="80"/>
      <c r="R73" s="80"/>
      <c r="S73" s="80"/>
      <c r="T73" s="80"/>
    </row>
    <row r="74" spans="13:20" ht="12.75">
      <c r="M74" s="97">
        <v>20994</v>
      </c>
      <c r="N74" s="97">
        <v>8432</v>
      </c>
      <c r="O74" s="97">
        <v>12562</v>
      </c>
      <c r="P74" s="80"/>
      <c r="Q74" s="80"/>
      <c r="R74" s="80"/>
      <c r="S74" s="80"/>
      <c r="T74" s="80"/>
    </row>
    <row r="75" spans="13:20" ht="12.75">
      <c r="M75" s="97">
        <v>19408</v>
      </c>
      <c r="N75" s="97">
        <v>7603</v>
      </c>
      <c r="O75" s="97">
        <v>11805</v>
      </c>
      <c r="P75" s="80"/>
      <c r="Q75" s="80"/>
      <c r="R75" s="80"/>
      <c r="S75" s="80"/>
      <c r="T75" s="80"/>
    </row>
    <row r="76" spans="13:20" ht="12.75">
      <c r="M76" s="97">
        <v>17988</v>
      </c>
      <c r="N76" s="97">
        <v>7002</v>
      </c>
      <c r="O76" s="97">
        <v>10986</v>
      </c>
      <c r="P76" s="80"/>
      <c r="Q76" s="80"/>
      <c r="R76" s="80"/>
      <c r="S76" s="80"/>
      <c r="T76" s="80"/>
    </row>
    <row r="77" spans="13:20" ht="12.75">
      <c r="M77" s="97">
        <v>16675</v>
      </c>
      <c r="N77" s="97">
        <v>6510</v>
      </c>
      <c r="O77" s="97">
        <v>10165</v>
      </c>
      <c r="P77" s="80"/>
      <c r="Q77" s="80"/>
      <c r="R77" s="80"/>
      <c r="S77" s="80"/>
      <c r="T77" s="80"/>
    </row>
    <row r="78" spans="13:20" ht="12.75">
      <c r="M78" s="97">
        <v>15472</v>
      </c>
      <c r="N78" s="97">
        <v>6134</v>
      </c>
      <c r="O78" s="97">
        <v>9338</v>
      </c>
      <c r="P78" s="80"/>
      <c r="Q78" s="80"/>
      <c r="R78" s="80"/>
      <c r="S78" s="80"/>
      <c r="T78" s="80"/>
    </row>
    <row r="79" spans="13:20" ht="12.75">
      <c r="M79" s="87">
        <v>89747</v>
      </c>
      <c r="N79" s="87">
        <v>33084</v>
      </c>
      <c r="O79" s="87">
        <v>56663</v>
      </c>
      <c r="P79" s="80"/>
      <c r="Q79" s="80"/>
      <c r="R79" s="80"/>
      <c r="S79" s="80"/>
      <c r="T79" s="80"/>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U66"/>
  <sheetViews>
    <sheetView zoomScalePageLayoutView="0" workbookViewId="0" topLeftCell="A46">
      <selection activeCell="B48" sqref="B48:H48"/>
    </sheetView>
  </sheetViews>
  <sheetFormatPr defaultColWidth="0" defaultRowHeight="12.75" customHeight="1" zeroHeight="1"/>
  <cols>
    <col min="1" max="1" width="25.7109375" style="403" customWidth="1"/>
    <col min="2" max="5" width="20.7109375" style="404" customWidth="1"/>
    <col min="6" max="6" width="20.7109375" style="405" customWidth="1"/>
    <col min="7" max="8" width="20.7109375" style="404" customWidth="1"/>
    <col min="9" max="10" width="22.421875" style="406" hidden="1" customWidth="1"/>
    <col min="11" max="20" width="0" style="355" hidden="1" customWidth="1"/>
    <col min="21" max="23" width="0" style="356" hidden="1" customWidth="1"/>
    <col min="24" max="16384" width="0" style="404" hidden="1" customWidth="1"/>
  </cols>
  <sheetData>
    <row r="1" spans="1:12" ht="25.5" customHeight="1">
      <c r="A1" s="634"/>
      <c r="B1" s="635" t="s">
        <v>438</v>
      </c>
      <c r="C1" s="635"/>
      <c r="D1" s="635"/>
      <c r="E1" s="635"/>
      <c r="F1" s="635"/>
      <c r="G1" s="635"/>
      <c r="H1" s="635"/>
      <c r="I1" s="354"/>
      <c r="J1" s="354"/>
      <c r="L1" s="148" t="s">
        <v>240</v>
      </c>
    </row>
    <row r="2" spans="1:12" ht="25.5" customHeight="1">
      <c r="A2" s="634"/>
      <c r="B2" s="636" t="s">
        <v>143</v>
      </c>
      <c r="C2" s="636"/>
      <c r="D2" s="636"/>
      <c r="E2" s="636"/>
      <c r="F2" s="636"/>
      <c r="G2" s="636"/>
      <c r="H2" s="636"/>
      <c r="I2" s="354"/>
      <c r="J2" s="354"/>
      <c r="L2" s="148" t="s">
        <v>241</v>
      </c>
    </row>
    <row r="3" spans="1:12" ht="25.5" customHeight="1">
      <c r="A3" s="634"/>
      <c r="B3" s="636" t="s">
        <v>242</v>
      </c>
      <c r="C3" s="636"/>
      <c r="D3" s="636"/>
      <c r="E3" s="636"/>
      <c r="F3" s="636"/>
      <c r="G3" s="636"/>
      <c r="H3" s="636"/>
      <c r="I3" s="354"/>
      <c r="J3" s="354"/>
      <c r="L3" s="148" t="s">
        <v>243</v>
      </c>
    </row>
    <row r="4" spans="1:12" ht="25.5" customHeight="1">
      <c r="A4" s="634"/>
      <c r="B4" s="636" t="s">
        <v>244</v>
      </c>
      <c r="C4" s="636"/>
      <c r="D4" s="636"/>
      <c r="E4" s="636"/>
      <c r="F4" s="637" t="s">
        <v>431</v>
      </c>
      <c r="G4" s="637"/>
      <c r="H4" s="637"/>
      <c r="I4" s="354"/>
      <c r="J4" s="354"/>
      <c r="L4" s="148" t="s">
        <v>245</v>
      </c>
    </row>
    <row r="5" spans="1:10" ht="23.25" customHeight="1">
      <c r="A5" s="578" t="s">
        <v>246</v>
      </c>
      <c r="B5" s="578"/>
      <c r="C5" s="578"/>
      <c r="D5" s="578"/>
      <c r="E5" s="578"/>
      <c r="F5" s="578"/>
      <c r="G5" s="578"/>
      <c r="H5" s="578"/>
      <c r="I5" s="149"/>
      <c r="J5" s="149"/>
    </row>
    <row r="6" spans="1:10" ht="24" customHeight="1">
      <c r="A6" s="633" t="s">
        <v>247</v>
      </c>
      <c r="B6" s="633"/>
      <c r="C6" s="633"/>
      <c r="D6" s="633"/>
      <c r="E6" s="633"/>
      <c r="F6" s="633"/>
      <c r="G6" s="633"/>
      <c r="H6" s="633"/>
      <c r="I6" s="357"/>
      <c r="J6" s="357"/>
    </row>
    <row r="7" spans="1:13" ht="24" customHeight="1">
      <c r="A7" s="602" t="s">
        <v>248</v>
      </c>
      <c r="B7" s="602"/>
      <c r="C7" s="602"/>
      <c r="D7" s="602"/>
      <c r="E7" s="602"/>
      <c r="F7" s="602"/>
      <c r="G7" s="602"/>
      <c r="H7" s="602"/>
      <c r="I7" s="358"/>
      <c r="J7" s="358"/>
      <c r="M7" s="359" t="s">
        <v>249</v>
      </c>
    </row>
    <row r="8" spans="1:13" ht="30.75" customHeight="1">
      <c r="A8" s="360" t="s">
        <v>426</v>
      </c>
      <c r="B8" s="361">
        <v>251</v>
      </c>
      <c r="C8" s="623" t="s">
        <v>446</v>
      </c>
      <c r="D8" s="623"/>
      <c r="E8" s="613" t="s">
        <v>370</v>
      </c>
      <c r="F8" s="613"/>
      <c r="G8" s="613"/>
      <c r="H8" s="613"/>
      <c r="I8" s="362"/>
      <c r="J8" s="362"/>
      <c r="L8" s="148" t="s">
        <v>250</v>
      </c>
      <c r="M8" s="359" t="s">
        <v>251</v>
      </c>
    </row>
    <row r="9" spans="1:20" ht="30.75" customHeight="1">
      <c r="A9" s="360" t="s">
        <v>252</v>
      </c>
      <c r="B9" s="407" t="s">
        <v>271</v>
      </c>
      <c r="C9" s="623" t="s">
        <v>253</v>
      </c>
      <c r="D9" s="623"/>
      <c r="E9" s="613" t="s">
        <v>451</v>
      </c>
      <c r="F9" s="615"/>
      <c r="G9" s="363" t="s">
        <v>254</v>
      </c>
      <c r="H9" s="412" t="s">
        <v>271</v>
      </c>
      <c r="I9" s="364"/>
      <c r="J9" s="364"/>
      <c r="L9" s="148" t="s">
        <v>255</v>
      </c>
      <c r="M9" s="359" t="s">
        <v>256</v>
      </c>
      <c r="Q9" s="355">
        <v>2017</v>
      </c>
      <c r="R9" s="355">
        <v>2018</v>
      </c>
      <c r="S9" s="355">
        <v>2019</v>
      </c>
      <c r="T9" s="355">
        <v>2020</v>
      </c>
    </row>
    <row r="10" spans="1:21" ht="30.75" customHeight="1">
      <c r="A10" s="360" t="s">
        <v>257</v>
      </c>
      <c r="B10" s="628" t="s">
        <v>357</v>
      </c>
      <c r="C10" s="628"/>
      <c r="D10" s="628"/>
      <c r="E10" s="628"/>
      <c r="F10" s="363" t="s">
        <v>258</v>
      </c>
      <c r="G10" s="629">
        <v>1183</v>
      </c>
      <c r="H10" s="629"/>
      <c r="I10" s="365"/>
      <c r="J10" s="365"/>
      <c r="L10" s="148" t="s">
        <v>259</v>
      </c>
      <c r="M10" s="359" t="s">
        <v>260</v>
      </c>
      <c r="Q10" s="355">
        <v>23.07</v>
      </c>
      <c r="R10" s="355">
        <f>88.23-45.8</f>
        <v>42.43000000000001</v>
      </c>
      <c r="S10" s="355">
        <v>4</v>
      </c>
      <c r="T10" s="355">
        <v>4.7</v>
      </c>
      <c r="U10" s="356">
        <f>SUM(Q10:T10)</f>
        <v>74.2</v>
      </c>
    </row>
    <row r="11" spans="1:21" ht="30.75" customHeight="1">
      <c r="A11" s="360" t="s">
        <v>261</v>
      </c>
      <c r="B11" s="630" t="s">
        <v>255</v>
      </c>
      <c r="C11" s="630"/>
      <c r="D11" s="630"/>
      <c r="E11" s="630"/>
      <c r="F11" s="363" t="s">
        <v>262</v>
      </c>
      <c r="G11" s="631"/>
      <c r="H11" s="631"/>
      <c r="I11" s="366"/>
      <c r="J11" s="366"/>
      <c r="L11" s="150" t="s">
        <v>263</v>
      </c>
      <c r="R11" s="355">
        <f>13.8+15.6</f>
        <v>29.4</v>
      </c>
      <c r="S11" s="355">
        <v>12.6</v>
      </c>
      <c r="T11" s="355">
        <v>3.8</v>
      </c>
      <c r="U11" s="356">
        <f>SUM(Q11:T11)</f>
        <v>45.8</v>
      </c>
    </row>
    <row r="12" spans="1:12" ht="30.75" customHeight="1">
      <c r="A12" s="360" t="s">
        <v>264</v>
      </c>
      <c r="B12" s="626" t="s">
        <v>282</v>
      </c>
      <c r="C12" s="626"/>
      <c r="D12" s="626"/>
      <c r="E12" s="626"/>
      <c r="F12" s="626"/>
      <c r="G12" s="626"/>
      <c r="H12" s="626"/>
      <c r="I12" s="367"/>
      <c r="J12" s="367"/>
      <c r="L12" s="150"/>
    </row>
    <row r="13" spans="1:21" ht="30.75" customHeight="1">
      <c r="A13" s="360" t="s">
        <v>265</v>
      </c>
      <c r="B13" s="632" t="s">
        <v>370</v>
      </c>
      <c r="C13" s="632"/>
      <c r="D13" s="632"/>
      <c r="E13" s="632"/>
      <c r="F13" s="632"/>
      <c r="G13" s="632"/>
      <c r="H13" s="632"/>
      <c r="I13" s="364"/>
      <c r="J13" s="364"/>
      <c r="L13" s="150"/>
      <c r="M13" s="359" t="s">
        <v>266</v>
      </c>
      <c r="O13" s="355">
        <f>120-45.8</f>
        <v>74.2</v>
      </c>
      <c r="U13" s="356">
        <f>+U10-45</f>
        <v>29.200000000000003</v>
      </c>
    </row>
    <row r="14" spans="1:13" ht="30.75" customHeight="1">
      <c r="A14" s="360" t="s">
        <v>267</v>
      </c>
      <c r="B14" s="626" t="s">
        <v>448</v>
      </c>
      <c r="C14" s="626"/>
      <c r="D14" s="626"/>
      <c r="E14" s="626"/>
      <c r="F14" s="363" t="s">
        <v>268</v>
      </c>
      <c r="G14" s="615" t="s">
        <v>284</v>
      </c>
      <c r="H14" s="615"/>
      <c r="I14" s="364"/>
      <c r="J14" s="364"/>
      <c r="L14" s="150" t="s">
        <v>270</v>
      </c>
      <c r="M14" s="359" t="s">
        <v>271</v>
      </c>
    </row>
    <row r="15" spans="1:12" ht="30.75" customHeight="1">
      <c r="A15" s="360" t="s">
        <v>272</v>
      </c>
      <c r="B15" s="627" t="s">
        <v>476</v>
      </c>
      <c r="C15" s="627"/>
      <c r="D15" s="627"/>
      <c r="E15" s="627"/>
      <c r="F15" s="363" t="s">
        <v>273</v>
      </c>
      <c r="G15" s="615" t="s">
        <v>249</v>
      </c>
      <c r="H15" s="615"/>
      <c r="I15" s="364"/>
      <c r="J15" s="364"/>
      <c r="L15" s="150" t="s">
        <v>274</v>
      </c>
    </row>
    <row r="16" spans="1:13" ht="84.75" customHeight="1">
      <c r="A16" s="360" t="s">
        <v>275</v>
      </c>
      <c r="B16" s="626" t="s">
        <v>452</v>
      </c>
      <c r="C16" s="626"/>
      <c r="D16" s="626"/>
      <c r="E16" s="626"/>
      <c r="F16" s="626"/>
      <c r="G16" s="626"/>
      <c r="H16" s="626"/>
      <c r="I16" s="367"/>
      <c r="J16" s="367"/>
      <c r="L16" s="150" t="s">
        <v>276</v>
      </c>
      <c r="M16" s="359" t="s">
        <v>277</v>
      </c>
    </row>
    <row r="17" spans="1:13" ht="30.75" customHeight="1">
      <c r="A17" s="360" t="s">
        <v>278</v>
      </c>
      <c r="B17" s="626" t="s">
        <v>352</v>
      </c>
      <c r="C17" s="626"/>
      <c r="D17" s="626"/>
      <c r="E17" s="626"/>
      <c r="F17" s="626"/>
      <c r="G17" s="626"/>
      <c r="H17" s="626"/>
      <c r="I17" s="368"/>
      <c r="J17" s="368"/>
      <c r="L17" s="150" t="s">
        <v>279</v>
      </c>
      <c r="M17" s="359" t="s">
        <v>280</v>
      </c>
    </row>
    <row r="18" spans="1:13" ht="30.75" customHeight="1">
      <c r="A18" s="360" t="s">
        <v>281</v>
      </c>
      <c r="B18" s="619" t="s">
        <v>453</v>
      </c>
      <c r="C18" s="620"/>
      <c r="D18" s="620"/>
      <c r="E18" s="620"/>
      <c r="F18" s="620"/>
      <c r="G18" s="620"/>
      <c r="H18" s="621"/>
      <c r="I18" s="369"/>
      <c r="J18" s="369"/>
      <c r="L18" s="150"/>
      <c r="M18" s="359" t="s">
        <v>282</v>
      </c>
    </row>
    <row r="19" spans="1:13" ht="30.75" customHeight="1">
      <c r="A19" s="360" t="s">
        <v>283</v>
      </c>
      <c r="B19" s="622" t="s">
        <v>353</v>
      </c>
      <c r="C19" s="622"/>
      <c r="D19" s="622"/>
      <c r="E19" s="622"/>
      <c r="F19" s="622"/>
      <c r="G19" s="622"/>
      <c r="H19" s="622"/>
      <c r="I19" s="370"/>
      <c r="J19" s="370"/>
      <c r="L19" s="150" t="s">
        <v>284</v>
      </c>
      <c r="M19" s="359" t="s">
        <v>285</v>
      </c>
    </row>
    <row r="20" spans="1:13" ht="27.75" customHeight="1">
      <c r="A20" s="623" t="s">
        <v>286</v>
      </c>
      <c r="B20" s="624" t="s">
        <v>287</v>
      </c>
      <c r="C20" s="624"/>
      <c r="D20" s="624"/>
      <c r="E20" s="625" t="s">
        <v>288</v>
      </c>
      <c r="F20" s="625"/>
      <c r="G20" s="625"/>
      <c r="H20" s="625"/>
      <c r="I20" s="371"/>
      <c r="J20" s="371"/>
      <c r="L20" s="150" t="s">
        <v>269</v>
      </c>
      <c r="M20" s="359" t="s">
        <v>289</v>
      </c>
    </row>
    <row r="21" spans="1:13" ht="27" customHeight="1">
      <c r="A21" s="623"/>
      <c r="B21" s="565" t="s">
        <v>361</v>
      </c>
      <c r="C21" s="565"/>
      <c r="D21" s="565"/>
      <c r="E21" s="565" t="s">
        <v>362</v>
      </c>
      <c r="F21" s="565"/>
      <c r="G21" s="565"/>
      <c r="H21" s="565"/>
      <c r="I21" s="369"/>
      <c r="J21" s="369"/>
      <c r="L21" s="150" t="s">
        <v>290</v>
      </c>
      <c r="M21" s="359" t="s">
        <v>291</v>
      </c>
    </row>
    <row r="22" spans="1:13" ht="39.75" customHeight="1">
      <c r="A22" s="360" t="s">
        <v>292</v>
      </c>
      <c r="B22" s="564" t="s">
        <v>342</v>
      </c>
      <c r="C22" s="564"/>
      <c r="D22" s="564"/>
      <c r="E22" s="564" t="s">
        <v>342</v>
      </c>
      <c r="F22" s="564"/>
      <c r="G22" s="564"/>
      <c r="H22" s="564"/>
      <c r="I22" s="364"/>
      <c r="J22" s="364"/>
      <c r="L22" s="150"/>
      <c r="M22" s="359" t="s">
        <v>293</v>
      </c>
    </row>
    <row r="23" spans="1:13" ht="44.25" customHeight="1">
      <c r="A23" s="360" t="s">
        <v>294</v>
      </c>
      <c r="B23" s="565" t="s">
        <v>344</v>
      </c>
      <c r="C23" s="565"/>
      <c r="D23" s="565"/>
      <c r="E23" s="565" t="s">
        <v>343</v>
      </c>
      <c r="F23" s="565"/>
      <c r="G23" s="565"/>
      <c r="H23" s="565"/>
      <c r="I23" s="368"/>
      <c r="J23" s="368"/>
      <c r="L23" s="151"/>
      <c r="M23" s="359" t="s">
        <v>295</v>
      </c>
    </row>
    <row r="24" spans="1:12" ht="30.75" customHeight="1">
      <c r="A24" s="360" t="s">
        <v>296</v>
      </c>
      <c r="B24" s="612">
        <v>43831</v>
      </c>
      <c r="C24" s="613"/>
      <c r="D24" s="613"/>
      <c r="E24" s="363" t="s">
        <v>297</v>
      </c>
      <c r="F24" s="618">
        <v>0.36</v>
      </c>
      <c r="G24" s="618"/>
      <c r="H24" s="618"/>
      <c r="I24" s="372"/>
      <c r="J24" s="372"/>
      <c r="L24" s="151"/>
    </row>
    <row r="25" spans="1:12" ht="30.75" customHeight="1">
      <c r="A25" s="360" t="s">
        <v>298</v>
      </c>
      <c r="B25" s="612">
        <v>44196</v>
      </c>
      <c r="C25" s="613"/>
      <c r="D25" s="613"/>
      <c r="E25" s="363" t="s">
        <v>299</v>
      </c>
      <c r="F25" s="614">
        <v>0</v>
      </c>
      <c r="G25" s="614"/>
      <c r="H25" s="614"/>
      <c r="I25" s="373"/>
      <c r="J25" s="373"/>
      <c r="L25" s="151"/>
    </row>
    <row r="26" spans="1:12" ht="38.25" customHeight="1">
      <c r="A26" s="360" t="s">
        <v>300</v>
      </c>
      <c r="B26" s="615" t="s">
        <v>276</v>
      </c>
      <c r="C26" s="615"/>
      <c r="D26" s="615"/>
      <c r="E26" s="411" t="s">
        <v>301</v>
      </c>
      <c r="F26" s="616" t="s">
        <v>477</v>
      </c>
      <c r="G26" s="616"/>
      <c r="H26" s="616"/>
      <c r="I26" s="371"/>
      <c r="J26" s="371"/>
      <c r="L26" s="151"/>
    </row>
    <row r="27" spans="1:12" ht="30" customHeight="1">
      <c r="A27" s="617" t="s">
        <v>302</v>
      </c>
      <c r="B27" s="617"/>
      <c r="C27" s="617"/>
      <c r="D27" s="617"/>
      <c r="E27" s="617"/>
      <c r="F27" s="617"/>
      <c r="G27" s="617"/>
      <c r="H27" s="617"/>
      <c r="I27" s="358"/>
      <c r="J27" s="358"/>
      <c r="L27" s="151"/>
    </row>
    <row r="28" spans="1:12" ht="42" customHeight="1">
      <c r="A28" s="375" t="s">
        <v>303</v>
      </c>
      <c r="B28" s="375" t="s">
        <v>304</v>
      </c>
      <c r="C28" s="375" t="s">
        <v>305</v>
      </c>
      <c r="D28" s="375" t="s">
        <v>306</v>
      </c>
      <c r="E28" s="375" t="s">
        <v>449</v>
      </c>
      <c r="F28" s="376" t="s">
        <v>308</v>
      </c>
      <c r="G28" s="376" t="s">
        <v>309</v>
      </c>
      <c r="H28" s="375" t="s">
        <v>310</v>
      </c>
      <c r="I28" s="369"/>
      <c r="J28" s="369"/>
      <c r="L28" s="151"/>
    </row>
    <row r="29" spans="1:12" ht="19.5" customHeight="1">
      <c r="A29" s="377" t="s">
        <v>311</v>
      </c>
      <c r="B29" s="409">
        <v>0</v>
      </c>
      <c r="C29" s="410">
        <f>+B29</f>
        <v>0</v>
      </c>
      <c r="D29" s="409">
        <v>0</v>
      </c>
      <c r="E29" s="410">
        <f>+D29</f>
        <v>0</v>
      </c>
      <c r="F29" s="382">
        <f>_xlfn.IFERROR(+B29/D29,)</f>
        <v>0</v>
      </c>
      <c r="G29" s="383">
        <f>_xlfn.IFERROR(+C29/$E$40,)</f>
        <v>0</v>
      </c>
      <c r="H29" s="384" t="e">
        <f>+C29/$F$25</f>
        <v>#DIV/0!</v>
      </c>
      <c r="I29" s="385"/>
      <c r="J29" s="385"/>
      <c r="L29" s="151"/>
    </row>
    <row r="30" spans="1:12" ht="19.5" customHeight="1">
      <c r="A30" s="377" t="s">
        <v>312</v>
      </c>
      <c r="B30" s="409">
        <v>0</v>
      </c>
      <c r="C30" s="410">
        <f>+C29+B30</f>
        <v>0</v>
      </c>
      <c r="D30" s="409">
        <v>0</v>
      </c>
      <c r="E30" s="410">
        <f>+E29+D30</f>
        <v>0</v>
      </c>
      <c r="F30" s="382">
        <f aca="true" t="shared" si="0" ref="F30:F40">_xlfn.IFERROR(+B30/D30,)</f>
        <v>0</v>
      </c>
      <c r="G30" s="383">
        <f aca="true" t="shared" si="1" ref="G30:G40">_xlfn.IFERROR(+C30/$E$40,)</f>
        <v>0</v>
      </c>
      <c r="H30" s="384" t="e">
        <f aca="true" t="shared" si="2" ref="H30:H40">+C30/$F$25</f>
        <v>#DIV/0!</v>
      </c>
      <c r="I30" s="385"/>
      <c r="J30" s="385"/>
      <c r="L30" s="151"/>
    </row>
    <row r="31" spans="1:12" ht="19.5" customHeight="1">
      <c r="A31" s="377" t="s">
        <v>313</v>
      </c>
      <c r="B31" s="409">
        <v>0</v>
      </c>
      <c r="C31" s="410">
        <f aca="true" t="shared" si="3" ref="C31:E40">+C30+B31</f>
        <v>0</v>
      </c>
      <c r="D31" s="409">
        <v>0</v>
      </c>
      <c r="E31" s="410">
        <f t="shared" si="3"/>
        <v>0</v>
      </c>
      <c r="F31" s="382">
        <f t="shared" si="0"/>
        <v>0</v>
      </c>
      <c r="G31" s="383">
        <f t="shared" si="1"/>
        <v>0</v>
      </c>
      <c r="H31" s="384" t="e">
        <f t="shared" si="2"/>
        <v>#DIV/0!</v>
      </c>
      <c r="I31" s="385"/>
      <c r="J31" s="385"/>
      <c r="L31" s="151"/>
    </row>
    <row r="32" spans="1:10" ht="19.5" customHeight="1">
      <c r="A32" s="377" t="s">
        <v>314</v>
      </c>
      <c r="B32" s="409">
        <v>0</v>
      </c>
      <c r="C32" s="410">
        <f t="shared" si="3"/>
        <v>0</v>
      </c>
      <c r="D32" s="409">
        <v>0</v>
      </c>
      <c r="E32" s="410">
        <f t="shared" si="3"/>
        <v>0</v>
      </c>
      <c r="F32" s="382">
        <f t="shared" si="0"/>
        <v>0</v>
      </c>
      <c r="G32" s="383">
        <f t="shared" si="1"/>
        <v>0</v>
      </c>
      <c r="H32" s="384" t="e">
        <f t="shared" si="2"/>
        <v>#DIV/0!</v>
      </c>
      <c r="I32" s="385"/>
      <c r="J32" s="385"/>
    </row>
    <row r="33" spans="1:10" ht="19.5" customHeight="1">
      <c r="A33" s="377" t="s">
        <v>315</v>
      </c>
      <c r="B33" s="409">
        <v>0</v>
      </c>
      <c r="C33" s="410">
        <f t="shared" si="3"/>
        <v>0</v>
      </c>
      <c r="D33" s="409">
        <v>0</v>
      </c>
      <c r="E33" s="410">
        <f t="shared" si="3"/>
        <v>0</v>
      </c>
      <c r="F33" s="382">
        <f t="shared" si="0"/>
        <v>0</v>
      </c>
      <c r="G33" s="383">
        <f t="shared" si="1"/>
        <v>0</v>
      </c>
      <c r="H33" s="384" t="e">
        <f t="shared" si="2"/>
        <v>#DIV/0!</v>
      </c>
      <c r="I33" s="385"/>
      <c r="J33" s="385"/>
    </row>
    <row r="34" spans="1:10" ht="19.5" customHeight="1">
      <c r="A34" s="377" t="s">
        <v>316</v>
      </c>
      <c r="B34" s="409">
        <v>0</v>
      </c>
      <c r="C34" s="410">
        <f t="shared" si="3"/>
        <v>0</v>
      </c>
      <c r="D34" s="409">
        <v>0</v>
      </c>
      <c r="E34" s="410">
        <f t="shared" si="3"/>
        <v>0</v>
      </c>
      <c r="F34" s="382">
        <f t="shared" si="0"/>
        <v>0</v>
      </c>
      <c r="G34" s="383">
        <f t="shared" si="1"/>
        <v>0</v>
      </c>
      <c r="H34" s="384" t="e">
        <f t="shared" si="2"/>
        <v>#DIV/0!</v>
      </c>
      <c r="I34" s="385"/>
      <c r="J34" s="386"/>
    </row>
    <row r="35" spans="1:10" ht="19.5" customHeight="1">
      <c r="A35" s="377" t="s">
        <v>317</v>
      </c>
      <c r="B35" s="409">
        <v>0</v>
      </c>
      <c r="C35" s="410">
        <f t="shared" si="3"/>
        <v>0</v>
      </c>
      <c r="D35" s="409">
        <v>0</v>
      </c>
      <c r="E35" s="410">
        <f t="shared" si="3"/>
        <v>0</v>
      </c>
      <c r="F35" s="382">
        <f t="shared" si="0"/>
        <v>0</v>
      </c>
      <c r="G35" s="383">
        <f t="shared" si="1"/>
        <v>0</v>
      </c>
      <c r="H35" s="384" t="e">
        <f t="shared" si="2"/>
        <v>#DIV/0!</v>
      </c>
      <c r="I35" s="385"/>
      <c r="J35" s="385"/>
    </row>
    <row r="36" spans="1:10" ht="19.5" customHeight="1">
      <c r="A36" s="377" t="s">
        <v>318</v>
      </c>
      <c r="B36" s="409">
        <v>0</v>
      </c>
      <c r="C36" s="410">
        <f t="shared" si="3"/>
        <v>0</v>
      </c>
      <c r="D36" s="409">
        <v>0</v>
      </c>
      <c r="E36" s="410">
        <f t="shared" si="3"/>
        <v>0</v>
      </c>
      <c r="F36" s="382">
        <f t="shared" si="0"/>
        <v>0</v>
      </c>
      <c r="G36" s="383">
        <f t="shared" si="1"/>
        <v>0</v>
      </c>
      <c r="H36" s="384" t="e">
        <f t="shared" si="2"/>
        <v>#DIV/0!</v>
      </c>
      <c r="I36" s="385"/>
      <c r="J36" s="385"/>
    </row>
    <row r="37" spans="1:10" ht="19.5" customHeight="1">
      <c r="A37" s="377" t="s">
        <v>319</v>
      </c>
      <c r="B37" s="409">
        <v>0</v>
      </c>
      <c r="C37" s="410">
        <f t="shared" si="3"/>
        <v>0</v>
      </c>
      <c r="D37" s="409">
        <v>0</v>
      </c>
      <c r="E37" s="410">
        <f t="shared" si="3"/>
        <v>0</v>
      </c>
      <c r="F37" s="382">
        <f t="shared" si="0"/>
        <v>0</v>
      </c>
      <c r="G37" s="383">
        <f t="shared" si="1"/>
        <v>0</v>
      </c>
      <c r="H37" s="384" t="e">
        <f t="shared" si="2"/>
        <v>#DIV/0!</v>
      </c>
      <c r="I37" s="385"/>
      <c r="J37" s="385"/>
    </row>
    <row r="38" spans="1:10" ht="19.5" customHeight="1">
      <c r="A38" s="377" t="s">
        <v>320</v>
      </c>
      <c r="B38" s="409">
        <v>0</v>
      </c>
      <c r="C38" s="410">
        <f t="shared" si="3"/>
        <v>0</v>
      </c>
      <c r="D38" s="409">
        <v>0</v>
      </c>
      <c r="E38" s="410">
        <f t="shared" si="3"/>
        <v>0</v>
      </c>
      <c r="F38" s="382">
        <f t="shared" si="0"/>
        <v>0</v>
      </c>
      <c r="G38" s="383">
        <f t="shared" si="1"/>
        <v>0</v>
      </c>
      <c r="H38" s="384" t="e">
        <f t="shared" si="2"/>
        <v>#DIV/0!</v>
      </c>
      <c r="I38" s="385"/>
      <c r="J38" s="385"/>
    </row>
    <row r="39" spans="1:10" ht="19.5" customHeight="1">
      <c r="A39" s="377" t="s">
        <v>321</v>
      </c>
      <c r="B39" s="409">
        <v>0</v>
      </c>
      <c r="C39" s="410">
        <f t="shared" si="3"/>
        <v>0</v>
      </c>
      <c r="D39" s="409">
        <v>0</v>
      </c>
      <c r="E39" s="410">
        <f t="shared" si="3"/>
        <v>0</v>
      </c>
      <c r="F39" s="382">
        <f t="shared" si="0"/>
        <v>0</v>
      </c>
      <c r="G39" s="383">
        <f t="shared" si="1"/>
        <v>0</v>
      </c>
      <c r="H39" s="384" t="e">
        <f t="shared" si="2"/>
        <v>#DIV/0!</v>
      </c>
      <c r="I39" s="385"/>
      <c r="J39" s="385"/>
    </row>
    <row r="40" spans="1:10" ht="19.5" customHeight="1">
      <c r="A40" s="377" t="s">
        <v>322</v>
      </c>
      <c r="B40" s="409">
        <v>0</v>
      </c>
      <c r="C40" s="410">
        <f t="shared" si="3"/>
        <v>0</v>
      </c>
      <c r="D40" s="409">
        <v>0</v>
      </c>
      <c r="E40" s="410">
        <f t="shared" si="3"/>
        <v>0</v>
      </c>
      <c r="F40" s="382">
        <f t="shared" si="0"/>
        <v>0</v>
      </c>
      <c r="G40" s="383">
        <f t="shared" si="1"/>
        <v>0</v>
      </c>
      <c r="H40" s="384" t="e">
        <f t="shared" si="2"/>
        <v>#DIV/0!</v>
      </c>
      <c r="I40" s="387"/>
      <c r="J40" s="385"/>
    </row>
    <row r="41" spans="1:10" ht="54" customHeight="1">
      <c r="A41" s="388" t="s">
        <v>323</v>
      </c>
      <c r="B41" s="543"/>
      <c r="C41" s="543"/>
      <c r="D41" s="543"/>
      <c r="E41" s="543"/>
      <c r="F41" s="543"/>
      <c r="G41" s="543"/>
      <c r="H41" s="543"/>
      <c r="I41" s="389"/>
      <c r="J41" s="389"/>
    </row>
    <row r="42" spans="1:10" ht="29.25" customHeight="1">
      <c r="A42" s="602" t="s">
        <v>324</v>
      </c>
      <c r="B42" s="602"/>
      <c r="C42" s="602"/>
      <c r="D42" s="602"/>
      <c r="E42" s="602"/>
      <c r="F42" s="602"/>
      <c r="G42" s="602"/>
      <c r="H42" s="602"/>
      <c r="I42" s="358"/>
      <c r="J42" s="358"/>
    </row>
    <row r="43" spans="1:10" ht="42" customHeight="1">
      <c r="A43" s="603"/>
      <c r="B43" s="603"/>
      <c r="C43" s="603"/>
      <c r="D43" s="603"/>
      <c r="E43" s="603"/>
      <c r="F43" s="603"/>
      <c r="G43" s="603"/>
      <c r="H43" s="603"/>
      <c r="I43" s="358"/>
      <c r="J43" s="358"/>
    </row>
    <row r="44" spans="1:10" ht="42" customHeight="1">
      <c r="A44" s="603"/>
      <c r="B44" s="603"/>
      <c r="C44" s="603"/>
      <c r="D44" s="603"/>
      <c r="E44" s="603"/>
      <c r="F44" s="603"/>
      <c r="G44" s="603"/>
      <c r="H44" s="603"/>
      <c r="I44" s="389"/>
      <c r="J44" s="389"/>
    </row>
    <row r="45" spans="1:10" ht="42" customHeight="1">
      <c r="A45" s="603"/>
      <c r="B45" s="603"/>
      <c r="C45" s="603"/>
      <c r="D45" s="603"/>
      <c r="E45" s="603"/>
      <c r="F45" s="603"/>
      <c r="G45" s="603"/>
      <c r="H45" s="603"/>
      <c r="I45" s="389"/>
      <c r="J45" s="389"/>
    </row>
    <row r="46" spans="1:10" ht="42" customHeight="1">
      <c r="A46" s="603"/>
      <c r="B46" s="603"/>
      <c r="C46" s="603"/>
      <c r="D46" s="603"/>
      <c r="E46" s="603"/>
      <c r="F46" s="603"/>
      <c r="G46" s="603"/>
      <c r="H46" s="603"/>
      <c r="I46" s="389"/>
      <c r="J46" s="389"/>
    </row>
    <row r="47" spans="1:10" ht="42" customHeight="1">
      <c r="A47" s="603"/>
      <c r="B47" s="603"/>
      <c r="C47" s="603"/>
      <c r="D47" s="603"/>
      <c r="E47" s="603"/>
      <c r="F47" s="603"/>
      <c r="G47" s="603"/>
      <c r="H47" s="603"/>
      <c r="I47" s="390"/>
      <c r="J47" s="390"/>
    </row>
    <row r="48" spans="1:10" ht="191.25" customHeight="1">
      <c r="A48" s="360" t="s">
        <v>325</v>
      </c>
      <c r="B48" s="604" t="s">
        <v>493</v>
      </c>
      <c r="C48" s="605"/>
      <c r="D48" s="605"/>
      <c r="E48" s="605"/>
      <c r="F48" s="605"/>
      <c r="G48" s="605"/>
      <c r="H48" s="606"/>
      <c r="I48" s="391"/>
      <c r="J48" s="391"/>
    </row>
    <row r="49" spans="1:10" ht="42.75" customHeight="1">
      <c r="A49" s="360" t="s">
        <v>326</v>
      </c>
      <c r="B49" s="607" t="s">
        <v>465</v>
      </c>
      <c r="C49" s="608"/>
      <c r="D49" s="608"/>
      <c r="E49" s="608"/>
      <c r="F49" s="608"/>
      <c r="G49" s="608"/>
      <c r="H49" s="608"/>
      <c r="I49" s="391"/>
      <c r="J49" s="391"/>
    </row>
    <row r="50" spans="1:10" ht="53.25" customHeight="1">
      <c r="A50" s="392" t="s">
        <v>327</v>
      </c>
      <c r="B50" s="609" t="s">
        <v>440</v>
      </c>
      <c r="C50" s="610"/>
      <c r="D50" s="610"/>
      <c r="E50" s="610"/>
      <c r="F50" s="610"/>
      <c r="G50" s="610"/>
      <c r="H50" s="611"/>
      <c r="I50" s="391"/>
      <c r="J50" s="391"/>
    </row>
    <row r="51" spans="1:10" ht="29.25" customHeight="1">
      <c r="A51" s="602" t="s">
        <v>328</v>
      </c>
      <c r="B51" s="602"/>
      <c r="C51" s="602"/>
      <c r="D51" s="602"/>
      <c r="E51" s="602"/>
      <c r="F51" s="602"/>
      <c r="G51" s="602"/>
      <c r="H51" s="602"/>
      <c r="I51" s="391"/>
      <c r="J51" s="391"/>
    </row>
    <row r="52" spans="1:10" ht="33" customHeight="1">
      <c r="A52" s="599" t="s">
        <v>329</v>
      </c>
      <c r="B52" s="393" t="s">
        <v>330</v>
      </c>
      <c r="C52" s="600" t="s">
        <v>331</v>
      </c>
      <c r="D52" s="600"/>
      <c r="E52" s="600"/>
      <c r="F52" s="600" t="s">
        <v>332</v>
      </c>
      <c r="G52" s="600"/>
      <c r="H52" s="600"/>
      <c r="I52" s="394"/>
      <c r="J52" s="394"/>
    </row>
    <row r="53" spans="1:10" ht="31.5" customHeight="1">
      <c r="A53" s="599"/>
      <c r="B53" s="157"/>
      <c r="C53" s="543"/>
      <c r="D53" s="543"/>
      <c r="E53" s="543"/>
      <c r="F53" s="548"/>
      <c r="G53" s="548"/>
      <c r="H53" s="548"/>
      <c r="I53" s="394"/>
      <c r="J53" s="394"/>
    </row>
    <row r="54" spans="1:10" ht="31.5" customHeight="1">
      <c r="A54" s="392" t="s">
        <v>333</v>
      </c>
      <c r="B54" s="543" t="s">
        <v>455</v>
      </c>
      <c r="C54" s="545"/>
      <c r="D54" s="601" t="s">
        <v>334</v>
      </c>
      <c r="E54" s="601"/>
      <c r="F54" s="543" t="s">
        <v>457</v>
      </c>
      <c r="G54" s="545"/>
      <c r="H54" s="545"/>
      <c r="I54" s="395"/>
      <c r="J54" s="395"/>
    </row>
    <row r="55" spans="1:10" ht="31.5" customHeight="1">
      <c r="A55" s="392" t="s">
        <v>335</v>
      </c>
      <c r="B55" s="543" t="s">
        <v>456</v>
      </c>
      <c r="C55" s="543"/>
      <c r="D55" s="597" t="s">
        <v>336</v>
      </c>
      <c r="E55" s="597"/>
      <c r="F55" s="545" t="s">
        <v>354</v>
      </c>
      <c r="G55" s="545"/>
      <c r="H55" s="545"/>
      <c r="I55" s="395"/>
      <c r="J55" s="395"/>
    </row>
    <row r="56" spans="1:10" ht="30.75" customHeight="1">
      <c r="A56" s="392" t="s">
        <v>337</v>
      </c>
      <c r="B56" s="543"/>
      <c r="C56" s="543"/>
      <c r="D56" s="598" t="s">
        <v>338</v>
      </c>
      <c r="E56" s="598"/>
      <c r="F56" s="543"/>
      <c r="G56" s="543"/>
      <c r="H56" s="543"/>
      <c r="I56" s="396"/>
      <c r="J56" s="396"/>
    </row>
    <row r="57" spans="1:10" ht="36" customHeight="1">
      <c r="A57" s="392" t="s">
        <v>339</v>
      </c>
      <c r="B57" s="543"/>
      <c r="C57" s="543"/>
      <c r="D57" s="598"/>
      <c r="E57" s="598"/>
      <c r="F57" s="543"/>
      <c r="G57" s="543"/>
      <c r="H57" s="543"/>
      <c r="I57" s="396"/>
      <c r="J57" s="396"/>
    </row>
    <row r="58" spans="1:10" ht="15" hidden="1">
      <c r="A58" s="152"/>
      <c r="B58" s="152"/>
      <c r="C58" s="7"/>
      <c r="D58" s="7"/>
      <c r="E58" s="7"/>
      <c r="F58" s="7"/>
      <c r="G58" s="7"/>
      <c r="H58" s="153"/>
      <c r="I58" s="154"/>
      <c r="J58" s="154"/>
    </row>
    <row r="59" spans="1:10" ht="12.75" hidden="1">
      <c r="A59" s="397"/>
      <c r="B59" s="398"/>
      <c r="C59" s="398"/>
      <c r="D59" s="399"/>
      <c r="E59" s="399"/>
      <c r="F59" s="400"/>
      <c r="G59" s="401"/>
      <c r="H59" s="398"/>
      <c r="I59" s="402"/>
      <c r="J59" s="402"/>
    </row>
    <row r="60" spans="1:10" ht="12.75" hidden="1">
      <c r="A60" s="397"/>
      <c r="B60" s="398"/>
      <c r="C60" s="398"/>
      <c r="D60" s="399"/>
      <c r="E60" s="399"/>
      <c r="F60" s="400"/>
      <c r="G60" s="401"/>
      <c r="H60" s="398"/>
      <c r="I60" s="402"/>
      <c r="J60" s="402"/>
    </row>
    <row r="61" spans="1:10" ht="12.75" hidden="1">
      <c r="A61" s="397"/>
      <c r="B61" s="398"/>
      <c r="C61" s="398"/>
      <c r="D61" s="399"/>
      <c r="E61" s="399"/>
      <c r="F61" s="400"/>
      <c r="G61" s="401"/>
      <c r="H61" s="398"/>
      <c r="I61" s="402"/>
      <c r="J61" s="402"/>
    </row>
    <row r="62" spans="1:10" ht="12.75" hidden="1">
      <c r="A62" s="397"/>
      <c r="B62" s="398"/>
      <c r="C62" s="398"/>
      <c r="D62" s="399"/>
      <c r="E62" s="399"/>
      <c r="F62" s="400"/>
      <c r="G62" s="401"/>
      <c r="H62" s="398"/>
      <c r="I62" s="402"/>
      <c r="J62" s="402"/>
    </row>
    <row r="63" spans="1:10" ht="12.75" hidden="1">
      <c r="A63" s="397"/>
      <c r="B63" s="398"/>
      <c r="C63" s="398"/>
      <c r="D63" s="399"/>
      <c r="E63" s="399"/>
      <c r="F63" s="400"/>
      <c r="G63" s="401"/>
      <c r="H63" s="398"/>
      <c r="I63" s="402"/>
      <c r="J63" s="402"/>
    </row>
    <row r="64" spans="1:10" ht="12.75" hidden="1">
      <c r="A64" s="397"/>
      <c r="B64" s="398"/>
      <c r="C64" s="398"/>
      <c r="D64" s="399"/>
      <c r="E64" s="399"/>
      <c r="F64" s="400"/>
      <c r="G64" s="401"/>
      <c r="H64" s="398"/>
      <c r="I64" s="402"/>
      <c r="J64" s="402"/>
    </row>
    <row r="65" spans="1:10" ht="12.75" hidden="1">
      <c r="A65" s="397"/>
      <c r="B65" s="398"/>
      <c r="C65" s="398"/>
      <c r="D65" s="399"/>
      <c r="E65" s="399"/>
      <c r="F65" s="400"/>
      <c r="G65" s="401"/>
      <c r="H65" s="398"/>
      <c r="I65" s="402"/>
      <c r="J65" s="402"/>
    </row>
    <row r="66" spans="1:10" ht="12.75" hidden="1">
      <c r="A66" s="397"/>
      <c r="B66" s="398"/>
      <c r="C66" s="398"/>
      <c r="D66" s="399"/>
      <c r="E66" s="399"/>
      <c r="F66" s="400"/>
      <c r="G66" s="401"/>
      <c r="H66" s="398"/>
      <c r="I66" s="402"/>
      <c r="J66" s="402"/>
    </row>
  </sheetData>
  <sheetProtection autoFilter="0" pivotTables="0"/>
  <mergeCells count="65">
    <mergeCell ref="A1:A4"/>
    <mergeCell ref="B1:H1"/>
    <mergeCell ref="B2:H2"/>
    <mergeCell ref="B3:H3"/>
    <mergeCell ref="B4:E4"/>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8">
    <dataValidation type="list" allowBlank="1" showInputMessage="1" showErrorMessage="1" sqref="B26:D26">
      <formula1>$M$15:$M$18</formula1>
    </dataValidation>
    <dataValidation type="list" allowBlank="1" showInputMessage="1" showErrorMessage="1" sqref="B12:H12">
      <formula1>$M$16:$M$23</formula1>
    </dataValidation>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U66"/>
  <sheetViews>
    <sheetView zoomScalePageLayoutView="0" workbookViewId="0" topLeftCell="A19">
      <selection activeCell="F26" sqref="F26:H26"/>
    </sheetView>
  </sheetViews>
  <sheetFormatPr defaultColWidth="0" defaultRowHeight="12.75" customHeight="1" zeroHeight="1"/>
  <cols>
    <col min="1" max="1" width="25.7109375" style="403" customWidth="1"/>
    <col min="2" max="5" width="20.7109375" style="404" customWidth="1"/>
    <col min="6" max="6" width="20.7109375" style="405" customWidth="1"/>
    <col min="7" max="8" width="20.7109375" style="404" customWidth="1"/>
    <col min="9" max="10" width="22.421875" style="406" hidden="1" customWidth="1"/>
    <col min="11" max="20" width="0" style="355" hidden="1" customWidth="1"/>
    <col min="21" max="23" width="0" style="356" hidden="1" customWidth="1"/>
    <col min="24" max="16384" width="0" style="404" hidden="1" customWidth="1"/>
  </cols>
  <sheetData>
    <row r="1" spans="1:12" ht="25.5" customHeight="1">
      <c r="A1" s="634"/>
      <c r="B1" s="635" t="s">
        <v>438</v>
      </c>
      <c r="C1" s="635"/>
      <c r="D1" s="635"/>
      <c r="E1" s="635"/>
      <c r="F1" s="635"/>
      <c r="G1" s="635"/>
      <c r="H1" s="635"/>
      <c r="I1" s="354"/>
      <c r="J1" s="354"/>
      <c r="L1" s="148" t="s">
        <v>240</v>
      </c>
    </row>
    <row r="2" spans="1:12" ht="25.5" customHeight="1">
      <c r="A2" s="634"/>
      <c r="B2" s="636" t="s">
        <v>143</v>
      </c>
      <c r="C2" s="636"/>
      <c r="D2" s="636"/>
      <c r="E2" s="636"/>
      <c r="F2" s="636"/>
      <c r="G2" s="636"/>
      <c r="H2" s="636"/>
      <c r="I2" s="354"/>
      <c r="J2" s="354"/>
      <c r="L2" s="148" t="s">
        <v>241</v>
      </c>
    </row>
    <row r="3" spans="1:12" ht="25.5" customHeight="1">
      <c r="A3" s="634"/>
      <c r="B3" s="636" t="s">
        <v>242</v>
      </c>
      <c r="C3" s="636"/>
      <c r="D3" s="636"/>
      <c r="E3" s="636"/>
      <c r="F3" s="636"/>
      <c r="G3" s="636"/>
      <c r="H3" s="636"/>
      <c r="I3" s="354"/>
      <c r="J3" s="354"/>
      <c r="L3" s="148" t="s">
        <v>243</v>
      </c>
    </row>
    <row r="4" spans="1:12" ht="25.5" customHeight="1">
      <c r="A4" s="634"/>
      <c r="B4" s="636" t="s">
        <v>244</v>
      </c>
      <c r="C4" s="636"/>
      <c r="D4" s="636"/>
      <c r="E4" s="636"/>
      <c r="F4" s="637" t="s">
        <v>431</v>
      </c>
      <c r="G4" s="637"/>
      <c r="H4" s="637"/>
      <c r="I4" s="354"/>
      <c r="J4" s="354"/>
      <c r="L4" s="148" t="s">
        <v>245</v>
      </c>
    </row>
    <row r="5" spans="1:10" ht="23.25" customHeight="1">
      <c r="A5" s="578" t="s">
        <v>246</v>
      </c>
      <c r="B5" s="578"/>
      <c r="C5" s="578"/>
      <c r="D5" s="578"/>
      <c r="E5" s="578"/>
      <c r="F5" s="578"/>
      <c r="G5" s="578"/>
      <c r="H5" s="578"/>
      <c r="I5" s="149"/>
      <c r="J5" s="149"/>
    </row>
    <row r="6" spans="1:10" ht="24" customHeight="1">
      <c r="A6" s="633" t="s">
        <v>247</v>
      </c>
      <c r="B6" s="633"/>
      <c r="C6" s="633"/>
      <c r="D6" s="633"/>
      <c r="E6" s="633"/>
      <c r="F6" s="633"/>
      <c r="G6" s="633"/>
      <c r="H6" s="633"/>
      <c r="I6" s="357"/>
      <c r="J6" s="357"/>
    </row>
    <row r="7" spans="1:13" ht="24" customHeight="1">
      <c r="A7" s="602" t="s">
        <v>248</v>
      </c>
      <c r="B7" s="602"/>
      <c r="C7" s="602"/>
      <c r="D7" s="602"/>
      <c r="E7" s="602"/>
      <c r="F7" s="602"/>
      <c r="G7" s="602"/>
      <c r="H7" s="602"/>
      <c r="I7" s="358"/>
      <c r="J7" s="358"/>
      <c r="M7" s="359" t="s">
        <v>249</v>
      </c>
    </row>
    <row r="8" spans="1:13" ht="30.75" customHeight="1">
      <c r="A8" s="360" t="s">
        <v>426</v>
      </c>
      <c r="B8" s="361">
        <v>252</v>
      </c>
      <c r="C8" s="623" t="s">
        <v>446</v>
      </c>
      <c r="D8" s="623"/>
      <c r="E8" s="613" t="s">
        <v>365</v>
      </c>
      <c r="F8" s="613"/>
      <c r="G8" s="613"/>
      <c r="H8" s="613"/>
      <c r="I8" s="362"/>
      <c r="J8" s="362"/>
      <c r="L8" s="148" t="s">
        <v>250</v>
      </c>
      <c r="M8" s="359" t="s">
        <v>251</v>
      </c>
    </row>
    <row r="9" spans="1:20" ht="30.75" customHeight="1">
      <c r="A9" s="360" t="s">
        <v>252</v>
      </c>
      <c r="B9" s="361" t="s">
        <v>271</v>
      </c>
      <c r="C9" s="623" t="s">
        <v>253</v>
      </c>
      <c r="D9" s="623"/>
      <c r="E9" s="615" t="s">
        <v>447</v>
      </c>
      <c r="F9" s="615"/>
      <c r="G9" s="363" t="s">
        <v>254</v>
      </c>
      <c r="H9" s="412" t="s">
        <v>271</v>
      </c>
      <c r="I9" s="364"/>
      <c r="J9" s="364"/>
      <c r="L9" s="148" t="s">
        <v>255</v>
      </c>
      <c r="M9" s="359" t="s">
        <v>256</v>
      </c>
      <c r="Q9" s="355">
        <v>2017</v>
      </c>
      <c r="R9" s="355">
        <v>2018</v>
      </c>
      <c r="S9" s="355">
        <v>2019</v>
      </c>
      <c r="T9" s="355">
        <v>2020</v>
      </c>
    </row>
    <row r="10" spans="1:21" ht="30.75" customHeight="1">
      <c r="A10" s="360" t="s">
        <v>257</v>
      </c>
      <c r="B10" s="628" t="s">
        <v>450</v>
      </c>
      <c r="C10" s="628"/>
      <c r="D10" s="628"/>
      <c r="E10" s="628"/>
      <c r="F10" s="363" t="s">
        <v>258</v>
      </c>
      <c r="G10" s="629">
        <v>1183</v>
      </c>
      <c r="H10" s="629"/>
      <c r="I10" s="365"/>
      <c r="J10" s="365"/>
      <c r="L10" s="148" t="s">
        <v>259</v>
      </c>
      <c r="M10" s="359" t="s">
        <v>260</v>
      </c>
      <c r="Q10" s="355">
        <v>23.07</v>
      </c>
      <c r="R10" s="355">
        <f>88.23-45.8</f>
        <v>42.43000000000001</v>
      </c>
      <c r="S10" s="355">
        <v>4</v>
      </c>
      <c r="T10" s="355">
        <v>4.7</v>
      </c>
      <c r="U10" s="356">
        <f>SUM(Q10:T10)</f>
        <v>74.2</v>
      </c>
    </row>
    <row r="11" spans="1:21" ht="30.75" customHeight="1">
      <c r="A11" s="360" t="s">
        <v>261</v>
      </c>
      <c r="B11" s="630" t="s">
        <v>255</v>
      </c>
      <c r="C11" s="630"/>
      <c r="D11" s="630"/>
      <c r="E11" s="630"/>
      <c r="F11" s="363" t="s">
        <v>262</v>
      </c>
      <c r="G11" s="631"/>
      <c r="H11" s="631"/>
      <c r="I11" s="366"/>
      <c r="J11" s="366"/>
      <c r="L11" s="150" t="s">
        <v>263</v>
      </c>
      <c r="R11" s="355">
        <f>13.8+15.6</f>
        <v>29.4</v>
      </c>
      <c r="S11" s="355">
        <v>12.6</v>
      </c>
      <c r="T11" s="355">
        <v>3.8</v>
      </c>
      <c r="U11" s="356">
        <f>SUM(Q11:T11)</f>
        <v>45.8</v>
      </c>
    </row>
    <row r="12" spans="1:12" ht="30.75" customHeight="1">
      <c r="A12" s="360" t="s">
        <v>264</v>
      </c>
      <c r="B12" s="626" t="s">
        <v>282</v>
      </c>
      <c r="C12" s="626"/>
      <c r="D12" s="626"/>
      <c r="E12" s="626"/>
      <c r="F12" s="626"/>
      <c r="G12" s="626"/>
      <c r="H12" s="626"/>
      <c r="I12" s="367"/>
      <c r="J12" s="367"/>
      <c r="L12" s="150"/>
    </row>
    <row r="13" spans="1:21" ht="30.75" customHeight="1">
      <c r="A13" s="360" t="s">
        <v>265</v>
      </c>
      <c r="B13" s="632" t="s">
        <v>365</v>
      </c>
      <c r="C13" s="632"/>
      <c r="D13" s="632"/>
      <c r="E13" s="632"/>
      <c r="F13" s="632"/>
      <c r="G13" s="632"/>
      <c r="H13" s="632"/>
      <c r="I13" s="364"/>
      <c r="J13" s="364"/>
      <c r="L13" s="150"/>
      <c r="M13" s="359" t="s">
        <v>266</v>
      </c>
      <c r="O13" s="355">
        <f>120-45.8</f>
        <v>74.2</v>
      </c>
      <c r="U13" s="356">
        <f>+U10-45</f>
        <v>29.200000000000003</v>
      </c>
    </row>
    <row r="14" spans="1:13" ht="30.75" customHeight="1">
      <c r="A14" s="360" t="s">
        <v>267</v>
      </c>
      <c r="B14" s="626" t="s">
        <v>459</v>
      </c>
      <c r="C14" s="626"/>
      <c r="D14" s="626"/>
      <c r="E14" s="626"/>
      <c r="F14" s="363" t="s">
        <v>268</v>
      </c>
      <c r="G14" s="615" t="s">
        <v>284</v>
      </c>
      <c r="H14" s="615"/>
      <c r="I14" s="364"/>
      <c r="J14" s="364"/>
      <c r="L14" s="150" t="s">
        <v>270</v>
      </c>
      <c r="M14" s="359" t="s">
        <v>271</v>
      </c>
    </row>
    <row r="15" spans="1:12" ht="30.75" customHeight="1">
      <c r="A15" s="360" t="s">
        <v>272</v>
      </c>
      <c r="B15" s="627" t="s">
        <v>471</v>
      </c>
      <c r="C15" s="627"/>
      <c r="D15" s="627"/>
      <c r="E15" s="627"/>
      <c r="F15" s="363" t="s">
        <v>273</v>
      </c>
      <c r="G15" s="615"/>
      <c r="H15" s="615"/>
      <c r="I15" s="364"/>
      <c r="J15" s="364"/>
      <c r="L15" s="150" t="s">
        <v>274</v>
      </c>
    </row>
    <row r="16" spans="1:13" ht="40.5" customHeight="1">
      <c r="A16" s="360" t="s">
        <v>275</v>
      </c>
      <c r="B16" s="626" t="s">
        <v>454</v>
      </c>
      <c r="C16" s="626"/>
      <c r="D16" s="626"/>
      <c r="E16" s="626"/>
      <c r="F16" s="626"/>
      <c r="G16" s="626"/>
      <c r="H16" s="626"/>
      <c r="I16" s="367"/>
      <c r="J16" s="367"/>
      <c r="L16" s="150" t="s">
        <v>276</v>
      </c>
      <c r="M16" s="359" t="s">
        <v>277</v>
      </c>
    </row>
    <row r="17" spans="1:13" ht="30.75" customHeight="1">
      <c r="A17" s="360" t="s">
        <v>278</v>
      </c>
      <c r="B17" s="626" t="s">
        <v>352</v>
      </c>
      <c r="C17" s="626"/>
      <c r="D17" s="626"/>
      <c r="E17" s="626"/>
      <c r="F17" s="626"/>
      <c r="G17" s="626"/>
      <c r="H17" s="626"/>
      <c r="I17" s="368"/>
      <c r="J17" s="368"/>
      <c r="L17" s="150" t="s">
        <v>279</v>
      </c>
      <c r="M17" s="359" t="s">
        <v>280</v>
      </c>
    </row>
    <row r="18" spans="1:13" ht="30.75" customHeight="1">
      <c r="A18" s="360" t="s">
        <v>281</v>
      </c>
      <c r="B18" s="619"/>
      <c r="C18" s="620"/>
      <c r="D18" s="620"/>
      <c r="E18" s="620"/>
      <c r="F18" s="620"/>
      <c r="G18" s="620"/>
      <c r="H18" s="621"/>
      <c r="I18" s="369"/>
      <c r="J18" s="369"/>
      <c r="L18" s="150"/>
      <c r="M18" s="359" t="s">
        <v>282</v>
      </c>
    </row>
    <row r="19" spans="1:13" ht="30.75" customHeight="1">
      <c r="A19" s="360" t="s">
        <v>283</v>
      </c>
      <c r="B19" s="622" t="s">
        <v>353</v>
      </c>
      <c r="C19" s="622"/>
      <c r="D19" s="622"/>
      <c r="E19" s="622"/>
      <c r="F19" s="622"/>
      <c r="G19" s="622"/>
      <c r="H19" s="622"/>
      <c r="I19" s="370"/>
      <c r="J19" s="370"/>
      <c r="L19" s="150" t="s">
        <v>284</v>
      </c>
      <c r="M19" s="359" t="s">
        <v>285</v>
      </c>
    </row>
    <row r="20" spans="1:13" ht="27.75" customHeight="1">
      <c r="A20" s="623" t="s">
        <v>286</v>
      </c>
      <c r="B20" s="624" t="s">
        <v>287</v>
      </c>
      <c r="C20" s="624"/>
      <c r="D20" s="624"/>
      <c r="E20" s="625" t="s">
        <v>288</v>
      </c>
      <c r="F20" s="625"/>
      <c r="G20" s="625"/>
      <c r="H20" s="625"/>
      <c r="I20" s="371"/>
      <c r="J20" s="371"/>
      <c r="L20" s="150" t="s">
        <v>269</v>
      </c>
      <c r="M20" s="359" t="s">
        <v>289</v>
      </c>
    </row>
    <row r="21" spans="1:13" ht="32.25" customHeight="1">
      <c r="A21" s="623"/>
      <c r="B21" s="565" t="s">
        <v>461</v>
      </c>
      <c r="C21" s="565"/>
      <c r="D21" s="565"/>
      <c r="E21" s="565" t="s">
        <v>463</v>
      </c>
      <c r="F21" s="565"/>
      <c r="G21" s="565"/>
      <c r="H21" s="565"/>
      <c r="I21" s="369"/>
      <c r="J21" s="369"/>
      <c r="L21" s="150" t="s">
        <v>290</v>
      </c>
      <c r="M21" s="359" t="s">
        <v>291</v>
      </c>
    </row>
    <row r="22" spans="1:13" ht="32.25" customHeight="1">
      <c r="A22" s="360" t="s">
        <v>292</v>
      </c>
      <c r="B22" s="564" t="s">
        <v>462</v>
      </c>
      <c r="C22" s="564"/>
      <c r="D22" s="564"/>
      <c r="E22" s="564" t="s">
        <v>462</v>
      </c>
      <c r="F22" s="564"/>
      <c r="G22" s="564"/>
      <c r="H22" s="564"/>
      <c r="I22" s="364"/>
      <c r="J22" s="364"/>
      <c r="L22" s="150"/>
      <c r="M22" s="359" t="s">
        <v>293</v>
      </c>
    </row>
    <row r="23" spans="1:13" ht="32.25" customHeight="1">
      <c r="A23" s="360" t="s">
        <v>294</v>
      </c>
      <c r="B23" s="565" t="s">
        <v>460</v>
      </c>
      <c r="C23" s="565"/>
      <c r="D23" s="565"/>
      <c r="E23" s="565"/>
      <c r="F23" s="565"/>
      <c r="G23" s="565"/>
      <c r="H23" s="565"/>
      <c r="I23" s="368"/>
      <c r="J23" s="368"/>
      <c r="L23" s="151"/>
      <c r="M23" s="359" t="s">
        <v>295</v>
      </c>
    </row>
    <row r="24" spans="1:12" ht="29.25" customHeight="1">
      <c r="A24" s="360" t="s">
        <v>296</v>
      </c>
      <c r="B24" s="612">
        <v>43831</v>
      </c>
      <c r="C24" s="613"/>
      <c r="D24" s="613"/>
      <c r="E24" s="363" t="s">
        <v>297</v>
      </c>
      <c r="F24" s="641">
        <v>0.9</v>
      </c>
      <c r="G24" s="641"/>
      <c r="H24" s="641"/>
      <c r="I24" s="372"/>
      <c r="J24" s="372"/>
      <c r="L24" s="151"/>
    </row>
    <row r="25" spans="1:12" ht="27" customHeight="1">
      <c r="A25" s="360" t="s">
        <v>298</v>
      </c>
      <c r="B25" s="612">
        <v>44196</v>
      </c>
      <c r="C25" s="613"/>
      <c r="D25" s="613"/>
      <c r="E25" s="363" t="s">
        <v>299</v>
      </c>
      <c r="F25" s="614">
        <v>0</v>
      </c>
      <c r="G25" s="614"/>
      <c r="H25" s="614"/>
      <c r="I25" s="373"/>
      <c r="J25" s="373"/>
      <c r="L25" s="151"/>
    </row>
    <row r="26" spans="1:12" ht="47.25" customHeight="1">
      <c r="A26" s="360" t="s">
        <v>300</v>
      </c>
      <c r="B26" s="615" t="s">
        <v>276</v>
      </c>
      <c r="C26" s="615"/>
      <c r="D26" s="615"/>
      <c r="E26" s="374" t="s">
        <v>301</v>
      </c>
      <c r="F26" s="616" t="s">
        <v>355</v>
      </c>
      <c r="G26" s="616"/>
      <c r="H26" s="616"/>
      <c r="I26" s="371"/>
      <c r="J26" s="371"/>
      <c r="L26" s="151"/>
    </row>
    <row r="27" spans="1:12" ht="30" customHeight="1">
      <c r="A27" s="617" t="s">
        <v>302</v>
      </c>
      <c r="B27" s="617"/>
      <c r="C27" s="617"/>
      <c r="D27" s="617"/>
      <c r="E27" s="617"/>
      <c r="F27" s="617"/>
      <c r="G27" s="617"/>
      <c r="H27" s="617"/>
      <c r="I27" s="358"/>
      <c r="J27" s="358"/>
      <c r="L27" s="151"/>
    </row>
    <row r="28" spans="1:12" ht="42" customHeight="1">
      <c r="A28" s="375" t="s">
        <v>303</v>
      </c>
      <c r="B28" s="375" t="s">
        <v>304</v>
      </c>
      <c r="C28" s="375" t="s">
        <v>305</v>
      </c>
      <c r="D28" s="375" t="s">
        <v>306</v>
      </c>
      <c r="E28" s="375" t="s">
        <v>449</v>
      </c>
      <c r="F28" s="376" t="s">
        <v>308</v>
      </c>
      <c r="G28" s="376" t="s">
        <v>309</v>
      </c>
      <c r="H28" s="375" t="s">
        <v>310</v>
      </c>
      <c r="I28" s="369"/>
      <c r="J28" s="369"/>
      <c r="L28" s="151"/>
    </row>
    <row r="29" spans="1:12" ht="19.5" customHeight="1">
      <c r="A29" s="377" t="s">
        <v>311</v>
      </c>
      <c r="B29" s="378">
        <v>0</v>
      </c>
      <c r="C29" s="379">
        <f>+B29</f>
        <v>0</v>
      </c>
      <c r="D29" s="380">
        <v>0</v>
      </c>
      <c r="E29" s="381">
        <f>+D29</f>
        <v>0</v>
      </c>
      <c r="F29" s="382">
        <f>_xlfn.IFERROR(+B29/D29,)</f>
        <v>0</v>
      </c>
      <c r="G29" s="383">
        <f>_xlfn.IFERROR(+C29/$E$40,)</f>
        <v>0</v>
      </c>
      <c r="H29" s="384" t="e">
        <f>+C29/$F$25</f>
        <v>#DIV/0!</v>
      </c>
      <c r="I29" s="385"/>
      <c r="J29" s="385"/>
      <c r="L29" s="151"/>
    </row>
    <row r="30" spans="1:12" ht="19.5" customHeight="1">
      <c r="A30" s="377" t="s">
        <v>312</v>
      </c>
      <c r="B30" s="378">
        <v>0</v>
      </c>
      <c r="C30" s="379">
        <f>+C29+B30</f>
        <v>0</v>
      </c>
      <c r="D30" s="380">
        <v>0</v>
      </c>
      <c r="E30" s="381">
        <f>+D30+E29</f>
        <v>0</v>
      </c>
      <c r="F30" s="382">
        <f aca="true" t="shared" si="0" ref="F30:F40">_xlfn.IFERROR(+B30/D30,)</f>
        <v>0</v>
      </c>
      <c r="G30" s="383">
        <f aca="true" t="shared" si="1" ref="G30:G40">_xlfn.IFERROR(+C30/$E$40,)</f>
        <v>0</v>
      </c>
      <c r="H30" s="384" t="e">
        <f aca="true" t="shared" si="2" ref="H30:H40">+C30/$F$25</f>
        <v>#DIV/0!</v>
      </c>
      <c r="I30" s="385"/>
      <c r="J30" s="385"/>
      <c r="L30" s="151"/>
    </row>
    <row r="31" spans="1:12" ht="19.5" customHeight="1">
      <c r="A31" s="377" t="s">
        <v>313</v>
      </c>
      <c r="B31" s="378">
        <v>0</v>
      </c>
      <c r="C31" s="379">
        <f aca="true" t="shared" si="3" ref="C31:C40">+C30+B31</f>
        <v>0</v>
      </c>
      <c r="D31" s="380">
        <v>0</v>
      </c>
      <c r="E31" s="381">
        <f aca="true" t="shared" si="4" ref="E31:E40">+D31+E30</f>
        <v>0</v>
      </c>
      <c r="F31" s="382">
        <f t="shared" si="0"/>
        <v>0</v>
      </c>
      <c r="G31" s="383">
        <f t="shared" si="1"/>
        <v>0</v>
      </c>
      <c r="H31" s="384" t="e">
        <f t="shared" si="2"/>
        <v>#DIV/0!</v>
      </c>
      <c r="I31" s="385"/>
      <c r="J31" s="385"/>
      <c r="L31" s="151"/>
    </row>
    <row r="32" spans="1:10" ht="19.5" customHeight="1">
      <c r="A32" s="377" t="s">
        <v>314</v>
      </c>
      <c r="B32" s="378">
        <v>0</v>
      </c>
      <c r="C32" s="379">
        <f t="shared" si="3"/>
        <v>0</v>
      </c>
      <c r="D32" s="380">
        <v>0</v>
      </c>
      <c r="E32" s="381">
        <f t="shared" si="4"/>
        <v>0</v>
      </c>
      <c r="F32" s="382">
        <f t="shared" si="0"/>
        <v>0</v>
      </c>
      <c r="G32" s="383">
        <f t="shared" si="1"/>
        <v>0</v>
      </c>
      <c r="H32" s="384" t="e">
        <f t="shared" si="2"/>
        <v>#DIV/0!</v>
      </c>
      <c r="I32" s="385"/>
      <c r="J32" s="385"/>
    </row>
    <row r="33" spans="1:10" ht="19.5" customHeight="1">
      <c r="A33" s="377" t="s">
        <v>315</v>
      </c>
      <c r="B33" s="378">
        <v>0</v>
      </c>
      <c r="C33" s="379">
        <f t="shared" si="3"/>
        <v>0</v>
      </c>
      <c r="D33" s="380">
        <v>0</v>
      </c>
      <c r="E33" s="381">
        <f t="shared" si="4"/>
        <v>0</v>
      </c>
      <c r="F33" s="382">
        <f t="shared" si="0"/>
        <v>0</v>
      </c>
      <c r="G33" s="383">
        <f t="shared" si="1"/>
        <v>0</v>
      </c>
      <c r="H33" s="384" t="e">
        <f t="shared" si="2"/>
        <v>#DIV/0!</v>
      </c>
      <c r="I33" s="385"/>
      <c r="J33" s="385"/>
    </row>
    <row r="34" spans="1:10" ht="19.5" customHeight="1">
      <c r="A34" s="377" t="s">
        <v>316</v>
      </c>
      <c r="B34" s="378">
        <v>0</v>
      </c>
      <c r="C34" s="379">
        <f t="shared" si="3"/>
        <v>0</v>
      </c>
      <c r="D34" s="380">
        <v>0</v>
      </c>
      <c r="E34" s="381">
        <f t="shared" si="4"/>
        <v>0</v>
      </c>
      <c r="F34" s="382">
        <f t="shared" si="0"/>
        <v>0</v>
      </c>
      <c r="G34" s="383">
        <f t="shared" si="1"/>
        <v>0</v>
      </c>
      <c r="H34" s="384" t="e">
        <f t="shared" si="2"/>
        <v>#DIV/0!</v>
      </c>
      <c r="I34" s="385"/>
      <c r="J34" s="386"/>
    </row>
    <row r="35" spans="1:10" ht="19.5" customHeight="1">
      <c r="A35" s="377" t="s">
        <v>317</v>
      </c>
      <c r="B35" s="378">
        <v>0</v>
      </c>
      <c r="C35" s="379">
        <f>+C34+B35</f>
        <v>0</v>
      </c>
      <c r="D35" s="380">
        <v>0</v>
      </c>
      <c r="E35" s="381">
        <f t="shared" si="4"/>
        <v>0</v>
      </c>
      <c r="F35" s="382">
        <f t="shared" si="0"/>
        <v>0</v>
      </c>
      <c r="G35" s="383">
        <f t="shared" si="1"/>
        <v>0</v>
      </c>
      <c r="H35" s="384" t="e">
        <f t="shared" si="2"/>
        <v>#DIV/0!</v>
      </c>
      <c r="I35" s="385"/>
      <c r="J35" s="385"/>
    </row>
    <row r="36" spans="1:10" ht="19.5" customHeight="1">
      <c r="A36" s="377" t="s">
        <v>318</v>
      </c>
      <c r="B36" s="378">
        <v>0</v>
      </c>
      <c r="C36" s="379">
        <f>+C35+B36</f>
        <v>0</v>
      </c>
      <c r="D36" s="380">
        <v>0</v>
      </c>
      <c r="E36" s="381">
        <f t="shared" si="4"/>
        <v>0</v>
      </c>
      <c r="F36" s="382">
        <f t="shared" si="0"/>
        <v>0</v>
      </c>
      <c r="G36" s="383">
        <f t="shared" si="1"/>
        <v>0</v>
      </c>
      <c r="H36" s="384" t="e">
        <f t="shared" si="2"/>
        <v>#DIV/0!</v>
      </c>
      <c r="I36" s="385"/>
      <c r="J36" s="385"/>
    </row>
    <row r="37" spans="1:10" ht="19.5" customHeight="1">
      <c r="A37" s="377" t="s">
        <v>319</v>
      </c>
      <c r="B37" s="378">
        <v>0</v>
      </c>
      <c r="C37" s="379">
        <f>+C36+B37</f>
        <v>0</v>
      </c>
      <c r="D37" s="380">
        <v>0</v>
      </c>
      <c r="E37" s="381">
        <f t="shared" si="4"/>
        <v>0</v>
      </c>
      <c r="F37" s="382">
        <f t="shared" si="0"/>
        <v>0</v>
      </c>
      <c r="G37" s="383">
        <f t="shared" si="1"/>
        <v>0</v>
      </c>
      <c r="H37" s="384" t="e">
        <f t="shared" si="2"/>
        <v>#DIV/0!</v>
      </c>
      <c r="I37" s="385"/>
      <c r="J37" s="385"/>
    </row>
    <row r="38" spans="1:10" ht="19.5" customHeight="1">
      <c r="A38" s="377" t="s">
        <v>320</v>
      </c>
      <c r="B38" s="378">
        <v>0</v>
      </c>
      <c r="C38" s="379">
        <f>+C37+B38</f>
        <v>0</v>
      </c>
      <c r="D38" s="380">
        <v>0</v>
      </c>
      <c r="E38" s="381">
        <f t="shared" si="4"/>
        <v>0</v>
      </c>
      <c r="F38" s="382">
        <f t="shared" si="0"/>
        <v>0</v>
      </c>
      <c r="G38" s="383">
        <f t="shared" si="1"/>
        <v>0</v>
      </c>
      <c r="H38" s="384" t="e">
        <f t="shared" si="2"/>
        <v>#DIV/0!</v>
      </c>
      <c r="I38" s="385"/>
      <c r="J38" s="385"/>
    </row>
    <row r="39" spans="1:10" ht="19.5" customHeight="1">
      <c r="A39" s="377" t="s">
        <v>321</v>
      </c>
      <c r="B39" s="378">
        <v>0</v>
      </c>
      <c r="C39" s="379">
        <f>+C38+B39</f>
        <v>0</v>
      </c>
      <c r="D39" s="380">
        <v>0</v>
      </c>
      <c r="E39" s="381">
        <f t="shared" si="4"/>
        <v>0</v>
      </c>
      <c r="F39" s="382">
        <f t="shared" si="0"/>
        <v>0</v>
      </c>
      <c r="G39" s="383">
        <f t="shared" si="1"/>
        <v>0</v>
      </c>
      <c r="H39" s="384" t="e">
        <f t="shared" si="2"/>
        <v>#DIV/0!</v>
      </c>
      <c r="I39" s="385"/>
      <c r="J39" s="385"/>
    </row>
    <row r="40" spans="1:10" ht="19.5" customHeight="1">
      <c r="A40" s="377" t="s">
        <v>322</v>
      </c>
      <c r="B40" s="378">
        <v>0</v>
      </c>
      <c r="C40" s="379">
        <f t="shared" si="3"/>
        <v>0</v>
      </c>
      <c r="D40" s="380">
        <v>0</v>
      </c>
      <c r="E40" s="381">
        <f t="shared" si="4"/>
        <v>0</v>
      </c>
      <c r="F40" s="382">
        <f t="shared" si="0"/>
        <v>0</v>
      </c>
      <c r="G40" s="383">
        <f t="shared" si="1"/>
        <v>0</v>
      </c>
      <c r="H40" s="384" t="e">
        <f t="shared" si="2"/>
        <v>#DIV/0!</v>
      </c>
      <c r="I40" s="387"/>
      <c r="J40" s="385"/>
    </row>
    <row r="41" spans="1:10" ht="54" customHeight="1">
      <c r="A41" s="388" t="s">
        <v>323</v>
      </c>
      <c r="B41" s="640"/>
      <c r="C41" s="640"/>
      <c r="D41" s="640"/>
      <c r="E41" s="640"/>
      <c r="F41" s="640"/>
      <c r="G41" s="640"/>
      <c r="H41" s="640"/>
      <c r="I41" s="389"/>
      <c r="J41" s="389"/>
    </row>
    <row r="42" spans="1:10" ht="29.25" customHeight="1">
      <c r="A42" s="602" t="s">
        <v>324</v>
      </c>
      <c r="B42" s="602"/>
      <c r="C42" s="602"/>
      <c r="D42" s="602"/>
      <c r="E42" s="602"/>
      <c r="F42" s="602"/>
      <c r="G42" s="602"/>
      <c r="H42" s="602"/>
      <c r="I42" s="358"/>
      <c r="J42" s="358"/>
    </row>
    <row r="43" spans="1:10" ht="48" customHeight="1">
      <c r="A43" s="603"/>
      <c r="B43" s="603"/>
      <c r="C43" s="603"/>
      <c r="D43" s="603"/>
      <c r="E43" s="603"/>
      <c r="F43" s="603"/>
      <c r="G43" s="603"/>
      <c r="H43" s="603"/>
      <c r="I43" s="358"/>
      <c r="J43" s="358"/>
    </row>
    <row r="44" spans="1:10" ht="48" customHeight="1">
      <c r="A44" s="603"/>
      <c r="B44" s="603"/>
      <c r="C44" s="603"/>
      <c r="D44" s="603"/>
      <c r="E44" s="603"/>
      <c r="F44" s="603"/>
      <c r="G44" s="603"/>
      <c r="H44" s="603"/>
      <c r="I44" s="389"/>
      <c r="J44" s="389"/>
    </row>
    <row r="45" spans="1:10" ht="48" customHeight="1">
      <c r="A45" s="603"/>
      <c r="B45" s="603"/>
      <c r="C45" s="603"/>
      <c r="D45" s="603"/>
      <c r="E45" s="603"/>
      <c r="F45" s="603"/>
      <c r="G45" s="603"/>
      <c r="H45" s="603"/>
      <c r="I45" s="389"/>
      <c r="J45" s="389"/>
    </row>
    <row r="46" spans="1:10" ht="48" customHeight="1">
      <c r="A46" s="603"/>
      <c r="B46" s="603"/>
      <c r="C46" s="603"/>
      <c r="D46" s="603"/>
      <c r="E46" s="603"/>
      <c r="F46" s="603"/>
      <c r="G46" s="603"/>
      <c r="H46" s="603"/>
      <c r="I46" s="389"/>
      <c r="J46" s="389"/>
    </row>
    <row r="47" spans="1:10" ht="48" customHeight="1">
      <c r="A47" s="603"/>
      <c r="B47" s="603"/>
      <c r="C47" s="603"/>
      <c r="D47" s="603"/>
      <c r="E47" s="603"/>
      <c r="F47" s="603"/>
      <c r="G47" s="603"/>
      <c r="H47" s="603"/>
      <c r="I47" s="390"/>
      <c r="J47" s="390"/>
    </row>
    <row r="48" spans="1:10" ht="236.25" customHeight="1">
      <c r="A48" s="360" t="s">
        <v>325</v>
      </c>
      <c r="B48" s="609" t="s">
        <v>467</v>
      </c>
      <c r="C48" s="638"/>
      <c r="D48" s="638"/>
      <c r="E48" s="638"/>
      <c r="F48" s="638"/>
      <c r="G48" s="638"/>
      <c r="H48" s="639"/>
      <c r="I48" s="391"/>
      <c r="J48" s="391"/>
    </row>
    <row r="49" spans="1:10" ht="60" customHeight="1">
      <c r="A49" s="360" t="s">
        <v>326</v>
      </c>
      <c r="B49" s="607" t="s">
        <v>468</v>
      </c>
      <c r="C49" s="608"/>
      <c r="D49" s="608"/>
      <c r="E49" s="608"/>
      <c r="F49" s="608"/>
      <c r="G49" s="608"/>
      <c r="H49" s="608"/>
      <c r="I49" s="391"/>
      <c r="J49" s="391"/>
    </row>
    <row r="50" spans="1:10" ht="135" customHeight="1">
      <c r="A50" s="392" t="s">
        <v>327</v>
      </c>
      <c r="B50" s="609" t="s">
        <v>464</v>
      </c>
      <c r="C50" s="610"/>
      <c r="D50" s="610"/>
      <c r="E50" s="610"/>
      <c r="F50" s="610"/>
      <c r="G50" s="610"/>
      <c r="H50" s="611"/>
      <c r="I50" s="391"/>
      <c r="J50" s="391"/>
    </row>
    <row r="51" spans="1:10" ht="29.25" customHeight="1">
      <c r="A51" s="602" t="s">
        <v>328</v>
      </c>
      <c r="B51" s="602"/>
      <c r="C51" s="602"/>
      <c r="D51" s="602"/>
      <c r="E51" s="602"/>
      <c r="F51" s="602"/>
      <c r="G51" s="602"/>
      <c r="H51" s="602"/>
      <c r="I51" s="391"/>
      <c r="J51" s="391"/>
    </row>
    <row r="52" spans="1:10" ht="33" customHeight="1">
      <c r="A52" s="599" t="s">
        <v>329</v>
      </c>
      <c r="B52" s="393" t="s">
        <v>330</v>
      </c>
      <c r="C52" s="600" t="s">
        <v>331</v>
      </c>
      <c r="D52" s="600"/>
      <c r="E52" s="600"/>
      <c r="F52" s="600" t="s">
        <v>332</v>
      </c>
      <c r="G52" s="600"/>
      <c r="H52" s="600"/>
      <c r="I52" s="394"/>
      <c r="J52" s="394"/>
    </row>
    <row r="53" spans="1:10" ht="31.5" customHeight="1">
      <c r="A53" s="599"/>
      <c r="B53" s="157"/>
      <c r="C53" s="543"/>
      <c r="D53" s="543"/>
      <c r="E53" s="543"/>
      <c r="F53" s="548"/>
      <c r="G53" s="548"/>
      <c r="H53" s="548"/>
      <c r="I53" s="394"/>
      <c r="J53" s="394"/>
    </row>
    <row r="54" spans="1:10" ht="31.5" customHeight="1">
      <c r="A54" s="392" t="s">
        <v>333</v>
      </c>
      <c r="B54" s="543" t="s">
        <v>435</v>
      </c>
      <c r="C54" s="545"/>
      <c r="D54" s="601" t="s">
        <v>334</v>
      </c>
      <c r="E54" s="601"/>
      <c r="F54" s="543" t="s">
        <v>457</v>
      </c>
      <c r="G54" s="545"/>
      <c r="H54" s="545"/>
      <c r="I54" s="395"/>
      <c r="J54" s="395"/>
    </row>
    <row r="55" spans="1:10" ht="31.5" customHeight="1">
      <c r="A55" s="392" t="s">
        <v>335</v>
      </c>
      <c r="B55" s="543" t="s">
        <v>439</v>
      </c>
      <c r="C55" s="543"/>
      <c r="D55" s="597" t="s">
        <v>336</v>
      </c>
      <c r="E55" s="597"/>
      <c r="F55" s="545" t="s">
        <v>354</v>
      </c>
      <c r="G55" s="545"/>
      <c r="H55" s="545"/>
      <c r="I55" s="395"/>
      <c r="J55" s="395"/>
    </row>
    <row r="56" spans="1:10" ht="30.75" customHeight="1">
      <c r="A56" s="392" t="s">
        <v>337</v>
      </c>
      <c r="B56" s="543"/>
      <c r="C56" s="543"/>
      <c r="D56" s="598" t="s">
        <v>338</v>
      </c>
      <c r="E56" s="598"/>
      <c r="F56" s="543"/>
      <c r="G56" s="543"/>
      <c r="H56" s="543"/>
      <c r="I56" s="396"/>
      <c r="J56" s="396"/>
    </row>
    <row r="57" spans="1:10" ht="36" customHeight="1">
      <c r="A57" s="392" t="s">
        <v>339</v>
      </c>
      <c r="B57" s="543"/>
      <c r="C57" s="543"/>
      <c r="D57" s="598"/>
      <c r="E57" s="598"/>
      <c r="F57" s="543"/>
      <c r="G57" s="543"/>
      <c r="H57" s="543"/>
      <c r="I57" s="396"/>
      <c r="J57" s="396"/>
    </row>
    <row r="58" spans="1:10" ht="15" hidden="1">
      <c r="A58" s="152"/>
      <c r="B58" s="152"/>
      <c r="C58" s="7"/>
      <c r="D58" s="7"/>
      <c r="E58" s="7"/>
      <c r="F58" s="7"/>
      <c r="G58" s="7"/>
      <c r="H58" s="153"/>
      <c r="I58" s="154"/>
      <c r="J58" s="154"/>
    </row>
    <row r="59" spans="1:10" ht="12.75" hidden="1">
      <c r="A59" s="397"/>
      <c r="B59" s="398"/>
      <c r="C59" s="398"/>
      <c r="D59" s="399"/>
      <c r="E59" s="399"/>
      <c r="F59" s="400"/>
      <c r="G59" s="401"/>
      <c r="H59" s="398"/>
      <c r="I59" s="402"/>
      <c r="J59" s="402"/>
    </row>
    <row r="60" spans="1:10" ht="12.75" hidden="1">
      <c r="A60" s="397"/>
      <c r="B60" s="398"/>
      <c r="C60" s="398"/>
      <c r="D60" s="399"/>
      <c r="E60" s="399"/>
      <c r="F60" s="400"/>
      <c r="G60" s="401"/>
      <c r="H60" s="398"/>
      <c r="I60" s="402"/>
      <c r="J60" s="402"/>
    </row>
    <row r="61" spans="1:10" ht="12.75" hidden="1">
      <c r="A61" s="397"/>
      <c r="B61" s="398"/>
      <c r="C61" s="398"/>
      <c r="D61" s="399"/>
      <c r="E61" s="399"/>
      <c r="F61" s="400"/>
      <c r="G61" s="401"/>
      <c r="H61" s="398"/>
      <c r="I61" s="402"/>
      <c r="J61" s="402"/>
    </row>
    <row r="62" spans="1:10" ht="12.75" hidden="1">
      <c r="A62" s="397"/>
      <c r="B62" s="398"/>
      <c r="C62" s="398"/>
      <c r="D62" s="399"/>
      <c r="E62" s="399"/>
      <c r="F62" s="400"/>
      <c r="G62" s="401"/>
      <c r="H62" s="398"/>
      <c r="I62" s="402"/>
      <c r="J62" s="402"/>
    </row>
    <row r="63" spans="1:10" ht="12.75" hidden="1">
      <c r="A63" s="397"/>
      <c r="B63" s="398"/>
      <c r="C63" s="398"/>
      <c r="D63" s="399"/>
      <c r="E63" s="399"/>
      <c r="F63" s="400"/>
      <c r="G63" s="401"/>
      <c r="H63" s="398"/>
      <c r="I63" s="402"/>
      <c r="J63" s="402"/>
    </row>
    <row r="64" spans="1:10" ht="12.75" hidden="1">
      <c r="A64" s="397"/>
      <c r="B64" s="398"/>
      <c r="C64" s="398"/>
      <c r="D64" s="399"/>
      <c r="E64" s="399"/>
      <c r="F64" s="400"/>
      <c r="G64" s="401"/>
      <c r="H64" s="398"/>
      <c r="I64" s="402"/>
      <c r="J64" s="402"/>
    </row>
    <row r="65" spans="1:10" ht="12.75" hidden="1">
      <c r="A65" s="397"/>
      <c r="B65" s="398"/>
      <c r="C65" s="398"/>
      <c r="D65" s="399"/>
      <c r="E65" s="399"/>
      <c r="F65" s="400"/>
      <c r="G65" s="401"/>
      <c r="H65" s="398"/>
      <c r="I65" s="402"/>
      <c r="J65" s="402"/>
    </row>
    <row r="66" spans="1:10" ht="12.75" hidden="1">
      <c r="A66" s="397"/>
      <c r="B66" s="398"/>
      <c r="C66" s="398"/>
      <c r="D66" s="399"/>
      <c r="E66" s="399"/>
      <c r="F66" s="400"/>
      <c r="G66" s="401"/>
      <c r="H66" s="398"/>
      <c r="I66" s="402"/>
      <c r="J66" s="402"/>
    </row>
  </sheetData>
  <sheetProtection autoFilter="0" pivotTables="0"/>
  <mergeCells count="65">
    <mergeCell ref="A1:A4"/>
    <mergeCell ref="B1:H1"/>
    <mergeCell ref="B2:H2"/>
    <mergeCell ref="B3:H3"/>
    <mergeCell ref="B4:E4"/>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8">
    <dataValidation type="list" allowBlank="1" showInputMessage="1" showErrorMessage="1" sqref="B26:D26">
      <formula1>$M$15:$M$18</formula1>
    </dataValidation>
    <dataValidation type="list" allowBlank="1" showInputMessage="1" showErrorMessage="1" sqref="B11:E11">
      <formula1>$L$8:$L$11</formula1>
    </dataValidation>
    <dataValidation type="list" allowBlank="1" showInputMessage="1" showErrorMessage="1" sqref="J14">
      <formula1>N19:N21</formula1>
    </dataValidation>
    <dataValidation type="list" allowBlank="1" showInputMessage="1" showErrorMessage="1" sqref="G14:I14">
      <formula1>L19:L21</formula1>
    </dataValidation>
    <dataValidation type="list" allowBlank="1" showInputMessage="1" showErrorMessage="1" sqref="I12:J12">
      <formula1>$L$23:$L$30</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 type="list" allowBlank="1" showInputMessage="1" showErrorMessage="1" sqref="B12:H12">
      <formula1>$M$16:$M$23</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1">
      <selection activeCell="A1" sqref="A1:A4"/>
    </sheetView>
  </sheetViews>
  <sheetFormatPr defaultColWidth="0" defaultRowHeight="15" zeroHeight="1"/>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0" style="1" hidden="1" customWidth="1"/>
  </cols>
  <sheetData>
    <row r="1" spans="1:19" s="8" customFormat="1" ht="30" customHeight="1">
      <c r="A1" s="642"/>
      <c r="B1" s="580" t="s">
        <v>142</v>
      </c>
      <c r="C1" s="580"/>
      <c r="D1" s="580"/>
      <c r="E1" s="580"/>
      <c r="F1" s="580"/>
      <c r="G1" s="580"/>
      <c r="H1" s="580"/>
      <c r="I1" s="580"/>
      <c r="J1" s="580"/>
      <c r="K1" s="580"/>
      <c r="L1" s="580"/>
      <c r="M1" s="580"/>
      <c r="N1" s="580"/>
      <c r="O1" s="580"/>
      <c r="P1" s="580"/>
      <c r="Q1" s="580"/>
      <c r="R1" s="679"/>
      <c r="S1" s="679"/>
    </row>
    <row r="2" spans="1:19" s="8" customFormat="1" ht="30" customHeight="1">
      <c r="A2" s="642"/>
      <c r="B2" s="580" t="s">
        <v>143</v>
      </c>
      <c r="C2" s="580"/>
      <c r="D2" s="580"/>
      <c r="E2" s="580"/>
      <c r="F2" s="580"/>
      <c r="G2" s="580"/>
      <c r="H2" s="580"/>
      <c r="I2" s="580"/>
      <c r="J2" s="580"/>
      <c r="K2" s="580"/>
      <c r="L2" s="580"/>
      <c r="M2" s="580"/>
      <c r="N2" s="580"/>
      <c r="O2" s="580"/>
      <c r="P2" s="580"/>
      <c r="Q2" s="580"/>
      <c r="R2" s="679"/>
      <c r="S2" s="679"/>
    </row>
    <row r="3" spans="1:19" s="8" customFormat="1" ht="30" customHeight="1">
      <c r="A3" s="642"/>
      <c r="B3" s="580" t="s">
        <v>144</v>
      </c>
      <c r="C3" s="580"/>
      <c r="D3" s="580"/>
      <c r="E3" s="580"/>
      <c r="F3" s="580"/>
      <c r="G3" s="580"/>
      <c r="H3" s="580"/>
      <c r="I3" s="580"/>
      <c r="J3" s="580"/>
      <c r="K3" s="580"/>
      <c r="L3" s="580"/>
      <c r="M3" s="580"/>
      <c r="N3" s="580"/>
      <c r="O3" s="580"/>
      <c r="P3" s="580"/>
      <c r="Q3" s="580"/>
      <c r="R3" s="679"/>
      <c r="S3" s="679"/>
    </row>
    <row r="4" spans="1:19" s="8" customFormat="1" ht="30" customHeight="1">
      <c r="A4" s="642"/>
      <c r="B4" s="491" t="s">
        <v>201</v>
      </c>
      <c r="C4" s="491"/>
      <c r="D4" s="491"/>
      <c r="E4" s="491"/>
      <c r="F4" s="491"/>
      <c r="G4" s="491"/>
      <c r="H4" s="491"/>
      <c r="I4" s="491"/>
      <c r="J4" s="491"/>
      <c r="K4" s="491"/>
      <c r="L4" s="491"/>
      <c r="M4" s="491"/>
      <c r="N4" s="680" t="s">
        <v>376</v>
      </c>
      <c r="O4" s="681"/>
      <c r="P4" s="681"/>
      <c r="Q4" s="682"/>
      <c r="R4" s="679"/>
      <c r="S4" s="679"/>
    </row>
    <row r="5" spans="1:19" ht="12" customHeight="1">
      <c r="A5" s="273"/>
      <c r="B5" s="274"/>
      <c r="C5" s="274"/>
      <c r="D5" s="274"/>
      <c r="E5" s="274"/>
      <c r="F5" s="274"/>
      <c r="G5" s="274"/>
      <c r="H5" s="274"/>
      <c r="I5" s="274"/>
      <c r="J5" s="274"/>
      <c r="K5" s="274"/>
      <c r="L5" s="274"/>
      <c r="M5" s="274"/>
      <c r="N5" s="274"/>
      <c r="O5" s="274"/>
      <c r="P5" s="275"/>
      <c r="Q5" s="275"/>
      <c r="R5" s="275"/>
      <c r="S5" s="276"/>
    </row>
    <row r="6" spans="1:19" ht="31.5" customHeight="1">
      <c r="A6" s="277" t="s">
        <v>213</v>
      </c>
      <c r="B6" s="649"/>
      <c r="C6" s="649"/>
      <c r="D6" s="278"/>
      <c r="E6" s="278"/>
      <c r="F6" s="278"/>
      <c r="G6" s="278"/>
      <c r="H6" s="278"/>
      <c r="I6" s="278"/>
      <c r="J6" s="278"/>
      <c r="K6" s="278"/>
      <c r="L6" s="278"/>
      <c r="M6" s="278"/>
      <c r="N6" s="278"/>
      <c r="O6" s="278"/>
      <c r="P6" s="279"/>
      <c r="Q6" s="279"/>
      <c r="R6" s="279"/>
      <c r="S6" s="280"/>
    </row>
    <row r="7" spans="1:19" s="29" customFormat="1" ht="31.5" customHeight="1">
      <c r="A7" s="277" t="s">
        <v>2</v>
      </c>
      <c r="B7" s="643"/>
      <c r="C7" s="643"/>
      <c r="D7" s="281"/>
      <c r="E7" s="281"/>
      <c r="F7" s="281"/>
      <c r="G7" s="281"/>
      <c r="H7" s="281"/>
      <c r="I7" s="281"/>
      <c r="J7" s="281"/>
      <c r="K7" s="281"/>
      <c r="L7" s="281"/>
      <c r="M7" s="281"/>
      <c r="N7" s="281"/>
      <c r="O7" s="281"/>
      <c r="P7" s="282"/>
      <c r="Q7" s="282"/>
      <c r="R7" s="282"/>
      <c r="S7" s="283"/>
    </row>
    <row r="8" spans="1:19" s="29" customFormat="1" ht="31.5" customHeight="1">
      <c r="A8" s="277" t="s">
        <v>219</v>
      </c>
      <c r="B8" s="643"/>
      <c r="C8" s="643"/>
      <c r="D8" s="281"/>
      <c r="E8" s="281"/>
      <c r="F8" s="281"/>
      <c r="G8" s="281"/>
      <c r="H8" s="281"/>
      <c r="I8" s="281"/>
      <c r="J8" s="281"/>
      <c r="K8" s="281"/>
      <c r="L8" s="281"/>
      <c r="M8" s="281"/>
      <c r="N8" s="281"/>
      <c r="O8" s="281"/>
      <c r="P8" s="282"/>
      <c r="Q8" s="282"/>
      <c r="R8" s="282"/>
      <c r="S8" s="283"/>
    </row>
    <row r="9" spans="1:19" s="29" customFormat="1" ht="12">
      <c r="A9" s="283"/>
      <c r="B9" s="283"/>
      <c r="C9" s="283"/>
      <c r="D9" s="283"/>
      <c r="E9" s="283"/>
      <c r="F9" s="283"/>
      <c r="G9" s="283"/>
      <c r="H9" s="283"/>
      <c r="I9" s="283"/>
      <c r="J9" s="283"/>
      <c r="K9" s="283"/>
      <c r="L9" s="283"/>
      <c r="M9" s="283"/>
      <c r="N9" s="283"/>
      <c r="O9" s="283"/>
      <c r="P9" s="282"/>
      <c r="Q9" s="282"/>
      <c r="R9" s="282"/>
      <c r="S9" s="283"/>
    </row>
    <row r="10" spans="1:19" s="29" customFormat="1" ht="27.75" customHeight="1">
      <c r="A10" s="666" t="s">
        <v>220</v>
      </c>
      <c r="B10" s="666" t="s">
        <v>6</v>
      </c>
      <c r="C10" s="666"/>
      <c r="D10" s="668" t="s">
        <v>225</v>
      </c>
      <c r="E10" s="668"/>
      <c r="F10" s="668"/>
      <c r="G10" s="668"/>
      <c r="H10" s="667" t="s">
        <v>232</v>
      </c>
      <c r="I10" s="667"/>
      <c r="J10" s="667"/>
      <c r="K10" s="667"/>
      <c r="L10" s="667" t="s">
        <v>141</v>
      </c>
      <c r="M10" s="667"/>
      <c r="N10" s="667"/>
      <c r="O10" s="667"/>
      <c r="P10" s="667" t="s">
        <v>153</v>
      </c>
      <c r="Q10" s="667"/>
      <c r="R10" s="667"/>
      <c r="S10" s="667"/>
    </row>
    <row r="11" spans="1:19" s="29" customFormat="1" ht="33.75" customHeight="1">
      <c r="A11" s="666"/>
      <c r="B11" s="134" t="s">
        <v>152</v>
      </c>
      <c r="C11" s="134" t="s">
        <v>7</v>
      </c>
      <c r="D11" s="134" t="s">
        <v>1</v>
      </c>
      <c r="E11" s="134" t="s">
        <v>228</v>
      </c>
      <c r="F11" s="134" t="s">
        <v>122</v>
      </c>
      <c r="G11" s="134" t="s">
        <v>229</v>
      </c>
      <c r="H11" s="134" t="s">
        <v>1</v>
      </c>
      <c r="I11" s="134" t="s">
        <v>228</v>
      </c>
      <c r="J11" s="134" t="s">
        <v>122</v>
      </c>
      <c r="K11" s="134" t="s">
        <v>229</v>
      </c>
      <c r="L11" s="134" t="s">
        <v>1</v>
      </c>
      <c r="M11" s="134" t="s">
        <v>230</v>
      </c>
      <c r="N11" s="134" t="s">
        <v>122</v>
      </c>
      <c r="O11" s="134" t="s">
        <v>229</v>
      </c>
      <c r="P11" s="139" t="s">
        <v>156</v>
      </c>
      <c r="Q11" s="139" t="s">
        <v>154</v>
      </c>
      <c r="R11" s="139" t="s">
        <v>155</v>
      </c>
      <c r="S11" s="139" t="s">
        <v>129</v>
      </c>
    </row>
    <row r="12" spans="1:19" s="29" customFormat="1" ht="10.5" customHeight="1">
      <c r="A12" s="650" t="s">
        <v>147</v>
      </c>
      <c r="B12" s="144">
        <v>1</v>
      </c>
      <c r="C12" s="145" t="s">
        <v>36</v>
      </c>
      <c r="D12" s="670" t="s">
        <v>231</v>
      </c>
      <c r="E12" s="671"/>
      <c r="F12" s="671"/>
      <c r="G12" s="672"/>
      <c r="H12" s="669" t="s">
        <v>146</v>
      </c>
      <c r="I12" s="669"/>
      <c r="J12" s="669"/>
      <c r="K12" s="669"/>
      <c r="L12" s="662" t="s">
        <v>148</v>
      </c>
      <c r="M12" s="662"/>
      <c r="N12" s="662"/>
      <c r="O12" s="662"/>
      <c r="P12" s="657" t="s">
        <v>149</v>
      </c>
      <c r="Q12" s="657" t="s">
        <v>150</v>
      </c>
      <c r="R12" s="657" t="s">
        <v>151</v>
      </c>
      <c r="S12" s="657" t="s">
        <v>174</v>
      </c>
    </row>
    <row r="13" spans="1:19" s="29" customFormat="1" ht="10.5" customHeight="1">
      <c r="A13" s="650"/>
      <c r="B13" s="144">
        <v>2</v>
      </c>
      <c r="C13" s="145" t="s">
        <v>39</v>
      </c>
      <c r="D13" s="673"/>
      <c r="E13" s="674"/>
      <c r="F13" s="674"/>
      <c r="G13" s="675"/>
      <c r="H13" s="669"/>
      <c r="I13" s="669"/>
      <c r="J13" s="669"/>
      <c r="K13" s="669"/>
      <c r="L13" s="662"/>
      <c r="M13" s="662"/>
      <c r="N13" s="662"/>
      <c r="O13" s="662"/>
      <c r="P13" s="657"/>
      <c r="Q13" s="657"/>
      <c r="R13" s="657"/>
      <c r="S13" s="657"/>
    </row>
    <row r="14" spans="1:19" s="29" customFormat="1" ht="10.5" customHeight="1">
      <c r="A14" s="650"/>
      <c r="B14" s="144">
        <v>3</v>
      </c>
      <c r="C14" s="145" t="s">
        <v>44</v>
      </c>
      <c r="D14" s="673"/>
      <c r="E14" s="674"/>
      <c r="F14" s="674"/>
      <c r="G14" s="675"/>
      <c r="H14" s="669"/>
      <c r="I14" s="669"/>
      <c r="J14" s="669"/>
      <c r="K14" s="669"/>
      <c r="L14" s="662"/>
      <c r="M14" s="662"/>
      <c r="N14" s="662"/>
      <c r="O14" s="662"/>
      <c r="P14" s="657"/>
      <c r="Q14" s="657"/>
      <c r="R14" s="657"/>
      <c r="S14" s="657"/>
    </row>
    <row r="15" spans="1:19" s="29" customFormat="1" ht="10.5" customHeight="1">
      <c r="A15" s="650"/>
      <c r="B15" s="144">
        <v>4</v>
      </c>
      <c r="C15" s="145" t="s">
        <v>47</v>
      </c>
      <c r="D15" s="673"/>
      <c r="E15" s="674"/>
      <c r="F15" s="674"/>
      <c r="G15" s="675"/>
      <c r="H15" s="669"/>
      <c r="I15" s="669"/>
      <c r="J15" s="669"/>
      <c r="K15" s="669"/>
      <c r="L15" s="662"/>
      <c r="M15" s="662"/>
      <c r="N15" s="662"/>
      <c r="O15" s="662"/>
      <c r="P15" s="657"/>
      <c r="Q15" s="657"/>
      <c r="R15" s="657"/>
      <c r="S15" s="657"/>
    </row>
    <row r="16" spans="1:19" s="29" customFormat="1" ht="10.5" customHeight="1">
      <c r="A16" s="650"/>
      <c r="B16" s="144">
        <v>5</v>
      </c>
      <c r="C16" s="145" t="s">
        <v>50</v>
      </c>
      <c r="D16" s="673"/>
      <c r="E16" s="674"/>
      <c r="F16" s="674"/>
      <c r="G16" s="675"/>
      <c r="H16" s="669"/>
      <c r="I16" s="669"/>
      <c r="J16" s="669"/>
      <c r="K16" s="669"/>
      <c r="L16" s="662"/>
      <c r="M16" s="662"/>
      <c r="N16" s="662"/>
      <c r="O16" s="662"/>
      <c r="P16" s="657"/>
      <c r="Q16" s="657"/>
      <c r="R16" s="657"/>
      <c r="S16" s="657"/>
    </row>
    <row r="17" spans="1:19" s="29" customFormat="1" ht="10.5" customHeight="1">
      <c r="A17" s="650"/>
      <c r="B17" s="144">
        <v>6</v>
      </c>
      <c r="C17" s="145" t="s">
        <v>53</v>
      </c>
      <c r="D17" s="673"/>
      <c r="E17" s="674"/>
      <c r="F17" s="674"/>
      <c r="G17" s="675"/>
      <c r="H17" s="669"/>
      <c r="I17" s="669"/>
      <c r="J17" s="669"/>
      <c r="K17" s="669"/>
      <c r="L17" s="662"/>
      <c r="M17" s="662"/>
      <c r="N17" s="662"/>
      <c r="O17" s="662"/>
      <c r="P17" s="657"/>
      <c r="Q17" s="657"/>
      <c r="R17" s="657"/>
      <c r="S17" s="657"/>
    </row>
    <row r="18" spans="1:19" s="29" customFormat="1" ht="10.5" customHeight="1">
      <c r="A18" s="650"/>
      <c r="B18" s="144">
        <v>7</v>
      </c>
      <c r="C18" s="145" t="s">
        <v>55</v>
      </c>
      <c r="D18" s="673"/>
      <c r="E18" s="674"/>
      <c r="F18" s="674"/>
      <c r="G18" s="675"/>
      <c r="H18" s="669"/>
      <c r="I18" s="669"/>
      <c r="J18" s="669"/>
      <c r="K18" s="669"/>
      <c r="L18" s="662"/>
      <c r="M18" s="662"/>
      <c r="N18" s="662"/>
      <c r="O18" s="662"/>
      <c r="P18" s="657"/>
      <c r="Q18" s="657"/>
      <c r="R18" s="657"/>
      <c r="S18" s="657"/>
    </row>
    <row r="19" spans="1:19" s="29" customFormat="1" ht="10.5" customHeight="1">
      <c r="A19" s="650"/>
      <c r="B19" s="144">
        <v>8</v>
      </c>
      <c r="C19" s="145" t="s">
        <v>57</v>
      </c>
      <c r="D19" s="673"/>
      <c r="E19" s="674"/>
      <c r="F19" s="674"/>
      <c r="G19" s="675"/>
      <c r="H19" s="669"/>
      <c r="I19" s="669"/>
      <c r="J19" s="669"/>
      <c r="K19" s="669"/>
      <c r="L19" s="662"/>
      <c r="M19" s="662"/>
      <c r="N19" s="662"/>
      <c r="O19" s="662"/>
      <c r="P19" s="657"/>
      <c r="Q19" s="657"/>
      <c r="R19" s="657"/>
      <c r="S19" s="657"/>
    </row>
    <row r="20" spans="1:19" s="29" customFormat="1" ht="10.5" customHeight="1">
      <c r="A20" s="650"/>
      <c r="B20" s="144">
        <v>9</v>
      </c>
      <c r="C20" s="145" t="s">
        <v>59</v>
      </c>
      <c r="D20" s="673"/>
      <c r="E20" s="674"/>
      <c r="F20" s="674"/>
      <c r="G20" s="675"/>
      <c r="H20" s="669"/>
      <c r="I20" s="669"/>
      <c r="J20" s="669"/>
      <c r="K20" s="669"/>
      <c r="L20" s="662"/>
      <c r="M20" s="662"/>
      <c r="N20" s="662"/>
      <c r="O20" s="662"/>
      <c r="P20" s="657"/>
      <c r="Q20" s="657"/>
      <c r="R20" s="657"/>
      <c r="S20" s="657"/>
    </row>
    <row r="21" spans="1:19" s="29" customFormat="1" ht="10.5" customHeight="1">
      <c r="A21" s="650"/>
      <c r="B21" s="144">
        <v>10</v>
      </c>
      <c r="C21" s="145" t="s">
        <v>61</v>
      </c>
      <c r="D21" s="673"/>
      <c r="E21" s="674"/>
      <c r="F21" s="674"/>
      <c r="G21" s="675"/>
      <c r="H21" s="669"/>
      <c r="I21" s="669"/>
      <c r="J21" s="669"/>
      <c r="K21" s="669"/>
      <c r="L21" s="662"/>
      <c r="M21" s="662"/>
      <c r="N21" s="662"/>
      <c r="O21" s="662"/>
      <c r="P21" s="657"/>
      <c r="Q21" s="657"/>
      <c r="R21" s="657"/>
      <c r="S21" s="657"/>
    </row>
    <row r="22" spans="1:19" s="29" customFormat="1" ht="10.5" customHeight="1">
      <c r="A22" s="650"/>
      <c r="B22" s="144">
        <v>11</v>
      </c>
      <c r="C22" s="145" t="s">
        <v>64</v>
      </c>
      <c r="D22" s="673"/>
      <c r="E22" s="674"/>
      <c r="F22" s="674"/>
      <c r="G22" s="675"/>
      <c r="H22" s="669"/>
      <c r="I22" s="669"/>
      <c r="J22" s="669"/>
      <c r="K22" s="669"/>
      <c r="L22" s="662"/>
      <c r="M22" s="662"/>
      <c r="N22" s="662"/>
      <c r="O22" s="662"/>
      <c r="P22" s="657"/>
      <c r="Q22" s="657"/>
      <c r="R22" s="657"/>
      <c r="S22" s="657"/>
    </row>
    <row r="23" spans="1:19" s="29" customFormat="1" ht="10.5" customHeight="1">
      <c r="A23" s="650"/>
      <c r="B23" s="144">
        <v>12</v>
      </c>
      <c r="C23" s="145" t="s">
        <v>13</v>
      </c>
      <c r="D23" s="673"/>
      <c r="E23" s="674"/>
      <c r="F23" s="674"/>
      <c r="G23" s="675"/>
      <c r="H23" s="669"/>
      <c r="I23" s="669"/>
      <c r="J23" s="669"/>
      <c r="K23" s="669"/>
      <c r="L23" s="662"/>
      <c r="M23" s="662"/>
      <c r="N23" s="662"/>
      <c r="O23" s="662"/>
      <c r="P23" s="657"/>
      <c r="Q23" s="657"/>
      <c r="R23" s="657"/>
      <c r="S23" s="657"/>
    </row>
    <row r="24" spans="1:19" s="29" customFormat="1" ht="10.5" customHeight="1">
      <c r="A24" s="650"/>
      <c r="B24" s="144">
        <v>13</v>
      </c>
      <c r="C24" s="145" t="s">
        <v>15</v>
      </c>
      <c r="D24" s="673"/>
      <c r="E24" s="674"/>
      <c r="F24" s="674"/>
      <c r="G24" s="675"/>
      <c r="H24" s="669"/>
      <c r="I24" s="669"/>
      <c r="J24" s="669"/>
      <c r="K24" s="669"/>
      <c r="L24" s="662"/>
      <c r="M24" s="662"/>
      <c r="N24" s="662"/>
      <c r="O24" s="662"/>
      <c r="P24" s="657"/>
      <c r="Q24" s="657"/>
      <c r="R24" s="657"/>
      <c r="S24" s="657"/>
    </row>
    <row r="25" spans="1:19" s="29" customFormat="1" ht="10.5" customHeight="1">
      <c r="A25" s="650"/>
      <c r="B25" s="144">
        <v>14</v>
      </c>
      <c r="C25" s="145" t="s">
        <v>17</v>
      </c>
      <c r="D25" s="673"/>
      <c r="E25" s="674"/>
      <c r="F25" s="674"/>
      <c r="G25" s="675"/>
      <c r="H25" s="669"/>
      <c r="I25" s="669"/>
      <c r="J25" s="669"/>
      <c r="K25" s="669"/>
      <c r="L25" s="662"/>
      <c r="M25" s="662"/>
      <c r="N25" s="662"/>
      <c r="O25" s="662"/>
      <c r="P25" s="657"/>
      <c r="Q25" s="657"/>
      <c r="R25" s="657"/>
      <c r="S25" s="657"/>
    </row>
    <row r="26" spans="1:19" s="29" customFormat="1" ht="10.5" customHeight="1">
      <c r="A26" s="650"/>
      <c r="B26" s="144">
        <v>15</v>
      </c>
      <c r="C26" s="145" t="s">
        <v>19</v>
      </c>
      <c r="D26" s="673"/>
      <c r="E26" s="674"/>
      <c r="F26" s="674"/>
      <c r="G26" s="675"/>
      <c r="H26" s="669"/>
      <c r="I26" s="669"/>
      <c r="J26" s="669"/>
      <c r="K26" s="669"/>
      <c r="L26" s="662"/>
      <c r="M26" s="662"/>
      <c r="N26" s="662"/>
      <c r="O26" s="662"/>
      <c r="P26" s="657"/>
      <c r="Q26" s="657"/>
      <c r="R26" s="657"/>
      <c r="S26" s="657"/>
    </row>
    <row r="27" spans="1:19" s="29" customFormat="1" ht="10.5" customHeight="1">
      <c r="A27" s="650"/>
      <c r="B27" s="144">
        <v>16</v>
      </c>
      <c r="C27" s="145" t="s">
        <v>21</v>
      </c>
      <c r="D27" s="673"/>
      <c r="E27" s="674"/>
      <c r="F27" s="674"/>
      <c r="G27" s="675"/>
      <c r="H27" s="669"/>
      <c r="I27" s="669"/>
      <c r="J27" s="669"/>
      <c r="K27" s="669"/>
      <c r="L27" s="662"/>
      <c r="M27" s="662"/>
      <c r="N27" s="662"/>
      <c r="O27" s="662"/>
      <c r="P27" s="657"/>
      <c r="Q27" s="657"/>
      <c r="R27" s="657"/>
      <c r="S27" s="657"/>
    </row>
    <row r="28" spans="1:19" s="29" customFormat="1" ht="10.5" customHeight="1">
      <c r="A28" s="650"/>
      <c r="B28" s="144">
        <v>17</v>
      </c>
      <c r="C28" s="145" t="s">
        <v>77</v>
      </c>
      <c r="D28" s="673"/>
      <c r="E28" s="674"/>
      <c r="F28" s="674"/>
      <c r="G28" s="675"/>
      <c r="H28" s="669"/>
      <c r="I28" s="669"/>
      <c r="J28" s="669"/>
      <c r="K28" s="669"/>
      <c r="L28" s="662"/>
      <c r="M28" s="662"/>
      <c r="N28" s="662"/>
      <c r="O28" s="662"/>
      <c r="P28" s="657"/>
      <c r="Q28" s="657"/>
      <c r="R28" s="657"/>
      <c r="S28" s="657"/>
    </row>
    <row r="29" spans="1:19" s="29" customFormat="1" ht="10.5" customHeight="1">
      <c r="A29" s="650"/>
      <c r="B29" s="144">
        <v>18</v>
      </c>
      <c r="C29" s="145" t="s">
        <v>23</v>
      </c>
      <c r="D29" s="673"/>
      <c r="E29" s="674"/>
      <c r="F29" s="674"/>
      <c r="G29" s="675"/>
      <c r="H29" s="669"/>
      <c r="I29" s="669"/>
      <c r="J29" s="669"/>
      <c r="K29" s="669"/>
      <c r="L29" s="662"/>
      <c r="M29" s="662"/>
      <c r="N29" s="662"/>
      <c r="O29" s="662"/>
      <c r="P29" s="657"/>
      <c r="Q29" s="657"/>
      <c r="R29" s="657"/>
      <c r="S29" s="657"/>
    </row>
    <row r="30" spans="1:19" s="29" customFormat="1" ht="10.5" customHeight="1">
      <c r="A30" s="650"/>
      <c r="B30" s="144">
        <v>19</v>
      </c>
      <c r="C30" s="145" t="s">
        <v>25</v>
      </c>
      <c r="D30" s="673"/>
      <c r="E30" s="674"/>
      <c r="F30" s="674"/>
      <c r="G30" s="675"/>
      <c r="H30" s="669"/>
      <c r="I30" s="669"/>
      <c r="J30" s="669"/>
      <c r="K30" s="669"/>
      <c r="L30" s="662"/>
      <c r="M30" s="662"/>
      <c r="N30" s="662"/>
      <c r="O30" s="662"/>
      <c r="P30" s="657"/>
      <c r="Q30" s="657"/>
      <c r="R30" s="657"/>
      <c r="S30" s="657"/>
    </row>
    <row r="31" spans="1:19" s="29" customFormat="1" ht="10.5" customHeight="1">
      <c r="A31" s="650"/>
      <c r="B31" s="144">
        <v>20</v>
      </c>
      <c r="C31" s="145" t="s">
        <v>27</v>
      </c>
      <c r="D31" s="673"/>
      <c r="E31" s="674"/>
      <c r="F31" s="674"/>
      <c r="G31" s="675"/>
      <c r="H31" s="669"/>
      <c r="I31" s="669"/>
      <c r="J31" s="669"/>
      <c r="K31" s="669"/>
      <c r="L31" s="662"/>
      <c r="M31" s="662"/>
      <c r="N31" s="662"/>
      <c r="O31" s="662"/>
      <c r="P31" s="657"/>
      <c r="Q31" s="657"/>
      <c r="R31" s="657"/>
      <c r="S31" s="657"/>
    </row>
    <row r="32" spans="1:19" s="29" customFormat="1" ht="10.5" customHeight="1">
      <c r="A32" s="650"/>
      <c r="B32" s="144">
        <v>21</v>
      </c>
      <c r="C32" s="145" t="s">
        <v>29</v>
      </c>
      <c r="D32" s="673"/>
      <c r="E32" s="674"/>
      <c r="F32" s="674"/>
      <c r="G32" s="675"/>
      <c r="H32" s="669"/>
      <c r="I32" s="669"/>
      <c r="J32" s="669"/>
      <c r="K32" s="669"/>
      <c r="L32" s="662"/>
      <c r="M32" s="662"/>
      <c r="N32" s="662"/>
      <c r="O32" s="662"/>
      <c r="P32" s="657"/>
      <c r="Q32" s="657"/>
      <c r="R32" s="657"/>
      <c r="S32" s="657"/>
    </row>
    <row r="33" spans="1:19" s="28" customFormat="1" ht="10.5" customHeight="1">
      <c r="A33" s="650"/>
      <c r="B33" s="144">
        <v>22</v>
      </c>
      <c r="C33" s="145" t="s">
        <v>31</v>
      </c>
      <c r="D33" s="673"/>
      <c r="E33" s="674"/>
      <c r="F33" s="674"/>
      <c r="G33" s="675"/>
      <c r="H33" s="669"/>
      <c r="I33" s="669"/>
      <c r="J33" s="669"/>
      <c r="K33" s="669"/>
      <c r="L33" s="662"/>
      <c r="M33" s="662"/>
      <c r="N33" s="662"/>
      <c r="O33" s="662"/>
      <c r="P33" s="657"/>
      <c r="Q33" s="657"/>
      <c r="R33" s="657"/>
      <c r="S33" s="657"/>
    </row>
    <row r="34" spans="1:19" s="28" customFormat="1" ht="10.5" customHeight="1">
      <c r="A34" s="650"/>
      <c r="B34" s="144">
        <v>23</v>
      </c>
      <c r="C34" s="145" t="s">
        <v>88</v>
      </c>
      <c r="D34" s="673"/>
      <c r="E34" s="674"/>
      <c r="F34" s="674"/>
      <c r="G34" s="675"/>
      <c r="H34" s="669"/>
      <c r="I34" s="669"/>
      <c r="J34" s="669"/>
      <c r="K34" s="669"/>
      <c r="L34" s="662"/>
      <c r="M34" s="662"/>
      <c r="N34" s="662"/>
      <c r="O34" s="662"/>
      <c r="P34" s="657"/>
      <c r="Q34" s="657"/>
      <c r="R34" s="657"/>
      <c r="S34" s="657"/>
    </row>
    <row r="35" spans="1:19" s="28" customFormat="1" ht="10.5" customHeight="1">
      <c r="A35" s="650"/>
      <c r="B35" s="144">
        <v>24</v>
      </c>
      <c r="C35" s="145" t="s">
        <v>89</v>
      </c>
      <c r="D35" s="673"/>
      <c r="E35" s="674"/>
      <c r="F35" s="674"/>
      <c r="G35" s="675"/>
      <c r="H35" s="669"/>
      <c r="I35" s="669"/>
      <c r="J35" s="669"/>
      <c r="K35" s="669"/>
      <c r="L35" s="662"/>
      <c r="M35" s="662"/>
      <c r="N35" s="662"/>
      <c r="O35" s="662"/>
      <c r="P35" s="657"/>
      <c r="Q35" s="657"/>
      <c r="R35" s="657"/>
      <c r="S35" s="657"/>
    </row>
    <row r="36" spans="1:19" s="28" customFormat="1" ht="10.5" customHeight="1">
      <c r="A36" s="650"/>
      <c r="B36" s="144">
        <v>25</v>
      </c>
      <c r="C36" s="145" t="s">
        <v>90</v>
      </c>
      <c r="D36" s="676"/>
      <c r="E36" s="677"/>
      <c r="F36" s="677"/>
      <c r="G36" s="678"/>
      <c r="H36" s="669"/>
      <c r="I36" s="669"/>
      <c r="J36" s="669"/>
      <c r="K36" s="669"/>
      <c r="L36" s="662"/>
      <c r="M36" s="662"/>
      <c r="N36" s="662"/>
      <c r="O36" s="662"/>
      <c r="P36" s="657"/>
      <c r="Q36" s="657"/>
      <c r="R36" s="657"/>
      <c r="S36" s="657"/>
    </row>
    <row r="37" spans="1:19" s="28" customFormat="1" ht="15.75" customHeight="1">
      <c r="A37" s="650"/>
      <c r="B37" s="658" t="s">
        <v>120</v>
      </c>
      <c r="C37" s="658"/>
      <c r="D37" s="663" t="s">
        <v>120</v>
      </c>
      <c r="E37" s="664"/>
      <c r="F37" s="664"/>
      <c r="G37" s="665"/>
      <c r="H37" s="651" t="s">
        <v>120</v>
      </c>
      <c r="I37" s="652"/>
      <c r="J37" s="652"/>
      <c r="K37" s="653"/>
      <c r="L37" s="654" t="s">
        <v>120</v>
      </c>
      <c r="M37" s="655"/>
      <c r="N37" s="655"/>
      <c r="O37" s="656"/>
      <c r="P37" s="140"/>
      <c r="Q37" s="141"/>
      <c r="R37" s="142"/>
      <c r="S37" s="143"/>
    </row>
    <row r="38" spans="1:19" s="28" customFormat="1" ht="32.25" customHeight="1">
      <c r="A38" s="644" t="s">
        <v>12</v>
      </c>
      <c r="B38" s="30">
        <v>1</v>
      </c>
      <c r="C38" s="31" t="s">
        <v>36</v>
      </c>
      <c r="D38" s="32"/>
      <c r="E38" s="135"/>
      <c r="F38" s="33"/>
      <c r="G38" s="34"/>
      <c r="H38" s="35"/>
      <c r="I38" s="36"/>
      <c r="J38" s="36"/>
      <c r="K38" s="37"/>
      <c r="L38" s="38"/>
      <c r="M38" s="38"/>
      <c r="N38" s="38"/>
      <c r="O38" s="38"/>
      <c r="P38" s="39"/>
      <c r="Q38" s="40"/>
      <c r="R38" s="41"/>
      <c r="S38" s="42"/>
    </row>
    <row r="39" spans="1:19" s="28" customFormat="1" ht="32.25" customHeight="1">
      <c r="A39" s="644"/>
      <c r="B39" s="30">
        <v>2</v>
      </c>
      <c r="C39" s="43" t="s">
        <v>39</v>
      </c>
      <c r="D39" s="32"/>
      <c r="E39" s="135"/>
      <c r="F39" s="33"/>
      <c r="G39" s="34"/>
      <c r="H39" s="44"/>
      <c r="I39" s="45"/>
      <c r="J39" s="45"/>
      <c r="K39" s="46"/>
      <c r="L39" s="47"/>
      <c r="M39" s="47"/>
      <c r="N39" s="47"/>
      <c r="O39" s="47"/>
      <c r="P39" s="48"/>
      <c r="Q39" s="40"/>
      <c r="R39" s="41"/>
      <c r="S39" s="42"/>
    </row>
    <row r="40" spans="1:19" s="28" customFormat="1" ht="32.25" customHeight="1">
      <c r="A40" s="644"/>
      <c r="B40" s="49">
        <v>3</v>
      </c>
      <c r="C40" s="43" t="s">
        <v>44</v>
      </c>
      <c r="D40" s="32"/>
      <c r="E40" s="135"/>
      <c r="F40" s="33"/>
      <c r="G40" s="34"/>
      <c r="H40" s="44"/>
      <c r="I40" s="45"/>
      <c r="J40" s="45"/>
      <c r="K40" s="46"/>
      <c r="L40" s="47"/>
      <c r="M40" s="47"/>
      <c r="N40" s="47"/>
      <c r="O40" s="47"/>
      <c r="P40" s="48"/>
      <c r="Q40" s="40"/>
      <c r="R40" s="41"/>
      <c r="S40" s="42"/>
    </row>
    <row r="41" spans="1:19" s="28" customFormat="1" ht="32.25" customHeight="1">
      <c r="A41" s="644"/>
      <c r="B41" s="30">
        <v>4</v>
      </c>
      <c r="C41" s="43" t="s">
        <v>47</v>
      </c>
      <c r="D41" s="32"/>
      <c r="E41" s="135"/>
      <c r="F41" s="33"/>
      <c r="G41" s="34"/>
      <c r="H41" s="44"/>
      <c r="I41" s="45"/>
      <c r="J41" s="45"/>
      <c r="K41" s="46"/>
      <c r="L41" s="47"/>
      <c r="M41" s="47"/>
      <c r="N41" s="47"/>
      <c r="O41" s="47"/>
      <c r="P41" s="48"/>
      <c r="Q41" s="40"/>
      <c r="R41" s="41"/>
      <c r="S41" s="42"/>
    </row>
    <row r="42" spans="1:19" s="28" customFormat="1" ht="32.25" customHeight="1">
      <c r="A42" s="644"/>
      <c r="B42" s="30">
        <v>5</v>
      </c>
      <c r="C42" s="43" t="s">
        <v>50</v>
      </c>
      <c r="D42" s="32"/>
      <c r="E42" s="135"/>
      <c r="F42" s="33"/>
      <c r="G42" s="34"/>
      <c r="H42" s="44"/>
      <c r="I42" s="45"/>
      <c r="J42" s="45"/>
      <c r="K42" s="46"/>
      <c r="L42" s="47"/>
      <c r="M42" s="47"/>
      <c r="N42" s="47"/>
      <c r="O42" s="47"/>
      <c r="P42" s="48"/>
      <c r="Q42" s="40"/>
      <c r="R42" s="41"/>
      <c r="S42" s="42"/>
    </row>
    <row r="43" spans="1:19" s="28" customFormat="1" ht="32.25" customHeight="1">
      <c r="A43" s="644"/>
      <c r="B43" s="49">
        <v>6</v>
      </c>
      <c r="C43" s="43" t="s">
        <v>53</v>
      </c>
      <c r="D43" s="32"/>
      <c r="E43" s="135"/>
      <c r="F43" s="33"/>
      <c r="G43" s="34"/>
      <c r="H43" s="44"/>
      <c r="I43" s="45"/>
      <c r="J43" s="45"/>
      <c r="K43" s="46"/>
      <c r="L43" s="47"/>
      <c r="M43" s="47"/>
      <c r="N43" s="47"/>
      <c r="O43" s="47"/>
      <c r="P43" s="48"/>
      <c r="Q43" s="40"/>
      <c r="R43" s="41"/>
      <c r="S43" s="42"/>
    </row>
    <row r="44" spans="1:19" s="28" customFormat="1" ht="32.25" customHeight="1">
      <c r="A44" s="644"/>
      <c r="B44" s="30">
        <v>7</v>
      </c>
      <c r="C44" s="43" t="s">
        <v>55</v>
      </c>
      <c r="D44" s="32"/>
      <c r="E44" s="135"/>
      <c r="F44" s="33"/>
      <c r="G44" s="34"/>
      <c r="H44" s="44"/>
      <c r="I44" s="45"/>
      <c r="J44" s="45"/>
      <c r="K44" s="46"/>
      <c r="L44" s="47"/>
      <c r="M44" s="47"/>
      <c r="N44" s="47"/>
      <c r="O44" s="47"/>
      <c r="P44" s="48"/>
      <c r="Q44" s="40"/>
      <c r="R44" s="41"/>
      <c r="S44" s="42"/>
    </row>
    <row r="45" spans="1:19" s="28" customFormat="1" ht="32.25" customHeight="1">
      <c r="A45" s="644"/>
      <c r="B45" s="30">
        <v>8</v>
      </c>
      <c r="C45" s="43" t="s">
        <v>57</v>
      </c>
      <c r="D45" s="32"/>
      <c r="E45" s="135"/>
      <c r="F45" s="33"/>
      <c r="G45" s="34"/>
      <c r="H45" s="44"/>
      <c r="I45" s="45"/>
      <c r="J45" s="45"/>
      <c r="K45" s="46"/>
      <c r="L45" s="47"/>
      <c r="M45" s="47"/>
      <c r="N45" s="47"/>
      <c r="O45" s="47"/>
      <c r="P45" s="48"/>
      <c r="Q45" s="40"/>
      <c r="R45" s="41"/>
      <c r="S45" s="42"/>
    </row>
    <row r="46" spans="1:19" s="28" customFormat="1" ht="32.25" customHeight="1">
      <c r="A46" s="644"/>
      <c r="B46" s="49">
        <v>9</v>
      </c>
      <c r="C46" s="43" t="s">
        <v>59</v>
      </c>
      <c r="D46" s="32"/>
      <c r="E46" s="135"/>
      <c r="F46" s="33"/>
      <c r="G46" s="34"/>
      <c r="H46" s="44"/>
      <c r="I46" s="45"/>
      <c r="J46" s="45"/>
      <c r="K46" s="46"/>
      <c r="L46" s="47"/>
      <c r="M46" s="47"/>
      <c r="N46" s="47"/>
      <c r="O46" s="47"/>
      <c r="P46" s="48"/>
      <c r="Q46" s="40"/>
      <c r="R46" s="41"/>
      <c r="S46" s="42"/>
    </row>
    <row r="47" spans="1:19" s="28" customFormat="1" ht="32.25" customHeight="1">
      <c r="A47" s="644"/>
      <c r="B47" s="30">
        <v>10</v>
      </c>
      <c r="C47" s="43" t="s">
        <v>61</v>
      </c>
      <c r="D47" s="32"/>
      <c r="E47" s="135"/>
      <c r="F47" s="33"/>
      <c r="G47" s="34"/>
      <c r="H47" s="44"/>
      <c r="I47" s="45"/>
      <c r="J47" s="45"/>
      <c r="K47" s="46"/>
      <c r="L47" s="47"/>
      <c r="M47" s="47"/>
      <c r="N47" s="47"/>
      <c r="O47" s="47"/>
      <c r="P47" s="48"/>
      <c r="Q47" s="40"/>
      <c r="R47" s="41"/>
      <c r="S47" s="42"/>
    </row>
    <row r="48" spans="1:19" s="28" customFormat="1" ht="32.25" customHeight="1">
      <c r="A48" s="645"/>
      <c r="B48" s="30">
        <v>11</v>
      </c>
      <c r="C48" s="43" t="s">
        <v>64</v>
      </c>
      <c r="D48" s="50"/>
      <c r="E48" s="136"/>
      <c r="F48" s="51"/>
      <c r="G48" s="52"/>
      <c r="H48" s="44"/>
      <c r="I48" s="45"/>
      <c r="J48" s="45"/>
      <c r="K48" s="46"/>
      <c r="L48" s="47"/>
      <c r="M48" s="47"/>
      <c r="N48" s="47"/>
      <c r="O48" s="47"/>
      <c r="P48" s="48"/>
      <c r="Q48" s="53"/>
      <c r="R48" s="54"/>
      <c r="S48" s="55"/>
    </row>
    <row r="49" spans="1:19" s="28" customFormat="1" ht="32.25" customHeight="1">
      <c r="A49" s="645"/>
      <c r="B49" s="49">
        <v>12</v>
      </c>
      <c r="C49" s="43" t="s">
        <v>13</v>
      </c>
      <c r="D49" s="50"/>
      <c r="E49" s="136"/>
      <c r="F49" s="51"/>
      <c r="G49" s="52"/>
      <c r="H49" s="44"/>
      <c r="I49" s="45"/>
      <c r="J49" s="45"/>
      <c r="K49" s="46"/>
      <c r="L49" s="47"/>
      <c r="M49" s="47"/>
      <c r="N49" s="47"/>
      <c r="O49" s="47"/>
      <c r="P49" s="48"/>
      <c r="Q49" s="53"/>
      <c r="R49" s="54"/>
      <c r="S49" s="55"/>
    </row>
    <row r="50" spans="1:19" s="28" customFormat="1" ht="32.25" customHeight="1">
      <c r="A50" s="645"/>
      <c r="B50" s="30">
        <v>13</v>
      </c>
      <c r="C50" s="43" t="s">
        <v>15</v>
      </c>
      <c r="D50" s="50"/>
      <c r="E50" s="136"/>
      <c r="F50" s="51"/>
      <c r="G50" s="52"/>
      <c r="H50" s="44"/>
      <c r="I50" s="45"/>
      <c r="J50" s="45"/>
      <c r="K50" s="46"/>
      <c r="L50" s="47"/>
      <c r="M50" s="47"/>
      <c r="N50" s="47"/>
      <c r="O50" s="47"/>
      <c r="P50" s="48"/>
      <c r="Q50" s="53"/>
      <c r="R50" s="54"/>
      <c r="S50" s="55"/>
    </row>
    <row r="51" spans="1:19" s="28" customFormat="1" ht="32.25" customHeight="1">
      <c r="A51" s="645"/>
      <c r="B51" s="30">
        <v>14</v>
      </c>
      <c r="C51" s="43" t="s">
        <v>17</v>
      </c>
      <c r="D51" s="50"/>
      <c r="E51" s="136"/>
      <c r="F51" s="51"/>
      <c r="G51" s="52"/>
      <c r="H51" s="44"/>
      <c r="I51" s="45"/>
      <c r="J51" s="45"/>
      <c r="K51" s="46"/>
      <c r="L51" s="47"/>
      <c r="M51" s="47"/>
      <c r="N51" s="47"/>
      <c r="O51" s="47"/>
      <c r="P51" s="48"/>
      <c r="Q51" s="53"/>
      <c r="R51" s="54"/>
      <c r="S51" s="55"/>
    </row>
    <row r="52" spans="1:19" s="28" customFormat="1" ht="32.25" customHeight="1">
      <c r="A52" s="645"/>
      <c r="B52" s="30">
        <v>15</v>
      </c>
      <c r="C52" s="43" t="s">
        <v>19</v>
      </c>
      <c r="D52" s="50"/>
      <c r="E52" s="136"/>
      <c r="F52" s="51"/>
      <c r="G52" s="52"/>
      <c r="H52" s="44"/>
      <c r="I52" s="45"/>
      <c r="J52" s="45"/>
      <c r="K52" s="46"/>
      <c r="L52" s="47"/>
      <c r="M52" s="47"/>
      <c r="N52" s="47"/>
      <c r="O52" s="47"/>
      <c r="P52" s="48"/>
      <c r="Q52" s="53"/>
      <c r="R52" s="54"/>
      <c r="S52" s="55"/>
    </row>
    <row r="53" spans="1:19" s="29" customFormat="1" ht="32.25" customHeight="1">
      <c r="A53" s="645"/>
      <c r="B53" s="49">
        <v>16</v>
      </c>
      <c r="C53" s="43" t="s">
        <v>21</v>
      </c>
      <c r="D53" s="50"/>
      <c r="E53" s="136"/>
      <c r="F53" s="51"/>
      <c r="G53" s="52"/>
      <c r="H53" s="44"/>
      <c r="I53" s="45"/>
      <c r="J53" s="45"/>
      <c r="K53" s="46"/>
      <c r="L53" s="47"/>
      <c r="M53" s="47"/>
      <c r="N53" s="47"/>
      <c r="O53" s="47"/>
      <c r="P53" s="48"/>
      <c r="Q53" s="53"/>
      <c r="R53" s="54"/>
      <c r="S53" s="55"/>
    </row>
    <row r="54" spans="1:19" s="28" customFormat="1" ht="32.25" customHeight="1">
      <c r="A54" s="645"/>
      <c r="B54" s="30">
        <v>17</v>
      </c>
      <c r="C54" s="43" t="s">
        <v>77</v>
      </c>
      <c r="D54" s="50"/>
      <c r="E54" s="136"/>
      <c r="F54" s="51"/>
      <c r="G54" s="52"/>
      <c r="H54" s="44"/>
      <c r="I54" s="45"/>
      <c r="J54" s="45"/>
      <c r="K54" s="46"/>
      <c r="L54" s="47"/>
      <c r="M54" s="47"/>
      <c r="N54" s="47"/>
      <c r="O54" s="47"/>
      <c r="P54" s="48"/>
      <c r="Q54" s="53"/>
      <c r="R54" s="54"/>
      <c r="S54" s="55"/>
    </row>
    <row r="55" spans="1:19" s="29" customFormat="1" ht="32.25" customHeight="1">
      <c r="A55" s="645"/>
      <c r="B55" s="30">
        <v>18</v>
      </c>
      <c r="C55" s="43" t="s">
        <v>23</v>
      </c>
      <c r="D55" s="50"/>
      <c r="E55" s="136"/>
      <c r="F55" s="51"/>
      <c r="G55" s="52"/>
      <c r="H55" s="44"/>
      <c r="I55" s="45"/>
      <c r="J55" s="45"/>
      <c r="K55" s="46"/>
      <c r="L55" s="47"/>
      <c r="M55" s="47"/>
      <c r="N55" s="47"/>
      <c r="O55" s="47"/>
      <c r="P55" s="48"/>
      <c r="Q55" s="53"/>
      <c r="R55" s="54"/>
      <c r="S55" s="55"/>
    </row>
    <row r="56" spans="1:19" s="29" customFormat="1" ht="32.25" customHeight="1">
      <c r="A56" s="645"/>
      <c r="B56" s="30">
        <v>19</v>
      </c>
      <c r="C56" s="43" t="s">
        <v>25</v>
      </c>
      <c r="D56" s="50"/>
      <c r="E56" s="136"/>
      <c r="F56" s="51"/>
      <c r="G56" s="52"/>
      <c r="H56" s="44"/>
      <c r="I56" s="45"/>
      <c r="J56" s="45"/>
      <c r="K56" s="46"/>
      <c r="L56" s="47"/>
      <c r="M56" s="47"/>
      <c r="N56" s="47"/>
      <c r="O56" s="47"/>
      <c r="P56" s="48"/>
      <c r="Q56" s="53"/>
      <c r="R56" s="54"/>
      <c r="S56" s="55"/>
    </row>
    <row r="57" spans="1:19" s="29" customFormat="1" ht="32.25" customHeight="1">
      <c r="A57" s="645"/>
      <c r="B57" s="49">
        <v>20</v>
      </c>
      <c r="C57" s="43" t="s">
        <v>27</v>
      </c>
      <c r="D57" s="50"/>
      <c r="E57" s="136"/>
      <c r="F57" s="51"/>
      <c r="G57" s="52"/>
      <c r="H57" s="44"/>
      <c r="I57" s="45"/>
      <c r="J57" s="45"/>
      <c r="K57" s="46"/>
      <c r="L57" s="47"/>
      <c r="M57" s="47"/>
      <c r="N57" s="47"/>
      <c r="O57" s="47"/>
      <c r="P57" s="48"/>
      <c r="Q57" s="53"/>
      <c r="R57" s="54"/>
      <c r="S57" s="55"/>
    </row>
    <row r="58" spans="1:19" s="29" customFormat="1" ht="32.25" customHeight="1">
      <c r="A58" s="645"/>
      <c r="B58" s="30">
        <v>21</v>
      </c>
      <c r="C58" s="43" t="s">
        <v>29</v>
      </c>
      <c r="D58" s="50"/>
      <c r="E58" s="136"/>
      <c r="F58" s="51"/>
      <c r="G58" s="52"/>
      <c r="H58" s="44"/>
      <c r="I58" s="45"/>
      <c r="J58" s="45"/>
      <c r="K58" s="46"/>
      <c r="L58" s="47"/>
      <c r="M58" s="47"/>
      <c r="N58" s="47"/>
      <c r="O58" s="47"/>
      <c r="P58" s="48"/>
      <c r="Q58" s="53"/>
      <c r="R58" s="54"/>
      <c r="S58" s="55"/>
    </row>
    <row r="59" spans="1:19" s="29" customFormat="1" ht="32.25" customHeight="1">
      <c r="A59" s="645"/>
      <c r="B59" s="30">
        <v>22</v>
      </c>
      <c r="C59" s="43" t="s">
        <v>31</v>
      </c>
      <c r="D59" s="50"/>
      <c r="E59" s="136"/>
      <c r="F59" s="51"/>
      <c r="G59" s="52"/>
      <c r="H59" s="44"/>
      <c r="I59" s="45"/>
      <c r="J59" s="45"/>
      <c r="K59" s="46"/>
      <c r="L59" s="47"/>
      <c r="M59" s="47"/>
      <c r="N59" s="47"/>
      <c r="O59" s="47"/>
      <c r="P59" s="48"/>
      <c r="Q59" s="53"/>
      <c r="R59" s="54"/>
      <c r="S59" s="55"/>
    </row>
    <row r="60" spans="1:19" s="29" customFormat="1" ht="32.25" customHeight="1">
      <c r="A60" s="645"/>
      <c r="B60" s="30">
        <v>23</v>
      </c>
      <c r="C60" s="43" t="s">
        <v>88</v>
      </c>
      <c r="D60" s="50"/>
      <c r="E60" s="136"/>
      <c r="F60" s="51"/>
      <c r="G60" s="52"/>
      <c r="H60" s="44"/>
      <c r="I60" s="45"/>
      <c r="J60" s="45"/>
      <c r="K60" s="46"/>
      <c r="L60" s="47"/>
      <c r="M60" s="47"/>
      <c r="N60" s="47"/>
      <c r="O60" s="47"/>
      <c r="P60" s="48"/>
      <c r="Q60" s="53"/>
      <c r="R60" s="54"/>
      <c r="S60" s="55"/>
    </row>
    <row r="61" spans="1:19" s="29" customFormat="1" ht="32.25" customHeight="1">
      <c r="A61" s="645"/>
      <c r="B61" s="49">
        <v>24</v>
      </c>
      <c r="C61" s="43" t="s">
        <v>89</v>
      </c>
      <c r="D61" s="50"/>
      <c r="E61" s="136"/>
      <c r="F61" s="51"/>
      <c r="G61" s="52"/>
      <c r="H61" s="44"/>
      <c r="I61" s="45"/>
      <c r="J61" s="45"/>
      <c r="K61" s="46"/>
      <c r="L61" s="47"/>
      <c r="M61" s="47"/>
      <c r="N61" s="47"/>
      <c r="O61" s="47"/>
      <c r="P61" s="48"/>
      <c r="Q61" s="53"/>
      <c r="R61" s="54"/>
      <c r="S61" s="55"/>
    </row>
    <row r="62" spans="1:19" s="29" customFormat="1" ht="32.25" customHeight="1" thickBot="1">
      <c r="A62" s="645"/>
      <c r="B62" s="56">
        <v>25</v>
      </c>
      <c r="C62" s="57" t="s">
        <v>90</v>
      </c>
      <c r="D62" s="58"/>
      <c r="E62" s="137"/>
      <c r="F62" s="59"/>
      <c r="G62" s="60"/>
      <c r="H62" s="61"/>
      <c r="I62" s="62"/>
      <c r="J62" s="62"/>
      <c r="K62" s="63"/>
      <c r="L62" s="47"/>
      <c r="M62" s="47"/>
      <c r="N62" s="47"/>
      <c r="O62" s="47"/>
      <c r="P62" s="64"/>
      <c r="Q62" s="65"/>
      <c r="R62" s="66"/>
      <c r="S62" s="67"/>
    </row>
    <row r="63" spans="1:19" s="29" customFormat="1" ht="32.25" customHeight="1" thickBot="1">
      <c r="A63" s="646"/>
      <c r="B63" s="647" t="s">
        <v>120</v>
      </c>
      <c r="C63" s="648"/>
      <c r="D63" s="68"/>
      <c r="E63" s="138"/>
      <c r="F63" s="69"/>
      <c r="G63" s="70"/>
      <c r="H63" s="71"/>
      <c r="I63" s="72"/>
      <c r="J63" s="72"/>
      <c r="K63" s="73"/>
      <c r="L63" s="74"/>
      <c r="M63" s="74"/>
      <c r="N63" s="74"/>
      <c r="O63" s="74"/>
      <c r="P63" s="659"/>
      <c r="Q63" s="660"/>
      <c r="R63" s="661"/>
      <c r="S63" s="75">
        <f>+SUM(S38:S62)</f>
        <v>0</v>
      </c>
    </row>
    <row r="64" spans="16:18" s="29" customFormat="1" ht="12" hidden="1">
      <c r="P64" s="28"/>
      <c r="Q64" s="28"/>
      <c r="R64" s="28"/>
    </row>
  </sheetData>
  <sheetProtection/>
  <mergeCells count="31">
    <mergeCell ref="R1:S4"/>
    <mergeCell ref="L10:O10"/>
    <mergeCell ref="B1:Q1"/>
    <mergeCell ref="B2:Q2"/>
    <mergeCell ref="S12:S36"/>
    <mergeCell ref="N4:Q4"/>
    <mergeCell ref="A10:A11"/>
    <mergeCell ref="B10:C10"/>
    <mergeCell ref="P10:S10"/>
    <mergeCell ref="D10:G10"/>
    <mergeCell ref="H10:K10"/>
    <mergeCell ref="H12:K36"/>
    <mergeCell ref="D12:G36"/>
    <mergeCell ref="L37:O37"/>
    <mergeCell ref="Q12:Q36"/>
    <mergeCell ref="R12:R36"/>
    <mergeCell ref="B37:C37"/>
    <mergeCell ref="P63:R63"/>
    <mergeCell ref="P12:P36"/>
    <mergeCell ref="L12:O36"/>
    <mergeCell ref="D37:G37"/>
    <mergeCell ref="A1:A4"/>
    <mergeCell ref="B7:C7"/>
    <mergeCell ref="B8:C8"/>
    <mergeCell ref="A38:A63"/>
    <mergeCell ref="B63:C63"/>
    <mergeCell ref="B6:C6"/>
    <mergeCell ref="A12:A37"/>
    <mergeCell ref="B3:Q3"/>
    <mergeCell ref="B4:M4"/>
    <mergeCell ref="H37:K37"/>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2019-10-18T14:52:43Z</cp:lastPrinted>
  <dcterms:created xsi:type="dcterms:W3CDTF">2010-03-25T16:40:43Z</dcterms:created>
  <dcterms:modified xsi:type="dcterms:W3CDTF">2021-01-21T03:27:18Z</dcterms:modified>
  <cp:category/>
  <cp:version/>
  <cp:contentType/>
  <cp:contentStatus/>
</cp:coreProperties>
</file>