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fil jdarias\Desktop\LEY 1712 DE 2014\"/>
    </mc:Choice>
  </mc:AlternateContent>
  <bookViews>
    <workbookView xWindow="75" yWindow="60" windowWidth="16335" windowHeight="11760"/>
  </bookViews>
  <sheets>
    <sheet name="EJECUCION BMT" sheetId="2" r:id="rId1"/>
    <sheet name="RESERVAS BH+BMT" sheetId="7" r:id="rId2"/>
    <sheet name="PASIVOS " sheetId="6" r:id="rId3"/>
    <sheet name="FUNCIONAMIENTO" sheetId="8" r:id="rId4"/>
  </sheets>
  <calcPr calcId="162913"/>
</workbook>
</file>

<file path=xl/calcChain.xml><?xml version="1.0" encoding="utf-8"?>
<calcChain xmlns="http://schemas.openxmlformats.org/spreadsheetml/2006/main">
  <c r="O21" i="2" l="1"/>
  <c r="D19" i="7" l="1"/>
  <c r="H6" i="7" l="1"/>
  <c r="A8" i="8" l="1"/>
  <c r="H14" i="7" l="1"/>
  <c r="G7" i="8"/>
  <c r="E7" i="8"/>
  <c r="C7" i="8"/>
  <c r="B7" i="8"/>
  <c r="F7" i="8" l="1"/>
  <c r="H7" i="8"/>
  <c r="D7" i="8"/>
  <c r="H6" i="8"/>
  <c r="F6" i="8"/>
  <c r="D6" i="8"/>
  <c r="H5" i="8"/>
  <c r="F5" i="8"/>
  <c r="G6" i="2"/>
  <c r="D5" i="8"/>
  <c r="E6" i="2"/>
  <c r="E6" i="7" l="1"/>
  <c r="H17" i="7"/>
  <c r="F19" i="7" l="1"/>
  <c r="G19" i="7"/>
  <c r="C19" i="7"/>
  <c r="H7" i="7"/>
  <c r="I7" i="7" s="1"/>
  <c r="H8" i="7"/>
  <c r="I8" i="7" s="1"/>
  <c r="H9" i="7"/>
  <c r="I9" i="7" s="1"/>
  <c r="H10" i="7"/>
  <c r="H11" i="7"/>
  <c r="H12" i="7"/>
  <c r="I12" i="7" s="1"/>
  <c r="H15" i="7"/>
  <c r="H16" i="7"/>
  <c r="H18" i="7"/>
  <c r="H20" i="7"/>
  <c r="E7" i="7"/>
  <c r="E8" i="7"/>
  <c r="E9" i="7"/>
  <c r="E10" i="7"/>
  <c r="E11" i="7"/>
  <c r="E13" i="7" s="1"/>
  <c r="E12" i="7"/>
  <c r="E14" i="7"/>
  <c r="E15" i="7"/>
  <c r="E16" i="7"/>
  <c r="E17" i="7"/>
  <c r="I17" i="7" s="1"/>
  <c r="E18" i="7"/>
  <c r="E20" i="7"/>
  <c r="J20" i="7" s="1"/>
  <c r="G13" i="7"/>
  <c r="D13" i="7"/>
  <c r="D21" i="7" s="1"/>
  <c r="J15" i="7" l="1"/>
  <c r="I11" i="7"/>
  <c r="J8" i="7"/>
  <c r="I16" i="7"/>
  <c r="E19" i="7"/>
  <c r="E21" i="7" s="1"/>
  <c r="I6" i="7"/>
  <c r="J6" i="7"/>
  <c r="J16" i="7"/>
  <c r="J17" i="7"/>
  <c r="G21" i="7"/>
  <c r="I18" i="7"/>
  <c r="I15" i="7"/>
  <c r="H19" i="7"/>
  <c r="J12" i="7"/>
  <c r="I10" i="7"/>
  <c r="J9" i="7"/>
  <c r="J11" i="7"/>
  <c r="J7" i="7"/>
  <c r="J18" i="7"/>
  <c r="H13" i="7"/>
  <c r="J14" i="7"/>
  <c r="I14" i="7"/>
  <c r="J10" i="7"/>
  <c r="O20" i="2"/>
  <c r="G24" i="2" s="1"/>
  <c r="I19" i="7" l="1"/>
  <c r="J13" i="7"/>
  <c r="J19" i="7"/>
  <c r="H21" i="7"/>
  <c r="I21" i="7" s="1"/>
  <c r="I13" i="7"/>
  <c r="C13" i="7"/>
  <c r="C21" i="7" s="1"/>
  <c r="J21" i="7" l="1"/>
  <c r="C6" i="2"/>
  <c r="C10" i="2" l="1"/>
  <c r="C14" i="2"/>
  <c r="C20" i="2"/>
  <c r="C15" i="2" l="1"/>
  <c r="A7" i="6"/>
  <c r="A22" i="7"/>
  <c r="F20" i="2" l="1"/>
  <c r="H14" i="2" l="1"/>
  <c r="F13" i="7" l="1"/>
  <c r="F21" i="7" s="1"/>
  <c r="H20" i="2" l="1"/>
  <c r="F6" i="6" l="1"/>
  <c r="D6" i="6"/>
  <c r="C6" i="6"/>
  <c r="B6" i="6"/>
  <c r="G5" i="6"/>
  <c r="E5" i="6"/>
  <c r="G4" i="6"/>
  <c r="E4" i="6"/>
  <c r="E6" i="6" l="1"/>
  <c r="G6" i="6"/>
  <c r="H10" i="2"/>
  <c r="H15" i="2" s="1"/>
  <c r="I19" i="2" l="1"/>
  <c r="G19" i="2"/>
  <c r="E19" i="2"/>
  <c r="G20" i="2" l="1"/>
  <c r="D20" i="2"/>
  <c r="E20" i="2" s="1"/>
  <c r="H22" i="2"/>
  <c r="F14" i="2"/>
  <c r="D14" i="2"/>
  <c r="F10" i="2"/>
  <c r="D10" i="2"/>
  <c r="E7" i="2"/>
  <c r="E8" i="2"/>
  <c r="E9" i="2"/>
  <c r="E11" i="2"/>
  <c r="E12" i="2"/>
  <c r="E13" i="2"/>
  <c r="E16" i="2"/>
  <c r="E17" i="2"/>
  <c r="E18" i="2"/>
  <c r="G7" i="2"/>
  <c r="G8" i="2"/>
  <c r="G9" i="2"/>
  <c r="G11" i="2"/>
  <c r="G12" i="2"/>
  <c r="G13" i="2"/>
  <c r="G16" i="2"/>
  <c r="G17" i="2"/>
  <c r="G18" i="2"/>
  <c r="I17" i="2"/>
  <c r="I6" i="2"/>
  <c r="I7" i="2"/>
  <c r="F15" i="2" l="1"/>
  <c r="G10" i="2"/>
  <c r="E10" i="2"/>
  <c r="I10" i="2"/>
  <c r="I20" i="2" l="1"/>
  <c r="E14" i="2"/>
  <c r="G14" i="2"/>
  <c r="C22" i="2"/>
  <c r="F22" i="2" l="1"/>
  <c r="D15" i="2"/>
  <c r="G22" i="2" l="1"/>
  <c r="I22" i="2"/>
  <c r="E15" i="2"/>
  <c r="D22" i="2"/>
  <c r="G15" i="2"/>
  <c r="I15" i="2"/>
  <c r="E22" i="2" l="1"/>
</calcChain>
</file>

<file path=xl/comments1.xml><?xml version="1.0" encoding="utf-8"?>
<comments xmlns="http://schemas.openxmlformats.org/spreadsheetml/2006/main">
  <authors>
    <author>Nicol Angely Andrade Parada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</t>
        </r>
      </text>
    </comment>
  </commentList>
</comments>
</file>

<file path=xl/sharedStrings.xml><?xml version="1.0" encoding="utf-8"?>
<sst xmlns="http://schemas.openxmlformats.org/spreadsheetml/2006/main" count="85" uniqueCount="58">
  <si>
    <t>PROYECTO DE INVERSIÓN</t>
  </si>
  <si>
    <t>UNIDAD EJECUTORA 01</t>
  </si>
  <si>
    <t xml:space="preserve">CDP´S </t>
  </si>
  <si>
    <t>% DE EJEC. CDP</t>
  </si>
  <si>
    <t>COMPROMISOS - RP</t>
  </si>
  <si>
    <t xml:space="preserve">% DE EJEC. 
RP
</t>
  </si>
  <si>
    <t xml:space="preserve">GIROS </t>
  </si>
  <si>
    <t>% 
GIRADO</t>
  </si>
  <si>
    <t>SUB. POLÍTICA SECTORIAL</t>
  </si>
  <si>
    <t>SUB. GESTIÓN CORPORATIVA</t>
  </si>
  <si>
    <t>SUB. SERVICIOS DE LA MOVILIDAD - UNIDAD EJECUTORA 02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</si>
  <si>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</si>
  <si>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</si>
  <si>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</si>
  <si>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</si>
  <si>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>Articulación regional y planeción integral del transporte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</si>
  <si>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</si>
  <si>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</si>
  <si>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</si>
  <si>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</si>
  <si>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</si>
  <si>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</si>
  <si>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</si>
  <si>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</si>
  <si>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CONCEPTO RP</t>
  </si>
  <si>
    <t>RESOLUCIÓN 013 DEL 27 DE JULIO DE 2016 POLITICA SECTORIAL  - CUMPLIMIENTO DE FALLO - PAGO SENTENCIA ROSS SLENDY MARTINEZ ANGULO</t>
  </si>
  <si>
    <t>ADICION Y PRORROGA OTRO SI NO 10 DEL CONVENIO INTERADMINISTRATIVO NO 008 DE 2008 AUNAR ESFUERZOS TECNICOS ADMINISTRATIVOS Y  FINANCIEROS ENTRE LAS PARTES PARA LA REGULARIZACION PROVISIONALMENTE DE LOS PASOS A NIVEL DE LA VIA FERREA EN AREA URBANA DE LA CIUDAD DE BOGOTA ,CON EL FIN DE GARANTIZAR LA SEGURIDAD  CIUDADANA , LA MOVILIDAD Y CONECTIVIDAD DE LA CIUDAD ,MIENTRAS SE DISPONE DE LA CORRESPONDIENTE SOLUCION A DESNIVEL</t>
  </si>
  <si>
    <t>OTRO SI N° 2  AL CONTRATO 2015-1247 SUSCRITO ENTRE LA SECRETARIA DISTRITAL DE MOVILIDAD Y TRANSPORTE  PLANEACIÓN Y DISEÑO INGENIERIA - TPD S.A.  CUYO OBJETO ES: " FABRICACIÓN, INSTALACIÓN Y MANTENIMIENTO  DE LOS POSTES  PARA EL SISTEMA DE SEMAFORIZACIÓN DE BOGOTA D.C."</t>
  </si>
  <si>
    <t>CONTRATAR LA CONSULTORIA ESPECIALIZADA PARA REALIZAR LA ESTRUCTURACIÓN DEL PROCESO DE CONTRATACIÓN A NIVEL TÉCNICO, FINANCIERO Y JURÍDICA PARA ENTREGAR EN CONCESIÓN LA PRESTACIÓN DE LOS SERVICIOS DE PATIOS Y GRÚAS PARA VEHÍCULOS QUE SE INMOVILICEN POR INFRACCIONES A LAS NORMAS DE TRÁNSITO Y TRANSPORTE EN BOGOTÁ</t>
  </si>
  <si>
    <t xml:space="preserve"> BOGOTA MEJOR PARA TODOS</t>
  </si>
  <si>
    <t>SECRETARIA DISTRITAL DE MOVILIDAD</t>
  </si>
  <si>
    <t>UNIDAD EJECUTORA</t>
  </si>
  <si>
    <t>DISPONIBLE</t>
  </si>
  <si>
    <t>COMPROMISOS</t>
  </si>
  <si>
    <t xml:space="preserve">% EJECUCIÓN </t>
  </si>
  <si>
    <t>GIROS</t>
  </si>
  <si>
    <t xml:space="preserve">% GIROS </t>
  </si>
  <si>
    <t>UNIDAD EJECUTORA 02</t>
  </si>
  <si>
    <t>RESERVAS DEFINITIVAS</t>
  </si>
  <si>
    <t>% DE GIRO</t>
  </si>
  <si>
    <t>SIN GIRAR</t>
  </si>
  <si>
    <t>TOTAL UNIDAD EJECUTORA 01</t>
  </si>
  <si>
    <t>TOTAL UNIDAD EJECUTORA 02</t>
  </si>
  <si>
    <t xml:space="preserve">TOTAL SDM </t>
  </si>
  <si>
    <t xml:space="preserve">PRESUPUESTO  ASIGNADO
2017
</t>
  </si>
  <si>
    <t>Generar movilidad con seguridad comprometiendo al ciudadano en el conocimiento y cumplimiento de las normas de transito</t>
  </si>
  <si>
    <t>BMPT (15)</t>
  </si>
  <si>
    <t>BH (14)</t>
  </si>
  <si>
    <t>APROPIACIÓN 2017</t>
  </si>
  <si>
    <t>RUBRO</t>
  </si>
  <si>
    <t xml:space="preserve">SERVICIOS PERSONALES </t>
  </si>
  <si>
    <t>GASTOS GENERALES</t>
  </si>
  <si>
    <t>GASTOS DE FUNCIONAMIENTO</t>
  </si>
  <si>
    <t>FUENTE: PREDIS - FECHA: 30 DE JUNIO DE 2017</t>
  </si>
  <si>
    <t>EJECUCION PRESUPUESTAL  30 DE JUNIO DE 2017</t>
  </si>
  <si>
    <t>GIROS RESERVAS PRESUPUESTALES - 30 DE JUNIO DE 2017</t>
  </si>
  <si>
    <t>GIROS DE PASIVOS EXIGIBLES  - 30 DE JUNIO DE 2017</t>
  </si>
  <si>
    <t>FUNCIONAMIENTO  - 30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</si>
</sst>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* #,##0.00_);_(* \(#,##0.00\);_(* &quot;-&quot;??_);_(@_)"/>
    <numFmt numFmtId="165" formatCode="#,##0,,"/>
    <numFmt numFmtId="166" formatCode="#,###,,"/>
    <numFmt numFmtId="167" formatCode="0.0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5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9" fontId="4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0" fontId="5" fillId="0" borderId="1" xfId="2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10" fontId="3" fillId="6" borderId="1" xfId="2" applyNumberFormat="1" applyFont="1" applyFill="1" applyBorder="1" applyAlignment="1">
      <alignment horizontal="center" vertical="center"/>
    </xf>
    <xf numFmtId="166" fontId="7" fillId="0" borderId="0" xfId="0" applyNumberFormat="1" applyFont="1"/>
    <xf numFmtId="9" fontId="5" fillId="0" borderId="0" xfId="0" applyNumberFormat="1" applyFont="1"/>
    <xf numFmtId="9" fontId="11" fillId="0" borderId="1" xfId="2" applyNumberFormat="1" applyFont="1" applyBorder="1" applyAlignment="1">
      <alignment horizontal="center" vertical="center"/>
    </xf>
    <xf numFmtId="166" fontId="2" fillId="0" borderId="0" xfId="2" applyNumberFormat="1" applyFont="1"/>
    <xf numFmtId="9" fontId="11" fillId="0" borderId="0" xfId="2" applyNumberFormat="1" applyFont="1"/>
    <xf numFmtId="0" fontId="12" fillId="0" borderId="0" xfId="0" applyFont="1" applyAlignment="1">
      <alignment vertical="center" wrapText="1"/>
    </xf>
    <xf numFmtId="0" fontId="12" fillId="0" borderId="0" xfId="0" applyFont="1"/>
    <xf numFmtId="165" fontId="9" fillId="2" borderId="1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9" fontId="12" fillId="0" borderId="1" xfId="2" applyNumberFormat="1" applyFont="1" applyBorder="1" applyAlignment="1">
      <alignment horizontal="center" vertical="center"/>
    </xf>
    <xf numFmtId="9" fontId="9" fillId="5" borderId="1" xfId="2" applyFont="1" applyFill="1" applyBorder="1" applyAlignment="1">
      <alignment horizontal="center" vertical="center"/>
    </xf>
    <xf numFmtId="9" fontId="9" fillId="4" borderId="1" xfId="2" applyFont="1" applyFill="1" applyBorder="1" applyAlignment="1">
      <alignment horizontal="center" vertical="center"/>
    </xf>
    <xf numFmtId="10" fontId="9" fillId="4" borderId="1" xfId="2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vertical="center" wrapText="1"/>
    </xf>
    <xf numFmtId="10" fontId="9" fillId="5" borderId="1" xfId="2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0" fontId="9" fillId="2" borderId="1" xfId="2" applyNumberFormat="1" applyFont="1" applyFill="1" applyBorder="1" applyAlignment="1">
      <alignment horizontal="center" vertical="center"/>
    </xf>
    <xf numFmtId="167" fontId="12" fillId="0" borderId="0" xfId="2" applyNumberFormat="1" applyFont="1"/>
    <xf numFmtId="9" fontId="8" fillId="6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11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vertical="center"/>
    </xf>
    <xf numFmtId="9" fontId="8" fillId="2" borderId="1" xfId="2" applyNumberFormat="1" applyFont="1" applyFill="1" applyBorder="1" applyAlignment="1">
      <alignment horizontal="center" vertical="center"/>
    </xf>
    <xf numFmtId="9" fontId="8" fillId="2" borderId="7" xfId="2" applyNumberFormat="1" applyFont="1" applyFill="1" applyBorder="1" applyAlignment="1">
      <alignment horizontal="center" vertical="center"/>
    </xf>
    <xf numFmtId="9" fontId="8" fillId="2" borderId="6" xfId="2" applyNumberFormat="1" applyFont="1" applyFill="1" applyBorder="1" applyAlignment="1">
      <alignment horizontal="center" vertical="center"/>
    </xf>
    <xf numFmtId="166" fontId="8" fillId="3" borderId="11" xfId="1" applyNumberFormat="1" applyFont="1" applyFill="1" applyBorder="1"/>
    <xf numFmtId="0" fontId="11" fillId="3" borderId="12" xfId="0" applyFont="1" applyFill="1" applyBorder="1" applyAlignment="1">
      <alignment horizontal="center"/>
    </xf>
    <xf numFmtId="9" fontId="11" fillId="0" borderId="12" xfId="2" applyNumberFormat="1" applyFont="1" applyBorder="1" applyAlignment="1">
      <alignment horizontal="center" vertical="center"/>
    </xf>
    <xf numFmtId="41" fontId="11" fillId="0" borderId="1" xfId="4" applyFont="1" applyBorder="1" applyAlignment="1">
      <alignment horizontal="center" vertical="center" wrapText="1"/>
    </xf>
    <xf numFmtId="41" fontId="8" fillId="6" borderId="1" xfId="4" applyFont="1" applyFill="1" applyBorder="1" applyAlignment="1">
      <alignment horizontal="center" vertical="center"/>
    </xf>
    <xf numFmtId="41" fontId="8" fillId="6" borderId="7" xfId="4" applyFont="1" applyFill="1" applyBorder="1" applyAlignment="1">
      <alignment horizontal="center" vertical="center"/>
    </xf>
    <xf numFmtId="41" fontId="11" fillId="3" borderId="12" xfId="4" applyFont="1" applyFill="1" applyBorder="1"/>
    <xf numFmtId="41" fontId="8" fillId="6" borderId="6" xfId="4" applyFont="1" applyFill="1" applyBorder="1" applyAlignment="1">
      <alignment horizontal="center" vertical="center"/>
    </xf>
    <xf numFmtId="41" fontId="11" fillId="0" borderId="0" xfId="4" applyFont="1"/>
    <xf numFmtId="41" fontId="0" fillId="0" borderId="0" xfId="4" applyFont="1"/>
    <xf numFmtId="0" fontId="10" fillId="0" borderId="0" xfId="0" applyFont="1"/>
    <xf numFmtId="41" fontId="15" fillId="6" borderId="1" xfId="4" applyFont="1" applyFill="1" applyBorder="1" applyAlignment="1">
      <alignment horizontal="center" vertical="center" wrapText="1"/>
    </xf>
    <xf numFmtId="166" fontId="0" fillId="0" borderId="0" xfId="4" applyNumberFormat="1" applyFont="1"/>
    <xf numFmtId="166" fontId="4" fillId="6" borderId="1" xfId="4" applyNumberFormat="1" applyFont="1" applyFill="1" applyBorder="1" applyAlignment="1">
      <alignment horizontal="center" vertical="center" wrapText="1"/>
    </xf>
    <xf numFmtId="166" fontId="5" fillId="0" borderId="1" xfId="4" applyNumberFormat="1" applyFont="1" applyBorder="1" applyAlignment="1">
      <alignment horizontal="center" vertical="center"/>
    </xf>
    <xf numFmtId="166" fontId="3" fillId="6" borderId="1" xfId="4" applyNumberFormat="1" applyFont="1" applyFill="1" applyBorder="1" applyAlignment="1">
      <alignment horizontal="center" vertical="center"/>
    </xf>
    <xf numFmtId="166" fontId="5" fillId="0" borderId="0" xfId="4" applyNumberFormat="1" applyFont="1"/>
    <xf numFmtId="41" fontId="9" fillId="2" borderId="1" xfId="4" applyFont="1" applyFill="1" applyBorder="1" applyAlignment="1">
      <alignment horizontal="center" vertical="center" wrapText="1"/>
    </xf>
    <xf numFmtId="41" fontId="12" fillId="0" borderId="1" xfId="4" applyFont="1" applyFill="1" applyBorder="1" applyAlignment="1">
      <alignment horizontal="center" vertical="center" wrapText="1"/>
    </xf>
    <xf numFmtId="41" fontId="9" fillId="5" borderId="1" xfId="4" applyFont="1" applyFill="1" applyBorder="1" applyAlignment="1">
      <alignment horizontal="center" vertical="center"/>
    </xf>
    <xf numFmtId="41" fontId="9" fillId="2" borderId="1" xfId="4" applyFont="1" applyFill="1" applyBorder="1" applyAlignment="1">
      <alignment horizontal="center" vertical="center"/>
    </xf>
    <xf numFmtId="41" fontId="12" fillId="3" borderId="0" xfId="4" applyFont="1" applyFill="1" applyBorder="1" applyAlignment="1">
      <alignment horizontal="center" vertical="center"/>
    </xf>
    <xf numFmtId="41" fontId="12" fillId="0" borderId="0" xfId="4" applyFont="1"/>
    <xf numFmtId="41" fontId="8" fillId="6" borderId="1" xfId="4" applyFont="1" applyFill="1" applyBorder="1" applyAlignment="1">
      <alignment horizontal="center" vertical="center" wrapText="1"/>
    </xf>
    <xf numFmtId="41" fontId="11" fillId="0" borderId="12" xfId="4" applyFont="1" applyBorder="1" applyAlignment="1">
      <alignment horizontal="center" vertical="center" wrapText="1"/>
    </xf>
    <xf numFmtId="41" fontId="11" fillId="0" borderId="13" xfId="4" applyFont="1" applyBorder="1" applyAlignment="1">
      <alignment horizontal="center" vertical="center" wrapText="1"/>
    </xf>
    <xf numFmtId="0" fontId="16" fillId="0" borderId="0" xfId="0" applyFont="1"/>
    <xf numFmtId="41" fontId="11" fillId="8" borderId="1" xfId="4" applyFont="1" applyFill="1" applyBorder="1" applyAlignment="1">
      <alignment horizontal="center" vertical="center" wrapText="1"/>
    </xf>
    <xf numFmtId="41" fontId="11" fillId="9" borderId="1" xfId="4" applyFont="1" applyFill="1" applyBorder="1" applyAlignment="1">
      <alignment horizontal="center" vertical="center" wrapText="1"/>
    </xf>
    <xf numFmtId="41" fontId="17" fillId="2" borderId="1" xfId="4" applyFont="1" applyFill="1" applyBorder="1" applyAlignment="1">
      <alignment horizontal="center" vertical="center" wrapText="1"/>
    </xf>
    <xf numFmtId="166" fontId="17" fillId="2" borderId="1" xfId="1" applyNumberFormat="1" applyFont="1" applyFill="1" applyBorder="1" applyAlignment="1">
      <alignment horizontal="center"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1" fontId="19" fillId="0" borderId="1" xfId="4" applyFont="1" applyBorder="1" applyAlignment="1">
      <alignment horizontal="center" vertical="center" wrapText="1"/>
    </xf>
    <xf numFmtId="10" fontId="20" fillId="0" borderId="1" xfId="2" applyNumberFormat="1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41" fontId="22" fillId="7" borderId="1" xfId="4" applyFont="1" applyFill="1" applyBorder="1" applyAlignment="1">
      <alignment horizontal="center" vertical="center" wrapText="1"/>
    </xf>
    <xf numFmtId="10" fontId="17" fillId="7" borderId="1" xfId="2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41" fontId="10" fillId="3" borderId="11" xfId="4" applyFont="1" applyFill="1" applyBorder="1" applyAlignment="1">
      <alignment horizontal="center" vertical="center"/>
    </xf>
    <xf numFmtId="41" fontId="10" fillId="3" borderId="12" xfId="4" applyFont="1" applyFill="1" applyBorder="1" applyAlignment="1">
      <alignment horizontal="center" vertical="center"/>
    </xf>
    <xf numFmtId="41" fontId="10" fillId="3" borderId="13" xfId="4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</cellXfs>
  <cellStyles count="5">
    <cellStyle name="Millares" xfId="1" builtinId="3"/>
    <cellStyle name="Millares [0]" xfId="4" builtinId="6"/>
    <cellStyle name="Normal" xfId="0" builtinId="0"/>
    <cellStyle name="Normal 17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O24"/>
  <sheetViews>
    <sheetView showGridLines="0" tabSelected="1" zoomScale="70" zoomScaleNormal="70" workbookViewId="0">
      <pane xSplit="1" ySplit="5" topLeftCell="B6" activePane="bottomRight" state="frozen"/>
      <selection activeCell="F27" sqref="F27"/>
      <selection pane="topRight" activeCell="F27" sqref="F27"/>
      <selection pane="bottomLeft" activeCell="F27" sqref="F27"/>
      <selection pane="bottomRight" activeCell="G22" sqref="G22"/>
    </sheetView>
  </sheetViews>
  <sheetFormatPr baseColWidth="10" defaultRowHeight="15" x14ac:dyDescent="0.2"/>
  <cols>
    <col min="1" max="1" width="11.5703125" style="14" bestFit="1" customWidth="1"/>
    <col min="2" max="2" width="47.7109375" style="14" customWidth="1"/>
    <col min="3" max="3" width="22.85546875" style="62" customWidth="1"/>
    <col min="4" max="4" width="23" style="62" customWidth="1"/>
    <col min="5" max="5" width="11.5703125" style="14" customWidth="1"/>
    <col min="6" max="6" width="21.5703125" style="62" customWidth="1"/>
    <col min="7" max="7" width="11.5703125" style="14" bestFit="1" customWidth="1"/>
    <col min="8" max="8" width="19.28515625" style="62" customWidth="1"/>
    <col min="9" max="9" width="12.5703125" style="14" customWidth="1"/>
    <col min="10" max="10" width="70.85546875" style="13" hidden="1" customWidth="1"/>
    <col min="11" max="16384" width="11.42578125" style="14"/>
  </cols>
  <sheetData>
    <row r="1" spans="1:10" ht="15.75" x14ac:dyDescent="0.25">
      <c r="A1" s="80" t="s">
        <v>11</v>
      </c>
      <c r="B1" s="81"/>
      <c r="C1" s="81"/>
      <c r="D1" s="81"/>
      <c r="E1" s="81"/>
      <c r="F1" s="81"/>
      <c r="G1" s="81"/>
      <c r="H1" s="81"/>
      <c r="I1" s="81"/>
    </row>
    <row r="2" spans="1:10" ht="15.75" x14ac:dyDescent="0.25">
      <c r="A2" s="80" t="s">
        <v>29</v>
      </c>
      <c r="B2" s="81"/>
      <c r="C2" s="81"/>
      <c r="D2" s="81"/>
      <c r="E2" s="81"/>
      <c r="F2" s="81"/>
      <c r="G2" s="81"/>
      <c r="H2" s="81"/>
      <c r="I2" s="81"/>
    </row>
    <row r="3" spans="1:10" ht="15.75" x14ac:dyDescent="0.25">
      <c r="A3" s="80" t="s">
        <v>54</v>
      </c>
      <c r="B3" s="81"/>
      <c r="C3" s="81"/>
      <c r="D3" s="81"/>
      <c r="E3" s="81"/>
      <c r="F3" s="81"/>
      <c r="G3" s="81"/>
      <c r="H3" s="81"/>
      <c r="I3" s="81"/>
    </row>
    <row r="5" spans="1:10" ht="63" x14ac:dyDescent="0.2">
      <c r="A5" s="79" t="s">
        <v>0</v>
      </c>
      <c r="B5" s="79"/>
      <c r="C5" s="57" t="s">
        <v>44</v>
      </c>
      <c r="D5" s="57" t="s">
        <v>2</v>
      </c>
      <c r="E5" s="16" t="s">
        <v>3</v>
      </c>
      <c r="F5" s="57" t="s">
        <v>4</v>
      </c>
      <c r="G5" s="15" t="s">
        <v>5</v>
      </c>
      <c r="H5" s="57" t="s">
        <v>6</v>
      </c>
      <c r="I5" s="16" t="s">
        <v>7</v>
      </c>
      <c r="J5" s="15" t="s">
        <v>24</v>
      </c>
    </row>
    <row r="6" spans="1:10" ht="43.5" customHeight="1" x14ac:dyDescent="0.2">
      <c r="A6" s="25">
        <v>339</v>
      </c>
      <c r="B6" s="33" t="s">
        <v>23</v>
      </c>
      <c r="C6" s="58">
        <f>69173384000-50000000000</f>
        <v>19173384000</v>
      </c>
      <c r="D6" s="58">
        <v>10071120200</v>
      </c>
      <c r="E6" s="17">
        <f>+D6/C6</f>
        <v>0.52526565993775542</v>
      </c>
      <c r="F6" s="58">
        <v>4107644147</v>
      </c>
      <c r="G6" s="17">
        <f>+F6/C6</f>
        <v>0.21423678506621471</v>
      </c>
      <c r="H6" s="58">
        <v>1342830541</v>
      </c>
      <c r="I6" s="17">
        <f t="shared" ref="I6:I20" si="0">+H6/F6</f>
        <v>0.32691014434167343</v>
      </c>
      <c r="J6" s="18" t="s">
        <v>25</v>
      </c>
    </row>
    <row r="7" spans="1:10" ht="43.5" customHeight="1" x14ac:dyDescent="0.2">
      <c r="A7" s="19">
        <v>1004</v>
      </c>
      <c r="B7" s="20" t="s">
        <v>13</v>
      </c>
      <c r="C7" s="58">
        <v>18514000000</v>
      </c>
      <c r="D7" s="58">
        <v>6916424540</v>
      </c>
      <c r="E7" s="17">
        <f t="shared" ref="E7:E20" si="1">+D7/C7</f>
        <v>0.37357807821108352</v>
      </c>
      <c r="F7" s="58">
        <v>4629870200</v>
      </c>
      <c r="G7" s="17">
        <f t="shared" ref="G7:G20" si="2">+F7/C7</f>
        <v>0.25007400885816139</v>
      </c>
      <c r="H7" s="58">
        <v>706104797</v>
      </c>
      <c r="I7" s="17">
        <f t="shared" si="0"/>
        <v>0.15251071120741139</v>
      </c>
      <c r="J7" s="18" t="s">
        <v>26</v>
      </c>
    </row>
    <row r="8" spans="1:10" ht="47.25" customHeight="1" x14ac:dyDescent="0.2">
      <c r="A8" s="19">
        <v>967</v>
      </c>
      <c r="B8" s="20" t="s">
        <v>14</v>
      </c>
      <c r="C8" s="58">
        <v>9781000000</v>
      </c>
      <c r="D8" s="58">
        <v>6223137307</v>
      </c>
      <c r="E8" s="17">
        <f t="shared" si="1"/>
        <v>0.63624755209078832</v>
      </c>
      <c r="F8" s="58">
        <v>1183992777</v>
      </c>
      <c r="G8" s="17">
        <f t="shared" si="2"/>
        <v>0.12105027880584807</v>
      </c>
      <c r="H8" s="58">
        <v>354031680</v>
      </c>
      <c r="I8" s="21">
        <v>0</v>
      </c>
      <c r="J8" s="18"/>
    </row>
    <row r="9" spans="1:10" ht="47.25" customHeight="1" x14ac:dyDescent="0.2">
      <c r="A9" s="19">
        <v>1183</v>
      </c>
      <c r="B9" s="20" t="s">
        <v>15</v>
      </c>
      <c r="C9" s="58">
        <v>2972000000</v>
      </c>
      <c r="D9" s="58">
        <v>1542562523</v>
      </c>
      <c r="E9" s="17">
        <f t="shared" si="1"/>
        <v>0.51903180450874831</v>
      </c>
      <c r="F9" s="58">
        <v>203351200</v>
      </c>
      <c r="G9" s="17">
        <f t="shared" si="2"/>
        <v>6.8422341857335131E-2</v>
      </c>
      <c r="H9" s="58">
        <v>8101200</v>
      </c>
      <c r="I9" s="21">
        <v>0</v>
      </c>
      <c r="J9" s="18"/>
    </row>
    <row r="10" spans="1:10" ht="30.75" customHeight="1" x14ac:dyDescent="0.2">
      <c r="A10" s="78" t="s">
        <v>8</v>
      </c>
      <c r="B10" s="78"/>
      <c r="C10" s="59">
        <f>+C9+C8+C7+C6</f>
        <v>50440384000</v>
      </c>
      <c r="D10" s="59">
        <f>+D9+D8+D7+D6</f>
        <v>24753244570</v>
      </c>
      <c r="E10" s="22">
        <f t="shared" si="1"/>
        <v>0.49074258772494672</v>
      </c>
      <c r="F10" s="59">
        <f>+F9+F8+F7+F6</f>
        <v>10124858324</v>
      </c>
      <c r="G10" s="22">
        <f t="shared" si="2"/>
        <v>0.20072920785059845</v>
      </c>
      <c r="H10" s="59">
        <f>+H9+H8+H7+H6</f>
        <v>2411068218</v>
      </c>
      <c r="I10" s="22">
        <f>+H10/F10</f>
        <v>0.23813352649930866</v>
      </c>
      <c r="J10" s="18"/>
    </row>
    <row r="11" spans="1:10" ht="33.75" customHeight="1" x14ac:dyDescent="0.2">
      <c r="A11" s="19">
        <v>585</v>
      </c>
      <c r="B11" s="20" t="s">
        <v>21</v>
      </c>
      <c r="C11" s="58">
        <v>3300000000</v>
      </c>
      <c r="D11" s="58">
        <v>1232221578</v>
      </c>
      <c r="E11" s="17">
        <f t="shared" si="1"/>
        <v>0.37340047818181821</v>
      </c>
      <c r="F11" s="58">
        <v>847669933</v>
      </c>
      <c r="G11" s="17">
        <f t="shared" si="2"/>
        <v>0.25686967666666666</v>
      </c>
      <c r="H11" s="58">
        <v>116288989</v>
      </c>
      <c r="I11" s="21">
        <v>0</v>
      </c>
      <c r="J11" s="18"/>
    </row>
    <row r="12" spans="1:10" ht="33.75" customHeight="1" x14ac:dyDescent="0.2">
      <c r="A12" s="19">
        <v>965</v>
      </c>
      <c r="B12" s="20" t="s">
        <v>22</v>
      </c>
      <c r="C12" s="58">
        <v>362000000</v>
      </c>
      <c r="D12" s="58">
        <v>322940000</v>
      </c>
      <c r="E12" s="17">
        <f t="shared" si="1"/>
        <v>0.8920994475138122</v>
      </c>
      <c r="F12" s="58">
        <v>271080000</v>
      </c>
      <c r="G12" s="17">
        <f t="shared" si="2"/>
        <v>0.7488397790055249</v>
      </c>
      <c r="H12" s="58">
        <v>88423200</v>
      </c>
      <c r="I12" s="21">
        <v>0</v>
      </c>
      <c r="J12" s="18"/>
    </row>
    <row r="13" spans="1:10" ht="33.75" customHeight="1" x14ac:dyDescent="0.2">
      <c r="A13" s="19">
        <v>6094</v>
      </c>
      <c r="B13" s="36" t="s">
        <v>16</v>
      </c>
      <c r="C13" s="58">
        <v>31590000000</v>
      </c>
      <c r="D13" s="58">
        <v>17904489560</v>
      </c>
      <c r="E13" s="17">
        <f t="shared" si="1"/>
        <v>0.56677713073757519</v>
      </c>
      <c r="F13" s="58">
        <v>8302461304</v>
      </c>
      <c r="G13" s="17">
        <f t="shared" si="2"/>
        <v>0.26281928787591008</v>
      </c>
      <c r="H13" s="58">
        <v>1624093493</v>
      </c>
      <c r="I13" s="21">
        <v>0</v>
      </c>
      <c r="J13" s="18"/>
    </row>
    <row r="14" spans="1:10" ht="29.25" customHeight="1" x14ac:dyDescent="0.2">
      <c r="A14" s="78" t="s">
        <v>9</v>
      </c>
      <c r="B14" s="78"/>
      <c r="C14" s="59">
        <f>+C13+C12+C11</f>
        <v>35252000000</v>
      </c>
      <c r="D14" s="59">
        <f>+D13+D12+D11</f>
        <v>19459651138</v>
      </c>
      <c r="E14" s="22">
        <f t="shared" si="1"/>
        <v>0.55201552076477933</v>
      </c>
      <c r="F14" s="59">
        <f>+F13+F12+F11</f>
        <v>9421211237</v>
      </c>
      <c r="G14" s="22">
        <f t="shared" si="2"/>
        <v>0.26725324058209465</v>
      </c>
      <c r="H14" s="59">
        <f>+H13+H12+H11</f>
        <v>1828805682</v>
      </c>
      <c r="I14" s="22">
        <v>0</v>
      </c>
      <c r="J14" s="18"/>
    </row>
    <row r="15" spans="1:10" ht="32.25" customHeight="1" x14ac:dyDescent="0.2">
      <c r="A15" s="79" t="s">
        <v>1</v>
      </c>
      <c r="B15" s="79"/>
      <c r="C15" s="60">
        <f>+C10+C14</f>
        <v>85692384000</v>
      </c>
      <c r="D15" s="60">
        <f>+D10+D14</f>
        <v>44212895708</v>
      </c>
      <c r="E15" s="23">
        <f t="shared" si="1"/>
        <v>0.51594895186951506</v>
      </c>
      <c r="F15" s="60">
        <f>+F10+F14</f>
        <v>19546069561</v>
      </c>
      <c r="G15" s="24">
        <f t="shared" si="2"/>
        <v>0.22809576124057887</v>
      </c>
      <c r="H15" s="60">
        <f>+H10+H14</f>
        <v>4239873900</v>
      </c>
      <c r="I15" s="23">
        <f>+H15/F15</f>
        <v>0.21691695544048206</v>
      </c>
      <c r="J15" s="18"/>
    </row>
    <row r="16" spans="1:10" ht="33.75" customHeight="1" x14ac:dyDescent="0.2">
      <c r="A16" s="19">
        <v>6219</v>
      </c>
      <c r="B16" s="25" t="s">
        <v>17</v>
      </c>
      <c r="C16" s="58">
        <v>20483000000</v>
      </c>
      <c r="D16" s="58">
        <v>13510085195</v>
      </c>
      <c r="E16" s="17">
        <f t="shared" si="1"/>
        <v>0.65957551115559243</v>
      </c>
      <c r="F16" s="58">
        <v>11654437611</v>
      </c>
      <c r="G16" s="17">
        <f t="shared" si="2"/>
        <v>0.56898098964995358</v>
      </c>
      <c r="H16" s="58">
        <v>4186812463</v>
      </c>
      <c r="I16" s="17">
        <v>0</v>
      </c>
      <c r="J16" s="18"/>
    </row>
    <row r="17" spans="1:15" ht="42" customHeight="1" x14ac:dyDescent="0.2">
      <c r="A17" s="19">
        <v>1044</v>
      </c>
      <c r="B17" s="25" t="s">
        <v>18</v>
      </c>
      <c r="C17" s="58">
        <v>65219479000</v>
      </c>
      <c r="D17" s="58">
        <v>11938077342</v>
      </c>
      <c r="E17" s="17">
        <f t="shared" si="1"/>
        <v>0.18304465974038217</v>
      </c>
      <c r="F17" s="58">
        <v>7906409690</v>
      </c>
      <c r="G17" s="17">
        <f t="shared" si="2"/>
        <v>0.12122773458524562</v>
      </c>
      <c r="H17" s="58">
        <v>929107607</v>
      </c>
      <c r="I17" s="17">
        <f t="shared" si="0"/>
        <v>0.11751321313075037</v>
      </c>
      <c r="J17" s="18" t="s">
        <v>28</v>
      </c>
    </row>
    <row r="18" spans="1:15" ht="30" x14ac:dyDescent="0.2">
      <c r="A18" s="19">
        <v>7132</v>
      </c>
      <c r="B18" s="25" t="s">
        <v>19</v>
      </c>
      <c r="C18" s="58">
        <v>26380650000</v>
      </c>
      <c r="D18" s="58">
        <v>23828127139</v>
      </c>
      <c r="E18" s="17">
        <f t="shared" si="1"/>
        <v>0.903242609223048</v>
      </c>
      <c r="F18" s="58">
        <v>19587243521</v>
      </c>
      <c r="G18" s="17">
        <f t="shared" si="2"/>
        <v>0.74248525040133584</v>
      </c>
      <c r="H18" s="58">
        <v>4405751541</v>
      </c>
      <c r="I18" s="17">
        <v>0</v>
      </c>
      <c r="J18" s="18"/>
      <c r="O18" s="14">
        <v>100</v>
      </c>
    </row>
    <row r="19" spans="1:15" ht="37.5" customHeight="1" x14ac:dyDescent="0.2">
      <c r="A19" s="19">
        <v>1032</v>
      </c>
      <c r="B19" s="26" t="s">
        <v>20</v>
      </c>
      <c r="C19" s="58">
        <v>152217506000</v>
      </c>
      <c r="D19" s="58">
        <v>112420718683</v>
      </c>
      <c r="E19" s="17">
        <f t="shared" si="1"/>
        <v>0.73855315092995943</v>
      </c>
      <c r="F19" s="58">
        <v>52606409106</v>
      </c>
      <c r="G19" s="17">
        <f t="shared" si="2"/>
        <v>0.34560025642517095</v>
      </c>
      <c r="H19" s="58">
        <v>12009020754</v>
      </c>
      <c r="I19" s="17">
        <f>+H19/F19</f>
        <v>0.22828056425220472</v>
      </c>
      <c r="J19" s="18" t="s">
        <v>27</v>
      </c>
      <c r="O19" s="14">
        <v>12</v>
      </c>
    </row>
    <row r="20" spans="1:15" ht="32.25" customHeight="1" x14ac:dyDescent="0.2">
      <c r="A20" s="78" t="s">
        <v>10</v>
      </c>
      <c r="B20" s="78"/>
      <c r="C20" s="59">
        <f>SUM(C16:C19)</f>
        <v>264300635000</v>
      </c>
      <c r="D20" s="59">
        <f>SUM(D16:D19)</f>
        <v>161697008359</v>
      </c>
      <c r="E20" s="22">
        <f t="shared" si="1"/>
        <v>0.61179197832422916</v>
      </c>
      <c r="F20" s="59">
        <f>SUM(F16:F19)</f>
        <v>91754499928</v>
      </c>
      <c r="G20" s="27">
        <f t="shared" si="2"/>
        <v>0.34715958941226155</v>
      </c>
      <c r="H20" s="59">
        <f>SUM(H16:H19)</f>
        <v>21530692365</v>
      </c>
      <c r="I20" s="22">
        <f t="shared" si="0"/>
        <v>0.23465543795557919</v>
      </c>
      <c r="J20" s="18"/>
      <c r="O20" s="14">
        <f>+O18/O19</f>
        <v>8.3333333333333339</v>
      </c>
    </row>
    <row r="21" spans="1:15" x14ac:dyDescent="0.2">
      <c r="A21" s="28"/>
      <c r="B21" s="29"/>
      <c r="C21" s="61"/>
      <c r="O21" s="14">
        <f>+O20*5.5</f>
        <v>45.833333333333336</v>
      </c>
    </row>
    <row r="22" spans="1:15" ht="20.25" customHeight="1" x14ac:dyDescent="0.2">
      <c r="A22" s="79" t="s">
        <v>12</v>
      </c>
      <c r="B22" s="79"/>
      <c r="C22" s="60">
        <f>+C15+C20</f>
        <v>349993019000</v>
      </c>
      <c r="D22" s="60">
        <f>+D15+D20</f>
        <v>205909904067</v>
      </c>
      <c r="E22" s="30">
        <f>+D22/C22</f>
        <v>0.58832574619724054</v>
      </c>
      <c r="F22" s="60">
        <f>+F15+F20</f>
        <v>111300569489</v>
      </c>
      <c r="G22" s="24">
        <f>F22/C22</f>
        <v>0.31800797000753894</v>
      </c>
      <c r="H22" s="60">
        <f>+H15+H20</f>
        <v>25770566265</v>
      </c>
      <c r="I22" s="30">
        <f>+H22/F22</f>
        <v>0.23154029115319974</v>
      </c>
    </row>
    <row r="23" spans="1:15" x14ac:dyDescent="0.2">
      <c r="A23" s="14" t="s">
        <v>53</v>
      </c>
      <c r="I23" s="31"/>
    </row>
    <row r="24" spans="1:15" ht="15.75" x14ac:dyDescent="0.25">
      <c r="G24" s="50">
        <f>+O21</f>
        <v>45.833333333333336</v>
      </c>
    </row>
  </sheetData>
  <mergeCells count="9">
    <mergeCell ref="A20:B20"/>
    <mergeCell ref="A22:B22"/>
    <mergeCell ref="A5:B5"/>
    <mergeCell ref="A10:B10"/>
    <mergeCell ref="A1:I1"/>
    <mergeCell ref="A2:I2"/>
    <mergeCell ref="A3:I3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="70" zoomScaleNormal="70" workbookViewId="0">
      <selection activeCell="F17" sqref="F17"/>
    </sheetView>
  </sheetViews>
  <sheetFormatPr baseColWidth="10" defaultRowHeight="15" x14ac:dyDescent="0.25"/>
  <cols>
    <col min="1" max="1" width="8.28515625" customWidth="1"/>
    <col min="2" max="2" width="45.5703125" style="35" bestFit="1" customWidth="1"/>
    <col min="3" max="3" width="21.140625" style="49" customWidth="1"/>
    <col min="4" max="4" width="19.85546875" style="49" customWidth="1"/>
    <col min="5" max="5" width="33.5703125" style="49" customWidth="1"/>
    <col min="6" max="7" width="22.5703125" style="49" customWidth="1"/>
    <col min="8" max="8" width="30.28515625" style="49" customWidth="1"/>
    <col min="9" max="9" width="15" customWidth="1"/>
    <col min="10" max="10" width="26.85546875" style="49" customWidth="1"/>
  </cols>
  <sheetData>
    <row r="1" spans="1:10" ht="15.75" x14ac:dyDescent="0.25">
      <c r="A1" s="83" t="s">
        <v>30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.75" x14ac:dyDescent="0.25">
      <c r="A2" s="83" t="s">
        <v>55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11.25" customHeight="1" x14ac:dyDescent="0.25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.75" x14ac:dyDescent="0.25">
      <c r="A4" s="91" t="s">
        <v>38</v>
      </c>
      <c r="B4" s="92"/>
      <c r="C4" s="92"/>
      <c r="D4" s="92"/>
      <c r="E4" s="92"/>
      <c r="F4" s="92"/>
      <c r="G4" s="92"/>
      <c r="H4" s="92"/>
      <c r="I4" s="92"/>
      <c r="J4" s="93"/>
    </row>
    <row r="5" spans="1:10" ht="15.75" x14ac:dyDescent="0.25">
      <c r="A5" s="89" t="s">
        <v>0</v>
      </c>
      <c r="B5" s="89"/>
      <c r="C5" s="51" t="s">
        <v>46</v>
      </c>
      <c r="D5" s="51" t="s">
        <v>47</v>
      </c>
      <c r="E5" s="63" t="s">
        <v>38</v>
      </c>
      <c r="F5" s="51" t="s">
        <v>46</v>
      </c>
      <c r="G5" s="51" t="s">
        <v>47</v>
      </c>
      <c r="H5" s="63" t="s">
        <v>6</v>
      </c>
      <c r="I5" s="32" t="s">
        <v>39</v>
      </c>
      <c r="J5" s="63" t="s">
        <v>40</v>
      </c>
    </row>
    <row r="6" spans="1:10" ht="43.5" customHeight="1" x14ac:dyDescent="0.25">
      <c r="A6" s="25">
        <v>339</v>
      </c>
      <c r="B6" s="33" t="s">
        <v>23</v>
      </c>
      <c r="C6" s="67">
        <v>40082945076</v>
      </c>
      <c r="D6" s="68">
        <v>718068207</v>
      </c>
      <c r="E6" s="43">
        <f>+C6+D6</f>
        <v>40801013283</v>
      </c>
      <c r="F6" s="67">
        <v>26767562521</v>
      </c>
      <c r="G6" s="68">
        <v>459610089</v>
      </c>
      <c r="H6" s="43">
        <f>+F6+G6</f>
        <v>27227172610</v>
      </c>
      <c r="I6" s="10">
        <f>+H6/E6</f>
        <v>0.66731608896939754</v>
      </c>
      <c r="J6" s="43">
        <f>+E6-H6</f>
        <v>13573840673</v>
      </c>
    </row>
    <row r="7" spans="1:10" ht="43.5" customHeight="1" x14ac:dyDescent="0.25">
      <c r="A7" s="19">
        <v>1004</v>
      </c>
      <c r="B7" s="20" t="s">
        <v>13</v>
      </c>
      <c r="C7" s="67">
        <v>19814227858</v>
      </c>
      <c r="D7" s="68">
        <v>1604282583</v>
      </c>
      <c r="E7" s="43">
        <f t="shared" ref="E7:E20" si="0">+C7+D7</f>
        <v>21418510441</v>
      </c>
      <c r="F7" s="67">
        <v>614416894</v>
      </c>
      <c r="G7" s="68">
        <v>996634496</v>
      </c>
      <c r="H7" s="43">
        <f t="shared" ref="H7:H20" si="1">+F7+G7</f>
        <v>1611051390</v>
      </c>
      <c r="I7" s="10">
        <f t="shared" ref="I7:I21" si="2">+H7/E7</f>
        <v>7.5217713875941339E-2</v>
      </c>
      <c r="J7" s="43">
        <f t="shared" ref="J7:J20" si="3">+E7-H7</f>
        <v>19807459051</v>
      </c>
    </row>
    <row r="8" spans="1:10" ht="43.5" customHeight="1" x14ac:dyDescent="0.25">
      <c r="A8" s="19">
        <v>1183</v>
      </c>
      <c r="B8" s="20" t="s">
        <v>15</v>
      </c>
      <c r="C8" s="67">
        <v>895621482</v>
      </c>
      <c r="D8" s="68"/>
      <c r="E8" s="43">
        <f t="shared" si="0"/>
        <v>895621482</v>
      </c>
      <c r="F8" s="67">
        <v>144394516</v>
      </c>
      <c r="G8" s="68"/>
      <c r="H8" s="43">
        <f t="shared" si="1"/>
        <v>144394516</v>
      </c>
      <c r="I8" s="10">
        <f t="shared" si="2"/>
        <v>0.16122270278461232</v>
      </c>
      <c r="J8" s="43">
        <f t="shared" si="3"/>
        <v>751226966</v>
      </c>
    </row>
    <row r="9" spans="1:10" ht="43.5" customHeight="1" x14ac:dyDescent="0.25">
      <c r="A9" s="19">
        <v>585</v>
      </c>
      <c r="B9" s="20" t="s">
        <v>21</v>
      </c>
      <c r="C9" s="67">
        <v>564250974</v>
      </c>
      <c r="D9" s="68">
        <v>1108635914</v>
      </c>
      <c r="E9" s="43">
        <f t="shared" si="0"/>
        <v>1672886888</v>
      </c>
      <c r="F9" s="67">
        <v>511371890</v>
      </c>
      <c r="G9" s="68">
        <v>608410644</v>
      </c>
      <c r="H9" s="43">
        <f t="shared" si="1"/>
        <v>1119782534</v>
      </c>
      <c r="I9" s="10">
        <f t="shared" si="2"/>
        <v>0.66937133767528223</v>
      </c>
      <c r="J9" s="43">
        <f>+E9-H9</f>
        <v>553104354</v>
      </c>
    </row>
    <row r="10" spans="1:10" ht="43.5" customHeight="1" x14ac:dyDescent="0.25">
      <c r="A10" s="19">
        <v>965</v>
      </c>
      <c r="B10" s="20" t="s">
        <v>22</v>
      </c>
      <c r="C10" s="67">
        <v>97797113</v>
      </c>
      <c r="D10" s="68">
        <v>9829701</v>
      </c>
      <c r="E10" s="43">
        <f t="shared" si="0"/>
        <v>107626814</v>
      </c>
      <c r="F10" s="67">
        <v>89092308</v>
      </c>
      <c r="G10" s="68">
        <v>9773292</v>
      </c>
      <c r="H10" s="43">
        <f t="shared" si="1"/>
        <v>98865600</v>
      </c>
      <c r="I10" s="10">
        <f t="shared" si="2"/>
        <v>0.91859636391355037</v>
      </c>
      <c r="J10" s="43">
        <f t="shared" si="3"/>
        <v>8761214</v>
      </c>
    </row>
    <row r="11" spans="1:10" ht="43.5" customHeight="1" x14ac:dyDescent="0.25">
      <c r="A11" s="19">
        <v>6094</v>
      </c>
      <c r="B11" s="19" t="s">
        <v>16</v>
      </c>
      <c r="C11" s="67">
        <v>7110470683</v>
      </c>
      <c r="D11" s="68">
        <v>1359692793</v>
      </c>
      <c r="E11" s="43">
        <f t="shared" si="0"/>
        <v>8470163476</v>
      </c>
      <c r="F11" s="67">
        <v>5388767453</v>
      </c>
      <c r="G11" s="68">
        <v>462585181</v>
      </c>
      <c r="H11" s="43">
        <f t="shared" si="1"/>
        <v>5851352634</v>
      </c>
      <c r="I11" s="10">
        <f t="shared" si="2"/>
        <v>0.69081932722782313</v>
      </c>
      <c r="J11" s="43">
        <f>+E11-H11</f>
        <v>2618810842</v>
      </c>
    </row>
    <row r="12" spans="1:10" ht="58.5" customHeight="1" x14ac:dyDescent="0.25">
      <c r="A12" s="19">
        <v>967</v>
      </c>
      <c r="B12" s="20" t="s">
        <v>14</v>
      </c>
      <c r="C12" s="67">
        <v>5069720239</v>
      </c>
      <c r="D12" s="68">
        <v>138961503</v>
      </c>
      <c r="E12" s="43">
        <f t="shared" si="0"/>
        <v>5208681742</v>
      </c>
      <c r="F12" s="67">
        <v>3931048212</v>
      </c>
      <c r="G12" s="68">
        <v>51597723</v>
      </c>
      <c r="H12" s="43">
        <f t="shared" si="1"/>
        <v>3982645935</v>
      </c>
      <c r="I12" s="10">
        <f t="shared" si="2"/>
        <v>0.76461687088425689</v>
      </c>
      <c r="J12" s="43">
        <f>+E12-H12</f>
        <v>1226035807</v>
      </c>
    </row>
    <row r="13" spans="1:10" ht="31.5" customHeight="1" x14ac:dyDescent="0.25">
      <c r="A13" s="89" t="s">
        <v>41</v>
      </c>
      <c r="B13" s="89"/>
      <c r="C13" s="44">
        <f t="shared" ref="C13:H13" si="4">SUM(C6:C12)</f>
        <v>73635033425</v>
      </c>
      <c r="D13" s="44">
        <f t="shared" si="4"/>
        <v>4939470701</v>
      </c>
      <c r="E13" s="44">
        <f t="shared" si="4"/>
        <v>78574504126</v>
      </c>
      <c r="F13" s="44">
        <f t="shared" si="4"/>
        <v>37446653794</v>
      </c>
      <c r="G13" s="44">
        <f t="shared" si="4"/>
        <v>2588611425</v>
      </c>
      <c r="H13" s="44">
        <f t="shared" si="4"/>
        <v>40035265219</v>
      </c>
      <c r="I13" s="37">
        <f t="shared" si="2"/>
        <v>0.50951979480265641</v>
      </c>
      <c r="J13" s="44">
        <f>SUM(J6:J12)</f>
        <v>38539238907</v>
      </c>
    </row>
    <row r="14" spans="1:10" ht="45.75" customHeight="1" x14ac:dyDescent="0.25">
      <c r="A14" s="19">
        <v>6219</v>
      </c>
      <c r="B14" s="25" t="s">
        <v>17</v>
      </c>
      <c r="C14" s="67">
        <v>9373663281</v>
      </c>
      <c r="D14" s="68">
        <v>46714986</v>
      </c>
      <c r="E14" s="43">
        <f t="shared" si="0"/>
        <v>9420378267</v>
      </c>
      <c r="F14" s="67">
        <v>7598465249</v>
      </c>
      <c r="G14" s="68">
        <v>30332785</v>
      </c>
      <c r="H14" s="43">
        <f t="shared" si="1"/>
        <v>7628798034</v>
      </c>
      <c r="I14" s="10">
        <f t="shared" si="2"/>
        <v>0.80981865247641016</v>
      </c>
      <c r="J14" s="43">
        <f>+E14-H14</f>
        <v>1791580233</v>
      </c>
    </row>
    <row r="15" spans="1:10" ht="45.75" customHeight="1" x14ac:dyDescent="0.25">
      <c r="A15" s="19">
        <v>1044</v>
      </c>
      <c r="B15" s="25" t="s">
        <v>18</v>
      </c>
      <c r="C15" s="67">
        <v>18725539451</v>
      </c>
      <c r="D15" s="68">
        <v>943727012</v>
      </c>
      <c r="E15" s="43">
        <f t="shared" si="0"/>
        <v>19669266463</v>
      </c>
      <c r="F15" s="67">
        <v>1949944269</v>
      </c>
      <c r="G15" s="68">
        <v>668954543</v>
      </c>
      <c r="H15" s="43">
        <f t="shared" si="1"/>
        <v>2618898812</v>
      </c>
      <c r="I15" s="10">
        <f t="shared" si="2"/>
        <v>0.13314674530066636</v>
      </c>
      <c r="J15" s="43">
        <f>+E15-H15</f>
        <v>17050367651</v>
      </c>
    </row>
    <row r="16" spans="1:10" ht="45.75" customHeight="1" x14ac:dyDescent="0.25">
      <c r="A16" s="19">
        <v>7132</v>
      </c>
      <c r="B16" s="25" t="s">
        <v>19</v>
      </c>
      <c r="C16" s="67">
        <v>18293753169</v>
      </c>
      <c r="D16" s="68">
        <v>6584579373</v>
      </c>
      <c r="E16" s="43">
        <f t="shared" si="0"/>
        <v>24878332542</v>
      </c>
      <c r="F16" s="67">
        <v>9342129329</v>
      </c>
      <c r="G16" s="68">
        <v>4981498834</v>
      </c>
      <c r="H16" s="43">
        <f t="shared" si="1"/>
        <v>14323628163</v>
      </c>
      <c r="I16" s="10">
        <f t="shared" si="2"/>
        <v>0.57574711403260737</v>
      </c>
      <c r="J16" s="43">
        <f>+E16-H16</f>
        <v>10554704379</v>
      </c>
    </row>
    <row r="17" spans="1:10" ht="45.75" customHeight="1" x14ac:dyDescent="0.25">
      <c r="A17" s="19">
        <v>1032</v>
      </c>
      <c r="B17" s="25" t="s">
        <v>20</v>
      </c>
      <c r="C17" s="67">
        <v>51474047968</v>
      </c>
      <c r="D17" s="68">
        <v>4316586637</v>
      </c>
      <c r="E17" s="43">
        <f t="shared" si="0"/>
        <v>55790634605</v>
      </c>
      <c r="F17" s="67">
        <v>23532112965</v>
      </c>
      <c r="G17" s="68">
        <v>3517944837</v>
      </c>
      <c r="H17" s="43">
        <f>+F17+G17</f>
        <v>27050057802</v>
      </c>
      <c r="I17" s="10">
        <f t="shared" si="2"/>
        <v>0.48484943742826242</v>
      </c>
      <c r="J17" s="43">
        <f>+E17-H17</f>
        <v>28740576803</v>
      </c>
    </row>
    <row r="18" spans="1:10" ht="72" customHeight="1" x14ac:dyDescent="0.25">
      <c r="A18" s="19">
        <v>7253</v>
      </c>
      <c r="B18" s="25" t="s">
        <v>45</v>
      </c>
      <c r="C18" s="67"/>
      <c r="D18" s="68">
        <v>1213938933</v>
      </c>
      <c r="E18" s="43">
        <f t="shared" si="0"/>
        <v>1213938933</v>
      </c>
      <c r="F18" s="67"/>
      <c r="G18" s="68">
        <v>662846096</v>
      </c>
      <c r="H18" s="43">
        <f t="shared" si="1"/>
        <v>662846096</v>
      </c>
      <c r="I18" s="10">
        <f t="shared" si="2"/>
        <v>0.54602919305167386</v>
      </c>
      <c r="J18" s="43">
        <f>+E18-H18</f>
        <v>551092837</v>
      </c>
    </row>
    <row r="19" spans="1:10" ht="24" customHeight="1" x14ac:dyDescent="0.25">
      <c r="A19" s="90" t="s">
        <v>42</v>
      </c>
      <c r="B19" s="90"/>
      <c r="C19" s="45">
        <f>SUM(C14:C18)</f>
        <v>97867003869</v>
      </c>
      <c r="D19" s="45">
        <f>SUM(D14:D18)</f>
        <v>13105546941</v>
      </c>
      <c r="E19" s="45">
        <f>SUM(E14:E18)</f>
        <v>110972550810</v>
      </c>
      <c r="F19" s="45">
        <f t="shared" ref="F19:G19" si="5">SUM(F14:F18)</f>
        <v>42422651812</v>
      </c>
      <c r="G19" s="45">
        <f t="shared" si="5"/>
        <v>9861577095</v>
      </c>
      <c r="H19" s="45">
        <f>SUM(H14:H18)</f>
        <v>52284228907</v>
      </c>
      <c r="I19" s="38">
        <f>+H19/E19</f>
        <v>0.47114559884739121</v>
      </c>
      <c r="J19" s="45">
        <f>SUM(J14:J18)</f>
        <v>58688321903</v>
      </c>
    </row>
    <row r="20" spans="1:10" ht="15.75" x14ac:dyDescent="0.25">
      <c r="A20" s="40"/>
      <c r="B20" s="41"/>
      <c r="C20" s="46"/>
      <c r="D20" s="46"/>
      <c r="E20" s="64">
        <f t="shared" si="0"/>
        <v>0</v>
      </c>
      <c r="F20" s="46"/>
      <c r="G20" s="46"/>
      <c r="H20" s="64">
        <f t="shared" si="1"/>
        <v>0</v>
      </c>
      <c r="I20" s="42"/>
      <c r="J20" s="65">
        <f t="shared" si="3"/>
        <v>0</v>
      </c>
    </row>
    <row r="21" spans="1:10" ht="23.25" customHeight="1" x14ac:dyDescent="0.25">
      <c r="A21" s="82" t="s">
        <v>43</v>
      </c>
      <c r="B21" s="82"/>
      <c r="C21" s="47">
        <f>+C13+C19</f>
        <v>171502037294</v>
      </c>
      <c r="D21" s="47">
        <f t="shared" ref="D21:H21" si="6">+D13+D19</f>
        <v>18045017642</v>
      </c>
      <c r="E21" s="47">
        <f t="shared" si="6"/>
        <v>189547054936</v>
      </c>
      <c r="F21" s="47">
        <f t="shared" si="6"/>
        <v>79869305606</v>
      </c>
      <c r="G21" s="47">
        <f t="shared" si="6"/>
        <v>12450188520</v>
      </c>
      <c r="H21" s="47">
        <f t="shared" si="6"/>
        <v>92319494126</v>
      </c>
      <c r="I21" s="39">
        <f t="shared" si="2"/>
        <v>0.48705317081909505</v>
      </c>
      <c r="J21" s="47">
        <f>+J13+J19</f>
        <v>97227560810</v>
      </c>
    </row>
    <row r="22" spans="1:10" ht="15.75" x14ac:dyDescent="0.25">
      <c r="A22" s="11" t="str">
        <f>+'EJECUCION BMT'!A23</f>
        <v>FUENTE: PREDIS - FECHA: 30 DE JUNIO DE 2017</v>
      </c>
      <c r="B22" s="34"/>
      <c r="C22" s="48"/>
      <c r="D22" s="48"/>
      <c r="E22" s="48"/>
      <c r="F22" s="48"/>
      <c r="G22" s="48"/>
      <c r="H22" s="48"/>
      <c r="I22" s="12"/>
      <c r="J22" s="48"/>
    </row>
  </sheetData>
  <mergeCells count="8">
    <mergeCell ref="A21:B21"/>
    <mergeCell ref="A1:J1"/>
    <mergeCell ref="A3:J3"/>
    <mergeCell ref="A5:B5"/>
    <mergeCell ref="A13:B13"/>
    <mergeCell ref="A19:B19"/>
    <mergeCell ref="A2:J2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70" zoomScaleNormal="70" workbookViewId="0">
      <selection activeCell="F5" sqref="F5"/>
    </sheetView>
  </sheetViews>
  <sheetFormatPr baseColWidth="10" defaultRowHeight="15" x14ac:dyDescent="0.25"/>
  <cols>
    <col min="1" max="1" width="34.5703125" customWidth="1"/>
    <col min="2" max="2" width="27.28515625" style="52" customWidth="1"/>
    <col min="3" max="3" width="24" style="52" customWidth="1"/>
    <col min="4" max="4" width="22" style="52" customWidth="1"/>
    <col min="5" max="5" width="20.140625" customWidth="1"/>
    <col min="6" max="6" width="22.7109375" style="52" bestFit="1" customWidth="1"/>
    <col min="7" max="7" width="21.7109375" customWidth="1"/>
  </cols>
  <sheetData>
    <row r="1" spans="1:7" ht="18" x14ac:dyDescent="0.25">
      <c r="A1" s="94" t="s">
        <v>30</v>
      </c>
      <c r="B1" s="95"/>
      <c r="C1" s="95"/>
      <c r="D1" s="95"/>
      <c r="E1" s="95"/>
      <c r="F1" s="95"/>
      <c r="G1" s="96"/>
    </row>
    <row r="2" spans="1:7" ht="18" x14ac:dyDescent="0.25">
      <c r="A2" s="97" t="s">
        <v>56</v>
      </c>
      <c r="B2" s="98"/>
      <c r="C2" s="98"/>
      <c r="D2" s="98"/>
      <c r="E2" s="98"/>
      <c r="F2" s="98"/>
      <c r="G2" s="99"/>
    </row>
    <row r="3" spans="1:7" ht="36" x14ac:dyDescent="0.25">
      <c r="A3" s="1" t="s">
        <v>31</v>
      </c>
      <c r="B3" s="53" t="s">
        <v>48</v>
      </c>
      <c r="C3" s="53" t="s">
        <v>32</v>
      </c>
      <c r="D3" s="53" t="s">
        <v>33</v>
      </c>
      <c r="E3" s="2" t="s">
        <v>34</v>
      </c>
      <c r="F3" s="53" t="s">
        <v>35</v>
      </c>
      <c r="G3" s="2" t="s">
        <v>36</v>
      </c>
    </row>
    <row r="4" spans="1:7" ht="18" x14ac:dyDescent="0.25">
      <c r="A4" s="3" t="s">
        <v>1</v>
      </c>
      <c r="B4" s="54">
        <v>7624284000</v>
      </c>
      <c r="C4" s="54">
        <v>1494526218</v>
      </c>
      <c r="D4" s="54">
        <v>1487749667</v>
      </c>
      <c r="E4" s="4">
        <f>D4/B4*100%</f>
        <v>0.19513303373798774</v>
      </c>
      <c r="F4" s="54">
        <v>1487749667</v>
      </c>
      <c r="G4" s="4">
        <f>+F4/B4</f>
        <v>0.19513303373798774</v>
      </c>
    </row>
    <row r="5" spans="1:7" ht="18" x14ac:dyDescent="0.25">
      <c r="A5" s="5" t="s">
        <v>37</v>
      </c>
      <c r="B5" s="54">
        <v>32842874000</v>
      </c>
      <c r="C5" s="54">
        <v>392823553</v>
      </c>
      <c r="D5" s="54">
        <v>92823578</v>
      </c>
      <c r="E5" s="4">
        <f>D5/B5*100%</f>
        <v>2.8262927903325392E-3</v>
      </c>
      <c r="F5" s="54">
        <v>92823578</v>
      </c>
      <c r="G5" s="4">
        <f>+F5/B5</f>
        <v>2.8262927903325392E-3</v>
      </c>
    </row>
    <row r="6" spans="1:7" ht="27.75" customHeight="1" x14ac:dyDescent="0.25">
      <c r="A6" s="6" t="s">
        <v>12</v>
      </c>
      <c r="B6" s="55">
        <f>SUM(B4:B5)</f>
        <v>40467158000</v>
      </c>
      <c r="C6" s="55">
        <f>SUM(C4:C5)</f>
        <v>1887349771</v>
      </c>
      <c r="D6" s="55">
        <f>SUM(D4:D5)</f>
        <v>1580573245</v>
      </c>
      <c r="E6" s="7">
        <f>D6/B6*100%</f>
        <v>3.9058172679188395E-2</v>
      </c>
      <c r="F6" s="55">
        <f>SUM(F4:F5)</f>
        <v>1580573245</v>
      </c>
      <c r="G6" s="7">
        <f>+F6/B6</f>
        <v>3.9058172679188395E-2</v>
      </c>
    </row>
    <row r="7" spans="1:7" ht="18" x14ac:dyDescent="0.25">
      <c r="A7" s="8" t="str">
        <f>+'EJECUCION BMT'!A23</f>
        <v>FUENTE: PREDIS - FECHA: 30 DE JUNIO DE 2017</v>
      </c>
      <c r="B7" s="56"/>
      <c r="C7" s="56"/>
      <c r="D7" s="56"/>
      <c r="E7" s="9"/>
      <c r="F7" s="56"/>
      <c r="G7" s="9"/>
    </row>
  </sheetData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7" sqref="G7"/>
    </sheetView>
  </sheetViews>
  <sheetFormatPr baseColWidth="10" defaultRowHeight="12.75" x14ac:dyDescent="0.2"/>
  <cols>
    <col min="1" max="1" width="31.28515625" style="66" customWidth="1"/>
    <col min="2" max="3" width="20.140625" style="66" customWidth="1"/>
    <col min="4" max="4" width="14.85546875" style="66" customWidth="1"/>
    <col min="5" max="5" width="20.140625" style="66" customWidth="1"/>
    <col min="6" max="6" width="14.85546875" style="66" customWidth="1"/>
    <col min="7" max="7" width="20.140625" style="66" customWidth="1"/>
    <col min="8" max="8" width="14.85546875" style="66" customWidth="1"/>
    <col min="9" max="16384" width="11.42578125" style="66"/>
  </cols>
  <sheetData>
    <row r="1" spans="1:8" customFormat="1" ht="15" x14ac:dyDescent="0.25">
      <c r="A1" s="100" t="s">
        <v>30</v>
      </c>
      <c r="B1" s="101"/>
      <c r="C1" s="101"/>
      <c r="D1" s="101"/>
      <c r="E1" s="101"/>
      <c r="F1" s="101"/>
      <c r="G1" s="102"/>
    </row>
    <row r="2" spans="1:8" customFormat="1" ht="15" x14ac:dyDescent="0.25">
      <c r="A2" s="103" t="s">
        <v>57</v>
      </c>
      <c r="B2" s="104"/>
      <c r="C2" s="104"/>
      <c r="D2" s="104"/>
      <c r="E2" s="104"/>
      <c r="F2" s="104"/>
      <c r="G2" s="105"/>
    </row>
    <row r="3" spans="1:8" ht="20.25" customHeight="1" x14ac:dyDescent="0.2"/>
    <row r="4" spans="1:8" ht="53.25" customHeight="1" x14ac:dyDescent="0.2">
      <c r="A4" s="69" t="s">
        <v>49</v>
      </c>
      <c r="B4" s="69" t="s">
        <v>44</v>
      </c>
      <c r="C4" s="69" t="s">
        <v>2</v>
      </c>
      <c r="D4" s="70" t="s">
        <v>3</v>
      </c>
      <c r="E4" s="69" t="s">
        <v>4</v>
      </c>
      <c r="F4" s="71" t="s">
        <v>5</v>
      </c>
      <c r="G4" s="69" t="s">
        <v>6</v>
      </c>
      <c r="H4" s="70" t="s">
        <v>7</v>
      </c>
    </row>
    <row r="5" spans="1:8" ht="40.5" customHeight="1" x14ac:dyDescent="0.2">
      <c r="A5" s="72" t="s">
        <v>50</v>
      </c>
      <c r="B5" s="73">
        <v>26803249352</v>
      </c>
      <c r="C5" s="73">
        <v>11702258455</v>
      </c>
      <c r="D5" s="74">
        <f>+C5/B5</f>
        <v>0.43659849973103365</v>
      </c>
      <c r="E5" s="73">
        <v>11702258455</v>
      </c>
      <c r="F5" s="74">
        <f>+E5/B5</f>
        <v>0.43659849973103365</v>
      </c>
      <c r="G5" s="73">
        <v>11187314153</v>
      </c>
      <c r="H5" s="74">
        <f>+G5/E5</f>
        <v>0.9559961605718954</v>
      </c>
    </row>
    <row r="6" spans="1:8" ht="40.5" customHeight="1" x14ac:dyDescent="0.2">
      <c r="A6" s="72" t="s">
        <v>51</v>
      </c>
      <c r="B6" s="73">
        <v>11204214648</v>
      </c>
      <c r="C6" s="73">
        <v>8992121453</v>
      </c>
      <c r="D6" s="74">
        <f>+C6/B6</f>
        <v>0.80256597499273474</v>
      </c>
      <c r="E6" s="73">
        <v>6203768295</v>
      </c>
      <c r="F6" s="74">
        <f>+E6/B6</f>
        <v>0.5536995220015174</v>
      </c>
      <c r="G6" s="73">
        <v>1978142458</v>
      </c>
      <c r="H6" s="74">
        <f>+G6/E6</f>
        <v>0.31886143452428861</v>
      </c>
    </row>
    <row r="7" spans="1:8" ht="21.75" customHeight="1" x14ac:dyDescent="0.2">
      <c r="A7" s="75" t="s">
        <v>52</v>
      </c>
      <c r="B7" s="76">
        <f>+B5+B6</f>
        <v>38007464000</v>
      </c>
      <c r="C7" s="76">
        <f>+C5+C6</f>
        <v>20694379908</v>
      </c>
      <c r="D7" s="77">
        <f>+C7/B7</f>
        <v>0.54448199722033541</v>
      </c>
      <c r="E7" s="76">
        <f>+E5+E6</f>
        <v>17906026750</v>
      </c>
      <c r="F7" s="77">
        <f>+E7/B7</f>
        <v>0.47111869263363637</v>
      </c>
      <c r="G7" s="76">
        <f>+G5+G6</f>
        <v>13165456611</v>
      </c>
      <c r="H7" s="77">
        <f>+G7/E7</f>
        <v>0.73525281709969526</v>
      </c>
    </row>
    <row r="8" spans="1:8" x14ac:dyDescent="0.2">
      <c r="A8" s="66" t="str">
        <f>+'EJECUCION BMT'!A23</f>
        <v>FUENTE: PREDIS - FECHA: 30 DE JUNIO DE 2017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BMT</vt:lpstr>
      <vt:lpstr>RESERVAS BH+BMT</vt:lpstr>
      <vt:lpstr>PASIVOS </vt:lpstr>
      <vt:lpstr>FUNCIONAMIENTO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Jaime Daniel Arias Guarin</cp:lastModifiedBy>
  <cp:lastPrinted>2017-06-30T20:58:22Z</cp:lastPrinted>
  <dcterms:created xsi:type="dcterms:W3CDTF">2015-10-06T19:48:57Z</dcterms:created>
  <dcterms:modified xsi:type="dcterms:W3CDTF">2017-07-26T14:09:49Z</dcterms:modified>
</cp:coreProperties>
</file>