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jfuentes\Desktop\"/>
    </mc:Choice>
  </mc:AlternateContent>
  <bookViews>
    <workbookView xWindow="0" yWindow="0" windowWidth="28800" windowHeight="11700" tabRatio="882" activeTab="3"/>
  </bookViews>
  <sheets>
    <sheet name="Intructivo" sheetId="20" r:id="rId1"/>
    <sheet name="Control de cambios" sheetId="23" r:id="rId2"/>
    <sheet name="Contexto" sheetId="21" r:id="rId3"/>
    <sheet name="Mapa final" sheetId="1" r:id="rId4"/>
    <sheet name="Matriz Calor Inherente" sheetId="18" r:id="rId5"/>
    <sheet name="Matriz Calor Residual" sheetId="19" r:id="rId6"/>
    <sheet name="Tabla probabilidad" sheetId="12" r:id="rId7"/>
    <sheet name="Tabla Impacto" sheetId="13" r:id="rId8"/>
    <sheet name="Tabla Valoración controles" sheetId="15" r:id="rId9"/>
    <sheet name="R. Corrupción" sheetId="22" state="hidden" r:id="rId10"/>
    <sheet name="Opciones Tratamiento" sheetId="16" state="hidden" r:id="rId11"/>
    <sheet name="Hoja1" sheetId="11" state="hidden" r:id="rId12"/>
  </sheets>
  <calcPr calcId="162913"/>
  <pivotCaches>
    <pivotCache cacheId="0" r:id="rId13"/>
  </pivotCaches>
</workbook>
</file>

<file path=xl/calcChain.xml><?xml version="1.0" encoding="utf-8"?>
<calcChain xmlns="http://schemas.openxmlformats.org/spreadsheetml/2006/main">
  <c r="I23" i="22" l="1"/>
  <c r="T10" i="1"/>
  <c r="Q10" i="1"/>
  <c r="H10" i="1"/>
  <c r="I10" i="1"/>
  <c r="K67" i="1"/>
  <c r="K27" i="1"/>
  <c r="K33" i="1"/>
  <c r="K18" i="1"/>
  <c r="K25" i="1"/>
  <c r="K30" i="1"/>
  <c r="K32" i="1"/>
  <c r="K62" i="1"/>
  <c r="K29" i="1"/>
  <c r="K19" i="1"/>
  <c r="K47" i="1"/>
  <c r="K26" i="1"/>
  <c r="K49" i="1"/>
  <c r="K38" i="1"/>
  <c r="K53" i="1"/>
  <c r="K44" i="1"/>
  <c r="K31" i="1"/>
  <c r="K60" i="1"/>
  <c r="K24" i="1"/>
  <c r="K66" i="1"/>
  <c r="K59" i="1"/>
  <c r="K50" i="1"/>
  <c r="K55" i="1"/>
  <c r="K54" i="1"/>
  <c r="K68" i="1"/>
  <c r="K42" i="1"/>
  <c r="K41" i="1"/>
  <c r="K35" i="1"/>
  <c r="K51" i="1"/>
  <c r="K57" i="1"/>
  <c r="K43" i="1"/>
  <c r="K63" i="1"/>
  <c r="K45" i="1"/>
  <c r="K56" i="1"/>
  <c r="K69" i="1"/>
  <c r="K39" i="1"/>
  <c r="K37" i="1"/>
  <c r="K23" i="1"/>
  <c r="K17" i="1"/>
  <c r="K20" i="1"/>
  <c r="K48" i="1"/>
  <c r="K36" i="1"/>
  <c r="K61" i="1"/>
  <c r="K65" i="1"/>
  <c r="K21" i="1"/>
  <c r="F221" i="13"/>
  <c r="F211" i="13"/>
  <c r="F212" i="13"/>
  <c r="F213" i="13"/>
  <c r="F214" i="13"/>
  <c r="F215" i="13"/>
  <c r="F216" i="13"/>
  <c r="F217" i="13"/>
  <c r="F218" i="13"/>
  <c r="F219" i="13"/>
  <c r="F220" i="13"/>
  <c r="F210" i="13"/>
  <c r="K13" i="1"/>
  <c r="K11" i="1"/>
  <c r="K15" i="1"/>
  <c r="B221" i="13" a="1"/>
  <c r="K12" i="1"/>
  <c r="K14" i="1"/>
  <c r="B221" i="13"/>
  <c r="Q52" i="1"/>
  <c r="Q47" i="1"/>
  <c r="Q41"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c r="Q69" i="1"/>
  <c r="T68" i="1"/>
  <c r="Q68" i="1"/>
  <c r="T67" i="1"/>
  <c r="Q67" i="1"/>
  <c r="T66" i="1"/>
  <c r="Q66" i="1"/>
  <c r="T65" i="1"/>
  <c r="Q65" i="1"/>
  <c r="T64" i="1"/>
  <c r="Q64" i="1"/>
  <c r="H64" i="1"/>
  <c r="I64" i="1"/>
  <c r="T63" i="1"/>
  <c r="Q63" i="1"/>
  <c r="T62" i="1"/>
  <c r="Q62" i="1"/>
  <c r="T61" i="1"/>
  <c r="Q61" i="1"/>
  <c r="T60" i="1"/>
  <c r="Q60" i="1"/>
  <c r="T59" i="1"/>
  <c r="Q59" i="1"/>
  <c r="T58" i="1"/>
  <c r="Q58" i="1"/>
  <c r="H58" i="1"/>
  <c r="I58" i="1"/>
  <c r="T57" i="1"/>
  <c r="Q57" i="1"/>
  <c r="T56" i="1"/>
  <c r="Q56" i="1"/>
  <c r="T55" i="1"/>
  <c r="Q55" i="1"/>
  <c r="T54" i="1"/>
  <c r="Q54" i="1"/>
  <c r="T53" i="1"/>
  <c r="Q53" i="1"/>
  <c r="T52" i="1"/>
  <c r="H52" i="1"/>
  <c r="I52" i="1"/>
  <c r="T51" i="1"/>
  <c r="Q51" i="1"/>
  <c r="T50" i="1"/>
  <c r="Q50" i="1"/>
  <c r="T49" i="1"/>
  <c r="Q49" i="1"/>
  <c r="T48" i="1"/>
  <c r="Q48" i="1"/>
  <c r="T47" i="1"/>
  <c r="T46" i="1"/>
  <c r="Q46" i="1"/>
  <c r="H46" i="1"/>
  <c r="I46" i="1"/>
  <c r="T45" i="1"/>
  <c r="Q45" i="1"/>
  <c r="T44" i="1"/>
  <c r="Q44" i="1"/>
  <c r="T43" i="1"/>
  <c r="Q43" i="1"/>
  <c r="T42" i="1"/>
  <c r="Q42" i="1"/>
  <c r="T41" i="1"/>
  <c r="T40" i="1"/>
  <c r="Q40" i="1"/>
  <c r="H40" i="1"/>
  <c r="I40" i="1"/>
  <c r="T39" i="1"/>
  <c r="Q39" i="1"/>
  <c r="T38" i="1"/>
  <c r="Q38" i="1"/>
  <c r="T37" i="1"/>
  <c r="Q37" i="1"/>
  <c r="T36" i="1"/>
  <c r="Q36" i="1"/>
  <c r="T35" i="1"/>
  <c r="Q35" i="1"/>
  <c r="T34" i="1"/>
  <c r="Q34" i="1"/>
  <c r="H34" i="1"/>
  <c r="I34" i="1"/>
  <c r="T33" i="1"/>
  <c r="Q33" i="1"/>
  <c r="T32" i="1"/>
  <c r="Q32" i="1"/>
  <c r="T31" i="1"/>
  <c r="Q31" i="1"/>
  <c r="T30" i="1"/>
  <c r="Q30" i="1"/>
  <c r="T29" i="1"/>
  <c r="Q29" i="1"/>
  <c r="T28" i="1"/>
  <c r="Q28" i="1"/>
  <c r="H28" i="1"/>
  <c r="I28" i="1"/>
  <c r="T27" i="1"/>
  <c r="Q27" i="1"/>
  <c r="T26" i="1"/>
  <c r="Q26" i="1"/>
  <c r="T25" i="1"/>
  <c r="Q25" i="1"/>
  <c r="T24" i="1"/>
  <c r="Q24" i="1"/>
  <c r="T23" i="1"/>
  <c r="Q23" i="1"/>
  <c r="T22" i="1"/>
  <c r="Q22" i="1"/>
  <c r="H22" i="1"/>
  <c r="I22" i="1"/>
  <c r="H16" i="1"/>
  <c r="Q15" i="1"/>
  <c r="Q14" i="1"/>
  <c r="Q13" i="1"/>
  <c r="T21" i="1"/>
  <c r="Q21" i="1"/>
  <c r="T20" i="1"/>
  <c r="Q20" i="1"/>
  <c r="T19" i="1"/>
  <c r="Q19" i="1"/>
  <c r="T18" i="1"/>
  <c r="Q18" i="1"/>
  <c r="T17" i="1"/>
  <c r="Q17" i="1"/>
  <c r="T16" i="1"/>
  <c r="Q16" i="1"/>
  <c r="AB50" i="1"/>
  <c r="AA50" i="1"/>
  <c r="AB51" i="1"/>
  <c r="AA51" i="1"/>
  <c r="I16" i="1"/>
  <c r="X16" i="1"/>
  <c r="X64" i="1"/>
  <c r="X58" i="1"/>
  <c r="X52" i="1"/>
  <c r="X46" i="1"/>
  <c r="X50" i="1"/>
  <c r="X51" i="1"/>
  <c r="X40" i="1"/>
  <c r="X34" i="1"/>
  <c r="X28" i="1"/>
  <c r="X22" i="1"/>
  <c r="Y64" i="1"/>
  <c r="Z64" i="1"/>
  <c r="X65" i="1"/>
  <c r="Y65" i="1"/>
  <c r="Y58" i="1"/>
  <c r="Z58" i="1"/>
  <c r="X59" i="1"/>
  <c r="Z59" i="1"/>
  <c r="X60" i="1"/>
  <c r="Y52" i="1"/>
  <c r="Z52" i="1"/>
  <c r="X53" i="1"/>
  <c r="Z53" i="1"/>
  <c r="X54" i="1"/>
  <c r="Y51" i="1"/>
  <c r="Z51" i="1"/>
  <c r="Y50" i="1"/>
  <c r="Z50" i="1"/>
  <c r="Y46" i="1"/>
  <c r="Z46" i="1"/>
  <c r="Y40" i="1"/>
  <c r="Z40" i="1"/>
  <c r="X41" i="1"/>
  <c r="Z41" i="1"/>
  <c r="X42" i="1"/>
  <c r="Y34" i="1"/>
  <c r="Z34" i="1"/>
  <c r="Y28" i="1"/>
  <c r="Z28" i="1"/>
  <c r="X29" i="1"/>
  <c r="Z29" i="1"/>
  <c r="X30" i="1"/>
  <c r="Y30" i="1"/>
  <c r="Y22" i="1"/>
  <c r="Z22" i="1"/>
  <c r="X23" i="1"/>
  <c r="Y23" i="1"/>
  <c r="Y16" i="1"/>
  <c r="Z16" i="1"/>
  <c r="X17" i="1"/>
  <c r="Y59" i="1"/>
  <c r="Y53" i="1"/>
  <c r="Z23" i="1"/>
  <c r="X24" i="1"/>
  <c r="Y24" i="1"/>
  <c r="Y41" i="1"/>
  <c r="Y29" i="1"/>
  <c r="Y42" i="1"/>
  <c r="Z42" i="1"/>
  <c r="Z60" i="1"/>
  <c r="X61" i="1"/>
  <c r="Y60" i="1"/>
  <c r="Z54" i="1"/>
  <c r="X55" i="1"/>
  <c r="Y54" i="1"/>
  <c r="Z65" i="1"/>
  <c r="X66" i="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c r="Z61" i="1"/>
  <c r="Y55" i="1"/>
  <c r="Z55" i="1"/>
  <c r="X56" i="1"/>
  <c r="Z24" i="1"/>
  <c r="X25" i="1"/>
  <c r="Z25" i="1"/>
  <c r="Y48" i="1"/>
  <c r="Z48" i="1"/>
  <c r="X49" i="1"/>
  <c r="Y66" i="1"/>
  <c r="Z66" i="1"/>
  <c r="X67" i="1"/>
  <c r="Y47" i="1"/>
  <c r="Z47" i="1"/>
  <c r="X43" i="1"/>
  <c r="Y35" i="1"/>
  <c r="Z35" i="1"/>
  <c r="X36" i="1"/>
  <c r="Y36" i="1"/>
  <c r="X32" i="1"/>
  <c r="Y32" i="1"/>
  <c r="X31" i="1"/>
  <c r="Y17" i="1"/>
  <c r="Z17" i="1"/>
  <c r="X18" i="1"/>
  <c r="Y18" i="1"/>
  <c r="Z36" i="1"/>
  <c r="X37" i="1"/>
  <c r="Z37" i="1"/>
  <c r="X38" i="1"/>
  <c r="Y56" i="1"/>
  <c r="Z56" i="1"/>
  <c r="X57" i="1"/>
  <c r="X62" i="1"/>
  <c r="X63" i="1"/>
  <c r="Y25" i="1"/>
  <c r="Y43" i="1"/>
  <c r="Z43" i="1"/>
  <c r="X44" i="1"/>
  <c r="Y44" i="1"/>
  <c r="Y49" i="1"/>
  <c r="Z49" i="1"/>
  <c r="X26" i="1"/>
  <c r="Z67" i="1"/>
  <c r="Y67" i="1"/>
  <c r="Y31" i="1"/>
  <c r="Z31" i="1"/>
  <c r="Z32" i="1"/>
  <c r="X33" i="1"/>
  <c r="Z18" i="1"/>
  <c r="X19" i="1"/>
  <c r="Y19" i="1"/>
  <c r="Q12" i="1"/>
  <c r="Y37" i="1"/>
  <c r="Y63" i="1"/>
  <c r="Z63" i="1"/>
  <c r="Y62" i="1"/>
  <c r="Z62" i="1"/>
  <c r="Y57" i="1"/>
  <c r="Z57" i="1"/>
  <c r="X68" i="1"/>
  <c r="X69" i="1"/>
  <c r="Z44" i="1"/>
  <c r="X45" i="1"/>
  <c r="Y45" i="1"/>
  <c r="Z38" i="1"/>
  <c r="X39" i="1"/>
  <c r="Y38" i="1"/>
  <c r="Y26" i="1"/>
  <c r="Z26" i="1"/>
  <c r="X27" i="1"/>
  <c r="Y27" i="1"/>
  <c r="Y33" i="1"/>
  <c r="Z33" i="1"/>
  <c r="Z19" i="1"/>
  <c r="X20" i="1"/>
  <c r="Z20" i="1"/>
  <c r="X21" i="1"/>
  <c r="X10" i="1"/>
  <c r="Y10" i="1"/>
  <c r="Y69" i="1"/>
  <c r="Z69" i="1"/>
  <c r="Y68" i="1"/>
  <c r="Z68" i="1"/>
  <c r="Y39" i="1"/>
  <c r="Z39" i="1"/>
  <c r="Z45" i="1"/>
  <c r="Z27" i="1"/>
  <c r="Y20" i="1"/>
  <c r="Y21" i="1"/>
  <c r="Z21" i="1"/>
  <c r="Q11" i="1"/>
  <c r="Z10" i="1"/>
  <c r="X11" i="1"/>
  <c r="Y11" i="1"/>
  <c r="Z11" i="1"/>
  <c r="X12" i="1"/>
  <c r="Y12" i="1"/>
  <c r="Z12" i="1"/>
  <c r="X13" i="1"/>
  <c r="Z13" i="1"/>
  <c r="X14" i="1"/>
  <c r="Y14" i="1"/>
  <c r="Z14" i="1"/>
  <c r="X15" i="1"/>
  <c r="Y13" i="1"/>
  <c r="Y15" i="1"/>
  <c r="Z15" i="1"/>
  <c r="K40" i="1"/>
  <c r="L40" i="1"/>
  <c r="K28" i="1"/>
  <c r="L28" i="1"/>
  <c r="K22" i="1"/>
  <c r="L22" i="1"/>
  <c r="K52" i="1"/>
  <c r="L52" i="1"/>
  <c r="K46" i="1"/>
  <c r="L46" i="1"/>
  <c r="K34" i="1"/>
  <c r="L34" i="1"/>
  <c r="K64" i="1"/>
  <c r="L64" i="1"/>
  <c r="K58" i="1"/>
  <c r="L58" i="1"/>
  <c r="K10" i="1"/>
  <c r="L10" i="1"/>
  <c r="K16" i="1"/>
  <c r="L16" i="1"/>
  <c r="Z42" i="18"/>
  <c r="N42" i="18"/>
  <c r="AF26" i="18"/>
  <c r="N26" i="18"/>
  <c r="AF18" i="18"/>
  <c r="T10" i="18"/>
  <c r="N34" i="18"/>
  <c r="T34" i="18"/>
  <c r="T18" i="18"/>
  <c r="Z18" i="18"/>
  <c r="Z10" i="18"/>
  <c r="AL18" i="18"/>
  <c r="Z26" i="18"/>
  <c r="N58" i="1"/>
  <c r="M58"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2" i="1"/>
  <c r="AJ42" i="18"/>
  <c r="AJ18" i="18"/>
  <c r="AD26" i="18"/>
  <c r="L10" i="18"/>
  <c r="AD10" i="18"/>
  <c r="X18" i="18"/>
  <c r="AD42" i="18"/>
  <c r="L18" i="18"/>
  <c r="R10" i="18"/>
  <c r="N52" i="1"/>
  <c r="M64" i="1"/>
  <c r="AB64" i="1"/>
  <c r="AB36" i="18"/>
  <c r="AH12" i="18"/>
  <c r="P28" i="18"/>
  <c r="AH20" i="18"/>
  <c r="P36" i="18"/>
  <c r="V12" i="18"/>
  <c r="AH28" i="18"/>
  <c r="AB20" i="18"/>
  <c r="J12" i="18"/>
  <c r="J20" i="18"/>
  <c r="N64" i="1"/>
  <c r="P44" i="18"/>
  <c r="AB44" i="18"/>
  <c r="V28" i="18"/>
  <c r="V36" i="18"/>
  <c r="J28" i="18"/>
  <c r="AH36" i="18"/>
  <c r="J44" i="18"/>
  <c r="P12" i="18"/>
  <c r="AB12" i="18"/>
  <c r="V44" i="18"/>
  <c r="AH44" i="18"/>
  <c r="V20" i="18"/>
  <c r="P20" i="18"/>
  <c r="J36" i="18"/>
  <c r="AB28" i="18"/>
  <c r="T38" i="18"/>
  <c r="AF22" i="18"/>
  <c r="N38" i="18"/>
  <c r="AF30" i="18"/>
  <c r="AL6" i="18"/>
  <c r="Z6" i="18"/>
  <c r="N22" i="1"/>
  <c r="T14" i="18"/>
  <c r="T22" i="18"/>
  <c r="N6" i="18"/>
  <c r="AL30" i="18"/>
  <c r="Z22" i="18"/>
  <c r="Z14" i="18"/>
  <c r="M22" i="1"/>
  <c r="Z30" i="18"/>
  <c r="AL38" i="18"/>
  <c r="AL14" i="18"/>
  <c r="AF6" i="18"/>
  <c r="AL22" i="18"/>
  <c r="T30" i="18"/>
  <c r="Z38" i="18"/>
  <c r="AF14" i="18"/>
  <c r="N30" i="18"/>
  <c r="N14" i="18"/>
  <c r="N22" i="18"/>
  <c r="AF38" i="18"/>
  <c r="T6" i="18"/>
  <c r="M34" i="1"/>
  <c r="X32" i="18"/>
  <c r="AD32" i="18"/>
  <c r="AJ8" i="18"/>
  <c r="L16" i="18"/>
  <c r="R32" i="18"/>
  <c r="AJ32" i="18"/>
  <c r="N34" i="1"/>
  <c r="R40" i="18"/>
  <c r="AJ40" i="18"/>
  <c r="AD24" i="18"/>
  <c r="AJ24" i="18"/>
  <c r="R24" i="18"/>
  <c r="AJ16" i="18"/>
  <c r="AD8" i="18"/>
  <c r="L32" i="18"/>
  <c r="L40" i="18"/>
  <c r="R16" i="18"/>
  <c r="L24" i="18"/>
  <c r="AD16" i="18"/>
  <c r="L8" i="18"/>
  <c r="R8" i="18"/>
  <c r="X40" i="18"/>
  <c r="X8" i="18"/>
  <c r="X16" i="18"/>
  <c r="AD40" i="18"/>
  <c r="X24" i="18"/>
  <c r="M28" i="1"/>
  <c r="J40" i="18"/>
  <c r="J16" i="18"/>
  <c r="P16" i="18"/>
  <c r="V8" i="18"/>
  <c r="J8" i="18"/>
  <c r="J24" i="18"/>
  <c r="AH16" i="18"/>
  <c r="AB16" i="18"/>
  <c r="AB40" i="18"/>
  <c r="P32" i="18"/>
  <c r="P40" i="18"/>
  <c r="AH24" i="18"/>
  <c r="AB32" i="18"/>
  <c r="J32" i="18"/>
  <c r="V16" i="18"/>
  <c r="V40" i="18"/>
  <c r="AH32" i="18"/>
  <c r="V24" i="18"/>
  <c r="V32" i="18"/>
  <c r="AH8" i="18"/>
  <c r="AB8" i="18"/>
  <c r="P8" i="18"/>
  <c r="N28" i="1"/>
  <c r="AH40" i="18"/>
  <c r="AB24" i="18"/>
  <c r="P24" i="18"/>
  <c r="AD38" i="18"/>
  <c r="L30" i="18"/>
  <c r="AD30" i="18"/>
  <c r="AJ6" i="18"/>
  <c r="L14" i="18"/>
  <c r="L22" i="18"/>
  <c r="X6" i="18"/>
  <c r="L6" i="18"/>
  <c r="N16" i="1"/>
  <c r="R38" i="18"/>
  <c r="AJ38" i="18"/>
  <c r="L38" i="18"/>
  <c r="AD6" i="18"/>
  <c r="R6" i="18"/>
  <c r="AJ30" i="18"/>
  <c r="R30" i="18"/>
  <c r="AD22" i="18"/>
  <c r="AJ14" i="18"/>
  <c r="AJ22" i="18"/>
  <c r="AD14" i="18"/>
  <c r="X38" i="18"/>
  <c r="X14" i="18"/>
  <c r="R22" i="18"/>
  <c r="X22" i="18"/>
  <c r="M16"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0" i="1"/>
  <c r="AB10" i="1"/>
  <c r="N10" i="1"/>
  <c r="M46" i="1"/>
  <c r="AH34" i="18"/>
  <c r="AH42" i="18"/>
  <c r="AH18" i="18"/>
  <c r="AB10" i="18"/>
  <c r="J26" i="18"/>
  <c r="V18" i="18"/>
  <c r="V42" i="18"/>
  <c r="J42" i="18"/>
  <c r="P10" i="18"/>
  <c r="AB26" i="18"/>
  <c r="J34" i="18"/>
  <c r="J18" i="18"/>
  <c r="AH10" i="18"/>
  <c r="AB34" i="18"/>
  <c r="P26" i="18"/>
  <c r="P34" i="18"/>
  <c r="V34" i="18"/>
  <c r="AH26" i="18"/>
  <c r="J10" i="18"/>
  <c r="N46" i="1"/>
  <c r="P18" i="18"/>
  <c r="AB42" i="18"/>
  <c r="V10" i="18"/>
  <c r="AB18" i="18"/>
  <c r="P42" i="18"/>
  <c r="V26" i="18"/>
  <c r="Z32" i="18"/>
  <c r="N24" i="18"/>
  <c r="AL32" i="18"/>
  <c r="AL40" i="18"/>
  <c r="N8" i="18"/>
  <c r="AF24" i="18"/>
  <c r="Z40" i="18"/>
  <c r="Z16" i="18"/>
  <c r="N32" i="18"/>
  <c r="T32" i="18"/>
  <c r="N40" i="18"/>
  <c r="T8" i="18"/>
  <c r="M40" i="1"/>
  <c r="AF32" i="18"/>
  <c r="AL8" i="18"/>
  <c r="T24" i="18"/>
  <c r="N16" i="18"/>
  <c r="T16" i="18"/>
  <c r="Z24" i="18"/>
  <c r="AF16" i="18"/>
  <c r="N40" i="1"/>
  <c r="T40" i="18"/>
  <c r="AF8" i="18"/>
  <c r="AL24" i="18"/>
  <c r="Z8" i="18"/>
  <c r="AF40" i="18"/>
  <c r="AL16" i="18"/>
  <c r="AB28" i="1"/>
  <c r="AA28" i="1"/>
  <c r="AA64" i="1"/>
  <c r="AB66" i="1"/>
  <c r="AB59" i="1"/>
  <c r="AB58" i="1"/>
  <c r="AB40" i="1"/>
  <c r="AA40" i="1"/>
  <c r="AB53" i="1"/>
  <c r="AB52" i="1"/>
  <c r="AA52" i="1"/>
  <c r="AA10" i="1"/>
  <c r="AB11" i="1"/>
  <c r="AB17" i="1"/>
  <c r="AB16" i="1"/>
  <c r="AA16" i="1"/>
  <c r="AB22" i="1"/>
  <c r="AA22" i="1"/>
  <c r="AB47" i="1"/>
  <c r="AB46" i="1"/>
  <c r="AA46" i="1"/>
  <c r="AB34" i="1"/>
  <c r="AA34" i="1"/>
  <c r="AB35" i="1"/>
  <c r="AA35" i="1"/>
  <c r="AB41" i="1"/>
  <c r="AA41" i="1"/>
  <c r="AB29" i="1"/>
  <c r="AB30" i="1"/>
  <c r="AB23" i="1"/>
  <c r="AA23" i="1"/>
  <c r="J40" i="19"/>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AC10" i="1"/>
  <c r="J36" i="19"/>
  <c r="J46" i="19"/>
  <c r="V25" i="19"/>
  <c r="AH25" i="19"/>
  <c r="P45" i="19"/>
  <c r="AH45" i="19"/>
  <c r="AH15" i="19"/>
  <c r="AB55" i="19"/>
  <c r="J45" i="19"/>
  <c r="AH35" i="19"/>
  <c r="V45" i="19"/>
  <c r="AH55" i="19"/>
  <c r="V15" i="19"/>
  <c r="J25" i="19"/>
  <c r="V35" i="19"/>
  <c r="AC64" i="1"/>
  <c r="P25" i="19"/>
  <c r="V55" i="19"/>
  <c r="J15" i="19"/>
  <c r="AB15" i="19"/>
  <c r="J35" i="19"/>
  <c r="AB35" i="19"/>
  <c r="J55" i="19"/>
  <c r="AB25" i="19"/>
  <c r="P35" i="19"/>
  <c r="P55" i="19"/>
  <c r="AB45" i="19"/>
  <c r="P15" i="19"/>
  <c r="J47" i="19"/>
  <c r="V27" i="19"/>
  <c r="AH7" i="19"/>
  <c r="P47" i="19"/>
  <c r="AB27" i="19"/>
  <c r="J17" i="19"/>
  <c r="V47" i="19"/>
  <c r="J37" i="19"/>
  <c r="AC16" i="1"/>
  <c r="AB37" i="19"/>
  <c r="J27" i="19"/>
  <c r="V7" i="19"/>
  <c r="AH37" i="19"/>
  <c r="P27" i="19"/>
  <c r="AB7" i="19"/>
  <c r="P17" i="19"/>
  <c r="V17" i="19"/>
  <c r="AH47" i="19"/>
  <c r="P37" i="19"/>
  <c r="AB17" i="19"/>
  <c r="J7" i="19"/>
  <c r="V37" i="19"/>
  <c r="AH17" i="19"/>
  <c r="P7" i="19"/>
  <c r="AH27" i="19"/>
  <c r="AB47"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c r="AC28"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2"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B12" i="1"/>
  <c r="AA11" i="1"/>
  <c r="AA66" i="1"/>
  <c r="AB67"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c r="AB49" i="1"/>
  <c r="AA49" i="1"/>
  <c r="AA47" i="1"/>
  <c r="AB18" i="1"/>
  <c r="AA17" i="1"/>
  <c r="AA53" i="1"/>
  <c r="AB54" i="1"/>
  <c r="AA59" i="1"/>
  <c r="AB60" i="1"/>
  <c r="AB36" i="1"/>
  <c r="AA36" i="1"/>
  <c r="AB42" i="1"/>
  <c r="AA42" i="1"/>
  <c r="AJ21" i="19"/>
  <c r="AA29" i="1"/>
  <c r="AC39" i="19"/>
  <c r="AB24" i="1"/>
  <c r="AB25" i="1"/>
  <c r="W37" i="19"/>
  <c r="AI7" i="19"/>
  <c r="W17" i="19"/>
  <c r="W27" i="19"/>
  <c r="Q47" i="19"/>
  <c r="W7" i="19"/>
  <c r="AI17" i="19"/>
  <c r="K47" i="19"/>
  <c r="AI47" i="19"/>
  <c r="Q27" i="19"/>
  <c r="AC27" i="19"/>
  <c r="AC47" i="19"/>
  <c r="AC37" i="19"/>
  <c r="AI37" i="19"/>
  <c r="AC17" i="1"/>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D31" i="19"/>
  <c r="AD41" i="19"/>
  <c r="AJ51" i="19"/>
  <c r="L41" i="19"/>
  <c r="L21" i="19"/>
  <c r="X51" i="19"/>
  <c r="R11" i="19"/>
  <c r="AJ41" i="19"/>
  <c r="R51" i="19"/>
  <c r="X11" i="19"/>
  <c r="AJ31" i="19"/>
  <c r="R4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C11"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A60" i="1"/>
  <c r="AB61" i="1"/>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B45" i="1"/>
  <c r="AA45" i="1"/>
  <c r="AB13" i="1"/>
  <c r="AA13" i="1"/>
  <c r="AA12"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B37" i="1"/>
  <c r="AA37" i="1"/>
  <c r="AD21" i="19"/>
  <c r="AD51" i="19"/>
  <c r="X41" i="19"/>
  <c r="X31" i="19"/>
  <c r="L31" i="19"/>
  <c r="R31" i="19"/>
  <c r="X21" i="19"/>
  <c r="L11" i="19"/>
  <c r="AD11" i="19"/>
  <c r="AC42" i="1"/>
  <c r="AJ11" i="19"/>
  <c r="R21" i="19"/>
  <c r="AB43" i="1"/>
  <c r="K39" i="19"/>
  <c r="AI39" i="19"/>
  <c r="Q9" i="19"/>
  <c r="AC9" i="19"/>
  <c r="AC29" i="19"/>
  <c r="Q39" i="19"/>
  <c r="W9" i="19"/>
  <c r="K49" i="19"/>
  <c r="AC49" i="19"/>
  <c r="K9" i="19"/>
  <c r="Q29" i="19"/>
  <c r="Q49" i="19"/>
  <c r="W29" i="19"/>
  <c r="AI29" i="19"/>
  <c r="Q19" i="19"/>
  <c r="K19" i="19"/>
  <c r="AI19" i="19"/>
  <c r="K29" i="19"/>
  <c r="W19" i="19"/>
  <c r="AC29" i="1"/>
  <c r="W39" i="19"/>
  <c r="AI9" i="19"/>
  <c r="W49" i="19"/>
  <c r="AC19" i="19"/>
  <c r="AI49" i="19"/>
  <c r="AA24" i="1"/>
  <c r="X8" i="19"/>
  <c r="AB14" i="1"/>
  <c r="AA14" i="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c r="AA25" i="1"/>
  <c r="AB27" i="1"/>
  <c r="AA27" i="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c r="AB33" i="1"/>
  <c r="AA33" i="1"/>
  <c r="AJ46" i="19"/>
  <c r="AD46" i="19"/>
  <c r="L36" i="19"/>
  <c r="X16" i="19"/>
  <c r="AJ26" i="19"/>
  <c r="L46" i="19"/>
  <c r="X6" i="19"/>
  <c r="R36" i="19"/>
  <c r="X36" i="19"/>
  <c r="R6" i="19"/>
  <c r="AJ6" i="19"/>
  <c r="AD36" i="19"/>
  <c r="R46" i="19"/>
  <c r="AD26" i="19"/>
  <c r="L16" i="19"/>
  <c r="AD16" i="19"/>
  <c r="AC12" i="1"/>
  <c r="X46" i="19"/>
  <c r="X26" i="19"/>
  <c r="AJ36" i="19"/>
  <c r="R26" i="19"/>
  <c r="AD6" i="19"/>
  <c r="L6" i="19"/>
  <c r="L26" i="19"/>
  <c r="R16" i="19"/>
  <c r="AJ16"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B38" i="1"/>
  <c r="AA38" i="1"/>
  <c r="AA43" i="1"/>
  <c r="AB44" i="1"/>
  <c r="AA44" i="1"/>
  <c r="R8" i="19"/>
  <c r="R38" i="19"/>
  <c r="L38" i="19"/>
  <c r="AJ38" i="19"/>
  <c r="X48" i="19"/>
  <c r="AD38" i="19"/>
  <c r="L28" i="19"/>
  <c r="AJ48" i="19"/>
  <c r="AJ8" i="19"/>
  <c r="L18" i="19"/>
  <c r="AJ28" i="19"/>
  <c r="AD8" i="19"/>
  <c r="R48" i="19"/>
  <c r="AD28" i="19"/>
  <c r="AJ18" i="19"/>
  <c r="L48" i="19"/>
  <c r="AD18" i="19"/>
  <c r="X38" i="19"/>
  <c r="X28" i="19"/>
  <c r="R28" i="19"/>
  <c r="X18" i="19"/>
  <c r="AC24" i="1"/>
  <c r="R18" i="19"/>
  <c r="AD48" i="19"/>
  <c r="L8" i="19"/>
  <c r="AB15" i="1"/>
  <c r="AA15" i="1"/>
  <c r="AM46" i="19"/>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c r="AA62" i="1"/>
  <c r="AB63" i="1"/>
  <c r="AA63" i="1"/>
  <c r="AB21" i="1"/>
  <c r="AA21" i="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B39" i="1"/>
  <c r="AA39" i="1"/>
  <c r="AM40" i="19"/>
  <c r="AF31" i="19"/>
  <c r="N51" i="19"/>
  <c r="AF21" i="19"/>
  <c r="T31" i="19"/>
  <c r="N21" i="19"/>
  <c r="AL11" i="19"/>
  <c r="AF11" i="19"/>
  <c r="T21" i="19"/>
  <c r="AL51" i="19"/>
  <c r="AF51" i="19"/>
  <c r="Z51" i="19"/>
  <c r="AL21" i="19"/>
  <c r="AF41" i="19"/>
  <c r="Z11" i="19"/>
  <c r="T51" i="19"/>
  <c r="Z41" i="19"/>
  <c r="AL31" i="19"/>
  <c r="Z31" i="19"/>
  <c r="N31" i="19"/>
  <c r="T11" i="19"/>
  <c r="AL41" i="19"/>
  <c r="Z21" i="19"/>
  <c r="N11" i="19"/>
  <c r="N41" i="19"/>
  <c r="AC44" i="1"/>
  <c r="T41" i="19"/>
  <c r="AE11" i="19"/>
  <c r="M41" i="19"/>
  <c r="AK41" i="19"/>
  <c r="M31" i="19"/>
  <c r="Y51" i="19"/>
  <c r="AK31" i="19"/>
  <c r="AE41" i="19"/>
  <c r="S51" i="19"/>
  <c r="AK51" i="19"/>
  <c r="AE31" i="19"/>
  <c r="S41" i="19"/>
  <c r="S11" i="19"/>
  <c r="S21" i="19"/>
  <c r="Y41" i="19"/>
  <c r="Y21" i="19"/>
  <c r="S31" i="19"/>
  <c r="M51" i="19"/>
  <c r="AK21" i="19"/>
  <c r="Y11" i="19"/>
  <c r="AE21" i="19"/>
  <c r="AE51" i="19"/>
  <c r="M21" i="19"/>
  <c r="AC43" i="1"/>
  <c r="AK11" i="19"/>
  <c r="Y31" i="19"/>
  <c r="M11" i="19"/>
  <c r="O36" i="19"/>
  <c r="AG36" i="19"/>
  <c r="AG46" i="19"/>
  <c r="AM6" i="19"/>
  <c r="AG6" i="19"/>
  <c r="O6" i="19"/>
  <c r="AM36" i="19"/>
  <c r="AG26" i="19"/>
  <c r="O46" i="19"/>
  <c r="AM26" i="19"/>
  <c r="AC15" i="1"/>
  <c r="AM16" i="19"/>
  <c r="U36" i="19"/>
  <c r="O26" i="19"/>
  <c r="O16" i="19"/>
  <c r="U46" i="19"/>
  <c r="AA26" i="19"/>
  <c r="U26" i="19"/>
  <c r="U16" i="19"/>
  <c r="AA46" i="19"/>
  <c r="AA6" i="19"/>
  <c r="AA16" i="19"/>
  <c r="U6" i="19"/>
  <c r="AA36" i="19"/>
  <c r="AG16" i="19"/>
  <c r="AG24" i="19"/>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O20" i="19"/>
  <c r="AG30" i="19"/>
  <c r="AA20" i="19"/>
  <c r="AG50" i="19"/>
  <c r="AC39" i="1"/>
  <c r="O50" i="19"/>
  <c r="AM10" i="19"/>
  <c r="U10" i="19"/>
  <c r="AG40" i="19"/>
  <c r="AM20" i="19"/>
  <c r="U20" i="19"/>
  <c r="AA40" i="19"/>
  <c r="O40" i="19"/>
  <c r="AA50" i="19"/>
  <c r="AG10" i="19"/>
  <c r="U40" i="19"/>
  <c r="AM50" i="19"/>
  <c r="AM30" i="19"/>
  <c r="AA30" i="19"/>
  <c r="AA10" i="19"/>
  <c r="O30" i="19"/>
  <c r="AG20" i="19"/>
  <c r="O10" i="19"/>
  <c r="U50" i="19"/>
  <c r="U30" i="19"/>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<sst xmlns="http://schemas.openxmlformats.org/spreadsheetml/2006/main" count="741" uniqueCount="433">
  <si>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</si>
  <si>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</si>
  <si>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</si>
  <si>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</si>
  <si>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</si>
  <si>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</si>
  <si>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</si>
  <si>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</si>
  <si>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</si>
  <si>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</si>
  <si>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</si>
  <si>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</si>
  <si>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</si>
  <si>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</si>
  <si>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</si>
  <si>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</si>
  <si>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</si>
  <si>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</si>
  <si>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</si>
  <si>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</si>
  <si>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</si>
  <si>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</si>
  <si>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</si>
  <si>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</si>
  <si>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</si>
  <si>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</si>
  <si>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</si>
  <si>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</si>
  <si>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</si>
  <si>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</si>
  <si>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</si>
  <si>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</si>
  <si>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</si>
  <si>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</si>
  <si>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</si>
  <si>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</si>
  <si>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</si>
  <si>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</si>
  <si>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</si>
  <si>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</si>
  <si>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</si>
  <si>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</si>
  <si>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</si>
  <si>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</si>
  <si>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</si>
  <si>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</si>
  <si>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</si>
  <si>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</si>
  <si>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</si>
  <si>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</si>
  <si>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</si>
  <si>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</si>
  <si>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</si>
  <si>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</si>
  <si>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</si>
  <si>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</si>
  <si>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</si>
  <si>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</si>
  <si>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</si>
  <si>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</si>
  <si>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</si>
  <si>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</si>
  <si>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</si>
  <si>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</si>
  <si>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</si>
  <si>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</si>
  <si>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</si>
  <si>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</si>
  <si>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</si>
  <si>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</si>
  <si>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</si>
  <si>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</si>
  <si>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</si>
  <si>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</si>
  <si>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</si>
  <si>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</si>
  <si>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</si>
  <si>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</si>
  <si>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</si>
  <si>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</si>
  <si>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</si>
  <si>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</si>
  <si>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</si>
  <si>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</si>
  <si>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</si>
  <si>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</si>
  <si>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</si>
  <si>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</si>
  <si>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</si>
  <si>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</si>
  <si>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</si>
  <si>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</si>
  <si>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</si>
  <si>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</si>
  <si>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</si>
  <si>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</si>
  <si>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</si>
  <si>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</si>
  <si>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</si>
  <si>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</si>
  <si>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</si>
  <si>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</si>
  <si>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</si>
  <si>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</si>
  <si>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</si>
  <si>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</si>
  <si>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</si>
  <si>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</si>
  <si>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</si>
  <si>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</si>
  <si>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</si>
  <si>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</si>
  <si>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</si>
  <si>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</si>
  <si>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</si>
  <si>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</si>
  <si>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</si>
  <si>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</si>
  <si>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</si>
  <si>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</si>
  <si>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</si>
  <si>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</si>
  <si>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</si>
  <si>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</si>
  <si>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</si>
  <si>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</si>
  <si>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</si>
  <si>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</si>
  <si>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</si>
  <si>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</si>
  <si>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</si>
  <si>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</si>
  <si>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</si>
  <si>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</si>
  <si>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</si>
  <si>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</si>
  <si>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</si>
  <si>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</si>
  <si>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</si>
  <si>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</si>
  <si>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</si>
  <si>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</si>
  <si>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</si>
  <si>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</si>
  <si>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</si>
  <si>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</si>
  <si>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</si>
  <si>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</si>
  <si>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</si>
  <si>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</si>
  <si>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</si>
  <si>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</si>
  <si>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</si>
  <si>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</si>
  <si>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</si>
  <si>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</si>
  <si>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</si>
  <si>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</si>
  <si>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</si>
  <si>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</si>
  <si>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</si>
  <si>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</si>
  <si>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</si>
  <si>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</si>
  <si>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</si>
  <si>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</si>
  <si>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</si>
  <si>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</si>
  <si>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</si>
  <si>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</si>
  <si>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</si>
  <si>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</si>
  <si>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</si>
  <si>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</si>
  <si>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</si>
  <si>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</si>
  <si>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</si>
  <si>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</si>
  <si>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</si>
  <si>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</si>
  <si>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</si>
  <si>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</si>
  <si>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</si>
  <si>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</si>
  <si>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</si>
  <si>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</si>
  <si>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</si>
  <si>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</si>
  <si>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</si>
  <si>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</si>
  <si>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</si>
  <si>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</si>
  <si>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</si>
  <si>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</si>
  <si>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</si>
  <si>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</si>
  <si>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</si>
  <si>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</si>
  <si>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</si>
  <si>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</si>
  <si>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</si>
  <si>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</si>
  <si>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</si>
  <si>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</si>
  <si>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</si>
  <si>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</si>
  <si>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</si>
  <si>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</si>
  <si>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</si>
  <si>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</si>
  <si>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</si>
  <si>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</si>
  <si>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</si>
  <si>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</si>
  <si>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OBJETIVOS ESTRATÉGICOS</t>
  </si>
  <si>
    <t>OBJETIVOS DEL SISTEMA</t>
  </si>
  <si>
    <t>RIESGO ASOCIADO</t>
  </si>
  <si>
    <t>Fortalecer la prestación de los servicios de la Secretaría Distrital de Movilidad que responda a la gestión de riesgos y oportunidades, la mejora continua, los recursos y los  requisitos aplicables, con el fin de dar cumplimiento a la planeación estratégica y</t>
  </si>
  <si>
    <t>Fortalecer el bienestar de los (las) colaboradores (as), con un equipo humano altamente calificado, comprometido e íntegro, encaminado al logro de los objetivos de la Entidad.</t>
  </si>
  <si>
    <t>Identificar peligros y evaluar, valorar los riesgos y determinar controles para su eliminación o mitigación.</t>
  </si>
  <si>
    <t xml:space="preserve">Proporcionar condiciones de trabajo seguras y saludables para prevenir lesiones y/o deterioro de la salud. </t>
  </si>
  <si>
    <t>Proteger la seguridad y salud de todos los colaboradores mediante la mejora continua del SG-SST.</t>
  </si>
  <si>
    <t xml:space="preserve">Cumplir la normatividad nacional vigente en materia de riesgos laborales. </t>
  </si>
  <si>
    <t xml:space="preserve">Promover el autocuidado y la autogestión para la prevención de lesiones y enfermedades laborales. </t>
  </si>
  <si>
    <t>Definir e implementar planes y estrategias para el mejoramiento continuo de las condiciones de salud y seguridad en el trabajo</t>
  </si>
  <si>
    <t xml:space="preserve">Gestionar actividades del SG-SST. </t>
  </si>
  <si>
    <t>Gestionar acciones de mejora continua para el SG-SST</t>
  </si>
  <si>
    <t>Definir un plan de acción que dé cumplimiento a las diferentes políticas, lineamientos y estrategias institucionales en materia ambiental.</t>
  </si>
  <si>
    <t>Ejecutar las diferentes actividades de los programas de Gestión Ambiental, definidas en el plan de acción acorde a la normatividad vigente.</t>
  </si>
  <si>
    <t>Realizar seguimientos al cumplimiento de las diferentes actividades del plan de acción a través del equipo técnico de Gestión Ambiental, informes de seguimiento a la Secretaría Distrital de Ambiente, auditorías internas y externas y mecanismo de autocontrol.</t>
  </si>
  <si>
    <t>Implementar las buenas prácticas antisoborno contenidas en la norma ISO 37001:2016.</t>
  </si>
  <si>
    <t xml:space="preserve">Promover una cultura de integridad y ética pública en los colaboradores de la SDM, para el cumplimiento del marco de gestión antisoborno definido por la Entidad, y su concientización en la política antisoborno y en los demás elementos que integran el Sistema. </t>
  </si>
  <si>
    <t>Fortalecer el reporte de las denuncias presentadas por presuntos actos de soborno, asegurando la protección de la identidad del denunciante en buena fe y bajo una sospecha razonable, y evitar represalias a este.</t>
  </si>
  <si>
    <t>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</si>
  <si>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CONTEXTO ORGANIZACIONAL</t>
  </si>
  <si>
    <t>Reducir las víctimas fatales en siniestros de tránsito a través de la implementación de acciones integrales con criterios de seguridad vial.</t>
  </si>
  <si>
    <t>Formular e implementar estrategias de movilidad que reverdezcan a Bogotá y mejoren la experiencia de viaje de la ciudadanía y visitantes de Bogotá Región, en los aspectos de tiempo, calidad y costo, a través de la tecnología y la innovación.</t>
  </si>
  <si>
    <t>Generar e implementar políticas de movilidad basadas en el análisis de datos fomentando la productividad, eficiencia y bienestar de la ciudad.</t>
  </si>
  <si>
    <t>Desarrollar estrategias de cultura y respeto en la ciudadanía para el sistema de movilidad, protegiendo en especial a los actores vulnerables y promoviendo los modos activos, con enfoque incluyente diferencial, de género y territorial</t>
  </si>
  <si>
    <t>Prestar trámites y servicios eficientes, oportunos y de calidad, con una gestión ambiental adecuada, soportados en tecnologías de la información y las comunicaciones.</t>
  </si>
  <si>
    <t>Fortalecer el bienestar de los (las) colaboradores (as), con un equipo humano altamente calificado, comprometido e íntegro, encaminado al logro de los objetivos de la Entidad</t>
  </si>
  <si>
    <t>Garantizar transparencia, oportunidad, inclusión y equidad de género en los procesos de la entidad, que promuevan la legalidad, participación, control social y rendición de cuentas.</t>
  </si>
  <si>
    <t>PLANEACIÓN INSTITUCIONAL</t>
  </si>
  <si>
    <t>CADENA DE VALOR</t>
  </si>
  <si>
    <r>
      <rPr>
        <b/>
        <sz val="11"/>
        <color theme="1"/>
        <rFont val="Calibri"/>
        <family val="2"/>
        <scheme val="minor"/>
      </rPr>
      <t>OBJETIVOS ESTRATEGICOS</t>
    </r>
    <r>
      <rPr>
        <sz val="11"/>
        <color theme="1"/>
        <rFont val="Calibri"/>
        <family val="2"/>
        <scheme val="minor"/>
      </rPr>
      <t xml:space="preserve">: Asociar el riesgo indetificado con alguno de los objetivos estratégicos  definidos para el cumplimiento de la misionalidad  </t>
    </r>
  </si>
  <si>
    <r>
      <rPr>
        <b/>
        <sz val="11"/>
        <color theme="1"/>
        <rFont val="Calibri"/>
        <family val="2"/>
        <scheme val="minor"/>
      </rPr>
      <t>OBJETIVOS DEL SISTEMA</t>
    </r>
    <r>
      <rPr>
        <sz val="11"/>
        <color theme="1"/>
        <rFont val="Calibri"/>
        <family val="2"/>
        <scheme val="minor"/>
      </rPr>
      <t>: Asociar el riesgo (si aplica) con algún objetivo del sistema</t>
    </r>
  </si>
  <si>
    <r>
      <rPr>
        <b/>
        <sz val="11"/>
        <color theme="1"/>
        <rFont val="Calibri"/>
        <family val="2"/>
        <scheme val="minor"/>
      </rPr>
      <t>CADENA DE VALOR</t>
    </r>
    <r>
      <rPr>
        <sz val="11"/>
        <color theme="1"/>
        <rFont val="Calibri"/>
        <family val="2"/>
        <scheme val="minor"/>
      </rPr>
      <t>: Se debe analizar la secuencia de las actividades que se realizan en el procesos para el cumplimiento del objetivo definido en la caracterización, a partir de esto verificar los puntos de riesgo donde se puede materializar un riesgo.</t>
    </r>
  </si>
  <si>
    <t>CARACTERIZACIÓN (OBETIVO DEL PROCESO :</t>
  </si>
  <si>
    <t>ACTIVIDADES GENERALES DEL PROCESOS</t>
  </si>
  <si>
    <t>Act 1:</t>
  </si>
  <si>
    <t>Act 2:</t>
  </si>
  <si>
    <t>Act 3:</t>
  </si>
  <si>
    <t>Act 4:</t>
  </si>
  <si>
    <r>
      <rPr>
        <b/>
        <sz val="11"/>
        <color theme="1"/>
        <rFont val="Calibri"/>
        <family val="2"/>
        <scheme val="minor"/>
      </rPr>
      <t>RIESGO ASOCIADO</t>
    </r>
    <r>
      <rPr>
        <sz val="11"/>
        <color theme="1"/>
        <rFont val="Calibri"/>
        <family val="2"/>
        <scheme val="minor"/>
      </rPr>
      <t>: Tener en cuenta los parametros para la redacción del riesgo que se encuentran en la presentación</t>
    </r>
  </si>
  <si>
    <t>IMPACTO</t>
  </si>
  <si>
    <t>CAUSA INMEDIATA</t>
  </si>
  <si>
    <t>CAUSA RAÍZ</t>
  </si>
  <si>
    <t>ECONÓMICO</t>
  </si>
  <si>
    <t>REPUTACIONAL</t>
  </si>
  <si>
    <t>ECONÓMICO Y REPUTACIONAL</t>
  </si>
  <si>
    <r>
      <rPr>
        <b/>
        <sz val="11"/>
        <color theme="1"/>
        <rFont val="Calibri"/>
        <family val="2"/>
        <scheme val="minor"/>
      </rPr>
      <t>IMPACTO</t>
    </r>
    <r>
      <rPr>
        <sz val="11"/>
        <color theme="1"/>
        <rFont val="Calibri"/>
        <family val="2"/>
        <scheme val="minor"/>
      </rPr>
      <t>: El analisís del impacto se debe hacer acorde a lo definido en la presentación</t>
    </r>
  </si>
  <si>
    <r>
      <rPr>
        <b/>
        <sz val="11"/>
        <color theme="1"/>
        <rFont val="Calibri"/>
        <family val="2"/>
        <scheme val="minor"/>
      </rPr>
      <t>CAUSA INMEDIATA</t>
    </r>
    <r>
      <rPr>
        <sz val="11"/>
        <color theme="1"/>
        <rFont val="Calibri"/>
        <family val="2"/>
        <scheme val="minor"/>
      </rPr>
      <t>: Es el comó se esta o se podría materializar el riesgo</t>
    </r>
  </si>
  <si>
    <r>
      <rPr>
        <b/>
        <sz val="11"/>
        <color theme="1"/>
        <rFont val="Calibri"/>
        <family val="2"/>
        <scheme val="minor"/>
      </rPr>
      <t>CAUSA RAÍZ</t>
    </r>
    <r>
      <rPr>
        <sz val="11"/>
        <color theme="1"/>
        <rFont val="Calibri"/>
        <family val="2"/>
        <scheme val="minor"/>
      </rPr>
      <t>: Es el porqué o el origen de la posibilidad de materialización del riesgo</t>
    </r>
  </si>
  <si>
    <t>CLASIFICACIÓN DEL RIESGO</t>
  </si>
  <si>
    <t>Ejecución y administración de procesos</t>
  </si>
  <si>
    <t>Fraude externo</t>
  </si>
  <si>
    <t>Fraude interno</t>
  </si>
  <si>
    <t>Fallas tecnológicas</t>
  </si>
  <si>
    <t>Relaciones laborales</t>
  </si>
  <si>
    <t>Usuarios, productos y prácticas</t>
  </si>
  <si>
    <t>Daños a activos fijos/ eventos externos</t>
  </si>
  <si>
    <r>
      <rPr>
        <b/>
        <sz val="11"/>
        <color theme="1"/>
        <rFont val="Calibri"/>
        <family val="2"/>
        <scheme val="minor"/>
      </rPr>
      <t>CLASIFICACIÓN DEL RIESGO</t>
    </r>
    <r>
      <rPr>
        <sz val="11"/>
        <color theme="1"/>
        <rFont val="Calibri"/>
        <family val="2"/>
        <scheme val="minor"/>
      </rPr>
      <t>: Acorde a las definiciones que se encuentran en la presentación</t>
    </r>
  </si>
  <si>
    <t>Act 5:</t>
  </si>
  <si>
    <t>IDENTIFICACIÓN</t>
  </si>
  <si>
    <t>FRECUENCIA</t>
  </si>
  <si>
    <r>
      <rPr>
        <b/>
        <sz val="11"/>
        <color theme="1"/>
        <rFont val="Calibri"/>
        <family val="2"/>
        <scheme val="minor"/>
      </rPr>
      <t>FRECUENCIA</t>
    </r>
    <r>
      <rPr>
        <sz val="11"/>
        <color theme="1"/>
        <rFont val="Calibri"/>
        <family val="2"/>
        <scheme val="minor"/>
      </rPr>
      <t>: Se debe registran la frecuencia en que se realiza la actividad donde se encuentra el punto de riesgo en un año (tener en cuenta la presentación)</t>
    </r>
  </si>
  <si>
    <t>Act 6:</t>
  </si>
  <si>
    <r>
      <rPr>
        <b/>
        <sz val="11"/>
        <color theme="1"/>
        <rFont val="Calibri"/>
        <family val="2"/>
        <scheme val="minor"/>
      </rPr>
      <t>PLANEACIÓN INSTITUCIONAL</t>
    </r>
    <r>
      <rPr>
        <sz val="11"/>
        <color theme="1"/>
        <rFont val="Calibri"/>
        <family val="2"/>
        <scheme val="minor"/>
      </rPr>
      <t>: Analizar cuales son los planes sectoriales o políticas especificas que define el Gobierno Nacional, Departamental y Distrital enamarcadas en sus planes de desarrollo</t>
    </r>
  </si>
  <si>
    <t>Riesgo de corrupción</t>
  </si>
  <si>
    <t xml:space="preserve">Propuesta Riesgos de corrupción a considerar en los análisis </t>
  </si>
  <si>
    <t>Objetivos/ Funciones</t>
  </si>
  <si>
    <t>Hechos de corrupción</t>
  </si>
  <si>
    <t>Formular el Plan de acción</t>
  </si>
  <si>
    <t>Incluir en el Plan de Acción bienes o servicios no requeridos o con especificaciones sesgadas para orientar la contratación hacia un proponente en particular, existiendo otras opciones viables.</t>
  </si>
  <si>
    <t>Posibilidad de pérdida de confianza de la comunidad en la gestión pública.</t>
  </si>
  <si>
    <t>Posibilidad de reducción de la cobertura y calidad de los bienes y servicios públicos.</t>
  </si>
  <si>
    <t>Verificar que las necesidades de bienes y servicios que hayan identificado las áreas se encuentren incluidas en el Plan Anual de adquisiciones publicado en el SECOP.</t>
  </si>
  <si>
    <t>Incorporar con interés ilícito, bienes o servicios al Plan Anual de adquisiciones de la Entidad.</t>
  </si>
  <si>
    <t>Difundir información confidencial de las necesidades de bienes y servicios a terceros con el fin de que tengan ventajas sobre otros posibles oferentes.</t>
  </si>
  <si>
    <t>Posibilidad de pérdida de confianza de los proveedores de bienes y servicios en la contratación pública, llevando al Estado a no poder contar con un mayor número de oferentes.</t>
  </si>
  <si>
    <t>Alterar las solicitudes de bienes y servicios de las respectivas áreas que se deberían incluir en el Plan Anual de adquisiciones, con el fin de favorecer indebidamente a un interés particular.</t>
  </si>
  <si>
    <t>Verificar que la documentación está completa, para dar inicio al trámite pre contractual.</t>
  </si>
  <si>
    <t>Exigir el cumplimiento de requisitos habilitantes o de puntuación específicos con interés en favorecer a un proponente específico.</t>
  </si>
  <si>
    <t>Posibilidad de reducción de la capacidad financiera del Estado para atender el suministro de bienes y servicios que son requeridos por la inversión pública y el funcionamiento.</t>
  </si>
  <si>
    <t>Fraccionar necesidades para orientar una modalidad de contratación que permita la selección sesgada de un proveedor, con el fin de obtener un beneficio indebido.</t>
  </si>
  <si>
    <t>Ejecutar etapa precontractual, inicio de proceso de contratación dependiendo de la modalidad de selección.</t>
  </si>
  <si>
    <t>Aplicar criterios de selección de contratistas que favorezcan de manera no objetiva ni imparcial la adjudicación, con el ánimo de obtener beneficios particulares.</t>
  </si>
  <si>
    <t>Solicitar o recibir dádivas de proponentes para que se dé un favorecimiento indebido y se logre la adjudicación de contratos de manera fraudulenta.</t>
  </si>
  <si>
    <t>Posibilidad de Pérdida de confianza de la comunidad en la gestión pública.</t>
  </si>
  <si>
    <t>Aceptar información falsa o fraudulenta para la recepción de una propuesta o suscripción de un contrato.</t>
  </si>
  <si>
    <t>Suscripción del contrato y verificación de los requisitos de ejecución e inicio.</t>
  </si>
  <si>
    <t>Alterar obligaciones contractuales de manera intencional para favorecer a un interés particular.</t>
  </si>
  <si>
    <t>Aceptar ajustes del contratista a sus recursos reales de ejecución del contrato con el fin de generarle un beneficio financiero indebido.</t>
  </si>
  <si>
    <t>Designar los supervisores o interventores</t>
  </si>
  <si>
    <t>Designar supervisores o interventores con intereses particulares en el contrato, que pudieran aceptar la reducción de la calidad en la ejecución del objeto contractual y con esto beneficiar a un interés particular.</t>
  </si>
  <si>
    <t>Realizar un estudio documental y jurídico de las solicitudes de modificación y elaborar la respectiva minuta.</t>
  </si>
  <si>
    <t>Aceptar modificaciones al contrato que reduzcan las obligaciones o especificaciones, con el interés de favorecer un interés particular.</t>
  </si>
  <si>
    <t>Posibilidad de afectación económica generando un impacto fiscal para la entidad</t>
  </si>
  <si>
    <t xml:space="preserve">Realizar un estudio documental y jurídico del acta de liquidación del contrato y remitir cuando se encuentre aprobado para firma de las partes. </t>
  </si>
  <si>
    <t>Liquidar contratos sin el lleno de los requisitos para favorecer los intereses particulares.</t>
  </si>
  <si>
    <t>N°</t>
  </si>
  <si>
    <t>Si el riesgo se materializa podría…</t>
  </si>
  <si>
    <t>Respuesta</t>
  </si>
  <si>
    <t>¿Afectar al grupo de funcionarios del proceso?</t>
  </si>
  <si>
    <t>SI</t>
  </si>
  <si>
    <t>NO</t>
  </si>
  <si>
    <t xml:space="preserve">¿Afectar e cumplimiento de metas  </t>
  </si>
  <si>
    <t>¿Afectar el cumplimiento de misión de la entidad?</t>
  </si>
  <si>
    <t>¿Afectar el cumplimiento de la misión del sector al que pertenece la entidad?</t>
  </si>
  <si>
    <t>¿Generar perdida de confianza de la entidad, afectando su reputación?</t>
  </si>
  <si>
    <t>¿Generar perdida de recursos económicos?</t>
  </si>
  <si>
    <t>¿Afectar la generación de los productos o la prestación de servicios?</t>
  </si>
  <si>
    <t>¿Dar lugar al detrimento de calidad de vida de la comunidad por la pérdida del bien, servicios o recurso públicos?</t>
  </si>
  <si>
    <t>¿Generar perdida de información de la entidad?</t>
  </si>
  <si>
    <t>¿Generar intervención de los órganos de control, de la Fiscalía y otro ente?</t>
  </si>
  <si>
    <t>¿Dar lugar a procesos sancionatorios?</t>
  </si>
  <si>
    <t>¿Dar lugar a procesos disciplinarios?</t>
  </si>
  <si>
    <t>¿Dar lugar a procesos fiscales?</t>
  </si>
  <si>
    <t>¿Dar lugar a procesos penales?</t>
  </si>
  <si>
    <t>¿Generar perdida de credibilidad del sector?</t>
  </si>
  <si>
    <t>¿Ocasionar lesiones físicas o perdida de vida humanas?</t>
  </si>
  <si>
    <t>¿Afectar la imagen regional?</t>
  </si>
  <si>
    <t>¿Afectar la imagen nacional?</t>
  </si>
  <si>
    <t>¿Generar daño ambiental?</t>
  </si>
  <si>
    <t>Responder afirmativamente de UNA a CINCO preguntas(s) genera un impacto moderado.</t>
  </si>
  <si>
    <t>Responder afirmativamente de SEIS a ONCE preguntas genera un impacto mayor.</t>
  </si>
  <si>
    <t>Responder afirmativamente de DOCE a DIECINUEVE preguntas genera un impacto catastrófico.</t>
  </si>
  <si>
    <t>MODERADO</t>
  </si>
  <si>
    <t>Genera medianas consecuencias sobre la entidad.</t>
  </si>
  <si>
    <t>MAYOR</t>
  </si>
  <si>
    <t>Genera altas consecuencias sobre la entidad.</t>
  </si>
  <si>
    <t>TOTAL</t>
  </si>
  <si>
    <t>Plan Operativo Anual de proyectos de inversión y de gestión</t>
  </si>
  <si>
    <t>Formulación de proyectos, construcción y seguimiento al Plan de Acción Institucional</t>
  </si>
  <si>
    <t>Investigaciones de tipo administrativas y disciplinarios por entes de control, y requerimientos de las áreas de la entidad.</t>
  </si>
  <si>
    <t>Debido a la formulación, construcción y seguimiento de los Planes Operativos Anuales fuera de los lineamientos establecidos en los procedimientos internos, de orden distrital y/o nacional.</t>
  </si>
  <si>
    <t>Posibilidad de afectación reputacional por  posibles investigaciones de tipo administrativas y disciplinarios por entes de control, y requerimientos de las áreas de la entidad, y entidades distritales, debido a la formulación, construcción y seguimiento de los Planes Operativos Anuales fuera de los lineamientos establecidos en los procedimientos internos, de orden distrital y/o nacional.</t>
  </si>
  <si>
    <t>Posibilidad de afectación reputacional por posibles investigaciones de tipo administrativas y disciplinarios por entes de control, y requerimientos de las áreas de la entidad, y entidades distritales, debido a la formulación, construcción y seguimiento de los Planes Operativos Anuales fuera de los lineamientos establecidos en los procedimientos internos, de orden distrital y/o nacional.</t>
  </si>
  <si>
    <t xml:space="preserve">Debido a la asignación, programación (anteproyecto de presupuesto) y seguimiento a la ejecución presupuestal, fuera de los requerimientos definidos en la circular conjunta de las secretaria Distrital de Hacienda y Planeación, al igual que de los procedimientos internos. </t>
  </si>
  <si>
    <t xml:space="preserve"> posibles investigaciones de entes de control y aumento de requerimientos por la secretaria de hacienda y usuarios internos</t>
  </si>
  <si>
    <t>Profesional OAPI</t>
  </si>
  <si>
    <t>PAA</t>
  </si>
  <si>
    <t>procesos disciplinarios de entes de control ante los requerimientos de las partes interesadas</t>
  </si>
  <si>
    <t xml:space="preserve">procesos disciplinarios de entes de control ante los requerimientos de las partes interesadas </t>
  </si>
  <si>
    <t>procedimientos, formatos, caraterización</t>
  </si>
  <si>
    <t>PAAC</t>
  </si>
  <si>
    <t>Posibilidad de afectación reputacional por posibles requerimientos de entes de control y de los procesos internos de la entidad debido a la gestión del control documental del sistema de gestión de calidad  fuera de los requisitos procedimientales</t>
  </si>
  <si>
    <t>Caraterización, procedimiento de control documental, Instructivo para la elaboación de documentos el sistema de calidas</t>
  </si>
  <si>
    <t>N/A</t>
  </si>
  <si>
    <t>TRISMESTRALMENTE</t>
  </si>
  <si>
    <t>DIRECCIONAMIENTO ESTRATEGICO</t>
  </si>
  <si>
    <t>Orientar y liderar la formulación e implementación de lineamientos, políticas, planes, proyectos y recursos con el fin de dar cumplimiento a la plataforma estratégica a través del mantenimiento y mejora continua del sistema integrado de gestión</t>
  </si>
  <si>
    <t>Inicia con la fomrulación metodológica para la formulación de lineamientos, políticas, planes y programas y establecimiento del SIGD y termina con la retroalimentación a todos los procesos.</t>
  </si>
  <si>
    <t>posibles requerimientos de entes de control y de los procesos internos de la entidad</t>
  </si>
  <si>
    <t xml:space="preserve"> gestión del control documental del sistema de gestión de calidad  fuera de los requisitos procedimientales</t>
  </si>
  <si>
    <t>Posibilidad de afectación reputacional por posibles requerimientos de entes de control, la Secretaría General y/o el Departamento Administrativo de la Función Pública por la implementación de las políticas del Modelo Integrado de Planeación y Gestión MIPG fuera de los terminos y lineamientos establecidos.</t>
  </si>
  <si>
    <t>FECHA</t>
  </si>
  <si>
    <t xml:space="preserve">VERSIÓN </t>
  </si>
  <si>
    <t>CONTROL DE CAMBIOS</t>
  </si>
  <si>
    <t>1.0</t>
  </si>
  <si>
    <t>posibles requerimientos de entes de control, la Secretaría General y/o el Departamento Administrativo de la Función Pública</t>
  </si>
  <si>
    <t xml:space="preserve"> implementación de las políticas del Modelo Integrado de Planeación y Gestión MIPG fuera de los terminos y lineamientos establecidos.</t>
  </si>
  <si>
    <t xml:space="preserve">Manual del modelo integrado de planeación y gestión </t>
  </si>
  <si>
    <t>1 vez al año</t>
  </si>
  <si>
    <t>Jefe OAPI</t>
  </si>
  <si>
    <t>procedimientos, formatos, caraterización, manuel operativo de la Secretaría de Hacienda y Circulares externas</t>
  </si>
  <si>
    <t>Posibles investigaciones de entes de control y aumento de requerimientos por la secretaria de hacienda y usuarios internos</t>
  </si>
  <si>
    <t xml:space="preserve">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 </t>
  </si>
  <si>
    <t xml:space="preserve">Semestral </t>
  </si>
  <si>
    <t>Socialización semestral de los lineamientos  de cierre y ejecución pptal a los diferentes enlaces de cada una de las subsecretarias, dejando como registro la presentación y la lista de asistencia</t>
  </si>
  <si>
    <t>debido a la gestión del control documental del sistema de gestión de calidad  fuera de los requisitos procedimientales</t>
  </si>
  <si>
    <t>Posibilidad de afectación reputacional por requerimientos, debido a la implementación de las políticas del Modelo Integrado de Planeación y Gestión MIPG fuera de los términos y lineamientos establecidos.</t>
  </si>
  <si>
    <t>Los líderes de los procesos documentan el seguimiento periodico por autocontrol a las acciones planteadas en los planes de mejoramiento, con el propósito de velar por su oportuno cumplimiento, dejando como evidencia el  acta o  correo remitido a la OCI  sobre el reporte de autocontrol.</t>
  </si>
  <si>
    <t>El Secretario de la SDM en conjunto con la OAPI emite y socializa anualmente  una circular interna con los lineamientos de cierre y programación presupuestal dando cumplimiento a la Circular conjunta definida por la Secretaría Distrital de Hacienda y la Secretaría Distrital de Planeación, para la elaboración del Anteproyecto de Presupuesto, dejando como evidencia la circular</t>
  </si>
  <si>
    <t>debido a la implementación de las políticas del Modelo Integrado de Planeación y Gestión MIPG fuera de los términos y lineamientos establecidos</t>
  </si>
  <si>
    <t>requerimientos</t>
  </si>
  <si>
    <t>Posibilidad de afectación reputacional por posibles investigaciones de tipo administrativas y disciplinarios por entes de control, y requerimientos de las áreas de la entidad, y entidades distritales, debido al seguimiento de las Metas Trazadoras que apuntan al cumplimiento de los Objetivos de Desarrollo Sostenible  fuera de lo establecido en los lineamientos de la Secretaría Distrital de Planeación.</t>
  </si>
  <si>
    <t>osibles investigaciones de tipo administrativas y disciplinarios por entes de control, y requerimientos de las áreas de la entidad, y entidades distritales</t>
  </si>
  <si>
    <t>seguimiento de las Metas Trazadoras que apuntan al cumplimiento de los Objetivos de Desarrollo Sostenible  fuera de lo establecido en los lineamientos de la Secretaría Distrital de Planeación.</t>
  </si>
  <si>
    <t>Los profesionales realizan trimestrestralmente mesas de trabajo con los referentes de cada dependencia para tratar temas relacionados con el seguimiento, cumplimiento y avance de las metas que dan cumplimiento a los ODS, dejando como evidencia las actas de reunión.</t>
  </si>
  <si>
    <t>Profesionales OAPI</t>
  </si>
  <si>
    <t>Trimestralmente</t>
  </si>
  <si>
    <t>posibles investigaciones de tipo administrativas y disciplinarios por entes de control, y requerimientos de las áreas de la entidad, y entidades distritales</t>
  </si>
  <si>
    <t>debido al seguimiento de las Metas Trazadoras que apuntan al cumplimiento de los Objetivos de Desarrollo Sostenible  fuera de lo establecido en los lineamientos de la Secretaría Distrital de Planeación.</t>
  </si>
  <si>
    <t xml:space="preserve">Caraterización y  procedimientos asociados </t>
  </si>
  <si>
    <t>lineamientos de la Secretaría Distrital de Planeación.</t>
  </si>
  <si>
    <t>La jefe  de la OAPI  realizará  anualmente conforme a la fecha del reporte del  Formulario Único de  Reporte de Avance a la Gestión FURAG, con el propósito de medir el indice de desempeño institucional, dejando como registro el certificado de dicho reporte.</t>
  </si>
  <si>
    <t>La jefe de la OAPI realiza en el segundo semestre la presentación en el Comité Istitucional de Gestión y Desempeño de los avances en las acciones definidas en el plan de adecuación y sostenibilidad dejando como evidencia el acta del comité</t>
  </si>
  <si>
    <t>Anual</t>
  </si>
  <si>
    <t>Las y/o los profesionales enlaces de presupuesto designados por las y/o los ordenadores de gasto de la entidad en cada una de las Subsecretarías, revisan de manera permanente que los formatos relacionados con las solicitudes de CDPs fueron diligenciados cumpliendo los requisitos y lineamientos mínimos de calidad, guardan coherencia entre ellos y contienen información que coincide con el PAA vigente, para visto bueno y posterior envío a la Oficina Asesora de Planeación Institucional, dejando como evidencia los correos de observaciones realizadas al interior de sus dependencias, cuando aplique</t>
  </si>
  <si>
    <t>Las y/o los profesionales enlaces de presupuesto designados por las y/o los ordenadores de gasto de la entidad, refuerzan semestralmente al interior de cada una de sus Subsecretarías, las actualizaciones y recomendaciones presupuestales que comunica la OAPI, dejando como registro el correo electrónico o la lista de asistencia de la socialización efectuada.</t>
  </si>
  <si>
    <t>Las y/o los profesionales
 enlaces de presupuesto
 designados por las
 y/o los ordenadores
 de gasto</t>
  </si>
  <si>
    <t>Los profesionales del proceso asesoran permanentemente bajo solicitud de los procesos en la elaboración, actualización y/o eliminación  de los documentos del Sistema Integrado de Gestión, dejando como registro el listado de los casos atendidos cuatrimestralmente en el software documental (Número de caso en DARUMA, documento gestionado, proceso origen, tipo de documento)</t>
  </si>
  <si>
    <t>Los profesionales del proceso realizan la verificación de las solicitudes en cuanto a viabilidad de creación, actualización o eliminación de documentos del sistema, garantizando su trazabilidad mediante la asignación de codificación y versión de los documentos, dejando como registro un informe mensual generado por DARUMA de los documentos creados, actualizados y/o eliminados.</t>
  </si>
  <si>
    <t>Solicitamos la eliminación del control, teniendo en cuenta que ya no es necesario por las funcionalidades del sistema.</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</si>
  <si>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</si>
  <si>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formulación, implementación, monitoreo y seguimiento del Programa de Transparencia y Ética Pública - PTEP fuera de los lineamientos normativos y procedimentales</t>
  </si>
  <si>
    <t>El jefe de oficina en conjunto con el profesional de direccionamiento estratégico realiza la articulación de los lineamientos externos   a través de lo establecido en el procedimiento PE01-PR07 Procedimiento Formulación y seguimiento del Programa de Transparencia y Ética Pública - PTEP, dejando como registro el proyecto del PTEP.</t>
  </si>
  <si>
    <t>La jefe de la OAPI en conjunto con el profesional del proceso pone a disposición de los grupos de valor y partes interesadas a través de la página web, redes sociales y correo interno una vez al año, el proyecto del PTEP, con el fin de recibir retroalimentación y mejora dentro del proyecto PTEP, dejando como registro piezas publicitarias, formulario procesos de participación ciudadana, recomendaciones de los grupos de valor y evidencias de metodología aplicada</t>
  </si>
  <si>
    <t>Una socialización al año sobre temas relacionados con el PTEP, dirigido al equipo técnico de la entidad dejando como registro la asistencia.</t>
  </si>
  <si>
    <t>El/La profesional de la Oficina Asesora de Planeación Institucional verifica por solicitud que la formulación de los proyectos realizada por el Ordenador del Gasto y Gerentes de los proyectos,   corresponda con los requisitos establecidos en el procedimiento interno, a través de la validación de la completitud, coherencia y suficiencia de la información relacionada en la ficha de formulación del proyecto, quedando ésta como registro de fomulación oficial.</t>
  </si>
  <si>
    <t>El/La profesional de la Oficina Asesora de Planeación Institucional verifica trimestralmente que los Planes Operativos Anuales POA, remitidos por los Subsecretarios de la entidad, corresponda con los requisitos establecidos en el procedimiento interno, a través de la validación de la completitud, calidad, coherencia y suficiencia de la información reportada en los POA, quedando éstos como registro de la planeación y avance de las metas de la entidad.</t>
  </si>
  <si>
    <t>El/La profesional de la Oficina Asesora de Planeación Instiucional programan y realizan mesas de seguimiento trimestrales con las diferentes dependencias responsables del reporte de avance de las metas de la entidad, en las cuales se presentan las alertas frente al cumplimiento de las metas, así como las observaciones o incosistencias identificadas en el proceso de seguimiento. Como evidencia se genera el acta de la mesa, y el correo que se envía a los Subsecretarios con las alertas identificadas.</t>
  </si>
  <si>
    <t>El/La profesionall de la Oficina Asesora de Planeación Institucional reporta trimestralmente la  información en el Sistema de Seguimiento a los Programas Proyectos y Metas al Plan de Desarrollo (SEGPLAN).  Como evidencia se genera el informe de gestión e inversión que genera Segplan en pdf.</t>
  </si>
  <si>
    <t>El/La profesional de la Oficina Asesora de Planeación Institucional valida a través del rol de consulta en el Sistema de Seguimiento de Proyectos de Inversión (SPI), la información reportada por el Gerente del Proyecto, y en caso de encontrar inconsistencias, informa a las áreas mediante correo electrónico para que realicen los ajustes en el próximo seguimiento.</t>
  </si>
  <si>
    <t>El/La profesional generan trimestralmente los informes de los reportes preliminares de inversión, gestión, territorialización y actividades, para la revisión validación de las gerencias de los proyectos, previo al cierre del sistema SEGPLAN.</t>
  </si>
  <si>
    <t>El/La profesional de la Oficina Asesora de Planeación Institucional consolida y socializa, cuando se requiera, los lineamientos definidos por la entidad o entes externos, relacionados con el seguimiento a los proyectos y metas al Plan de Desarrollo, los cuales se envían a las áreas para su conocimiento y gestión, dejando como evidencia un documento electrónico.</t>
  </si>
  <si>
    <t>Los profesional OAPI</t>
  </si>
  <si>
    <t>El/La profesional de la Oficina Asesora de Planeación Institucional reporta semestralmente informe de seguimiento del avance de las metas trazadoras que aportan al cumplimiento de los ODS, de las cuales es responsable la  Secretaría Distrital de Movilidad en el marco de la ejecución de las metas sectoriales del Plan Distrital de Desarrollo, dejando como evidencia el informe de seguimiento</t>
  </si>
  <si>
    <t>El/La profesional de la oficina asesora de planeación realizan alertas cuando se requieran como resultado del seguimiento realizado al cumplimiento de metas que aportan a los ODS, esto con el fin de tomar los correctivos necesarios a que de lugar,dejando como registro los correos electronicos con las alertas remitidas</t>
  </si>
  <si>
    <t>El/La profesional del proceso realiza monitoreo cuatrimestralmente al mapa de riesgos de corrupción dejando como registro la matríz publicada con el respectivo reporte .</t>
  </si>
  <si>
    <t xml:space="preserve">El/La profesional del proceso realiza verificación mensual a las solicitudes de ajuste y fechas de cumplimientos por parte de los responsables de las actividades del PTEP, dejando como registro la nueva versión del PTEP y la actualización del PE01-PR07-F01 Formato Programa de Transparencia y Ética Publica PTEP. </t>
  </si>
  <si>
    <t>El/La profesional de la Oficina Asesora de Planeación Institucional realiza la actualización, seguimiento y verificación permanente al PAA a través de memorandos internos y solicitudes presupuestales de CDP, dejando como registro el correo de  viabilidad y actualización realizada al PAA.</t>
  </si>
  <si>
    <t xml:space="preserve"> El/La profesional de la Oficina Asesora de Planeación Institucional realiza a través del sistema de información presupuestal del distrito, el seguimiento mensual a la ejecución presupuestal del Plan Anual de Adquisiciones, dejando como registro el informe de ejecución presupuestal y el PAA publicado en la página web de la Entidad.</t>
  </si>
  <si>
    <t>El/La profesional de la Oficina Asesora de Planeación Institucional, verifica anualmente que la información registrada en el PAA aprobado por el Comité de Contratación para la siguiente vigencia (formato PE01-PR06-F01 Planeación, elaboración y seguimiento del PAA) cumpla con los lineamientos establecidos en el procedimiento de anteproyecto de presupuesto (PE01-PR03), dejando como registro el Plan Anual de Adquisiciones aprobado para la vigencia, el anteproyecto de presupuesto radicado en la Secretaría Distrital de Hacienda y el oficio de cuota global de la Secretaría de Hacienda.</t>
  </si>
  <si>
    <t>La jefe de la Oficina Asesora de Planeación Institucional define mediante memorando las fechas de presentación sobre el avance de las políticas del MIPG en el Comité Institucional de Gestión y Desempeño (CIGD)</t>
  </si>
  <si>
    <t>Los profesionales de la Oficina Asesora de Planeación Institucional parametrizan el seguimiento trimestral de las acciones resultantes del autodiagnostico del MIPG en el aplicativo de gestión empleado</t>
  </si>
  <si>
    <t>El/La profesional designados de la OAPI, realizan trimestralmente la verificación  del cargue y reporte, realizado por los referentes de política, con el fin de llevar la trazabilidad en el avance de la implementación de las acciones definidas, dejando como registro el informe generado en el aplicativo de gestión empleado</t>
  </si>
  <si>
    <t>Se actualizan los riesgos de la oficina en cuanto a redacción de controles, algunos controles fueron ajustados con respecto a DARUMA, se verifican y ajustan las periodicicdades con respecto a la vigencia 2024</t>
  </si>
  <si>
    <t>2.0</t>
  </si>
  <si>
    <t>29.07.2024</t>
  </si>
  <si>
    <t xml:space="preserve">El equipo técnico de cada proceso realizará seguimiento  semestral a la funcionalidad de los vínculos y control de los cambios de versiones de los documentos de origen interno y  externo que se encuentran relacionados en los documentos del Sistema Integrado de Gestión con el fin de asegurar la coherencia, adecuación y actualización, dejando como evidencia las actas con las novedades presentadas. </t>
  </si>
  <si>
    <t>Se actualiza el contol 6 del riego 5 en la periodicidad y el para 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</si>
</sst>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3"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1"/>
      <color theme="1"/>
      <name val="Calibri"/>
      <family val="2"/>
      <scheme val="minor"/>
    </font>
    <font>
      <b/>
      <sz val="11"/>
      <color rgb="FF000000"/>
      <name val="Arial Narrow"/>
      <family val="2"/>
    </font>
    <font>
      <sz val="11"/>
      <color theme="1"/>
      <name val="Trebuchet MS"/>
      <family val="2"/>
    </font>
    <font>
      <b/>
      <sz val="11"/>
      <color theme="1"/>
      <name val="Trebuchet MS"/>
      <family val="2"/>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DDFF"/>
        <bgColor indexed="64"/>
      </patternFill>
    </fill>
  </fills>
  <borders count="8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top/>
      <bottom style="thin">
        <color rgb="FF00B0F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4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164" fontId="1" fillId="0" borderId="2" xfId="1" applyNumberFormat="1" applyFont="1" applyBorder="1" applyAlignment="1">
      <alignment horizontal="center" vertical="center"/>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164" fontId="1" fillId="9" borderId="2" xfId="1" applyNumberFormat="1" applyFont="1" applyFill="1" applyBorder="1" applyAlignment="1">
      <alignment horizontal="center"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1"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xf numFmtId="0" fontId="50" fillId="3" borderId="52" xfId="2" applyFont="1" applyFill="1" applyBorder="1"/>
    <xf numFmtId="0" fontId="50" fillId="3" borderId="53"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0" fillId="0" borderId="75" xfId="0" applyBorder="1"/>
    <xf numFmtId="0" fontId="0" fillId="0" borderId="0" xfId="0" applyAlignment="1">
      <alignment horizontal="center"/>
    </xf>
    <xf numFmtId="0" fontId="0" fillId="0" borderId="33" xfId="0" applyBorder="1"/>
    <xf numFmtId="0" fontId="0" fillId="0" borderId="76" xfId="0" applyBorder="1"/>
    <xf numFmtId="0" fontId="0" fillId="0" borderId="77" xfId="0" applyBorder="1"/>
    <xf numFmtId="0" fontId="60" fillId="17" borderId="33" xfId="0" applyFont="1" applyFill="1" applyBorder="1" applyAlignment="1">
      <alignment horizontal="center" vertical="center" wrapText="1"/>
    </xf>
    <xf numFmtId="0" fontId="3" fillId="0" borderId="33" xfId="0" applyFont="1" applyBorder="1" applyAlignment="1">
      <alignment horizontal="justify" vertical="center" wrapText="1"/>
    </xf>
    <xf numFmtId="0" fontId="3" fillId="0" borderId="34" xfId="0" applyFont="1" applyBorder="1" applyAlignment="1">
      <alignment horizontal="justify" vertical="center" wrapText="1"/>
    </xf>
    <xf numFmtId="0" fontId="61" fillId="0" borderId="17" xfId="0" applyFont="1" applyBorder="1" applyAlignment="1">
      <alignment horizontal="justify" vertical="center" wrapText="1"/>
    </xf>
    <xf numFmtId="0" fontId="61" fillId="0" borderId="15" xfId="0" applyFont="1" applyBorder="1" applyAlignment="1">
      <alignment horizontal="justify" vertical="center" wrapText="1"/>
    </xf>
    <xf numFmtId="0" fontId="61" fillId="0" borderId="81" xfId="0" applyFont="1" applyBorder="1" applyAlignment="1">
      <alignment horizontal="center" vertical="center" wrapText="1"/>
    </xf>
    <xf numFmtId="0" fontId="0" fillId="0" borderId="33" xfId="0" applyBorder="1" applyAlignment="1">
      <alignment horizontal="center" vertical="center"/>
    </xf>
    <xf numFmtId="0" fontId="0" fillId="0" borderId="33" xfId="0" applyBorder="1" applyAlignment="1">
      <alignment vertical="center" wrapText="1"/>
    </xf>
    <xf numFmtId="0" fontId="0" fillId="0" borderId="76" xfId="0" applyBorder="1" applyAlignment="1">
      <alignment vertical="center" wrapText="1"/>
    </xf>
    <xf numFmtId="0" fontId="0" fillId="0" borderId="77" xfId="0" applyBorder="1" applyAlignment="1">
      <alignment vertical="center" wrapText="1"/>
    </xf>
    <xf numFmtId="0" fontId="0" fillId="0" borderId="0" xfId="0" applyAlignment="1">
      <alignment wrapText="1"/>
    </xf>
    <xf numFmtId="0" fontId="0" fillId="15" borderId="34" xfId="0" applyFill="1" applyBorder="1" applyAlignment="1">
      <alignment horizontal="left" wrapText="1"/>
    </xf>
    <xf numFmtId="0" fontId="0" fillId="16" borderId="33" xfId="0" applyFill="1" applyBorder="1" applyAlignment="1">
      <alignment wrapText="1"/>
    </xf>
    <xf numFmtId="0" fontId="0" fillId="16" borderId="33" xfId="0" applyFill="1" applyBorder="1" applyAlignment="1">
      <alignment horizontal="center" wrapText="1"/>
    </xf>
    <xf numFmtId="0" fontId="0" fillId="0" borderId="33" xfId="0" applyBorder="1" applyAlignment="1">
      <alignment wrapText="1"/>
    </xf>
    <xf numFmtId="0" fontId="0" fillId="0" borderId="76" xfId="0" applyBorder="1" applyAlignment="1">
      <alignment wrapText="1"/>
    </xf>
    <xf numFmtId="0" fontId="0" fillId="0" borderId="77" xfId="0" applyBorder="1" applyAlignment="1">
      <alignment wrapText="1"/>
    </xf>
    <xf numFmtId="0" fontId="0" fillId="0" borderId="33" xfId="0" applyBorder="1" applyAlignment="1">
      <alignment horizontal="center"/>
    </xf>
    <xf numFmtId="14" fontId="0" fillId="0" borderId="33" xfId="0" applyNumberFormat="1" applyBorder="1" applyAlignment="1">
      <alignment horizontal="center" vertical="center"/>
    </xf>
    <xf numFmtId="0" fontId="0" fillId="0" borderId="77" xfId="0" applyBorder="1" applyAlignment="1">
      <alignment vertical="top" wrapText="1"/>
    </xf>
    <xf numFmtId="0" fontId="48" fillId="0" borderId="84" xfId="0" applyFont="1" applyBorder="1" applyAlignment="1" applyProtection="1">
      <alignment horizontal="justify" vertical="center" wrapText="1"/>
      <protection locked="0"/>
    </xf>
    <xf numFmtId="0" fontId="56" fillId="3" borderId="64" xfId="2" applyFont="1" applyFill="1" applyBorder="1" applyAlignment="1">
      <alignment horizontal="justify" vertical="center" wrapText="1"/>
    </xf>
    <xf numFmtId="0" fontId="56" fillId="3" borderId="65" xfId="2" applyFont="1" applyFill="1" applyBorder="1" applyAlignment="1">
      <alignment horizontal="justify"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5" fillId="3" borderId="58" xfId="3" applyFont="1" applyFill="1" applyBorder="1" applyAlignment="1">
      <alignment horizontal="left" vertical="top" wrapText="1" readingOrder="1"/>
    </xf>
    <xf numFmtId="0" fontId="55" fillId="3" borderId="59" xfId="3" applyFont="1" applyFill="1" applyBorder="1" applyAlignment="1">
      <alignment horizontal="left" vertical="top" wrapText="1" readingOrder="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2" xfId="0" applyFont="1" applyFill="1" applyBorder="1" applyAlignment="1">
      <alignment horizontal="left" vertical="center" wrapText="1"/>
    </xf>
    <xf numFmtId="0" fontId="55" fillId="3" borderId="63" xfId="0" applyFont="1" applyFill="1" applyBorder="1" applyAlignment="1">
      <alignment horizontal="left"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73" xfId="0" applyFont="1" applyFill="1" applyBorder="1" applyAlignment="1">
      <alignment horizontal="left" vertical="center" wrapText="1"/>
    </xf>
    <xf numFmtId="0" fontId="55" fillId="3" borderId="74" xfId="0" applyFont="1" applyFill="1" applyBorder="1" applyAlignment="1">
      <alignment horizontal="left" vertical="center" wrapText="1"/>
    </xf>
    <xf numFmtId="0" fontId="56" fillId="3" borderId="66" xfId="0" applyFont="1" applyFill="1" applyBorder="1" applyAlignment="1">
      <alignment horizontal="justify" vertical="center" wrapText="1"/>
    </xf>
    <xf numFmtId="0" fontId="56" fillId="3" borderId="67" xfId="0" applyFont="1" applyFill="1" applyBorder="1" applyAlignment="1">
      <alignment horizontal="justify" vertical="center" wrapText="1"/>
    </xf>
    <xf numFmtId="0" fontId="51" fillId="14" borderId="48" xfId="2" applyFont="1" applyFill="1" applyBorder="1" applyAlignment="1">
      <alignment horizontal="center" vertical="center" wrapText="1"/>
    </xf>
    <xf numFmtId="0" fontId="51" fillId="14" borderId="49" xfId="2" applyFont="1" applyFill="1" applyBorder="1" applyAlignment="1">
      <alignment horizontal="center" vertical="center" wrapText="1"/>
    </xf>
    <xf numFmtId="0" fontId="51" fillId="14"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0" fillId="0" borderId="69" xfId="2" quotePrefix="1" applyFont="1" applyBorder="1" applyAlignment="1">
      <alignment horizontal="left" vertical="center" wrapText="1"/>
    </xf>
    <xf numFmtId="0" fontId="50" fillId="0" borderId="70" xfId="2" quotePrefix="1" applyFont="1" applyBorder="1" applyAlignment="1">
      <alignment horizontal="left" vertical="center" wrapText="1"/>
    </xf>
    <xf numFmtId="0" fontId="52" fillId="3" borderId="51"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53"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54" xfId="3" applyFont="1" applyFill="1" applyBorder="1" applyAlignment="1">
      <alignment horizontal="center" vertical="center" wrapText="1"/>
    </xf>
    <xf numFmtId="0" fontId="55" fillId="14" borderId="55" xfId="3" applyFont="1" applyFill="1" applyBorder="1" applyAlignment="1">
      <alignment horizontal="center" vertical="center" wrapText="1"/>
    </xf>
    <xf numFmtId="0" fontId="55" fillId="14" borderId="56" xfId="2" applyFont="1" applyFill="1" applyBorder="1" applyAlignment="1">
      <alignment horizontal="center" vertical="center"/>
    </xf>
    <xf numFmtId="0" fontId="55"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0" fillId="0" borderId="33" xfId="0" applyBorder="1" applyAlignment="1">
      <alignment horizontal="center"/>
    </xf>
    <xf numFmtId="0" fontId="0" fillId="0" borderId="0" xfId="0" applyAlignment="1">
      <alignment horizontal="center"/>
    </xf>
    <xf numFmtId="0" fontId="0" fillId="0" borderId="33" xfId="0" applyBorder="1" applyAlignment="1">
      <alignment horizontal="center" wrapText="1"/>
    </xf>
    <xf numFmtId="0" fontId="0" fillId="16" borderId="76" xfId="0" applyFill="1" applyBorder="1" applyAlignment="1">
      <alignment horizontal="center" wrapText="1"/>
    </xf>
    <xf numFmtId="0" fontId="0" fillId="16" borderId="78" xfId="0" applyFill="1" applyBorder="1" applyAlignment="1">
      <alignment horizontal="center" wrapText="1"/>
    </xf>
    <xf numFmtId="0" fontId="0" fillId="16" borderId="77" xfId="0" applyFill="1" applyBorder="1" applyAlignment="1">
      <alignment horizontal="center" wrapText="1"/>
    </xf>
    <xf numFmtId="0" fontId="0" fillId="15" borderId="79" xfId="0" applyFill="1" applyBorder="1" applyAlignment="1">
      <alignment horizontal="left" wrapText="1"/>
    </xf>
    <xf numFmtId="0" fontId="0" fillId="15" borderId="69" xfId="0" applyFill="1" applyBorder="1" applyAlignment="1">
      <alignment horizontal="left" wrapText="1"/>
    </xf>
    <xf numFmtId="0" fontId="0" fillId="15" borderId="80" xfId="0" applyFill="1" applyBorder="1" applyAlignment="1">
      <alignment horizontal="left" wrapText="1"/>
    </xf>
    <xf numFmtId="0" fontId="0" fillId="15" borderId="33" xfId="0" applyFill="1" applyBorder="1" applyAlignment="1">
      <alignment horizontal="left"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61" fillId="0" borderId="82" xfId="0" applyFont="1" applyBorder="1" applyAlignment="1">
      <alignment horizontal="justify" vertical="center" wrapText="1"/>
    </xf>
    <xf numFmtId="0" fontId="61" fillId="0" borderId="83" xfId="0" applyFont="1" applyBorder="1" applyAlignment="1">
      <alignment horizontal="justify" vertical="center" wrapText="1"/>
    </xf>
    <xf numFmtId="0" fontId="61" fillId="0" borderId="81" xfId="0" applyFont="1" applyBorder="1" applyAlignment="1">
      <alignment horizontal="justify" vertical="center" wrapText="1"/>
    </xf>
    <xf numFmtId="0" fontId="61" fillId="0" borderId="35" xfId="0" applyFont="1" applyBorder="1" applyAlignment="1">
      <alignment horizontal="justify" vertical="center" wrapText="1"/>
    </xf>
    <xf numFmtId="0" fontId="61" fillId="0" borderId="47" xfId="0" applyFont="1" applyBorder="1" applyAlignment="1">
      <alignment horizontal="justify" vertical="center" wrapText="1"/>
    </xf>
    <xf numFmtId="0" fontId="61" fillId="0" borderId="35" xfId="0" applyFont="1" applyBorder="1" applyAlignment="1">
      <alignment horizontal="center" vertical="center" wrapText="1"/>
    </xf>
    <xf numFmtId="0" fontId="61" fillId="0" borderId="36" xfId="0" applyFont="1" applyBorder="1" applyAlignment="1">
      <alignment horizontal="center" vertical="center" wrapText="1"/>
    </xf>
    <xf numFmtId="0" fontId="61" fillId="0" borderId="47" xfId="0" applyFont="1" applyBorder="1" applyAlignment="1">
      <alignment horizontal="center" vertical="center" wrapText="1"/>
    </xf>
    <xf numFmtId="0" fontId="61" fillId="0" borderId="12" xfId="0" applyFont="1" applyBorder="1" applyAlignment="1">
      <alignment horizontal="justify" vertical="center" wrapText="1"/>
    </xf>
    <xf numFmtId="0" fontId="61" fillId="0" borderId="19" xfId="0" applyFont="1" applyBorder="1" applyAlignment="1">
      <alignment horizontal="justify" vertical="center" wrapText="1"/>
    </xf>
    <xf numFmtId="0" fontId="61" fillId="0" borderId="13" xfId="0" applyFont="1" applyBorder="1" applyAlignment="1">
      <alignment horizontal="justify" vertical="center" wrapText="1"/>
    </xf>
    <xf numFmtId="0" fontId="61" fillId="0" borderId="14" xfId="0" applyFont="1" applyBorder="1" applyAlignment="1">
      <alignment horizontal="justify" vertical="center" wrapText="1"/>
    </xf>
    <xf numFmtId="0" fontId="61" fillId="0" borderId="0" xfId="0" applyFont="1" applyAlignment="1">
      <alignment horizontal="justify" vertical="center" wrapText="1"/>
    </xf>
    <xf numFmtId="0" fontId="61" fillId="0" borderId="15" xfId="0" applyFont="1" applyBorder="1" applyAlignment="1">
      <alignment horizontal="justify" vertical="center" wrapText="1"/>
    </xf>
    <xf numFmtId="0" fontId="61" fillId="0" borderId="16" xfId="0" applyFont="1" applyBorder="1" applyAlignment="1">
      <alignment horizontal="justify" vertical="center" wrapText="1"/>
    </xf>
    <xf numFmtId="0" fontId="61" fillId="0" borderId="18" xfId="0" applyFont="1" applyBorder="1" applyAlignment="1">
      <alignment horizontal="justify" vertical="center" wrapText="1"/>
    </xf>
    <xf numFmtId="0" fontId="61" fillId="0" borderId="17" xfId="0" applyFont="1" applyBorder="1" applyAlignment="1">
      <alignment horizontal="justify" vertical="center" wrapText="1"/>
    </xf>
    <xf numFmtId="0" fontId="62" fillId="0" borderId="82"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81" xfId="0" applyFont="1" applyBorder="1" applyAlignment="1">
      <alignment horizontal="center" vertical="center" wrapText="1"/>
    </xf>
    <xf numFmtId="0" fontId="61" fillId="0" borderId="35" xfId="0" applyFont="1" applyBorder="1" applyAlignment="1">
      <alignment vertical="center" wrapText="1"/>
    </xf>
    <xf numFmtId="0" fontId="61" fillId="0" borderId="47" xfId="0" applyFont="1" applyBorder="1" applyAlignment="1">
      <alignment vertical="center" wrapText="1"/>
    </xf>
    <xf numFmtId="0" fontId="3" fillId="0" borderId="33" xfId="0" applyFont="1" applyBorder="1" applyAlignment="1">
      <alignment horizontal="justify" vertical="center" wrapText="1"/>
    </xf>
    <xf numFmtId="0" fontId="0" fillId="0" borderId="76" xfId="0" applyBorder="1" applyAlignment="1">
      <alignment horizontal="center"/>
    </xf>
    <xf numFmtId="0" fontId="0" fillId="0" borderId="78" xfId="0" applyBorder="1" applyAlignment="1">
      <alignment horizontal="center"/>
    </xf>
    <xf numFmtId="0" fontId="0" fillId="0" borderId="77" xfId="0" applyBorder="1" applyAlignment="1">
      <alignment horizontal="center"/>
    </xf>
    <xf numFmtId="0" fontId="61" fillId="0" borderId="33" xfId="0" applyFont="1" applyBorder="1" applyAlignment="1">
      <alignment horizontal="center" vertical="center" wrapText="1"/>
    </xf>
  </cellXfs>
  <cellStyles count="5">
    <cellStyle name="Normal" xfId="0" builtinId="0"/>
    <cellStyle name="Normal - Style1 2" xfId="2"/>
    <cellStyle name="Normal 2" xfId="4"/>
    <cellStyle name="Normal 2 2" xfId="3"/>
    <cellStyle name="Porcentaje" xfId="1" builtinId="5"/>
  </cellStyles>
  <dxfs count="10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152400</xdr:colOff>
      <xdr:row>2</xdr:row>
      <xdr:rowOff>19165</xdr:rowOff>
    </xdr:from>
    <xdr:to>
      <xdr:col>18</xdr:col>
      <xdr:colOff>400050</xdr:colOff>
      <xdr:row>7</xdr:row>
      <xdr:rowOff>438150</xdr:rowOff>
    </xdr:to>
    <xdr:pic>
      <xdr:nvPicPr>
        <xdr:cNvPr id="2" name="Imagen 1">
          <a:extLst>
            <a:ext uri="{FF2B5EF4-FFF2-40B4-BE49-F238E27FC236}">
              <a16:creationId xmlns:a16="http://schemas.microsoft.com/office/drawing/2014/main" id="{8DB431C2-4271-49EC-AA1B-5C9E9C13B601}"/>
            </a:ext>
          </a:extLst>
        </xdr:cNvPr>
        <xdr:cNvPicPr>
          <a:picLocks noChangeAspect="1"/>
        </xdr:cNvPicPr>
      </xdr:nvPicPr>
      <xdr:blipFill rotWithShape="1">
        <a:blip xmlns:r="http://schemas.openxmlformats.org/officeDocument/2006/relationships" r:embed="rId1"/>
        <a:srcRect l="32068" t="29431" r="13240" b="11708"/>
        <a:stretch/>
      </xdr:blipFill>
      <xdr:spPr>
        <a:xfrm>
          <a:off x="14135100" y="409690"/>
          <a:ext cx="6343650" cy="383846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A32" zoomScale="110" zoomScaleNormal="110" workbookViewId="0">
      <selection activeCell="E35" sqref="E35:F35"/>
    </sheetView>
  </sheetViews>
  <sheetFormatPr baseColWidth="10" defaultRowHeight="15" x14ac:dyDescent="0.25"/>
  <cols>
    <col min="1" max="1" width="2.85546875" style="97" customWidth="1"/>
    <col min="2" max="3" width="24.7109375" style="97" customWidth="1"/>
    <col min="4" max="4" width="16" style="97" customWidth="1"/>
    <col min="5" max="5" width="24.7109375" style="97" customWidth="1"/>
    <col min="6" max="6" width="27.7109375" style="97" customWidth="1"/>
    <col min="7" max="8" width="24.7109375" style="97" customWidth="1"/>
    <col min="9" max="16384" width="11.42578125" style="97"/>
  </cols>
  <sheetData>
    <row r="1" spans="2:8" ht="15.75" thickBot="1" x14ac:dyDescent="0.3"/>
    <row r="2" spans="2:8" ht="18" x14ac:dyDescent="0.25">
      <c r="B2" s="180" t="s">
        <v>166</v>
      </c>
      <c r="C2" s="181"/>
      <c r="D2" s="181"/>
      <c r="E2" s="181"/>
      <c r="F2" s="181"/>
      <c r="G2" s="181"/>
      <c r="H2" s="182"/>
    </row>
    <row r="3" spans="2:8" x14ac:dyDescent="0.25">
      <c r="B3" s="98"/>
      <c r="C3" s="99"/>
      <c r="D3" s="99"/>
      <c r="E3" s="99"/>
      <c r="F3" s="99"/>
      <c r="G3" s="99"/>
      <c r="H3" s="100"/>
    </row>
    <row r="4" spans="2:8" ht="63" customHeight="1" x14ac:dyDescent="0.25">
      <c r="B4" s="183" t="s">
        <v>209</v>
      </c>
      <c r="C4" s="184"/>
      <c r="D4" s="184"/>
      <c r="E4" s="184"/>
      <c r="F4" s="184"/>
      <c r="G4" s="184"/>
      <c r="H4" s="185"/>
    </row>
    <row r="5" spans="2:8" ht="63" customHeight="1" x14ac:dyDescent="0.25">
      <c r="B5" s="186"/>
      <c r="C5" s="187"/>
      <c r="D5" s="187"/>
      <c r="E5" s="187"/>
      <c r="F5" s="187"/>
      <c r="G5" s="187"/>
      <c r="H5" s="188"/>
    </row>
    <row r="6" spans="2:8" ht="16.5" x14ac:dyDescent="0.25">
      <c r="B6" s="189" t="s">
        <v>164</v>
      </c>
      <c r="C6" s="190"/>
      <c r="D6" s="190"/>
      <c r="E6" s="190"/>
      <c r="F6" s="190"/>
      <c r="G6" s="190"/>
      <c r="H6" s="191"/>
    </row>
    <row r="7" spans="2:8" ht="95.25" customHeight="1" x14ac:dyDescent="0.25">
      <c r="B7" s="199" t="s">
        <v>169</v>
      </c>
      <c r="C7" s="200"/>
      <c r="D7" s="200"/>
      <c r="E7" s="200"/>
      <c r="F7" s="200"/>
      <c r="G7" s="200"/>
      <c r="H7" s="201"/>
    </row>
    <row r="8" spans="2:8" ht="16.5" x14ac:dyDescent="0.25">
      <c r="B8" s="134"/>
      <c r="C8" s="135"/>
      <c r="D8" s="135"/>
      <c r="E8" s="135"/>
      <c r="F8" s="135"/>
      <c r="G8" s="135"/>
      <c r="H8" s="136"/>
    </row>
    <row r="9" spans="2:8" ht="16.5" customHeight="1" x14ac:dyDescent="0.25">
      <c r="B9" s="192" t="s">
        <v>202</v>
      </c>
      <c r="C9" s="193"/>
      <c r="D9" s="193"/>
      <c r="E9" s="193"/>
      <c r="F9" s="193"/>
      <c r="G9" s="193"/>
      <c r="H9" s="194"/>
    </row>
    <row r="10" spans="2:8" ht="44.25" customHeight="1" x14ac:dyDescent="0.25">
      <c r="B10" s="192"/>
      <c r="C10" s="193"/>
      <c r="D10" s="193"/>
      <c r="E10" s="193"/>
      <c r="F10" s="193"/>
      <c r="G10" s="193"/>
      <c r="H10" s="194"/>
    </row>
    <row r="11" spans="2:8" ht="15.75" thickBot="1" x14ac:dyDescent="0.3">
      <c r="B11" s="123"/>
      <c r="C11" s="126"/>
      <c r="D11" s="131"/>
      <c r="E11" s="132"/>
      <c r="F11" s="132"/>
      <c r="G11" s="133"/>
      <c r="H11" s="127"/>
    </row>
    <row r="12" spans="2:8" ht="15.75" thickTop="1" x14ac:dyDescent="0.25">
      <c r="B12" s="123"/>
      <c r="C12" s="195" t="s">
        <v>165</v>
      </c>
      <c r="D12" s="196"/>
      <c r="E12" s="197" t="s">
        <v>203</v>
      </c>
      <c r="F12" s="198"/>
      <c r="G12" s="126"/>
      <c r="H12" s="127"/>
    </row>
    <row r="13" spans="2:8" ht="35.25" customHeight="1" x14ac:dyDescent="0.25">
      <c r="B13" s="123"/>
      <c r="C13" s="167" t="s">
        <v>196</v>
      </c>
      <c r="D13" s="168"/>
      <c r="E13" s="169" t="s">
        <v>201</v>
      </c>
      <c r="F13" s="170"/>
      <c r="G13" s="126"/>
      <c r="H13" s="127"/>
    </row>
    <row r="14" spans="2:8" ht="17.25" customHeight="1" x14ac:dyDescent="0.25">
      <c r="B14" s="123"/>
      <c r="C14" s="167" t="s">
        <v>197</v>
      </c>
      <c r="D14" s="168"/>
      <c r="E14" s="169" t="s">
        <v>199</v>
      </c>
      <c r="F14" s="170"/>
      <c r="G14" s="126"/>
      <c r="H14" s="127"/>
    </row>
    <row r="15" spans="2:8" ht="19.5" customHeight="1" x14ac:dyDescent="0.25">
      <c r="B15" s="123"/>
      <c r="C15" s="167" t="s">
        <v>198</v>
      </c>
      <c r="D15" s="168"/>
      <c r="E15" s="169" t="s">
        <v>200</v>
      </c>
      <c r="F15" s="170"/>
      <c r="G15" s="126"/>
      <c r="H15" s="127"/>
    </row>
    <row r="16" spans="2:8" ht="69.75" customHeight="1" x14ac:dyDescent="0.25">
      <c r="B16" s="123"/>
      <c r="C16" s="167" t="s">
        <v>167</v>
      </c>
      <c r="D16" s="168"/>
      <c r="E16" s="169" t="s">
        <v>168</v>
      </c>
      <c r="F16" s="170"/>
      <c r="G16" s="126"/>
      <c r="H16" s="127"/>
    </row>
    <row r="17" spans="2:8" ht="34.5" customHeight="1" x14ac:dyDescent="0.25">
      <c r="B17" s="123"/>
      <c r="C17" s="171" t="s">
        <v>2</v>
      </c>
      <c r="D17" s="172"/>
      <c r="E17" s="163" t="s">
        <v>210</v>
      </c>
      <c r="F17" s="164"/>
      <c r="G17" s="126"/>
      <c r="H17" s="127"/>
    </row>
    <row r="18" spans="2:8" ht="27.75" customHeight="1" x14ac:dyDescent="0.25">
      <c r="B18" s="123"/>
      <c r="C18" s="171" t="s">
        <v>3</v>
      </c>
      <c r="D18" s="172"/>
      <c r="E18" s="163" t="s">
        <v>211</v>
      </c>
      <c r="F18" s="164"/>
      <c r="G18" s="126"/>
      <c r="H18" s="127"/>
    </row>
    <row r="19" spans="2:8" ht="28.5" customHeight="1" x14ac:dyDescent="0.25">
      <c r="B19" s="123"/>
      <c r="C19" s="171" t="s">
        <v>42</v>
      </c>
      <c r="D19" s="172"/>
      <c r="E19" s="163" t="s">
        <v>212</v>
      </c>
      <c r="F19" s="164"/>
      <c r="G19" s="126"/>
      <c r="H19" s="127"/>
    </row>
    <row r="20" spans="2:8" ht="72.75" customHeight="1" x14ac:dyDescent="0.25">
      <c r="B20" s="123"/>
      <c r="C20" s="171" t="s">
        <v>1</v>
      </c>
      <c r="D20" s="172"/>
      <c r="E20" s="163" t="s">
        <v>213</v>
      </c>
      <c r="F20" s="164"/>
      <c r="G20" s="126"/>
      <c r="H20" s="127"/>
    </row>
    <row r="21" spans="2:8" ht="64.5" customHeight="1" x14ac:dyDescent="0.25">
      <c r="B21" s="123"/>
      <c r="C21" s="171" t="s">
        <v>50</v>
      </c>
      <c r="D21" s="172"/>
      <c r="E21" s="163" t="s">
        <v>171</v>
      </c>
      <c r="F21" s="164"/>
      <c r="G21" s="126"/>
      <c r="H21" s="127"/>
    </row>
    <row r="22" spans="2:8" ht="71.25" customHeight="1" x14ac:dyDescent="0.25">
      <c r="B22" s="123"/>
      <c r="C22" s="171" t="s">
        <v>170</v>
      </c>
      <c r="D22" s="172"/>
      <c r="E22" s="163" t="s">
        <v>172</v>
      </c>
      <c r="F22" s="164"/>
      <c r="G22" s="126"/>
      <c r="H22" s="127"/>
    </row>
    <row r="23" spans="2:8" ht="55.5" customHeight="1" x14ac:dyDescent="0.25">
      <c r="B23" s="123"/>
      <c r="C23" s="165" t="s">
        <v>173</v>
      </c>
      <c r="D23" s="166"/>
      <c r="E23" s="163" t="s">
        <v>174</v>
      </c>
      <c r="F23" s="164"/>
      <c r="G23" s="126"/>
      <c r="H23" s="127"/>
    </row>
    <row r="24" spans="2:8" ht="42" customHeight="1" x14ac:dyDescent="0.25">
      <c r="B24" s="123"/>
      <c r="C24" s="165" t="s">
        <v>48</v>
      </c>
      <c r="D24" s="166"/>
      <c r="E24" s="163" t="s">
        <v>175</v>
      </c>
      <c r="F24" s="164"/>
      <c r="G24" s="126"/>
      <c r="H24" s="127"/>
    </row>
    <row r="25" spans="2:8" ht="59.25" customHeight="1" x14ac:dyDescent="0.25">
      <c r="B25" s="123"/>
      <c r="C25" s="165" t="s">
        <v>163</v>
      </c>
      <c r="D25" s="166"/>
      <c r="E25" s="163" t="s">
        <v>176</v>
      </c>
      <c r="F25" s="164"/>
      <c r="G25" s="126"/>
      <c r="H25" s="127"/>
    </row>
    <row r="26" spans="2:8" ht="23.25" customHeight="1" x14ac:dyDescent="0.25">
      <c r="B26" s="123"/>
      <c r="C26" s="165" t="s">
        <v>12</v>
      </c>
      <c r="D26" s="166"/>
      <c r="E26" s="163" t="s">
        <v>177</v>
      </c>
      <c r="F26" s="164"/>
      <c r="G26" s="126"/>
      <c r="H26" s="127"/>
    </row>
    <row r="27" spans="2:8" ht="30.75" customHeight="1" x14ac:dyDescent="0.25">
      <c r="B27" s="123"/>
      <c r="C27" s="165" t="s">
        <v>181</v>
      </c>
      <c r="D27" s="166"/>
      <c r="E27" s="163" t="s">
        <v>178</v>
      </c>
      <c r="F27" s="164"/>
      <c r="G27" s="126"/>
      <c r="H27" s="127"/>
    </row>
    <row r="28" spans="2:8" ht="35.25" customHeight="1" x14ac:dyDescent="0.25">
      <c r="B28" s="123"/>
      <c r="C28" s="165" t="s">
        <v>182</v>
      </c>
      <c r="D28" s="166"/>
      <c r="E28" s="163" t="s">
        <v>179</v>
      </c>
      <c r="F28" s="164"/>
      <c r="G28" s="126"/>
      <c r="H28" s="127"/>
    </row>
    <row r="29" spans="2:8" ht="33" customHeight="1" x14ac:dyDescent="0.25">
      <c r="B29" s="123"/>
      <c r="C29" s="165" t="s">
        <v>182</v>
      </c>
      <c r="D29" s="166"/>
      <c r="E29" s="163" t="s">
        <v>179</v>
      </c>
      <c r="F29" s="164"/>
      <c r="G29" s="126"/>
      <c r="H29" s="127"/>
    </row>
    <row r="30" spans="2:8" ht="30" customHeight="1" x14ac:dyDescent="0.25">
      <c r="B30" s="123"/>
      <c r="C30" s="165" t="s">
        <v>183</v>
      </c>
      <c r="D30" s="166"/>
      <c r="E30" s="163" t="s">
        <v>180</v>
      </c>
      <c r="F30" s="164"/>
      <c r="G30" s="126"/>
      <c r="H30" s="127"/>
    </row>
    <row r="31" spans="2:8" ht="35.25" customHeight="1" x14ac:dyDescent="0.25">
      <c r="B31" s="123"/>
      <c r="C31" s="165" t="s">
        <v>184</v>
      </c>
      <c r="D31" s="166"/>
      <c r="E31" s="163" t="s">
        <v>185</v>
      </c>
      <c r="F31" s="164"/>
      <c r="G31" s="126"/>
      <c r="H31" s="127"/>
    </row>
    <row r="32" spans="2:8" ht="31.5" customHeight="1" x14ac:dyDescent="0.25">
      <c r="B32" s="123"/>
      <c r="C32" s="165" t="s">
        <v>186</v>
      </c>
      <c r="D32" s="166"/>
      <c r="E32" s="163" t="s">
        <v>187</v>
      </c>
      <c r="F32" s="164"/>
      <c r="G32" s="126"/>
      <c r="H32" s="127"/>
    </row>
    <row r="33" spans="2:8" ht="35.25" customHeight="1" x14ac:dyDescent="0.25">
      <c r="B33" s="123"/>
      <c r="C33" s="165" t="s">
        <v>188</v>
      </c>
      <c r="D33" s="166"/>
      <c r="E33" s="163" t="s">
        <v>189</v>
      </c>
      <c r="F33" s="164"/>
      <c r="G33" s="126"/>
      <c r="H33" s="127"/>
    </row>
    <row r="34" spans="2:8" ht="59.25" customHeight="1" x14ac:dyDescent="0.25">
      <c r="B34" s="123"/>
      <c r="C34" s="165" t="s">
        <v>190</v>
      </c>
      <c r="D34" s="166"/>
      <c r="E34" s="163" t="s">
        <v>191</v>
      </c>
      <c r="F34" s="164"/>
      <c r="G34" s="126"/>
      <c r="H34" s="127"/>
    </row>
    <row r="35" spans="2:8" ht="29.25" customHeight="1" x14ac:dyDescent="0.25">
      <c r="B35" s="123"/>
      <c r="C35" s="165" t="s">
        <v>29</v>
      </c>
      <c r="D35" s="166"/>
      <c r="E35" s="163" t="s">
        <v>192</v>
      </c>
      <c r="F35" s="164"/>
      <c r="G35" s="126"/>
      <c r="H35" s="127"/>
    </row>
    <row r="36" spans="2:8" ht="82.5" customHeight="1" x14ac:dyDescent="0.25">
      <c r="B36" s="123"/>
      <c r="C36" s="165" t="s">
        <v>194</v>
      </c>
      <c r="D36" s="166"/>
      <c r="E36" s="163" t="s">
        <v>193</v>
      </c>
      <c r="F36" s="164"/>
      <c r="G36" s="126"/>
      <c r="H36" s="127"/>
    </row>
    <row r="37" spans="2:8" ht="46.5" customHeight="1" x14ac:dyDescent="0.25">
      <c r="B37" s="123"/>
      <c r="C37" s="165" t="s">
        <v>39</v>
      </c>
      <c r="D37" s="166"/>
      <c r="E37" s="163" t="s">
        <v>195</v>
      </c>
      <c r="F37" s="164"/>
      <c r="G37" s="126"/>
      <c r="H37" s="127"/>
    </row>
    <row r="38" spans="2:8" ht="6.75" customHeight="1" thickBot="1" x14ac:dyDescent="0.3">
      <c r="B38" s="123"/>
      <c r="C38" s="176"/>
      <c r="D38" s="177"/>
      <c r="E38" s="178"/>
      <c r="F38" s="179"/>
      <c r="G38" s="126"/>
      <c r="H38" s="127"/>
    </row>
    <row r="39" spans="2:8" ht="15.75" thickTop="1" x14ac:dyDescent="0.25">
      <c r="B39" s="123"/>
      <c r="C39" s="124"/>
      <c r="D39" s="124"/>
      <c r="E39" s="125"/>
      <c r="F39" s="125"/>
      <c r="G39" s="126"/>
      <c r="H39" s="127"/>
    </row>
    <row r="40" spans="2:8" ht="21" customHeight="1" x14ac:dyDescent="0.25">
      <c r="B40" s="173" t="s">
        <v>204</v>
      </c>
      <c r="C40" s="174"/>
      <c r="D40" s="174"/>
      <c r="E40" s="174"/>
      <c r="F40" s="174"/>
      <c r="G40" s="174"/>
      <c r="H40" s="175"/>
    </row>
    <row r="41" spans="2:8" ht="20.25" customHeight="1" x14ac:dyDescent="0.25">
      <c r="B41" s="173" t="s">
        <v>205</v>
      </c>
      <c r="C41" s="174"/>
      <c r="D41" s="174"/>
      <c r="E41" s="174"/>
      <c r="F41" s="174"/>
      <c r="G41" s="174"/>
      <c r="H41" s="175"/>
    </row>
    <row r="42" spans="2:8" ht="20.25" customHeight="1" x14ac:dyDescent="0.25">
      <c r="B42" s="173" t="s">
        <v>206</v>
      </c>
      <c r="C42" s="174"/>
      <c r="D42" s="174"/>
      <c r="E42" s="174"/>
      <c r="F42" s="174"/>
      <c r="G42" s="174"/>
      <c r="H42" s="175"/>
    </row>
    <row r="43" spans="2:8" ht="20.25" customHeight="1" x14ac:dyDescent="0.25">
      <c r="B43" s="173" t="s">
        <v>207</v>
      </c>
      <c r="C43" s="174"/>
      <c r="D43" s="174"/>
      <c r="E43" s="174"/>
      <c r="F43" s="174"/>
      <c r="G43" s="174"/>
      <c r="H43" s="175"/>
    </row>
    <row r="44" spans="2:8" x14ac:dyDescent="0.25">
      <c r="B44" s="173" t="s">
        <v>208</v>
      </c>
      <c r="C44" s="174"/>
      <c r="D44" s="174"/>
      <c r="E44" s="174"/>
      <c r="F44" s="174"/>
      <c r="G44" s="174"/>
      <c r="H44" s="175"/>
    </row>
    <row r="45" spans="2:8" ht="15.75" thickBot="1" x14ac:dyDescent="0.3">
      <c r="B45" s="128"/>
      <c r="C45" s="129"/>
      <c r="D45" s="129"/>
      <c r="E45" s="129"/>
      <c r="F45" s="129"/>
      <c r="G45" s="129"/>
      <c r="H45" s="130"/>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8"/>
  <sheetViews>
    <sheetView workbookViewId="0">
      <selection activeCell="A4" sqref="A4"/>
    </sheetView>
  </sheetViews>
  <sheetFormatPr baseColWidth="10" defaultRowHeight="15" x14ac:dyDescent="0.25"/>
  <cols>
    <col min="2" max="2" width="29.42578125" customWidth="1"/>
    <col min="3" max="3" width="40" customWidth="1"/>
    <col min="4" max="4" width="33.28515625" customWidth="1"/>
    <col min="6" max="6" width="11.42578125" style="138"/>
    <col min="8" max="8" width="38.42578125" customWidth="1"/>
  </cols>
  <sheetData>
    <row r="2" spans="2:10" ht="17.25" customHeight="1" x14ac:dyDescent="0.25">
      <c r="B2" s="443" t="s">
        <v>279</v>
      </c>
      <c r="C2" s="444"/>
      <c r="D2" s="445"/>
      <c r="F2" s="446" t="s">
        <v>310</v>
      </c>
      <c r="G2" s="446" t="s">
        <v>311</v>
      </c>
      <c r="H2" s="446"/>
      <c r="I2" s="446" t="s">
        <v>312</v>
      </c>
      <c r="J2" s="446"/>
    </row>
    <row r="3" spans="2:10" ht="33" customHeight="1" x14ac:dyDescent="0.25">
      <c r="B3" s="142" t="s">
        <v>280</v>
      </c>
      <c r="C3" s="142" t="s">
        <v>281</v>
      </c>
      <c r="D3" s="142" t="s">
        <v>278</v>
      </c>
      <c r="F3" s="446"/>
      <c r="G3" s="446"/>
      <c r="H3" s="446"/>
      <c r="I3" s="148" t="s">
        <v>314</v>
      </c>
      <c r="J3" s="148" t="s">
        <v>315</v>
      </c>
    </row>
    <row r="4" spans="2:10" ht="50.25" customHeight="1" thickBot="1" x14ac:dyDescent="0.3">
      <c r="B4" s="442" t="s">
        <v>282</v>
      </c>
      <c r="C4" s="442" t="s">
        <v>283</v>
      </c>
      <c r="D4" s="143" t="s">
        <v>284</v>
      </c>
      <c r="F4" s="147">
        <v>1</v>
      </c>
      <c r="G4" s="434" t="s">
        <v>313</v>
      </c>
      <c r="H4" s="436"/>
      <c r="I4" s="145">
        <v>1</v>
      </c>
      <c r="J4" s="145"/>
    </row>
    <row r="5" spans="2:10" ht="49.5" customHeight="1" thickBot="1" x14ac:dyDescent="0.3">
      <c r="B5" s="442"/>
      <c r="C5" s="442"/>
      <c r="D5" s="143" t="s">
        <v>285</v>
      </c>
      <c r="F5" s="147">
        <v>2</v>
      </c>
      <c r="G5" s="423" t="s">
        <v>316</v>
      </c>
      <c r="H5" s="424"/>
      <c r="I5" s="145"/>
      <c r="J5" s="145"/>
    </row>
    <row r="6" spans="2:10" ht="54" customHeight="1" thickBot="1" x14ac:dyDescent="0.3">
      <c r="B6" s="442" t="s">
        <v>286</v>
      </c>
      <c r="C6" s="143" t="s">
        <v>287</v>
      </c>
      <c r="D6" s="143" t="s">
        <v>285</v>
      </c>
      <c r="F6" s="147">
        <v>3</v>
      </c>
      <c r="G6" s="423" t="s">
        <v>317</v>
      </c>
      <c r="H6" s="424"/>
      <c r="I6" s="145"/>
      <c r="J6" s="145"/>
    </row>
    <row r="7" spans="2:10" ht="82.5" customHeight="1" thickBot="1" x14ac:dyDescent="0.3">
      <c r="B7" s="442"/>
      <c r="C7" s="143" t="s">
        <v>288</v>
      </c>
      <c r="D7" s="143" t="s">
        <v>289</v>
      </c>
      <c r="F7" s="147">
        <v>4</v>
      </c>
      <c r="G7" s="423" t="s">
        <v>318</v>
      </c>
      <c r="H7" s="424"/>
      <c r="I7" s="145">
        <v>1</v>
      </c>
      <c r="J7" s="145"/>
    </row>
    <row r="8" spans="2:10" ht="66.75" customHeight="1" thickBot="1" x14ac:dyDescent="0.3">
      <c r="B8" s="442"/>
      <c r="C8" s="143" t="s">
        <v>290</v>
      </c>
      <c r="D8" s="143" t="s">
        <v>285</v>
      </c>
      <c r="F8" s="147">
        <v>5</v>
      </c>
      <c r="G8" s="423" t="s">
        <v>319</v>
      </c>
      <c r="H8" s="424"/>
      <c r="I8" s="145"/>
      <c r="J8" s="145"/>
    </row>
    <row r="9" spans="2:10" ht="60.75" customHeight="1" thickBot="1" x14ac:dyDescent="0.3">
      <c r="B9" s="442" t="s">
        <v>291</v>
      </c>
      <c r="C9" s="143" t="s">
        <v>292</v>
      </c>
      <c r="D9" s="143" t="s">
        <v>293</v>
      </c>
      <c r="F9" s="147">
        <v>6</v>
      </c>
      <c r="G9" s="423" t="s">
        <v>320</v>
      </c>
      <c r="H9" s="424"/>
      <c r="I9" s="145">
        <v>1</v>
      </c>
      <c r="J9" s="145"/>
    </row>
    <row r="10" spans="2:10" ht="66" customHeight="1" thickBot="1" x14ac:dyDescent="0.3">
      <c r="B10" s="442"/>
      <c r="C10" s="143" t="s">
        <v>294</v>
      </c>
      <c r="D10" s="143" t="s">
        <v>285</v>
      </c>
      <c r="F10" s="147">
        <v>7</v>
      </c>
      <c r="G10" s="423" t="s">
        <v>321</v>
      </c>
      <c r="H10" s="424"/>
      <c r="I10" s="145"/>
      <c r="J10" s="145"/>
    </row>
    <row r="11" spans="2:10" ht="115.5" customHeight="1" thickBot="1" x14ac:dyDescent="0.3">
      <c r="B11" s="442" t="s">
        <v>295</v>
      </c>
      <c r="C11" s="143" t="s">
        <v>296</v>
      </c>
      <c r="D11" s="143" t="s">
        <v>293</v>
      </c>
      <c r="F11" s="147">
        <v>8</v>
      </c>
      <c r="G11" s="423" t="s">
        <v>322</v>
      </c>
      <c r="H11" s="424"/>
      <c r="I11" s="145"/>
      <c r="J11" s="145"/>
    </row>
    <row r="12" spans="2:10" ht="49.5" customHeight="1" thickBot="1" x14ac:dyDescent="0.3">
      <c r="B12" s="442"/>
      <c r="C12" s="143" t="s">
        <v>297</v>
      </c>
      <c r="D12" s="143" t="s">
        <v>298</v>
      </c>
      <c r="F12" s="147">
        <v>9</v>
      </c>
      <c r="G12" s="423" t="s">
        <v>323</v>
      </c>
      <c r="H12" s="424"/>
      <c r="I12" s="145"/>
      <c r="J12" s="145"/>
    </row>
    <row r="13" spans="2:10" ht="66" customHeight="1" thickBot="1" x14ac:dyDescent="0.3">
      <c r="B13" s="442"/>
      <c r="C13" s="143" t="s">
        <v>299</v>
      </c>
      <c r="D13" s="143" t="s">
        <v>285</v>
      </c>
      <c r="F13" s="147">
        <v>10</v>
      </c>
      <c r="G13" s="440" t="s">
        <v>324</v>
      </c>
      <c r="H13" s="441"/>
      <c r="I13" s="145"/>
      <c r="J13" s="145"/>
    </row>
    <row r="14" spans="2:10" ht="114" customHeight="1" thickBot="1" x14ac:dyDescent="0.3">
      <c r="B14" s="442" t="s">
        <v>300</v>
      </c>
      <c r="C14" s="143" t="s">
        <v>301</v>
      </c>
      <c r="D14" s="442" t="s">
        <v>293</v>
      </c>
      <c r="F14" s="147">
        <v>11</v>
      </c>
      <c r="G14" s="423" t="s">
        <v>325</v>
      </c>
      <c r="H14" s="424"/>
      <c r="I14" s="145"/>
      <c r="J14" s="145"/>
    </row>
    <row r="15" spans="2:10" ht="51.75" customHeight="1" thickBot="1" x14ac:dyDescent="0.3">
      <c r="B15" s="442"/>
      <c r="C15" s="143" t="s">
        <v>302</v>
      </c>
      <c r="D15" s="442"/>
      <c r="F15" s="147">
        <v>12</v>
      </c>
      <c r="G15" s="423" t="s">
        <v>326</v>
      </c>
      <c r="H15" s="424"/>
      <c r="I15" s="145"/>
      <c r="J15" s="145"/>
    </row>
    <row r="16" spans="2:10" ht="57" customHeight="1" thickBot="1" x14ac:dyDescent="0.3">
      <c r="B16" s="143" t="s">
        <v>303</v>
      </c>
      <c r="C16" s="143" t="s">
        <v>304</v>
      </c>
      <c r="D16" s="143" t="s">
        <v>285</v>
      </c>
      <c r="F16" s="147">
        <v>13</v>
      </c>
      <c r="G16" s="423" t="s">
        <v>327</v>
      </c>
      <c r="H16" s="424"/>
      <c r="I16" s="145"/>
      <c r="J16" s="145"/>
    </row>
    <row r="17" spans="2:10" ht="60.75" customHeight="1" thickBot="1" x14ac:dyDescent="0.3">
      <c r="B17" s="143" t="s">
        <v>305</v>
      </c>
      <c r="C17" s="143" t="s">
        <v>306</v>
      </c>
      <c r="D17" s="143" t="s">
        <v>307</v>
      </c>
      <c r="F17" s="147">
        <v>14</v>
      </c>
      <c r="G17" s="423" t="s">
        <v>328</v>
      </c>
      <c r="H17" s="424"/>
      <c r="I17" s="145"/>
      <c r="J17" s="145"/>
    </row>
    <row r="18" spans="2:10" ht="60.75" customHeight="1" thickBot="1" x14ac:dyDescent="0.3">
      <c r="B18" s="143" t="s">
        <v>308</v>
      </c>
      <c r="C18" s="143" t="s">
        <v>309</v>
      </c>
      <c r="D18" s="143" t="s">
        <v>307</v>
      </c>
      <c r="F18" s="147">
        <v>15</v>
      </c>
      <c r="G18" s="423" t="s">
        <v>329</v>
      </c>
      <c r="H18" s="424"/>
      <c r="I18" s="145"/>
      <c r="J18" s="145"/>
    </row>
    <row r="19" spans="2:10" ht="49.5" customHeight="1" thickBot="1" x14ac:dyDescent="0.3">
      <c r="B19" s="144"/>
      <c r="C19" s="144"/>
      <c r="F19" s="147">
        <v>16</v>
      </c>
      <c r="G19" s="423" t="s">
        <v>330</v>
      </c>
      <c r="H19" s="424"/>
      <c r="I19" s="145"/>
      <c r="J19" s="145"/>
    </row>
    <row r="20" spans="2:10" ht="48.75" customHeight="1" thickBot="1" x14ac:dyDescent="0.3">
      <c r="B20" s="143"/>
      <c r="C20" s="143"/>
      <c r="F20" s="147">
        <v>17</v>
      </c>
      <c r="G20" s="423" t="s">
        <v>331</v>
      </c>
      <c r="H20" s="424"/>
      <c r="I20" s="145"/>
      <c r="J20" s="145"/>
    </row>
    <row r="21" spans="2:10" ht="51.75" customHeight="1" thickBot="1" x14ac:dyDescent="0.3">
      <c r="B21" s="143"/>
      <c r="C21" s="143"/>
      <c r="F21" s="147">
        <v>18</v>
      </c>
      <c r="G21" s="423" t="s">
        <v>332</v>
      </c>
      <c r="H21" s="424"/>
      <c r="I21" s="145">
        <v>1</v>
      </c>
      <c r="J21" s="145"/>
    </row>
    <row r="22" spans="2:10" ht="54.75" customHeight="1" thickBot="1" x14ac:dyDescent="0.3">
      <c r="B22" s="143"/>
      <c r="C22" s="143"/>
      <c r="F22" s="147">
        <v>19</v>
      </c>
      <c r="G22" s="423" t="s">
        <v>333</v>
      </c>
      <c r="H22" s="424"/>
      <c r="I22" s="145"/>
      <c r="J22" s="145"/>
    </row>
    <row r="23" spans="2:10" ht="54.75" customHeight="1" thickBot="1" x14ac:dyDescent="0.3">
      <c r="B23" s="143"/>
      <c r="C23" s="143"/>
      <c r="F23" s="425" t="s">
        <v>341</v>
      </c>
      <c r="G23" s="426"/>
      <c r="H23" s="427"/>
      <c r="I23" s="146">
        <f>SUM(I4:I22)</f>
        <v>4</v>
      </c>
      <c r="J23" s="146"/>
    </row>
    <row r="24" spans="2:10" ht="51.75" customHeight="1" x14ac:dyDescent="0.25">
      <c r="B24" s="143"/>
      <c r="C24" s="143"/>
      <c r="F24" s="428" t="s">
        <v>334</v>
      </c>
      <c r="G24" s="429"/>
      <c r="H24" s="430"/>
      <c r="I24" s="437">
        <v>10</v>
      </c>
      <c r="J24" s="420"/>
    </row>
    <row r="25" spans="2:10" ht="57.75" customHeight="1" x14ac:dyDescent="0.25">
      <c r="B25" s="143"/>
      <c r="C25" s="143"/>
      <c r="F25" s="431" t="s">
        <v>335</v>
      </c>
      <c r="G25" s="432"/>
      <c r="H25" s="433"/>
      <c r="I25" s="438"/>
      <c r="J25" s="421"/>
    </row>
    <row r="26" spans="2:10" ht="63" customHeight="1" thickBot="1" x14ac:dyDescent="0.3">
      <c r="B26" s="143"/>
      <c r="C26" s="143"/>
      <c r="F26" s="434" t="s">
        <v>336</v>
      </c>
      <c r="G26" s="435"/>
      <c r="H26" s="436"/>
      <c r="I26" s="439"/>
      <c r="J26" s="422"/>
    </row>
    <row r="27" spans="2:10" ht="33.75" thickBot="1" x14ac:dyDescent="0.3">
      <c r="F27" s="423" t="s">
        <v>337</v>
      </c>
      <c r="G27" s="424"/>
      <c r="H27" s="145" t="s">
        <v>338</v>
      </c>
      <c r="I27" s="145"/>
      <c r="J27" s="145"/>
    </row>
    <row r="28" spans="2:10" ht="33.75" thickBot="1" x14ac:dyDescent="0.3">
      <c r="F28" s="423" t="s">
        <v>339</v>
      </c>
      <c r="G28" s="424"/>
      <c r="H28" s="145" t="s">
        <v>340</v>
      </c>
      <c r="I28" s="145"/>
      <c r="J28" s="145"/>
    </row>
  </sheetData>
  <mergeCells count="38">
    <mergeCell ref="B14:B15"/>
    <mergeCell ref="D14:D15"/>
    <mergeCell ref="B2:D2"/>
    <mergeCell ref="I2:J2"/>
    <mergeCell ref="G4:H4"/>
    <mergeCell ref="G5:H5"/>
    <mergeCell ref="G6:H6"/>
    <mergeCell ref="G7:H7"/>
    <mergeCell ref="G8:H8"/>
    <mergeCell ref="B4:B5"/>
    <mergeCell ref="C4:C5"/>
    <mergeCell ref="B6:B8"/>
    <mergeCell ref="B9:B10"/>
    <mergeCell ref="B11:B13"/>
    <mergeCell ref="F2:F3"/>
    <mergeCell ref="G2:H3"/>
    <mergeCell ref="G19:H19"/>
    <mergeCell ref="G20:H20"/>
    <mergeCell ref="G9:H9"/>
    <mergeCell ref="G10:H10"/>
    <mergeCell ref="G11:H11"/>
    <mergeCell ref="G12:H12"/>
    <mergeCell ref="G13:H13"/>
    <mergeCell ref="G14:H14"/>
    <mergeCell ref="G15:H15"/>
    <mergeCell ref="G16:H16"/>
    <mergeCell ref="G17:H17"/>
    <mergeCell ref="G18:H18"/>
    <mergeCell ref="J24:J26"/>
    <mergeCell ref="F27:G27"/>
    <mergeCell ref="F28:G28"/>
    <mergeCell ref="F23:H23"/>
    <mergeCell ref="G21:H21"/>
    <mergeCell ref="G22:H22"/>
    <mergeCell ref="F24:H24"/>
    <mergeCell ref="F25:H25"/>
    <mergeCell ref="F26:H26"/>
    <mergeCell ref="I24:I2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2"/>
  <sheetViews>
    <sheetView workbookViewId="0">
      <selection activeCell="H7" sqref="H7"/>
    </sheetView>
  </sheetViews>
  <sheetFormatPr baseColWidth="10" defaultRowHeight="15" x14ac:dyDescent="0.25"/>
  <sheetData>
    <row r="3" spans="2:7" x14ac:dyDescent="0.25">
      <c r="B3" s="203"/>
      <c r="C3" s="203"/>
      <c r="D3" s="203"/>
      <c r="E3" s="203"/>
    </row>
    <row r="4" spans="2:7" x14ac:dyDescent="0.25">
      <c r="B4" s="159" t="s">
        <v>366</v>
      </c>
      <c r="C4" s="159" t="s">
        <v>367</v>
      </c>
      <c r="D4" s="202" t="s">
        <v>368</v>
      </c>
      <c r="E4" s="202"/>
      <c r="F4" s="202"/>
      <c r="G4" s="202"/>
    </row>
    <row r="5" spans="2:7" ht="84" customHeight="1" x14ac:dyDescent="0.25">
      <c r="B5" s="160">
        <v>45357</v>
      </c>
      <c r="C5" s="148" t="s">
        <v>369</v>
      </c>
      <c r="D5" s="204" t="s">
        <v>428</v>
      </c>
      <c r="E5" s="204"/>
      <c r="F5" s="204"/>
      <c r="G5" s="204"/>
    </row>
    <row r="6" spans="2:7" ht="39.75" customHeight="1" x14ac:dyDescent="0.25">
      <c r="B6" s="160" t="s">
        <v>430</v>
      </c>
      <c r="C6" s="148" t="s">
        <v>429</v>
      </c>
      <c r="D6" s="204" t="s">
        <v>432</v>
      </c>
      <c r="E6" s="204"/>
      <c r="F6" s="204"/>
      <c r="G6" s="204"/>
    </row>
    <row r="7" spans="2:7" x14ac:dyDescent="0.25">
      <c r="B7" s="139"/>
      <c r="C7" s="159"/>
      <c r="D7" s="202"/>
      <c r="E7" s="202"/>
      <c r="F7" s="202"/>
      <c r="G7" s="202"/>
    </row>
    <row r="8" spans="2:7" x14ac:dyDescent="0.25">
      <c r="B8" s="139"/>
      <c r="C8" s="139"/>
      <c r="D8" s="202"/>
      <c r="E8" s="202"/>
      <c r="F8" s="202"/>
      <c r="G8" s="202"/>
    </row>
    <row r="9" spans="2:7" x14ac:dyDescent="0.25">
      <c r="B9" s="139"/>
      <c r="C9" s="139"/>
      <c r="D9" s="202"/>
      <c r="E9" s="202"/>
      <c r="F9" s="202"/>
      <c r="G9" s="202"/>
    </row>
    <row r="10" spans="2:7" x14ac:dyDescent="0.25">
      <c r="B10" s="139"/>
      <c r="C10" s="139"/>
      <c r="D10" s="202"/>
      <c r="E10" s="202"/>
      <c r="F10" s="202"/>
      <c r="G10" s="202"/>
    </row>
    <row r="11" spans="2:7" x14ac:dyDescent="0.25">
      <c r="B11" s="139"/>
      <c r="C11" s="139"/>
      <c r="D11" s="202"/>
      <c r="E11" s="202"/>
      <c r="F11" s="202"/>
      <c r="G11" s="202"/>
    </row>
    <row r="12" spans="2:7" x14ac:dyDescent="0.25">
      <c r="B12" s="139"/>
      <c r="C12" s="139"/>
      <c r="D12" s="202"/>
      <c r="E12" s="202"/>
      <c r="F12" s="202"/>
      <c r="G12" s="202"/>
    </row>
  </sheetData>
  <mergeCells count="10">
    <mergeCell ref="D9:G9"/>
    <mergeCell ref="D10:G10"/>
    <mergeCell ref="D11:G11"/>
    <mergeCell ref="D12:G12"/>
    <mergeCell ref="B3:E3"/>
    <mergeCell ref="D4:G4"/>
    <mergeCell ref="D5:G5"/>
    <mergeCell ref="D6:G6"/>
    <mergeCell ref="D7:G7"/>
    <mergeCell ref="D8:G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R34"/>
  <sheetViews>
    <sheetView topLeftCell="C3" zoomScale="90" zoomScaleNormal="90" workbookViewId="0">
      <selection activeCell="K8" sqref="K8"/>
    </sheetView>
  </sheetViews>
  <sheetFormatPr baseColWidth="10" defaultRowHeight="15" x14ac:dyDescent="0.25"/>
  <cols>
    <col min="2" max="2" width="38.42578125" customWidth="1"/>
    <col min="3" max="5" width="42.85546875" customWidth="1"/>
    <col min="6" max="6" width="16.42578125" customWidth="1"/>
    <col min="7" max="8" width="20.7109375" customWidth="1"/>
    <col min="9" max="9" width="51.5703125" customWidth="1"/>
    <col min="10" max="10" width="27.28515625" customWidth="1"/>
    <col min="11" max="11" width="15.5703125" customWidth="1"/>
  </cols>
  <sheetData>
    <row r="1" spans="2:44" x14ac:dyDescent="0.25">
      <c r="B1" s="152"/>
      <c r="C1" s="152"/>
      <c r="D1" s="152"/>
      <c r="E1" s="152"/>
      <c r="F1" s="152"/>
      <c r="G1" s="152"/>
      <c r="H1" s="152"/>
      <c r="I1" s="152"/>
      <c r="J1" s="152"/>
      <c r="K1" s="152"/>
    </row>
    <row r="2" spans="2:44" x14ac:dyDescent="0.25">
      <c r="B2" s="211" t="s">
        <v>247</v>
      </c>
      <c r="C2" s="211"/>
      <c r="D2" s="211"/>
      <c r="E2" s="211"/>
      <c r="F2" s="211"/>
      <c r="G2" s="211"/>
      <c r="H2" s="211"/>
      <c r="I2" s="211"/>
      <c r="J2" s="211"/>
      <c r="K2" s="211"/>
    </row>
    <row r="3" spans="2:44" x14ac:dyDescent="0.25">
      <c r="B3" s="153" t="s">
        <v>248</v>
      </c>
      <c r="C3" s="153" t="s">
        <v>249</v>
      </c>
      <c r="D3" s="153" t="s">
        <v>250</v>
      </c>
      <c r="E3" s="153" t="s">
        <v>251</v>
      </c>
      <c r="F3" s="208" t="s">
        <v>252</v>
      </c>
      <c r="G3" s="209"/>
      <c r="H3" s="210"/>
      <c r="I3" s="153" t="s">
        <v>272</v>
      </c>
      <c r="J3" s="208" t="s">
        <v>276</v>
      </c>
      <c r="K3" s="209"/>
    </row>
    <row r="4" spans="2:44" x14ac:dyDescent="0.25">
      <c r="B4" s="205" t="s">
        <v>234</v>
      </c>
      <c r="C4" s="206"/>
      <c r="D4" s="206"/>
      <c r="E4" s="207"/>
      <c r="F4" s="205" t="s">
        <v>273</v>
      </c>
      <c r="G4" s="206"/>
      <c r="H4" s="206"/>
      <c r="I4" s="207"/>
      <c r="J4" s="154"/>
      <c r="K4" s="154"/>
    </row>
    <row r="5" spans="2:44" x14ac:dyDescent="0.25">
      <c r="B5" s="155" t="s">
        <v>214</v>
      </c>
      <c r="C5" s="155" t="s">
        <v>215</v>
      </c>
      <c r="D5" s="155" t="s">
        <v>242</v>
      </c>
      <c r="E5" s="155" t="s">
        <v>243</v>
      </c>
      <c r="F5" s="155" t="s">
        <v>254</v>
      </c>
      <c r="G5" s="155" t="s">
        <v>255</v>
      </c>
      <c r="H5" s="155" t="s">
        <v>256</v>
      </c>
      <c r="I5" s="155" t="s">
        <v>216</v>
      </c>
      <c r="J5" s="155" t="s">
        <v>263</v>
      </c>
      <c r="K5" s="155" t="s">
        <v>274</v>
      </c>
      <c r="AO5" t="s">
        <v>257</v>
      </c>
      <c r="AR5" t="s">
        <v>217</v>
      </c>
    </row>
    <row r="6" spans="2:44" ht="165" x14ac:dyDescent="0.25">
      <c r="B6" s="149" t="s">
        <v>241</v>
      </c>
      <c r="C6" s="150" t="s">
        <v>217</v>
      </c>
      <c r="D6" s="149" t="s">
        <v>342</v>
      </c>
      <c r="E6" s="149" t="s">
        <v>343</v>
      </c>
      <c r="F6" s="151" t="s">
        <v>258</v>
      </c>
      <c r="G6" s="151" t="s">
        <v>344</v>
      </c>
      <c r="H6" s="151" t="s">
        <v>345</v>
      </c>
      <c r="I6" s="151" t="s">
        <v>346</v>
      </c>
      <c r="J6" s="149" t="s">
        <v>264</v>
      </c>
      <c r="K6" s="149">
        <v>16</v>
      </c>
      <c r="AO6" t="s">
        <v>258</v>
      </c>
      <c r="AR6" t="s">
        <v>218</v>
      </c>
    </row>
    <row r="7" spans="2:44" ht="167.25" customHeight="1" x14ac:dyDescent="0.25">
      <c r="B7" s="156" t="s">
        <v>239</v>
      </c>
      <c r="C7" s="157" t="s">
        <v>217</v>
      </c>
      <c r="D7" s="156" t="s">
        <v>351</v>
      </c>
      <c r="E7" s="156" t="s">
        <v>375</v>
      </c>
      <c r="F7" s="158" t="s">
        <v>258</v>
      </c>
      <c r="G7" s="158" t="s">
        <v>376</v>
      </c>
      <c r="H7" s="158" t="s">
        <v>348</v>
      </c>
      <c r="I7" s="158" t="s">
        <v>377</v>
      </c>
      <c r="J7" s="156" t="s">
        <v>123</v>
      </c>
      <c r="K7" s="156">
        <v>4000</v>
      </c>
      <c r="AO7" t="s">
        <v>259</v>
      </c>
      <c r="AR7" t="s">
        <v>219</v>
      </c>
    </row>
    <row r="8" spans="2:44" ht="150" x14ac:dyDescent="0.25">
      <c r="B8" s="156" t="s">
        <v>241</v>
      </c>
      <c r="C8" s="157" t="s">
        <v>217</v>
      </c>
      <c r="D8" s="139" t="s">
        <v>355</v>
      </c>
      <c r="E8" s="156" t="s">
        <v>354</v>
      </c>
      <c r="F8" s="141" t="s">
        <v>258</v>
      </c>
      <c r="G8" s="158" t="s">
        <v>353</v>
      </c>
      <c r="H8" s="158" t="s">
        <v>406</v>
      </c>
      <c r="I8" s="158" t="s">
        <v>405</v>
      </c>
      <c r="J8" s="139" t="s">
        <v>269</v>
      </c>
      <c r="K8" s="139">
        <v>11</v>
      </c>
      <c r="AR8" t="s">
        <v>220</v>
      </c>
    </row>
    <row r="9" spans="2:44" ht="97.5" customHeight="1" x14ac:dyDescent="0.25">
      <c r="B9" s="156" t="s">
        <v>239</v>
      </c>
      <c r="C9" s="157" t="s">
        <v>217</v>
      </c>
      <c r="D9" s="139" t="s">
        <v>358</v>
      </c>
      <c r="E9" s="156" t="s">
        <v>357</v>
      </c>
      <c r="F9" s="141" t="s">
        <v>258</v>
      </c>
      <c r="G9" s="158" t="s">
        <v>363</v>
      </c>
      <c r="H9" s="158" t="s">
        <v>364</v>
      </c>
      <c r="I9" s="158" t="s">
        <v>356</v>
      </c>
      <c r="J9" s="139" t="s">
        <v>264</v>
      </c>
      <c r="K9" s="139">
        <v>365</v>
      </c>
      <c r="AR9" t="s">
        <v>221</v>
      </c>
    </row>
    <row r="10" spans="2:44" ht="120" x14ac:dyDescent="0.25">
      <c r="B10" s="156" t="s">
        <v>239</v>
      </c>
      <c r="C10" s="157" t="s">
        <v>217</v>
      </c>
      <c r="D10" s="156" t="s">
        <v>372</v>
      </c>
      <c r="E10" s="139" t="s">
        <v>357</v>
      </c>
      <c r="F10" s="141" t="s">
        <v>258</v>
      </c>
      <c r="G10" s="158" t="s">
        <v>370</v>
      </c>
      <c r="H10" s="158" t="s">
        <v>371</v>
      </c>
      <c r="I10" s="158" t="s">
        <v>365</v>
      </c>
      <c r="J10" s="139" t="s">
        <v>264</v>
      </c>
      <c r="K10" s="139">
        <v>4</v>
      </c>
      <c r="AO10" t="s">
        <v>264</v>
      </c>
      <c r="AR10" t="s">
        <v>222</v>
      </c>
    </row>
    <row r="11" spans="2:44" ht="180" x14ac:dyDescent="0.25">
      <c r="B11" s="156" t="s">
        <v>239</v>
      </c>
      <c r="C11" s="157" t="s">
        <v>217</v>
      </c>
      <c r="D11" s="156" t="s">
        <v>395</v>
      </c>
      <c r="E11" s="139" t="s">
        <v>394</v>
      </c>
      <c r="F11" s="141" t="s">
        <v>258</v>
      </c>
      <c r="G11" s="161" t="s">
        <v>392</v>
      </c>
      <c r="H11" s="161" t="s">
        <v>393</v>
      </c>
      <c r="I11" s="158" t="s">
        <v>386</v>
      </c>
      <c r="J11" s="149" t="s">
        <v>264</v>
      </c>
      <c r="K11" s="149">
        <v>2</v>
      </c>
      <c r="AO11" t="s">
        <v>265</v>
      </c>
      <c r="AR11" t="s">
        <v>223</v>
      </c>
    </row>
    <row r="12" spans="2:44" x14ac:dyDescent="0.25">
      <c r="B12" s="139"/>
      <c r="C12" s="140"/>
      <c r="D12" s="139"/>
      <c r="E12" s="139"/>
      <c r="F12" s="141"/>
      <c r="G12" s="141"/>
      <c r="H12" s="141"/>
      <c r="I12" s="141"/>
      <c r="J12" s="139"/>
      <c r="K12" s="139"/>
      <c r="AO12" t="s">
        <v>266</v>
      </c>
      <c r="AR12" t="s">
        <v>224</v>
      </c>
    </row>
    <row r="13" spans="2:44" x14ac:dyDescent="0.25">
      <c r="B13" s="139"/>
      <c r="C13" s="140"/>
      <c r="D13" s="139"/>
      <c r="E13" s="139"/>
      <c r="F13" s="141"/>
      <c r="G13" s="141"/>
      <c r="H13" s="141"/>
      <c r="I13" s="141"/>
      <c r="J13" s="139"/>
      <c r="K13" s="139"/>
      <c r="AO13" t="s">
        <v>267</v>
      </c>
      <c r="AR13" t="s">
        <v>225</v>
      </c>
    </row>
    <row r="14" spans="2:44" x14ac:dyDescent="0.25">
      <c r="B14" s="139"/>
      <c r="C14" s="140"/>
      <c r="D14" s="139"/>
      <c r="E14" s="139"/>
      <c r="F14" s="141"/>
      <c r="G14" s="141"/>
      <c r="H14" s="141"/>
      <c r="I14" s="141"/>
      <c r="J14" s="139"/>
      <c r="K14" s="139"/>
      <c r="AO14" t="s">
        <v>268</v>
      </c>
      <c r="AR14" s="137" t="s">
        <v>226</v>
      </c>
    </row>
    <row r="15" spans="2:44" x14ac:dyDescent="0.25">
      <c r="B15" s="139"/>
      <c r="C15" s="140"/>
      <c r="D15" s="139"/>
      <c r="E15" s="139"/>
      <c r="F15" s="141"/>
      <c r="G15" s="141"/>
      <c r="H15" s="141"/>
      <c r="I15" s="141"/>
      <c r="J15" s="139"/>
      <c r="K15" s="139"/>
      <c r="AO15" t="s">
        <v>269</v>
      </c>
      <c r="AR15" t="s">
        <v>227</v>
      </c>
    </row>
    <row r="16" spans="2:44" x14ac:dyDescent="0.25">
      <c r="B16" s="139"/>
      <c r="C16" s="140"/>
      <c r="D16" s="139"/>
      <c r="E16" s="139"/>
      <c r="F16" s="141"/>
      <c r="G16" s="141"/>
      <c r="H16" s="141"/>
      <c r="I16" s="141"/>
      <c r="J16" s="139"/>
      <c r="K16" s="139"/>
      <c r="AO16" t="s">
        <v>270</v>
      </c>
      <c r="AR16" t="s">
        <v>228</v>
      </c>
    </row>
    <row r="17" spans="2:44" x14ac:dyDescent="0.25">
      <c r="B17" s="139"/>
      <c r="C17" s="140"/>
      <c r="D17" s="139"/>
      <c r="E17" s="139"/>
      <c r="F17" s="141"/>
      <c r="G17" s="141"/>
      <c r="H17" s="141"/>
      <c r="I17" s="141"/>
      <c r="J17" s="139"/>
      <c r="K17" s="139"/>
      <c r="AR17" t="s">
        <v>229</v>
      </c>
    </row>
    <row r="18" spans="2:44" x14ac:dyDescent="0.25">
      <c r="B18" s="139"/>
      <c r="C18" s="140"/>
      <c r="D18" s="139"/>
      <c r="E18" s="139"/>
      <c r="F18" s="141"/>
      <c r="G18" s="141"/>
      <c r="H18" s="141"/>
      <c r="I18" s="141"/>
      <c r="J18" s="139"/>
      <c r="K18" s="139"/>
      <c r="AR18" t="s">
        <v>230</v>
      </c>
    </row>
    <row r="19" spans="2:44" x14ac:dyDescent="0.25">
      <c r="B19" s="139"/>
      <c r="C19" s="140"/>
      <c r="D19" s="139"/>
      <c r="E19" s="139"/>
      <c r="F19" s="141"/>
      <c r="G19" s="141"/>
      <c r="H19" s="141"/>
      <c r="I19" s="141"/>
      <c r="J19" s="139"/>
      <c r="K19" s="139"/>
      <c r="AR19" s="137" t="s">
        <v>231</v>
      </c>
    </row>
    <row r="20" spans="2:44" x14ac:dyDescent="0.25">
      <c r="B20" s="139"/>
      <c r="C20" s="140"/>
      <c r="D20" s="139"/>
      <c r="E20" s="139"/>
      <c r="F20" s="141"/>
      <c r="G20" s="141"/>
      <c r="H20" s="141"/>
      <c r="I20" s="141"/>
      <c r="J20" s="139"/>
      <c r="K20" s="139"/>
      <c r="AR20" t="s">
        <v>232</v>
      </c>
    </row>
    <row r="21" spans="2:44" x14ac:dyDescent="0.25">
      <c r="B21" s="139"/>
      <c r="C21" s="140"/>
      <c r="D21" s="139"/>
      <c r="E21" s="139"/>
      <c r="F21" s="141"/>
      <c r="G21" s="141"/>
      <c r="H21" s="141"/>
      <c r="I21" s="141"/>
      <c r="J21" s="139"/>
      <c r="K21" s="139"/>
      <c r="AR21" t="s">
        <v>233</v>
      </c>
    </row>
    <row r="22" spans="2:44" x14ac:dyDescent="0.25">
      <c r="B22" s="139"/>
      <c r="C22" s="140"/>
      <c r="D22" s="139"/>
      <c r="E22" s="139"/>
      <c r="F22" s="141"/>
      <c r="G22" s="141"/>
      <c r="H22" s="141"/>
      <c r="I22" s="141"/>
      <c r="J22" s="139"/>
      <c r="K22" s="139"/>
    </row>
    <row r="23" spans="2:44" x14ac:dyDescent="0.25">
      <c r="B23" s="139"/>
      <c r="C23" s="140"/>
      <c r="D23" s="139"/>
      <c r="E23" s="139"/>
      <c r="F23" s="141"/>
      <c r="G23" s="141"/>
      <c r="H23" s="141"/>
      <c r="I23" s="141"/>
      <c r="J23" s="139"/>
      <c r="K23" s="139"/>
    </row>
    <row r="24" spans="2:44" x14ac:dyDescent="0.25">
      <c r="D24" s="139"/>
      <c r="E24" s="139"/>
      <c r="AR24" t="s">
        <v>235</v>
      </c>
    </row>
    <row r="25" spans="2:44" x14ac:dyDescent="0.25">
      <c r="B25" t="s">
        <v>244</v>
      </c>
      <c r="AR25" t="s">
        <v>236</v>
      </c>
    </row>
    <row r="26" spans="2:44" x14ac:dyDescent="0.25">
      <c r="B26" t="s">
        <v>245</v>
      </c>
      <c r="AR26" t="s">
        <v>237</v>
      </c>
    </row>
    <row r="27" spans="2:44" x14ac:dyDescent="0.25">
      <c r="B27" t="s">
        <v>277</v>
      </c>
      <c r="AR27" t="s">
        <v>238</v>
      </c>
    </row>
    <row r="28" spans="2:44" x14ac:dyDescent="0.25">
      <c r="B28" t="s">
        <v>246</v>
      </c>
      <c r="AR28" t="s">
        <v>239</v>
      </c>
    </row>
    <row r="29" spans="2:44" x14ac:dyDescent="0.25">
      <c r="B29" t="s">
        <v>253</v>
      </c>
      <c r="AR29" t="s">
        <v>240</v>
      </c>
    </row>
    <row r="30" spans="2:44" x14ac:dyDescent="0.25">
      <c r="B30" t="s">
        <v>260</v>
      </c>
      <c r="AR30" t="s">
        <v>241</v>
      </c>
    </row>
    <row r="31" spans="2:44" x14ac:dyDescent="0.25">
      <c r="B31" t="s">
        <v>261</v>
      </c>
    </row>
    <row r="32" spans="2:44" x14ac:dyDescent="0.25">
      <c r="B32" t="s">
        <v>262</v>
      </c>
    </row>
    <row r="33" spans="2:2" x14ac:dyDescent="0.25">
      <c r="B33" t="s">
        <v>271</v>
      </c>
    </row>
    <row r="34" spans="2:2" x14ac:dyDescent="0.25">
      <c r="B34" t="s">
        <v>275</v>
      </c>
    </row>
  </sheetData>
  <mergeCells count="5">
    <mergeCell ref="B4:E4"/>
    <mergeCell ref="F3:H3"/>
    <mergeCell ref="F4:I4"/>
    <mergeCell ref="J3:K3"/>
    <mergeCell ref="B2:K2"/>
  </mergeCells>
  <dataValidations count="4">
    <dataValidation type="list" allowBlank="1" showInputMessage="1" showErrorMessage="1" sqref="B6:B23">
      <formula1>$AR$24:$AR$30</formula1>
    </dataValidation>
    <dataValidation type="list" allowBlank="1" showInputMessage="1" showErrorMessage="1" sqref="C6:C23">
      <formula1>$AR$5:$AR$21</formula1>
    </dataValidation>
    <dataValidation type="list" allowBlank="1" showInputMessage="1" showErrorMessage="1" sqref="F6:F23">
      <formula1>$AO$5:$AO$7</formula1>
    </dataValidation>
    <dataValidation type="list" allowBlank="1" showInputMessage="1" showErrorMessage="1" sqref="J6:J23">
      <formula1>$AO$10:$AO$16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P72"/>
  <sheetViews>
    <sheetView tabSelected="1" zoomScaleNormal="100" workbookViewId="0">
      <selection activeCell="B34" sqref="B34:B39"/>
    </sheetView>
  </sheetViews>
  <sheetFormatPr baseColWidth="10"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216" t="s">
        <v>144</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219"/>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1"/>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9"/>
      <c r="B3" s="30"/>
      <c r="C3" s="29"/>
      <c r="D3" s="29"/>
      <c r="E3" s="8"/>
      <c r="F3" s="2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53" t="s">
        <v>43</v>
      </c>
      <c r="B4" s="254"/>
      <c r="C4" s="212" t="s">
        <v>360</v>
      </c>
      <c r="D4" s="213"/>
      <c r="E4" s="213"/>
      <c r="F4" s="213"/>
      <c r="G4" s="213"/>
      <c r="H4" s="213"/>
      <c r="I4" s="213"/>
      <c r="J4" s="213"/>
      <c r="K4" s="213"/>
      <c r="L4" s="213"/>
      <c r="M4" s="213"/>
      <c r="N4" s="214"/>
      <c r="O4" s="215"/>
      <c r="P4" s="215"/>
      <c r="Q4" s="215"/>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53" t="s">
        <v>130</v>
      </c>
      <c r="B5" s="254"/>
      <c r="C5" s="212" t="s">
        <v>361</v>
      </c>
      <c r="D5" s="213"/>
      <c r="E5" s="213"/>
      <c r="F5" s="213"/>
      <c r="G5" s="213"/>
      <c r="H5" s="213"/>
      <c r="I5" s="213"/>
      <c r="J5" s="213"/>
      <c r="K5" s="213"/>
      <c r="L5" s="213"/>
      <c r="M5" s="213"/>
      <c r="N5" s="214"/>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53" t="s">
        <v>44</v>
      </c>
      <c r="B6" s="254"/>
      <c r="C6" s="263" t="s">
        <v>362</v>
      </c>
      <c r="D6" s="264"/>
      <c r="E6" s="264"/>
      <c r="F6" s="264"/>
      <c r="G6" s="264"/>
      <c r="H6" s="264"/>
      <c r="I6" s="264"/>
      <c r="J6" s="264"/>
      <c r="K6" s="264"/>
      <c r="L6" s="264"/>
      <c r="M6" s="264"/>
      <c r="N6" s="265"/>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22" t="s">
        <v>139</v>
      </c>
      <c r="B7" s="223"/>
      <c r="C7" s="223"/>
      <c r="D7" s="223"/>
      <c r="E7" s="223"/>
      <c r="F7" s="223"/>
      <c r="G7" s="224"/>
      <c r="H7" s="222" t="s">
        <v>140</v>
      </c>
      <c r="I7" s="223"/>
      <c r="J7" s="223"/>
      <c r="K7" s="223"/>
      <c r="L7" s="223"/>
      <c r="M7" s="223"/>
      <c r="N7" s="224"/>
      <c r="O7" s="222" t="s">
        <v>141</v>
      </c>
      <c r="P7" s="223"/>
      <c r="Q7" s="223"/>
      <c r="R7" s="223"/>
      <c r="S7" s="223"/>
      <c r="T7" s="223"/>
      <c r="U7" s="223"/>
      <c r="V7" s="223"/>
      <c r="W7" s="224"/>
      <c r="X7" s="222" t="s">
        <v>142</v>
      </c>
      <c r="Y7" s="223"/>
      <c r="Z7" s="223"/>
      <c r="AA7" s="223"/>
      <c r="AB7" s="223"/>
      <c r="AC7" s="223"/>
      <c r="AD7" s="224"/>
      <c r="AE7" s="222" t="s">
        <v>34</v>
      </c>
      <c r="AF7" s="223"/>
      <c r="AG7" s="223"/>
      <c r="AH7" s="223"/>
      <c r="AI7" s="223"/>
      <c r="AJ7" s="224"/>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55" t="s">
        <v>0</v>
      </c>
      <c r="B8" s="260" t="s">
        <v>2</v>
      </c>
      <c r="C8" s="258" t="s">
        <v>3</v>
      </c>
      <c r="D8" s="258" t="s">
        <v>42</v>
      </c>
      <c r="E8" s="259" t="s">
        <v>1</v>
      </c>
      <c r="F8" s="257" t="s">
        <v>50</v>
      </c>
      <c r="G8" s="258" t="s">
        <v>135</v>
      </c>
      <c r="H8" s="267" t="s">
        <v>33</v>
      </c>
      <c r="I8" s="268" t="s">
        <v>5</v>
      </c>
      <c r="J8" s="257" t="s">
        <v>87</v>
      </c>
      <c r="K8" s="257" t="s">
        <v>92</v>
      </c>
      <c r="L8" s="270" t="s">
        <v>45</v>
      </c>
      <c r="M8" s="268" t="s">
        <v>5</v>
      </c>
      <c r="N8" s="258" t="s">
        <v>48</v>
      </c>
      <c r="O8" s="261" t="s">
        <v>11</v>
      </c>
      <c r="P8" s="252" t="s">
        <v>163</v>
      </c>
      <c r="Q8" s="257" t="s">
        <v>12</v>
      </c>
      <c r="R8" s="252" t="s">
        <v>8</v>
      </c>
      <c r="S8" s="252"/>
      <c r="T8" s="252"/>
      <c r="U8" s="252"/>
      <c r="V8" s="252"/>
      <c r="W8" s="252"/>
      <c r="X8" s="266" t="s">
        <v>138</v>
      </c>
      <c r="Y8" s="266" t="s">
        <v>46</v>
      </c>
      <c r="Z8" s="266" t="s">
        <v>5</v>
      </c>
      <c r="AA8" s="266" t="s">
        <v>47</v>
      </c>
      <c r="AB8" s="266" t="s">
        <v>5</v>
      </c>
      <c r="AC8" s="266" t="s">
        <v>49</v>
      </c>
      <c r="AD8" s="261" t="s">
        <v>29</v>
      </c>
      <c r="AE8" s="252" t="s">
        <v>34</v>
      </c>
      <c r="AF8" s="252" t="s">
        <v>35</v>
      </c>
      <c r="AG8" s="252" t="s">
        <v>36</v>
      </c>
      <c r="AH8" s="252" t="s">
        <v>38</v>
      </c>
      <c r="AI8" s="252" t="s">
        <v>37</v>
      </c>
      <c r="AJ8" s="252"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56"/>
      <c r="B9" s="260"/>
      <c r="C9" s="252"/>
      <c r="D9" s="252"/>
      <c r="E9" s="260"/>
      <c r="F9" s="258"/>
      <c r="G9" s="252"/>
      <c r="H9" s="258"/>
      <c r="I9" s="269"/>
      <c r="J9" s="258"/>
      <c r="K9" s="258"/>
      <c r="L9" s="269"/>
      <c r="M9" s="269"/>
      <c r="N9" s="252"/>
      <c r="O9" s="262"/>
      <c r="P9" s="252"/>
      <c r="Q9" s="258"/>
      <c r="R9" s="7" t="s">
        <v>13</v>
      </c>
      <c r="S9" s="7" t="s">
        <v>17</v>
      </c>
      <c r="T9" s="7" t="s">
        <v>28</v>
      </c>
      <c r="U9" s="7" t="s">
        <v>18</v>
      </c>
      <c r="V9" s="7" t="s">
        <v>21</v>
      </c>
      <c r="W9" s="7" t="s">
        <v>24</v>
      </c>
      <c r="X9" s="266"/>
      <c r="Y9" s="266"/>
      <c r="Z9" s="266"/>
      <c r="AA9" s="266"/>
      <c r="AB9" s="266"/>
      <c r="AC9" s="266"/>
      <c r="AD9" s="262"/>
      <c r="AE9" s="252"/>
      <c r="AF9" s="252"/>
      <c r="AG9" s="252"/>
      <c r="AH9" s="252"/>
      <c r="AI9" s="252"/>
      <c r="AJ9" s="252"/>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s="3" customFormat="1" ht="167.25" customHeight="1" x14ac:dyDescent="0.25">
      <c r="A10" s="234">
        <v>1</v>
      </c>
      <c r="B10" s="237" t="s">
        <v>132</v>
      </c>
      <c r="C10" s="237" t="s">
        <v>344</v>
      </c>
      <c r="D10" s="237" t="s">
        <v>345</v>
      </c>
      <c r="E10" s="240" t="s">
        <v>347</v>
      </c>
      <c r="F10" s="237" t="s">
        <v>123</v>
      </c>
      <c r="G10" s="243">
        <v>16</v>
      </c>
      <c r="H10" s="246" t="str">
        <f>IF(G10&lt;=0,"",IF(G10&lt;=2,"Muy Baja",IF(G10&lt;=24,"Baja",IF(G10&lt;=500,"Media",IF(G10&lt;=5000,"Alta","Muy Alta")))))</f>
        <v>Baja</v>
      </c>
      <c r="I10" s="228">
        <f>IF(H10="","",IF(H10="Muy Baja",0.2,IF(H10="Baja",0.4,IF(H10="Media",0.6,IF(H10="Alta",0.8,IF(H10="Muy Alta",1,))))))</f>
        <v>0.4</v>
      </c>
      <c r="J10" s="249" t="s">
        <v>155</v>
      </c>
      <c r="K10" s="228" t="str">
        <f>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246" t="str">
        <f>IF(OR(K10='Tabla Impacto'!$C$11,K10='Tabla Impacto'!$D$11),"Leve",IF(OR(K10='Tabla Impacto'!$C$12,K10='Tabla Impacto'!$D$12),"Menor",IF(OR(K10='Tabla Impacto'!$C$13,K10='Tabla Impacto'!$D$13),"Moderado",IF(OR(K10='Tabla Impacto'!$C$14,K10='Tabla Impacto'!$D$14),"Mayor",IF(OR(K10='Tabla Impacto'!$C$15,K10='Tabla Impacto'!$D$15),"Catastrófico","")))))</f>
        <v>Moderado</v>
      </c>
      <c r="M10" s="228">
        <f>IF(L10="","",IF(L10="Leve",0.2,IF(L10="Menor",0.4,IF(L10="Moderado",0.6,IF(L10="Mayor",0.8,IF(L10="Catastrófico",1,))))))</f>
        <v>0.6</v>
      </c>
      <c r="N10" s="231"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6">
        <v>1</v>
      </c>
      <c r="P10" s="49" t="s">
        <v>410</v>
      </c>
      <c r="Q10" s="51" t="str">
        <f>IF(OR(R10="Preventivo",R10="Detectivo"),"Probabilidad",IF(R10="Correctivo","Impacto",""))</f>
        <v>Probabilidad</v>
      </c>
      <c r="R10" s="52" t="s">
        <v>14</v>
      </c>
      <c r="S10" s="52" t="s">
        <v>9</v>
      </c>
      <c r="T10" s="53" t="str">
        <f>IF(AND(R10="Preventivo",S10="Automático"),"50%",IF(AND(R10="Preventivo",S10="Manual"),"40%",IF(AND(R10="Detectivo",S10="Automático"),"40%",IF(AND(R10="Detectivo",S10="Manual"),"30%",IF(AND(R10="Correctivo",S10="Automático"),"35%",IF(AND(R10="Correctivo",S10="Manual"),"25%",""))))))</f>
        <v>40%</v>
      </c>
      <c r="U10" s="52" t="s">
        <v>19</v>
      </c>
      <c r="V10" s="52" t="s">
        <v>22</v>
      </c>
      <c r="W10" s="52" t="s">
        <v>119</v>
      </c>
      <c r="X10" s="24">
        <f>IFERROR(IF(Q10="Probabilidad",(I10-(+I10*T10)),IF(Q10="Impacto",I10,"")),"")</f>
        <v>0.24</v>
      </c>
      <c r="Y10" s="54" t="str">
        <f>IFERROR(IF(X10="","",IF(X10&lt;=0.2,"Muy Baja",IF(X10&lt;=0.4,"Baja",IF(X10&lt;=0.6,"Media",IF(X10&lt;=0.8,"Alta","Muy Alta"))))),"")</f>
        <v>Baja</v>
      </c>
      <c r="Z10" s="55">
        <f>+X10</f>
        <v>0.24</v>
      </c>
      <c r="AA10" s="54" t="str">
        <f>IFERROR(IF(AB10="","",IF(AB10&lt;=0.2,"Leve",IF(AB10&lt;=0.4,"Menor",IF(AB10&lt;=0.6,"Moderado",IF(AB10&lt;=0.8,"Mayor","Catastrófico"))))),"")</f>
        <v>Moderado</v>
      </c>
      <c r="AB10" s="55">
        <f>IFERROR(IF(Q10="Impacto",(M10-(+M10*T10)),IF(Q10="Probabilidad",M10,"")),"")</f>
        <v>0.6</v>
      </c>
      <c r="AC10" s="56"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57" t="s">
        <v>136</v>
      </c>
      <c r="AE10" s="58" t="s">
        <v>416</v>
      </c>
      <c r="AF10" s="48" t="s">
        <v>417</v>
      </c>
      <c r="AG10" s="59" t="s">
        <v>359</v>
      </c>
      <c r="AH10" s="59" t="s">
        <v>358</v>
      </c>
      <c r="AI10" s="59" t="s">
        <v>358</v>
      </c>
      <c r="AJ10" s="59" t="s">
        <v>358</v>
      </c>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row>
    <row r="11" spans="1:68" ht="151.5" customHeight="1" x14ac:dyDescent="0.3">
      <c r="A11" s="235"/>
      <c r="B11" s="238"/>
      <c r="C11" s="238"/>
      <c r="D11" s="238"/>
      <c r="E11" s="241"/>
      <c r="F11" s="238"/>
      <c r="G11" s="244"/>
      <c r="H11" s="247"/>
      <c r="I11" s="229"/>
      <c r="J11" s="250"/>
      <c r="K11" s="229">
        <f>IF(NOT(ISERROR(MATCH(J11,_xlfn.ANCHORARRAY(E22),0))),I24&amp;"Por favor no seleccionar los criterios de impacto",J11)</f>
        <v>0</v>
      </c>
      <c r="L11" s="247"/>
      <c r="M11" s="229"/>
      <c r="N11" s="232"/>
      <c r="O11" s="6">
        <v>2</v>
      </c>
      <c r="P11" s="49" t="s">
        <v>411</v>
      </c>
      <c r="Q11" s="51" t="str">
        <f>IF(OR(R11="Preventivo",R11="Detectivo"),"Probabilidad",IF(R11="Correctivo","Impacto",""))</f>
        <v>Probabilidad</v>
      </c>
      <c r="R11" s="52" t="s">
        <v>14</v>
      </c>
      <c r="S11" s="52" t="s">
        <v>9</v>
      </c>
      <c r="T11" s="53" t="str">
        <f t="shared" ref="T11:T15" si="0">IF(AND(R11="Preventivo",S11="Automático"),"50%",IF(AND(R11="Preventivo",S11="Manual"),"40%",IF(AND(R11="Detectivo",S11="Automático"),"40%",IF(AND(R11="Detectivo",S11="Manual"),"30%",IF(AND(R11="Correctivo",S11="Automático"),"35%",IF(AND(R11="Correctivo",S11="Manual"),"25%",""))))))</f>
        <v>40%</v>
      </c>
      <c r="U11" s="52" t="s">
        <v>19</v>
      </c>
      <c r="V11" s="52" t="s">
        <v>22</v>
      </c>
      <c r="W11" s="52" t="s">
        <v>119</v>
      </c>
      <c r="X11" s="24">
        <f>IFERROR(IF(AND(Q10="Probabilidad",Q11="Probabilidad"),(Z10-(+Z10*T11)),IF(Q11="Probabilidad",(I10-(+I10*T11)),IF(Q11="Impacto",Z10,""))),"")</f>
        <v>0.14399999999999999</v>
      </c>
      <c r="Y11" s="54" t="str">
        <f t="shared" ref="Y11:Y69" si="1">IFERROR(IF(X11="","",IF(X11&lt;=0.2,"Muy Baja",IF(X11&lt;=0.4,"Baja",IF(X11&lt;=0.6,"Media",IF(X11&lt;=0.8,"Alta","Muy Alta"))))),"")</f>
        <v>Muy Baja</v>
      </c>
      <c r="Z11" s="55">
        <f t="shared" ref="Z11:Z15" si="2">+X11</f>
        <v>0.14399999999999999</v>
      </c>
      <c r="AA11" s="54" t="str">
        <f t="shared" ref="AA11:AA69" si="3">IFERROR(IF(AB11="","",IF(AB11&lt;=0.2,"Leve",IF(AB11&lt;=0.4,"Menor",IF(AB11&lt;=0.6,"Moderado",IF(AB11&lt;=0.8,"Mayor","Catastrófico"))))),"")</f>
        <v>Moderado</v>
      </c>
      <c r="AB11" s="55">
        <f>IFERROR(IF(AND(Q10="Impacto",Q11="Impacto"),(AB10-(+AB10*T11)),IF(Q11="Impacto",($M$10-(+$M$10*T11)),IF(Q11="Probabilidad",AB10,""))),"")</f>
        <v>0.6</v>
      </c>
      <c r="AC11" s="56"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57"/>
      <c r="AE11" s="58"/>
      <c r="AF11" s="48"/>
      <c r="AG11" s="59"/>
      <c r="AH11" s="59"/>
      <c r="AI11" s="58"/>
      <c r="AJ11" s="4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35"/>
      <c r="B12" s="238"/>
      <c r="C12" s="238"/>
      <c r="D12" s="238"/>
      <c r="E12" s="241"/>
      <c r="F12" s="238"/>
      <c r="G12" s="244"/>
      <c r="H12" s="247"/>
      <c r="I12" s="229"/>
      <c r="J12" s="250"/>
      <c r="K12" s="229">
        <f>IF(NOT(ISERROR(MATCH(J12,_xlfn.ANCHORARRAY(E23),0))),I25&amp;"Por favor no seleccionar los criterios de impacto",J12)</f>
        <v>0</v>
      </c>
      <c r="L12" s="247"/>
      <c r="M12" s="229"/>
      <c r="N12" s="232"/>
      <c r="O12" s="6">
        <v>3</v>
      </c>
      <c r="P12" s="49" t="s">
        <v>412</v>
      </c>
      <c r="Q12" s="51" t="str">
        <f>IF(OR(R12="Preventivo",R12="Detectivo"),"Probabilidad",IF(R12="Correctivo","Impacto",""))</f>
        <v>Probabilidad</v>
      </c>
      <c r="R12" s="52" t="s">
        <v>15</v>
      </c>
      <c r="S12" s="52" t="s">
        <v>9</v>
      </c>
      <c r="T12" s="53" t="str">
        <f t="shared" si="0"/>
        <v>30%</v>
      </c>
      <c r="U12" s="52" t="s">
        <v>19</v>
      </c>
      <c r="V12" s="52" t="s">
        <v>22</v>
      </c>
      <c r="W12" s="52"/>
      <c r="X12" s="24">
        <f>IFERROR(IF(AND(Q11="Probabilidad",Q12="Probabilidad"),(Z11-(+Z11*T12)),IF(AND(Q11="Impacto",Q12="Probabilidad"),(Z10-(+Z10*T12)),IF(Q12="Impacto",Z11,""))),"")</f>
        <v>0.1008</v>
      </c>
      <c r="Y12" s="54" t="str">
        <f t="shared" si="1"/>
        <v>Muy Baja</v>
      </c>
      <c r="Z12" s="55">
        <f t="shared" si="2"/>
        <v>0.1008</v>
      </c>
      <c r="AA12" s="54" t="str">
        <f t="shared" si="3"/>
        <v>Moderado</v>
      </c>
      <c r="AB12" s="55">
        <f>IFERROR(IF(AND(Q11="Impacto",Q12="Impacto"),(AB11-(+AB11*T12)),IF(AND(Q11="Probabilidad",Q12="Impacto"),(AB10-(+AB10*T12)),IF(Q12="Probabilidad",AB11,""))),"")</f>
        <v>0.6</v>
      </c>
      <c r="AC12" s="56" t="str">
        <f t="shared" si="4"/>
        <v>Moderado</v>
      </c>
      <c r="AD12" s="57"/>
      <c r="AE12" s="58"/>
      <c r="AF12" s="48"/>
      <c r="AG12" s="59"/>
      <c r="AH12" s="59"/>
      <c r="AI12" s="58"/>
      <c r="AJ12" s="4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235"/>
      <c r="B13" s="238"/>
      <c r="C13" s="238"/>
      <c r="D13" s="238"/>
      <c r="E13" s="241"/>
      <c r="F13" s="238"/>
      <c r="G13" s="244"/>
      <c r="H13" s="247"/>
      <c r="I13" s="229"/>
      <c r="J13" s="250"/>
      <c r="K13" s="229">
        <f>IF(NOT(ISERROR(MATCH(J13,_xlfn.ANCHORARRAY(E24),0))),I26&amp;"Por favor no seleccionar los criterios de impacto",J13)</f>
        <v>0</v>
      </c>
      <c r="L13" s="247"/>
      <c r="M13" s="229"/>
      <c r="N13" s="232"/>
      <c r="O13" s="6">
        <v>4</v>
      </c>
      <c r="P13" s="49" t="s">
        <v>413</v>
      </c>
      <c r="Q13" s="51" t="str">
        <f t="shared" ref="Q13:Q15" si="5">IF(OR(R13="Preventivo",R13="Detectivo"),"Probabilidad",IF(R13="Correctivo","Impacto",""))</f>
        <v>Impacto</v>
      </c>
      <c r="R13" s="52" t="s">
        <v>16</v>
      </c>
      <c r="S13" s="52" t="s">
        <v>9</v>
      </c>
      <c r="T13" s="53" t="str">
        <f t="shared" si="0"/>
        <v>25%</v>
      </c>
      <c r="U13" s="52" t="s">
        <v>19</v>
      </c>
      <c r="V13" s="52"/>
      <c r="W13" s="52"/>
      <c r="X13" s="24">
        <f t="shared" ref="X13:X15" si="6">IFERROR(IF(AND(Q12="Probabilidad",Q13="Probabilidad"),(Z12-(+Z12*T13)),IF(AND(Q12="Impacto",Q13="Probabilidad"),(Z11-(+Z11*T13)),IF(Q13="Impacto",Z12,""))),"")</f>
        <v>0.1008</v>
      </c>
      <c r="Y13" s="54" t="str">
        <f t="shared" si="1"/>
        <v>Muy Baja</v>
      </c>
      <c r="Z13" s="55">
        <f t="shared" si="2"/>
        <v>0.1008</v>
      </c>
      <c r="AA13" s="54" t="str">
        <f t="shared" si="3"/>
        <v>Moderado</v>
      </c>
      <c r="AB13" s="55">
        <f t="shared" ref="AB13:AB15" si="7">IFERROR(IF(AND(Q12="Impacto",Q13="Impacto"),(AB12-(+AB12*T13)),IF(AND(Q12="Probabilidad",Q13="Impacto"),(AB11-(+AB11*T13)),IF(Q13="Probabilidad",AB12,""))),"")</f>
        <v>0.44999999999999996</v>
      </c>
      <c r="AC13" s="56"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57"/>
      <c r="AE13" s="58"/>
      <c r="AF13" s="48"/>
      <c r="AG13" s="59"/>
      <c r="AH13" s="59"/>
      <c r="AI13" s="58"/>
      <c r="AJ13" s="4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235"/>
      <c r="B14" s="238"/>
      <c r="C14" s="238"/>
      <c r="D14" s="238"/>
      <c r="E14" s="241"/>
      <c r="F14" s="238"/>
      <c r="G14" s="244"/>
      <c r="H14" s="247"/>
      <c r="I14" s="229"/>
      <c r="J14" s="250"/>
      <c r="K14" s="229">
        <f>IF(NOT(ISERROR(MATCH(J14,_xlfn.ANCHORARRAY(E25),0))),I27&amp;"Por favor no seleccionar los criterios de impacto",J14)</f>
        <v>0</v>
      </c>
      <c r="L14" s="247"/>
      <c r="M14" s="229"/>
      <c r="N14" s="232"/>
      <c r="O14" s="6">
        <v>5</v>
      </c>
      <c r="P14" s="49" t="s">
        <v>414</v>
      </c>
      <c r="Q14" s="51" t="str">
        <f t="shared" si="5"/>
        <v>Probabilidad</v>
      </c>
      <c r="R14" s="52" t="s">
        <v>14</v>
      </c>
      <c r="S14" s="52" t="s">
        <v>9</v>
      </c>
      <c r="T14" s="53" t="str">
        <f t="shared" si="0"/>
        <v>40%</v>
      </c>
      <c r="U14" s="52" t="s">
        <v>19</v>
      </c>
      <c r="V14" s="52" t="s">
        <v>22</v>
      </c>
      <c r="W14" s="52" t="s">
        <v>119</v>
      </c>
      <c r="X14" s="24">
        <f t="shared" si="6"/>
        <v>6.0479999999999999E-2</v>
      </c>
      <c r="Y14" s="54" t="str">
        <f t="shared" si="1"/>
        <v>Muy Baja</v>
      </c>
      <c r="Z14" s="55">
        <f t="shared" si="2"/>
        <v>6.0479999999999999E-2</v>
      </c>
      <c r="AA14" s="54" t="str">
        <f t="shared" si="3"/>
        <v>Moderado</v>
      </c>
      <c r="AB14" s="55">
        <f t="shared" si="7"/>
        <v>0.44999999999999996</v>
      </c>
      <c r="AC14" s="56" t="str">
        <f t="shared" si="4"/>
        <v>Moderado</v>
      </c>
      <c r="AD14" s="57"/>
      <c r="AE14" s="58"/>
      <c r="AF14" s="48"/>
      <c r="AG14" s="59"/>
      <c r="AH14" s="59"/>
      <c r="AI14" s="58"/>
      <c r="AJ14" s="4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236"/>
      <c r="B15" s="239"/>
      <c r="C15" s="239"/>
      <c r="D15" s="239"/>
      <c r="E15" s="242"/>
      <c r="F15" s="239"/>
      <c r="G15" s="245"/>
      <c r="H15" s="248"/>
      <c r="I15" s="230"/>
      <c r="J15" s="251"/>
      <c r="K15" s="230">
        <f>IF(NOT(ISERROR(MATCH(J15,_xlfn.ANCHORARRAY(E26),0))),I28&amp;"Por favor no seleccionar los criterios de impacto",J15)</f>
        <v>0</v>
      </c>
      <c r="L15" s="248"/>
      <c r="M15" s="230"/>
      <c r="N15" s="233"/>
      <c r="O15" s="6">
        <v>6</v>
      </c>
      <c r="P15" s="49" t="s">
        <v>415</v>
      </c>
      <c r="Q15" s="51" t="str">
        <f t="shared" si="5"/>
        <v>Probabilidad</v>
      </c>
      <c r="R15" s="52" t="s">
        <v>14</v>
      </c>
      <c r="S15" s="52" t="s">
        <v>9</v>
      </c>
      <c r="T15" s="53" t="str">
        <f t="shared" si="0"/>
        <v>40%</v>
      </c>
      <c r="U15" s="52" t="s">
        <v>19</v>
      </c>
      <c r="V15" s="52" t="s">
        <v>22</v>
      </c>
      <c r="W15" s="52" t="s">
        <v>119</v>
      </c>
      <c r="X15" s="24">
        <f t="shared" si="6"/>
        <v>3.6288000000000001E-2</v>
      </c>
      <c r="Y15" s="54" t="str">
        <f t="shared" si="1"/>
        <v>Muy Baja</v>
      </c>
      <c r="Z15" s="55">
        <f t="shared" si="2"/>
        <v>3.6288000000000001E-2</v>
      </c>
      <c r="AA15" s="54" t="str">
        <f t="shared" si="3"/>
        <v>Moderado</v>
      </c>
      <c r="AB15" s="55">
        <f t="shared" si="7"/>
        <v>0.44999999999999996</v>
      </c>
      <c r="AC15" s="56" t="str">
        <f t="shared" si="4"/>
        <v>Moderado</v>
      </c>
      <c r="AD15" s="57"/>
      <c r="AE15" s="58"/>
      <c r="AF15" s="48"/>
      <c r="AG15" s="59"/>
      <c r="AH15" s="59"/>
      <c r="AI15" s="58"/>
      <c r="AJ15" s="4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234">
        <v>2</v>
      </c>
      <c r="B16" s="237"/>
      <c r="C16" s="237" t="s">
        <v>349</v>
      </c>
      <c r="D16" s="237" t="s">
        <v>348</v>
      </c>
      <c r="E16" s="240" t="s">
        <v>377</v>
      </c>
      <c r="F16" s="237" t="s">
        <v>123</v>
      </c>
      <c r="G16" s="243">
        <v>4000</v>
      </c>
      <c r="H16" s="246" t="str">
        <f>IF(G16&lt;=0,"",IF(G16&lt;=2,"Muy Baja",IF(G16&lt;=24,"Baja",IF(G16&lt;=500,"Media",IF(G16&lt;=5000,"Alta","Muy Alta")))))</f>
        <v>Alta</v>
      </c>
      <c r="I16" s="228">
        <f>IF(H16="","",IF(H16="Muy Baja",0.2,IF(H16="Baja",0.4,IF(H16="Media",0.6,IF(H16="Alta",0.8,IF(H16="Muy Alta",1,))))))</f>
        <v>0.8</v>
      </c>
      <c r="J16" s="249" t="s">
        <v>155</v>
      </c>
      <c r="K16" s="228" t="str">
        <f>IF(NOT(ISERROR(MATCH(J16,'Tabla Impacto'!$B$221:$B$223,0))),'Tabla Impacto'!$F$223&amp;"Por favor no seleccionar los criterios de impacto(Afectación Económica o presupuestal y Pérdida Reputacional)",J16)</f>
        <v xml:space="preserve">     El riesgo afecta la imagen de la entidad con algunos usuarios de relevancia frente al logro de los objetivos</v>
      </c>
      <c r="L16" s="246" t="str">
        <f>IF(OR(K16='Tabla Impacto'!$C$11,K16='Tabla Impacto'!$D$11),"Leve",IF(OR(K16='Tabla Impacto'!$C$12,K16='Tabla Impacto'!$D$12),"Menor",IF(OR(K16='Tabla Impacto'!$C$13,K16='Tabla Impacto'!$D$13),"Moderado",IF(OR(K16='Tabla Impacto'!$C$14,K16='Tabla Impacto'!$D$14),"Mayor",IF(OR(K16='Tabla Impacto'!$C$15,K16='Tabla Impacto'!$D$15),"Catastrófico","")))))</f>
        <v>Moderado</v>
      </c>
      <c r="M16" s="228">
        <f>IF(L16="","",IF(L16="Leve",0.2,IF(L16="Menor",0.4,IF(L16="Moderado",0.6,IF(L16="Mayor",0.8,IF(L16="Catastrófico",1,))))))</f>
        <v>0.6</v>
      </c>
      <c r="N16" s="231"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6">
        <v>1</v>
      </c>
      <c r="P16" s="49" t="s">
        <v>383</v>
      </c>
      <c r="Q16" s="51" t="str">
        <f>IF(OR(R16="Preventivo",R16="Detectivo"),"Probabilidad",IF(R16="Correctivo","Impacto",""))</f>
        <v>Probabilidad</v>
      </c>
      <c r="R16" s="52" t="s">
        <v>14</v>
      </c>
      <c r="S16" s="52" t="s">
        <v>9</v>
      </c>
      <c r="T16" s="53" t="str">
        <f>IF(AND(R16="Preventivo",S16="Automático"),"50%",IF(AND(R16="Preventivo",S16="Manual"),"40%",IF(AND(R16="Detectivo",S16="Automático"),"40%",IF(AND(R16="Detectivo",S16="Manual"),"30%",IF(AND(R16="Correctivo",S16="Automático"),"35%",IF(AND(R16="Correctivo",S16="Manual"),"25%",""))))))</f>
        <v>40%</v>
      </c>
      <c r="U16" s="52" t="s">
        <v>19</v>
      </c>
      <c r="V16" s="52" t="s">
        <v>22</v>
      </c>
      <c r="W16" s="52" t="s">
        <v>119</v>
      </c>
      <c r="X16" s="24">
        <f>IFERROR(IF(Q16="Probabilidad",(I16-(+I16*T16)),IF(Q16="Impacto",I16,"")),"")</f>
        <v>0.48</v>
      </c>
      <c r="Y16" s="54" t="str">
        <f>IFERROR(IF(X16="","",IF(X16&lt;=0.2,"Muy Baja",IF(X16&lt;=0.4,"Baja",IF(X16&lt;=0.6,"Media",IF(X16&lt;=0.8,"Alta","Muy Alta"))))),"")</f>
        <v>Media</v>
      </c>
      <c r="Z16" s="55">
        <f>+X16</f>
        <v>0.48</v>
      </c>
      <c r="AA16" s="54" t="str">
        <f>IFERROR(IF(AB16="","",IF(AB16&lt;=0.2,"Leve",IF(AB16&lt;=0.4,"Menor",IF(AB16&lt;=0.6,"Moderado",IF(AB16&lt;=0.8,"Mayor","Catastrófico"))))),"")</f>
        <v>Moderado</v>
      </c>
      <c r="AB16" s="55">
        <f>IFERROR(IF(Q16="Impacto",(M16-(+M16*T16)),IF(Q16="Probabilidad",M16,"")),"")</f>
        <v>0.6</v>
      </c>
      <c r="AC16" s="56"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57" t="s">
        <v>136</v>
      </c>
      <c r="AE16" s="58" t="s">
        <v>379</v>
      </c>
      <c r="AF16" s="48" t="s">
        <v>350</v>
      </c>
      <c r="AG16" s="59" t="s">
        <v>378</v>
      </c>
      <c r="AH16" s="59" t="s">
        <v>358</v>
      </c>
      <c r="AI16" s="59" t="s">
        <v>358</v>
      </c>
      <c r="AJ16" s="59" t="s">
        <v>358</v>
      </c>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235"/>
      <c r="B17" s="238"/>
      <c r="C17" s="238"/>
      <c r="D17" s="238"/>
      <c r="E17" s="241"/>
      <c r="F17" s="238"/>
      <c r="G17" s="244"/>
      <c r="H17" s="247"/>
      <c r="I17" s="229"/>
      <c r="J17" s="250"/>
      <c r="K17" s="229">
        <f>IF(NOT(ISERROR(MATCH(J17,_xlfn.ANCHORARRAY(E28),0))),I30&amp;"Por favor no seleccionar los criterios de impacto",J17)</f>
        <v>0</v>
      </c>
      <c r="L17" s="247"/>
      <c r="M17" s="229"/>
      <c r="N17" s="232"/>
      <c r="O17" s="6">
        <v>2</v>
      </c>
      <c r="P17" s="49" t="s">
        <v>424</v>
      </c>
      <c r="Q17" s="51" t="str">
        <f>IF(OR(R17="Preventivo",R17="Detectivo"),"Probabilidad",IF(R17="Correctivo","Impacto",""))</f>
        <v>Probabilidad</v>
      </c>
      <c r="R17" s="52" t="s">
        <v>15</v>
      </c>
      <c r="S17" s="52" t="s">
        <v>9</v>
      </c>
      <c r="T17" s="53" t="str">
        <f t="shared" ref="T17:T21" si="8">IF(AND(R17="Preventivo",S17="Automático"),"50%",IF(AND(R17="Preventivo",S17="Manual"),"40%",IF(AND(R17="Detectivo",S17="Automático"),"40%",IF(AND(R17="Detectivo",S17="Manual"),"30%",IF(AND(R17="Correctivo",S17="Automático"),"35%",IF(AND(R17="Correctivo",S17="Manual"),"25%",""))))))</f>
        <v>30%</v>
      </c>
      <c r="U17" s="52" t="s">
        <v>19</v>
      </c>
      <c r="V17" s="52" t="s">
        <v>22</v>
      </c>
      <c r="W17" s="52" t="s">
        <v>119</v>
      </c>
      <c r="X17" s="24">
        <f>IFERROR(IF(AND(Q16="Probabilidad",Q17="Probabilidad"),(Z16-(+Z16*T17)),IF(Q17="Probabilidad",(I16-(+I16*T17)),IF(Q17="Impacto",Z16,""))),"")</f>
        <v>0.33599999999999997</v>
      </c>
      <c r="Y17" s="54" t="str">
        <f t="shared" si="1"/>
        <v>Baja</v>
      </c>
      <c r="Z17" s="55">
        <f t="shared" ref="Z17:Z21" si="9">+X17</f>
        <v>0.33599999999999997</v>
      </c>
      <c r="AA17" s="54" t="str">
        <f t="shared" si="3"/>
        <v>Moderado</v>
      </c>
      <c r="AB17" s="55">
        <f>IFERROR(IF(AND(Q16="Impacto",Q17="Impacto"),(AB10-(+AB10*T17)),IF(Q17="Impacto",($M$16-(+$M$16*T17)),IF(Q17="Probabilidad",AB10,""))),"")</f>
        <v>0.6</v>
      </c>
      <c r="AC17" s="56"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57"/>
      <c r="AE17" s="58" t="s">
        <v>400</v>
      </c>
      <c r="AF17" s="58" t="s">
        <v>401</v>
      </c>
      <c r="AG17" s="59" t="s">
        <v>378</v>
      </c>
      <c r="AH17" s="59" t="s">
        <v>358</v>
      </c>
      <c r="AI17" s="58" t="s">
        <v>358</v>
      </c>
      <c r="AJ17" s="48" t="s">
        <v>358</v>
      </c>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235"/>
      <c r="B18" s="238"/>
      <c r="C18" s="238"/>
      <c r="D18" s="238"/>
      <c r="E18" s="241"/>
      <c r="F18" s="238"/>
      <c r="G18" s="244"/>
      <c r="H18" s="247"/>
      <c r="I18" s="229"/>
      <c r="J18" s="250"/>
      <c r="K18" s="229">
        <f>IF(NOT(ISERROR(MATCH(J18,_xlfn.ANCHORARRAY(E29),0))),I31&amp;"Por favor no seleccionar los criterios de impacto",J18)</f>
        <v>0</v>
      </c>
      <c r="L18" s="247"/>
      <c r="M18" s="229"/>
      <c r="N18" s="232"/>
      <c r="O18" s="6">
        <v>3</v>
      </c>
      <c r="P18" s="49" t="s">
        <v>423</v>
      </c>
      <c r="Q18" s="51" t="str">
        <f>IF(OR(R18="Preventivo",R18="Detectivo"),"Probabilidad",IF(R18="Correctivo","Impacto",""))</f>
        <v>Probabilidad</v>
      </c>
      <c r="R18" s="52" t="s">
        <v>15</v>
      </c>
      <c r="S18" s="52" t="s">
        <v>9</v>
      </c>
      <c r="T18" s="53" t="str">
        <f t="shared" si="8"/>
        <v>30%</v>
      </c>
      <c r="U18" s="52" t="s">
        <v>19</v>
      </c>
      <c r="V18" s="52" t="s">
        <v>22</v>
      </c>
      <c r="W18" s="52" t="s">
        <v>119</v>
      </c>
      <c r="X18" s="24">
        <f>IFERROR(IF(AND(Q17="Probabilidad",Q18="Probabilidad"),(Z17-(+Z17*T18)),IF(AND(Q17="Impacto",Q18="Probabilidad"),(Z16-(+Z16*T18)),IF(Q18="Impacto",Z17,""))),"")</f>
        <v>0.23519999999999996</v>
      </c>
      <c r="Y18" s="54" t="str">
        <f t="shared" si="1"/>
        <v>Baja</v>
      </c>
      <c r="Z18" s="55">
        <f t="shared" si="9"/>
        <v>0.23519999999999996</v>
      </c>
      <c r="AA18" s="54" t="str">
        <f t="shared" si="3"/>
        <v>Moderado</v>
      </c>
      <c r="AB18" s="55">
        <f>IFERROR(IF(AND(Q17="Impacto",Q18="Impacto"),(AB17-(+AB17*T18)),IF(AND(Q17="Probabilidad",Q18="Impacto"),(AB16-(+AB16*T18)),IF(Q18="Probabilidad",AB17,""))),"")</f>
        <v>0.6</v>
      </c>
      <c r="AC18" s="56" t="str">
        <f t="shared" si="10"/>
        <v>Moderado</v>
      </c>
      <c r="AD18" s="57"/>
      <c r="AE18" s="58"/>
      <c r="AF18" s="48"/>
      <c r="AG18" s="59"/>
      <c r="AH18" s="59"/>
      <c r="AI18" s="58"/>
      <c r="AJ18" s="4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235"/>
      <c r="B19" s="238"/>
      <c r="C19" s="238"/>
      <c r="D19" s="238"/>
      <c r="E19" s="241"/>
      <c r="F19" s="238"/>
      <c r="G19" s="244"/>
      <c r="H19" s="247"/>
      <c r="I19" s="229"/>
      <c r="J19" s="250"/>
      <c r="K19" s="229">
        <f>IF(NOT(ISERROR(MATCH(J19,_xlfn.ANCHORARRAY(E30),0))),I32&amp;"Por favor no seleccionar los criterios de impacto",J19)</f>
        <v>0</v>
      </c>
      <c r="L19" s="247"/>
      <c r="M19" s="229"/>
      <c r="N19" s="232"/>
      <c r="O19" s="6">
        <v>4</v>
      </c>
      <c r="P19" s="49" t="s">
        <v>422</v>
      </c>
      <c r="Q19" s="51" t="str">
        <f t="shared" ref="Q19:Q21" si="11">IF(OR(R19="Preventivo",R19="Detectivo"),"Probabilidad",IF(R19="Correctivo","Impacto",""))</f>
        <v>Probabilidad</v>
      </c>
      <c r="R19" s="52" t="s">
        <v>15</v>
      </c>
      <c r="S19" s="52" t="s">
        <v>9</v>
      </c>
      <c r="T19" s="53" t="str">
        <f t="shared" si="8"/>
        <v>30%</v>
      </c>
      <c r="U19" s="52" t="s">
        <v>19</v>
      </c>
      <c r="V19" s="52" t="s">
        <v>22</v>
      </c>
      <c r="W19" s="52" t="s">
        <v>119</v>
      </c>
      <c r="X19" s="24">
        <f t="shared" ref="X19:X21" si="12">IFERROR(IF(AND(Q18="Probabilidad",Q19="Probabilidad"),(Z18-(+Z18*T19)),IF(AND(Q18="Impacto",Q19="Probabilidad"),(Z17-(+Z17*T19)),IF(Q19="Impacto",Z18,""))),"")</f>
        <v>0.16463999999999998</v>
      </c>
      <c r="Y19" s="54" t="str">
        <f t="shared" si="1"/>
        <v>Muy Baja</v>
      </c>
      <c r="Z19" s="55">
        <f t="shared" si="9"/>
        <v>0.16463999999999998</v>
      </c>
      <c r="AA19" s="54" t="str">
        <f t="shared" si="3"/>
        <v>Moderado</v>
      </c>
      <c r="AB19" s="55">
        <f t="shared" ref="AB19:AB21" si="13">IFERROR(IF(AND(Q18="Impacto",Q19="Impacto"),(AB18-(+AB18*T19)),IF(AND(Q18="Probabilidad",Q19="Impacto"),(AB17-(+AB17*T19)),IF(Q19="Probabilidad",AB18,""))),"")</f>
        <v>0.6</v>
      </c>
      <c r="AC19" s="56"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Moderado</v>
      </c>
      <c r="AD19" s="57"/>
      <c r="AE19" s="58"/>
      <c r="AF19" s="48"/>
      <c r="AG19" s="59"/>
      <c r="AH19" s="59"/>
      <c r="AI19" s="58"/>
      <c r="AJ19" s="4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235"/>
      <c r="B20" s="238"/>
      <c r="C20" s="238"/>
      <c r="D20" s="238"/>
      <c r="E20" s="241"/>
      <c r="F20" s="238"/>
      <c r="G20" s="244"/>
      <c r="H20" s="247"/>
      <c r="I20" s="229"/>
      <c r="J20" s="250"/>
      <c r="K20" s="229">
        <f>IF(NOT(ISERROR(MATCH(J20,_xlfn.ANCHORARRAY(E31),0))),I33&amp;"Por favor no seleccionar los criterios de impacto",J20)</f>
        <v>0</v>
      </c>
      <c r="L20" s="247"/>
      <c r="M20" s="229"/>
      <c r="N20" s="232"/>
      <c r="O20" s="6">
        <v>5</v>
      </c>
      <c r="P20" s="49" t="s">
        <v>399</v>
      </c>
      <c r="Q20" s="51" t="str">
        <f t="shared" si="11"/>
        <v>Probabilidad</v>
      </c>
      <c r="R20" s="52" t="s">
        <v>14</v>
      </c>
      <c r="S20" s="52" t="s">
        <v>9</v>
      </c>
      <c r="T20" s="53" t="str">
        <f t="shared" si="8"/>
        <v>40%</v>
      </c>
      <c r="U20" s="52" t="s">
        <v>19</v>
      </c>
      <c r="V20" s="52" t="s">
        <v>22</v>
      </c>
      <c r="W20" s="52" t="s">
        <v>119</v>
      </c>
      <c r="X20" s="24">
        <f t="shared" si="12"/>
        <v>9.8783999999999983E-2</v>
      </c>
      <c r="Y20" s="54" t="str">
        <f t="shared" si="1"/>
        <v>Muy Baja</v>
      </c>
      <c r="Z20" s="55">
        <f t="shared" si="9"/>
        <v>9.8783999999999983E-2</v>
      </c>
      <c r="AA20" s="54" t="str">
        <f t="shared" si="3"/>
        <v>Moderado</v>
      </c>
      <c r="AB20" s="55">
        <f t="shared" si="13"/>
        <v>0.6</v>
      </c>
      <c r="AC20" s="56"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Moderado</v>
      </c>
      <c r="AD20" s="57"/>
      <c r="AE20" s="58"/>
      <c r="AF20" s="48"/>
      <c r="AG20" s="59"/>
      <c r="AH20" s="59"/>
      <c r="AI20" s="58"/>
      <c r="AJ20" s="4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236"/>
      <c r="B21" s="239"/>
      <c r="C21" s="239"/>
      <c r="D21" s="239"/>
      <c r="E21" s="242"/>
      <c r="F21" s="239"/>
      <c r="G21" s="245"/>
      <c r="H21" s="248"/>
      <c r="I21" s="230"/>
      <c r="J21" s="251"/>
      <c r="K21" s="230">
        <f>IF(NOT(ISERROR(MATCH(J21,_xlfn.ANCHORARRAY(E32),0))),I34&amp;"Por favor no seleccionar los criterios de impacto",J21)</f>
        <v>0</v>
      </c>
      <c r="L21" s="248"/>
      <c r="M21" s="230"/>
      <c r="N21" s="233"/>
      <c r="O21" s="6">
        <v>6</v>
      </c>
      <c r="P21" s="49"/>
      <c r="Q21" s="51" t="str">
        <f t="shared" si="11"/>
        <v/>
      </c>
      <c r="R21" s="52"/>
      <c r="S21" s="52"/>
      <c r="T21" s="53" t="str">
        <f t="shared" si="8"/>
        <v/>
      </c>
      <c r="U21" s="52"/>
      <c r="V21" s="52"/>
      <c r="W21" s="52"/>
      <c r="X21" s="24" t="str">
        <f t="shared" si="12"/>
        <v/>
      </c>
      <c r="Y21" s="54" t="str">
        <f t="shared" si="1"/>
        <v/>
      </c>
      <c r="Z21" s="55" t="str">
        <f t="shared" si="9"/>
        <v/>
      </c>
      <c r="AA21" s="54" t="str">
        <f t="shared" si="3"/>
        <v/>
      </c>
      <c r="AB21" s="55" t="str">
        <f t="shared" si="13"/>
        <v/>
      </c>
      <c r="AC21" s="56" t="str">
        <f t="shared" si="14"/>
        <v/>
      </c>
      <c r="AD21" s="57"/>
      <c r="AE21" s="58"/>
      <c r="AF21" s="48"/>
      <c r="AG21" s="59"/>
      <c r="AH21" s="59"/>
      <c r="AI21" s="58"/>
      <c r="AJ21" s="4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234">
        <v>3</v>
      </c>
      <c r="B22" s="237"/>
      <c r="C22" s="237" t="s">
        <v>352</v>
      </c>
      <c r="D22" s="237" t="s">
        <v>406</v>
      </c>
      <c r="E22" s="240" t="s">
        <v>405</v>
      </c>
      <c r="F22" s="237" t="s">
        <v>128</v>
      </c>
      <c r="G22" s="243">
        <v>11</v>
      </c>
      <c r="H22" s="246" t="str">
        <f>IF(G22&lt;=0,"",IF(G22&lt;=2,"Muy Baja",IF(G22&lt;=24,"Baja",IF(G22&lt;=500,"Media",IF(G22&lt;=5000,"Alta","Muy Alta")))))</f>
        <v>Baja</v>
      </c>
      <c r="I22" s="228">
        <f>IF(H22="","",IF(H22="Muy Baja",0.2,IF(H22="Baja",0.4,IF(H22="Media",0.6,IF(H22="Alta",0.8,IF(H22="Muy Alta",1,))))))</f>
        <v>0.4</v>
      </c>
      <c r="J22" s="249" t="s">
        <v>156</v>
      </c>
      <c r="K22" s="228" t="str">
        <f>IF(NOT(ISERROR(MATCH(J22,'Tabla Impacto'!$B$221:$B$223,0))),'Tabla Impacto'!$F$223&amp;"Por favor no seleccionar los criterios de impacto(Afectación Económica o presupuestal y Pérdida Reputacional)",J22)</f>
        <v xml:space="preserve">     El riesgo afecta la imagen de de la entidad con efecto publicitario sostenido a nivel de sector administrativo, nivel departamental o municipal</v>
      </c>
      <c r="L22" s="246" t="str">
        <f>IF(OR(K22='Tabla Impacto'!$C$11,K22='Tabla Impacto'!$D$11),"Leve",IF(OR(K22='Tabla Impacto'!$C$12,K22='Tabla Impacto'!$D$12),"Menor",IF(OR(K22='Tabla Impacto'!$C$13,K22='Tabla Impacto'!$D$13),"Moderado",IF(OR(K22='Tabla Impacto'!$C$14,K22='Tabla Impacto'!$D$14),"Mayor",IF(OR(K22='Tabla Impacto'!$C$15,K22='Tabla Impacto'!$D$15),"Catastrófico","")))))</f>
        <v>Mayor</v>
      </c>
      <c r="M22" s="228">
        <f>IF(L22="","",IF(L22="Leve",0.2,IF(L22="Menor",0.4,IF(L22="Moderado",0.6,IF(L22="Mayor",0.8,IF(L22="Catastrófico",1,))))))</f>
        <v>0.8</v>
      </c>
      <c r="N22" s="231"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Alto</v>
      </c>
      <c r="O22" s="6">
        <v>1</v>
      </c>
      <c r="P22" s="162" t="s">
        <v>407</v>
      </c>
      <c r="Q22" s="51" t="str">
        <f>IF(OR(R22="Preventivo",R22="Detectivo"),"Probabilidad",IF(R22="Correctivo","Impacto",""))</f>
        <v>Probabilidad</v>
      </c>
      <c r="R22" s="52" t="s">
        <v>14</v>
      </c>
      <c r="S22" s="52" t="s">
        <v>9</v>
      </c>
      <c r="T22" s="53" t="str">
        <f>IF(AND(R22="Preventivo",S22="Automático"),"50%",IF(AND(R22="Preventivo",S22="Manual"),"40%",IF(AND(R22="Detectivo",S22="Automático"),"40%",IF(AND(R22="Detectivo",S22="Manual"),"30%",IF(AND(R22="Correctivo",S22="Automático"),"35%",IF(AND(R22="Correctivo",S22="Manual"),"25%",""))))))</f>
        <v>40%</v>
      </c>
      <c r="U22" s="52" t="s">
        <v>19</v>
      </c>
      <c r="V22" s="52" t="s">
        <v>22</v>
      </c>
      <c r="W22" s="52" t="s">
        <v>119</v>
      </c>
      <c r="X22" s="24">
        <f>IFERROR(IF(Q22="Probabilidad",(I22-(+I22*T22)),IF(Q22="Impacto",I22,"")),"")</f>
        <v>0.24</v>
      </c>
      <c r="Y22" s="54" t="str">
        <f>IFERROR(IF(X22="","",IF(X22&lt;=0.2,"Muy Baja",IF(X22&lt;=0.4,"Baja",IF(X22&lt;=0.6,"Media",IF(X22&lt;=0.8,"Alta","Muy Alta"))))),"")</f>
        <v>Baja</v>
      </c>
      <c r="Z22" s="55">
        <f>+X22</f>
        <v>0.24</v>
      </c>
      <c r="AA22" s="54" t="str">
        <f>IFERROR(IF(AB22="","",IF(AB22&lt;=0.2,"Leve",IF(AB22&lt;=0.4,"Menor",IF(AB22&lt;=0.6,"Moderado",IF(AB22&lt;=0.8,"Mayor","Catastrófico"))))),"")</f>
        <v>Mayor</v>
      </c>
      <c r="AB22" s="55">
        <f>IFERROR(IF(Q22="Impacto",(M22-(+M22*T22)),IF(Q22="Probabilidad",M22,"")),"")</f>
        <v>0.8</v>
      </c>
      <c r="AC22" s="56"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Alto</v>
      </c>
      <c r="AD22" s="57" t="s">
        <v>136</v>
      </c>
      <c r="AE22" s="58" t="s">
        <v>409</v>
      </c>
      <c r="AF22" s="48" t="s">
        <v>350</v>
      </c>
      <c r="AG22" s="59" t="s">
        <v>398</v>
      </c>
      <c r="AH22" s="59" t="s">
        <v>358</v>
      </c>
      <c r="AI22" s="59" t="s">
        <v>358</v>
      </c>
      <c r="AJ22" s="59" t="s">
        <v>358</v>
      </c>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235"/>
      <c r="B23" s="238"/>
      <c r="C23" s="238"/>
      <c r="D23" s="238"/>
      <c r="E23" s="241"/>
      <c r="F23" s="238"/>
      <c r="G23" s="244"/>
      <c r="H23" s="247"/>
      <c r="I23" s="229"/>
      <c r="J23" s="250"/>
      <c r="K23" s="229">
        <f t="shared" ref="K23:K27" si="15">IF(NOT(ISERROR(MATCH(J23,_xlfn.ANCHORARRAY(E34),0))),I36&amp;"Por favor no seleccionar los criterios de impacto",J23)</f>
        <v>0</v>
      </c>
      <c r="L23" s="247"/>
      <c r="M23" s="229"/>
      <c r="N23" s="232"/>
      <c r="O23" s="6">
        <v>2</v>
      </c>
      <c r="P23" s="162" t="s">
        <v>408</v>
      </c>
      <c r="Q23" s="51" t="str">
        <f>IF(OR(R23="Preventivo",R23="Detectivo"),"Probabilidad",IF(R23="Correctivo","Impacto",""))</f>
        <v>Probabilidad</v>
      </c>
      <c r="R23" s="52" t="s">
        <v>14</v>
      </c>
      <c r="S23" s="52" t="s">
        <v>9</v>
      </c>
      <c r="T23" s="53" t="str">
        <f t="shared" ref="T23:T27" si="16">IF(AND(R23="Preventivo",S23="Automático"),"50%",IF(AND(R23="Preventivo",S23="Manual"),"40%",IF(AND(R23="Detectivo",S23="Automático"),"40%",IF(AND(R23="Detectivo",S23="Manual"),"30%",IF(AND(R23="Correctivo",S23="Automático"),"35%",IF(AND(R23="Correctivo",S23="Manual"),"25%",""))))))</f>
        <v>40%</v>
      </c>
      <c r="U23" s="52" t="s">
        <v>19</v>
      </c>
      <c r="V23" s="52" t="s">
        <v>22</v>
      </c>
      <c r="W23" s="52" t="s">
        <v>119</v>
      </c>
      <c r="X23" s="31">
        <f>IFERROR(IF(AND(Q22="Probabilidad",Q23="Probabilidad"),(Z22-(+Z22*T23)),IF(Q23="Probabilidad",(I22-(+I22*T23)),IF(Q23="Impacto",Z22,""))),"")</f>
        <v>0.14399999999999999</v>
      </c>
      <c r="Y23" s="54" t="str">
        <f t="shared" si="1"/>
        <v>Muy Baja</v>
      </c>
      <c r="Z23" s="55">
        <f t="shared" ref="Z23:Z27" si="17">+X23</f>
        <v>0.14399999999999999</v>
      </c>
      <c r="AA23" s="54" t="str">
        <f t="shared" si="3"/>
        <v>Moderado</v>
      </c>
      <c r="AB23" s="55">
        <f>IFERROR(IF(AND(Q22="Impacto",Q23="Impacto"),(AB16-(+AB16*T23)),IF(Q23="Impacto",($M$22-(+$M$22*T23)),IF(Q23="Probabilidad",AB16,""))),"")</f>
        <v>0.6</v>
      </c>
      <c r="AC23" s="56"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Moderado</v>
      </c>
      <c r="AD23" s="57"/>
      <c r="AE23" s="58"/>
      <c r="AF23" s="48"/>
      <c r="AG23" s="59"/>
      <c r="AH23" s="59"/>
      <c r="AI23" s="58"/>
      <c r="AJ23" s="4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235"/>
      <c r="B24" s="238"/>
      <c r="C24" s="238"/>
      <c r="D24" s="238"/>
      <c r="E24" s="241"/>
      <c r="F24" s="238"/>
      <c r="G24" s="244"/>
      <c r="H24" s="247"/>
      <c r="I24" s="229"/>
      <c r="J24" s="250"/>
      <c r="K24" s="229">
        <f t="shared" si="15"/>
        <v>0</v>
      </c>
      <c r="L24" s="247"/>
      <c r="M24" s="229"/>
      <c r="N24" s="232"/>
      <c r="O24" s="6">
        <v>3</v>
      </c>
      <c r="P24" s="162" t="s">
        <v>421</v>
      </c>
      <c r="Q24" s="51" t="str">
        <f>IF(OR(R24="Preventivo",R24="Detectivo"),"Probabilidad",IF(R24="Correctivo","Impacto",""))</f>
        <v>Probabilidad</v>
      </c>
      <c r="R24" s="52" t="s">
        <v>15</v>
      </c>
      <c r="S24" s="52" t="s">
        <v>9</v>
      </c>
      <c r="T24" s="53" t="str">
        <f t="shared" si="16"/>
        <v>30%</v>
      </c>
      <c r="U24" s="52" t="s">
        <v>19</v>
      </c>
      <c r="V24" s="52" t="s">
        <v>22</v>
      </c>
      <c r="W24" s="52" t="s">
        <v>119</v>
      </c>
      <c r="X24" s="24">
        <f>IFERROR(IF(AND(Q23="Probabilidad",Q24="Probabilidad"),(Z23-(+Z23*T24)),IF(AND(Q23="Impacto",Q24="Probabilidad"),(Z22-(+Z22*T24)),IF(Q24="Impacto",Z23,""))),"")</f>
        <v>0.1008</v>
      </c>
      <c r="Y24" s="54" t="str">
        <f t="shared" si="1"/>
        <v>Muy Baja</v>
      </c>
      <c r="Z24" s="55">
        <f t="shared" si="17"/>
        <v>0.1008</v>
      </c>
      <c r="AA24" s="54" t="str">
        <f t="shared" si="3"/>
        <v>Moderado</v>
      </c>
      <c r="AB24" s="55">
        <f>IFERROR(IF(AND(Q23="Impacto",Q24="Impacto"),(AB23-(+AB23*T24)),IF(AND(Q23="Probabilidad",Q24="Impacto"),(AB22-(+AB22*T24)),IF(Q24="Probabilidad",AB23,""))),"")</f>
        <v>0.6</v>
      </c>
      <c r="AC24" s="56" t="str">
        <f t="shared" si="18"/>
        <v>Moderado</v>
      </c>
      <c r="AD24" s="57"/>
      <c r="AE24" s="58"/>
      <c r="AF24" s="48"/>
      <c r="AG24" s="59"/>
      <c r="AH24" s="59"/>
      <c r="AI24" s="58"/>
      <c r="AJ24" s="4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235"/>
      <c r="B25" s="238"/>
      <c r="C25" s="238"/>
      <c r="D25" s="238"/>
      <c r="E25" s="241"/>
      <c r="F25" s="238"/>
      <c r="G25" s="244"/>
      <c r="H25" s="247"/>
      <c r="I25" s="229"/>
      <c r="J25" s="250"/>
      <c r="K25" s="229">
        <f t="shared" si="15"/>
        <v>0</v>
      </c>
      <c r="L25" s="247"/>
      <c r="M25" s="229"/>
      <c r="N25" s="232"/>
      <c r="O25" s="6">
        <v>4</v>
      </c>
      <c r="P25" s="162" t="s">
        <v>420</v>
      </c>
      <c r="Q25" s="51" t="str">
        <f t="shared" ref="Q25:Q27" si="19">IF(OR(R25="Preventivo",R25="Detectivo"),"Probabilidad",IF(R25="Correctivo","Impacto",""))</f>
        <v>Probabilidad</v>
      </c>
      <c r="R25" s="52" t="s">
        <v>15</v>
      </c>
      <c r="S25" s="52" t="s">
        <v>9</v>
      </c>
      <c r="T25" s="53" t="str">
        <f t="shared" si="16"/>
        <v>30%</v>
      </c>
      <c r="U25" s="52" t="s">
        <v>19</v>
      </c>
      <c r="V25" s="52" t="s">
        <v>22</v>
      </c>
      <c r="W25" s="52" t="s">
        <v>119</v>
      </c>
      <c r="X25" s="24">
        <f t="shared" ref="X25:X27" si="20">IFERROR(IF(AND(Q24="Probabilidad",Q25="Probabilidad"),(Z24-(+Z24*T25)),IF(AND(Q24="Impacto",Q25="Probabilidad"),(Z23-(+Z23*T25)),IF(Q25="Impacto",Z24,""))),"")</f>
        <v>7.0559999999999998E-2</v>
      </c>
      <c r="Y25" s="54" t="str">
        <f t="shared" si="1"/>
        <v>Muy Baja</v>
      </c>
      <c r="Z25" s="55">
        <f t="shared" si="17"/>
        <v>7.0559999999999998E-2</v>
      </c>
      <c r="AA25" s="54" t="str">
        <f t="shared" si="3"/>
        <v>Moderado</v>
      </c>
      <c r="AB25" s="55">
        <f t="shared" ref="AB25:AB27" si="21">IFERROR(IF(AND(Q24="Impacto",Q25="Impacto"),(AB24-(+AB24*T25)),IF(AND(Q24="Probabilidad",Q25="Impacto"),(AB23-(+AB23*T25)),IF(Q25="Probabilidad",AB24,""))),"")</f>
        <v>0.6</v>
      </c>
      <c r="AC25" s="56"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Moderado</v>
      </c>
      <c r="AD25" s="57"/>
      <c r="AE25" s="58"/>
      <c r="AF25" s="48"/>
      <c r="AG25" s="59"/>
      <c r="AH25" s="59"/>
      <c r="AI25" s="58"/>
      <c r="AJ25" s="4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235"/>
      <c r="B26" s="238"/>
      <c r="C26" s="238"/>
      <c r="D26" s="238"/>
      <c r="E26" s="241"/>
      <c r="F26" s="238"/>
      <c r="G26" s="244"/>
      <c r="H26" s="247"/>
      <c r="I26" s="229"/>
      <c r="J26" s="250"/>
      <c r="K26" s="229">
        <f t="shared" si="15"/>
        <v>0</v>
      </c>
      <c r="L26" s="247"/>
      <c r="M26" s="229"/>
      <c r="N26" s="232"/>
      <c r="O26" s="6">
        <v>5</v>
      </c>
      <c r="P26" s="49"/>
      <c r="Q26" s="51" t="str">
        <f t="shared" si="19"/>
        <v/>
      </c>
      <c r="R26" s="52"/>
      <c r="S26" s="52"/>
      <c r="T26" s="53" t="str">
        <f t="shared" si="16"/>
        <v/>
      </c>
      <c r="U26" s="52"/>
      <c r="V26" s="52"/>
      <c r="W26" s="52"/>
      <c r="X26" s="24" t="str">
        <f t="shared" si="20"/>
        <v/>
      </c>
      <c r="Y26" s="54" t="str">
        <f t="shared" si="1"/>
        <v/>
      </c>
      <c r="Z26" s="55" t="str">
        <f t="shared" si="17"/>
        <v/>
      </c>
      <c r="AA26" s="54" t="str">
        <f t="shared" si="3"/>
        <v/>
      </c>
      <c r="AB26" s="55" t="str">
        <f t="shared" si="21"/>
        <v/>
      </c>
      <c r="AC26" s="56"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57"/>
      <c r="AE26" s="58"/>
      <c r="AF26" s="48"/>
      <c r="AG26" s="59"/>
      <c r="AH26" s="59"/>
      <c r="AI26" s="58"/>
      <c r="AJ26" s="4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236"/>
      <c r="B27" s="239"/>
      <c r="C27" s="239"/>
      <c r="D27" s="239"/>
      <c r="E27" s="242"/>
      <c r="F27" s="239"/>
      <c r="G27" s="245"/>
      <c r="H27" s="248"/>
      <c r="I27" s="230"/>
      <c r="J27" s="251"/>
      <c r="K27" s="230">
        <f t="shared" si="15"/>
        <v>0</v>
      </c>
      <c r="L27" s="248"/>
      <c r="M27" s="230"/>
      <c r="N27" s="233"/>
      <c r="O27" s="6">
        <v>6</v>
      </c>
      <c r="P27" s="49"/>
      <c r="Q27" s="51" t="str">
        <f t="shared" si="19"/>
        <v/>
      </c>
      <c r="R27" s="52"/>
      <c r="S27" s="52"/>
      <c r="T27" s="53" t="str">
        <f t="shared" si="16"/>
        <v/>
      </c>
      <c r="U27" s="52"/>
      <c r="V27" s="52"/>
      <c r="W27" s="52"/>
      <c r="X27" s="24" t="str">
        <f t="shared" si="20"/>
        <v/>
      </c>
      <c r="Y27" s="54" t="str">
        <f t="shared" si="1"/>
        <v/>
      </c>
      <c r="Z27" s="55" t="str">
        <f t="shared" si="17"/>
        <v/>
      </c>
      <c r="AA27" s="54" t="str">
        <f t="shared" si="3"/>
        <v/>
      </c>
      <c r="AB27" s="55" t="str">
        <f t="shared" si="21"/>
        <v/>
      </c>
      <c r="AC27" s="56" t="str">
        <f t="shared" si="22"/>
        <v/>
      </c>
      <c r="AD27" s="57"/>
      <c r="AE27" s="58"/>
      <c r="AF27" s="48"/>
      <c r="AG27" s="59"/>
      <c r="AH27" s="59"/>
      <c r="AI27" s="58"/>
      <c r="AJ27" s="4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234">
        <v>4</v>
      </c>
      <c r="B28" s="237" t="s">
        <v>132</v>
      </c>
      <c r="C28" s="237" t="s">
        <v>380</v>
      </c>
      <c r="D28" s="237" t="s">
        <v>363</v>
      </c>
      <c r="E28" s="240" t="s">
        <v>356</v>
      </c>
      <c r="F28" s="237" t="s">
        <v>123</v>
      </c>
      <c r="G28" s="243">
        <v>365</v>
      </c>
      <c r="H28" s="246" t="str">
        <f>IF(G28&lt;=0,"",IF(G28&lt;=2,"Muy Baja",IF(G28&lt;=24,"Baja",IF(G28&lt;=500,"Media",IF(G28&lt;=5000,"Alta","Muy Alta")))))</f>
        <v>Media</v>
      </c>
      <c r="I28" s="228">
        <f>IF(H28="","",IF(H28="Muy Baja",0.2,IF(H28="Baja",0.4,IF(H28="Media",0.6,IF(H28="Alta",0.8,IF(H28="Muy Alta",1,))))))</f>
        <v>0.6</v>
      </c>
      <c r="J28" s="249" t="s">
        <v>153</v>
      </c>
      <c r="K28" s="228" t="str">
        <f>IF(NOT(ISERROR(MATCH(J28,'Tabla Impacto'!$B$221:$B$223,0))),'Tabla Impacto'!$F$223&amp;"Por favor no seleccionar los criterios de impacto(Afectación Económica o presupuestal y Pérdida Reputacional)",J28)</f>
        <v xml:space="preserve">     El riesgo afecta la imagen de alguna área de la organización</v>
      </c>
      <c r="L28" s="246" t="str">
        <f>IF(OR(K28='Tabla Impacto'!$C$11,K28='Tabla Impacto'!$D$11),"Leve",IF(OR(K28='Tabla Impacto'!$C$12,K28='Tabla Impacto'!$D$12),"Menor",IF(OR(K28='Tabla Impacto'!$C$13,K28='Tabla Impacto'!$D$13),"Moderado",IF(OR(K28='Tabla Impacto'!$C$14,K28='Tabla Impacto'!$D$14),"Mayor",IF(OR(K28='Tabla Impacto'!$C$15,K28='Tabla Impacto'!$D$15),"Catastrófico","")))))</f>
        <v>Leve</v>
      </c>
      <c r="M28" s="228">
        <f>IF(L28="","",IF(L28="Leve",0.2,IF(L28="Menor",0.4,IF(L28="Moderado",0.6,IF(L28="Mayor",0.8,IF(L28="Catastrófico",1,))))))</f>
        <v>0.2</v>
      </c>
      <c r="N28" s="231"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Moderado</v>
      </c>
      <c r="O28" s="6">
        <v>1</v>
      </c>
      <c r="P28" s="162" t="s">
        <v>402</v>
      </c>
      <c r="Q28" s="51" t="str">
        <f>IF(OR(R28="Preventivo",R28="Detectivo"),"Probabilidad",IF(R28="Correctivo","Impacto",""))</f>
        <v>Probabilidad</v>
      </c>
      <c r="R28" s="52" t="s">
        <v>14</v>
      </c>
      <c r="S28" s="52" t="s">
        <v>9</v>
      </c>
      <c r="T28" s="53" t="str">
        <f>IF(AND(R28="Preventivo",S28="Automático"),"50%",IF(AND(R28="Preventivo",S28="Manual"),"40%",IF(AND(R28="Detectivo",S28="Automático"),"40%",IF(AND(R28="Detectivo",S28="Manual"),"30%",IF(AND(R28="Correctivo",S28="Automático"),"35%",IF(AND(R28="Correctivo",S28="Manual"),"25%",""))))))</f>
        <v>40%</v>
      </c>
      <c r="U28" s="52" t="s">
        <v>19</v>
      </c>
      <c r="V28" s="52" t="s">
        <v>22</v>
      </c>
      <c r="W28" s="52" t="s">
        <v>119</v>
      </c>
      <c r="X28" s="24">
        <f>IFERROR(IF(Q28="Probabilidad",(I28-(+I28*T28)),IF(Q28="Impacto",I28,"")),"")</f>
        <v>0.36</v>
      </c>
      <c r="Y28" s="54" t="str">
        <f>IFERROR(IF(X28="","",IF(X28&lt;=0.2,"Muy Baja",IF(X28&lt;=0.4,"Baja",IF(X28&lt;=0.6,"Media",IF(X28&lt;=0.8,"Alta","Muy Alta"))))),"")</f>
        <v>Baja</v>
      </c>
      <c r="Z28" s="55">
        <f>+X28</f>
        <v>0.36</v>
      </c>
      <c r="AA28" s="54" t="str">
        <f>IFERROR(IF(AB28="","",IF(AB28&lt;=0.2,"Leve",IF(AB28&lt;=0.4,"Menor",IF(AB28&lt;=0.6,"Moderado",IF(AB28&lt;=0.8,"Mayor","Catastrófico"))))),"")</f>
        <v>Leve</v>
      </c>
      <c r="AB28" s="55">
        <f>IFERROR(IF(Q28="Impacto",(M28-(+M28*T28)),IF(Q28="Probabilidad",M28,"")),"")</f>
        <v>0.2</v>
      </c>
      <c r="AC28" s="56"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Bajo</v>
      </c>
      <c r="AD28" s="57" t="s">
        <v>31</v>
      </c>
      <c r="AE28" s="59" t="s">
        <v>358</v>
      </c>
      <c r="AF28" s="59" t="s">
        <v>358</v>
      </c>
      <c r="AG28" s="59" t="s">
        <v>358</v>
      </c>
      <c r="AH28" s="59" t="s">
        <v>358</v>
      </c>
      <c r="AI28" s="59" t="s">
        <v>358</v>
      </c>
      <c r="AJ28" s="59" t="s">
        <v>358</v>
      </c>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235"/>
      <c r="B29" s="238"/>
      <c r="C29" s="238"/>
      <c r="D29" s="238"/>
      <c r="E29" s="241"/>
      <c r="F29" s="238"/>
      <c r="G29" s="244"/>
      <c r="H29" s="247"/>
      <c r="I29" s="229"/>
      <c r="J29" s="250"/>
      <c r="K29" s="229">
        <f t="shared" ref="K29:K33" si="23">IF(NOT(ISERROR(MATCH(J29,_xlfn.ANCHORARRAY(E40),0))),I42&amp;"Por favor no seleccionar los criterios de impacto",J29)</f>
        <v>0</v>
      </c>
      <c r="L29" s="247"/>
      <c r="M29" s="229"/>
      <c r="N29" s="232"/>
      <c r="O29" s="6">
        <v>2</v>
      </c>
      <c r="P29" s="162" t="s">
        <v>403</v>
      </c>
      <c r="Q29" s="51" t="str">
        <f>IF(OR(R29="Preventivo",R29="Detectivo"),"Probabilidad",IF(R29="Correctivo","Impacto",""))</f>
        <v>Probabilidad</v>
      </c>
      <c r="R29" s="52" t="s">
        <v>15</v>
      </c>
      <c r="S29" s="52" t="s">
        <v>9</v>
      </c>
      <c r="T29" s="53" t="str">
        <f t="shared" ref="T29:T33" si="24">IF(AND(R29="Preventivo",S29="Automático"),"50%",IF(AND(R29="Preventivo",S29="Manual"),"40%",IF(AND(R29="Detectivo",S29="Automático"),"40%",IF(AND(R29="Detectivo",S29="Manual"),"30%",IF(AND(R29="Correctivo",S29="Automático"),"35%",IF(AND(R29="Correctivo",S29="Manual"),"25%",""))))))</f>
        <v>30%</v>
      </c>
      <c r="U29" s="52" t="s">
        <v>19</v>
      </c>
      <c r="V29" s="52" t="s">
        <v>22</v>
      </c>
      <c r="W29" s="52" t="s">
        <v>119</v>
      </c>
      <c r="X29" s="24">
        <f>IFERROR(IF(AND(Q28="Probabilidad",Q29="Probabilidad"),(Z28-(+Z28*T29)),IF(Q29="Probabilidad",(I28-(+I28*T29)),IF(Q29="Impacto",Z28,""))),"")</f>
        <v>0.252</v>
      </c>
      <c r="Y29" s="54" t="str">
        <f t="shared" si="1"/>
        <v>Baja</v>
      </c>
      <c r="Z29" s="55">
        <f t="shared" ref="Z29:Z33" si="25">+X29</f>
        <v>0.252</v>
      </c>
      <c r="AA29" s="54" t="str">
        <f t="shared" si="3"/>
        <v>Mayor</v>
      </c>
      <c r="AB29" s="55">
        <f>IFERROR(IF(AND(Q28="Impacto",Q29="Impacto"),(AB22-(+AB22*T29)),IF(Q29="Impacto",($M$28-(+$M$28*T29)),IF(Q29="Probabilidad",AB22,""))),"")</f>
        <v>0.8</v>
      </c>
      <c r="AC29" s="56"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Alto</v>
      </c>
      <c r="AD29" s="57"/>
      <c r="AE29" s="58"/>
      <c r="AF29" s="48"/>
      <c r="AG29" s="59"/>
      <c r="AH29" s="59"/>
      <c r="AI29" s="58"/>
      <c r="AJ29" s="4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235"/>
      <c r="B30" s="238"/>
      <c r="C30" s="238"/>
      <c r="D30" s="238"/>
      <c r="E30" s="241"/>
      <c r="F30" s="238"/>
      <c r="G30" s="244"/>
      <c r="H30" s="247"/>
      <c r="I30" s="229"/>
      <c r="J30" s="250"/>
      <c r="K30" s="229">
        <f t="shared" si="23"/>
        <v>0</v>
      </c>
      <c r="L30" s="247"/>
      <c r="M30" s="229"/>
      <c r="N30" s="232"/>
      <c r="O30" s="6">
        <v>3</v>
      </c>
      <c r="P30" s="162" t="s">
        <v>404</v>
      </c>
      <c r="Q30" s="51" t="str">
        <f>IF(OR(R30="Preventivo",R30="Detectivo"),"Probabilidad",IF(R30="Correctivo","Impacto",""))</f>
        <v>Probabilidad</v>
      </c>
      <c r="R30" s="52" t="s">
        <v>15</v>
      </c>
      <c r="S30" s="52" t="s">
        <v>9</v>
      </c>
      <c r="T30" s="53" t="str">
        <f t="shared" si="24"/>
        <v>30%</v>
      </c>
      <c r="U30" s="52" t="s">
        <v>19</v>
      </c>
      <c r="V30" s="52" t="s">
        <v>22</v>
      </c>
      <c r="W30" s="52" t="s">
        <v>119</v>
      </c>
      <c r="X30" s="24">
        <f>IFERROR(IF(AND(Q29="Probabilidad",Q30="Probabilidad"),(Z29-(+Z29*T30)),IF(AND(Q29="Impacto",Q30="Probabilidad"),(Z28-(+Z28*T30)),IF(Q30="Impacto",Z29,""))),"")</f>
        <v>0.1764</v>
      </c>
      <c r="Y30" s="54" t="str">
        <f t="shared" si="1"/>
        <v>Muy Baja</v>
      </c>
      <c r="Z30" s="55">
        <f t="shared" si="25"/>
        <v>0.1764</v>
      </c>
      <c r="AA30" s="54" t="str">
        <f t="shared" si="3"/>
        <v>Mayor</v>
      </c>
      <c r="AB30" s="55">
        <f>IFERROR(IF(AND(Q29="Impacto",Q30="Impacto"),(AB29-(+AB29*T30)),IF(AND(Q29="Probabilidad",Q30="Impacto"),(AB28-(+AB28*T30)),IF(Q30="Probabilidad",AB29,""))),"")</f>
        <v>0.8</v>
      </c>
      <c r="AC30" s="56" t="str">
        <f t="shared" si="26"/>
        <v>Alto</v>
      </c>
      <c r="AD30" s="57"/>
      <c r="AE30" s="58"/>
      <c r="AF30" s="48"/>
      <c r="AG30" s="59"/>
      <c r="AH30" s="59"/>
      <c r="AI30" s="58"/>
      <c r="AJ30" s="4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235"/>
      <c r="B31" s="238"/>
      <c r="C31" s="238"/>
      <c r="D31" s="238"/>
      <c r="E31" s="241"/>
      <c r="F31" s="238"/>
      <c r="G31" s="244"/>
      <c r="H31" s="247"/>
      <c r="I31" s="229"/>
      <c r="J31" s="250"/>
      <c r="K31" s="229">
        <f t="shared" si="23"/>
        <v>0</v>
      </c>
      <c r="L31" s="247"/>
      <c r="M31" s="229"/>
      <c r="N31" s="232"/>
      <c r="O31" s="6">
        <v>4</v>
      </c>
      <c r="P31" s="49"/>
      <c r="Q31" s="51" t="str">
        <f t="shared" ref="Q31:Q33" si="27">IF(OR(R31="Preventivo",R31="Detectivo"),"Probabilidad",IF(R31="Correctivo","Impacto",""))</f>
        <v/>
      </c>
      <c r="R31" s="52"/>
      <c r="S31" s="52"/>
      <c r="T31" s="53" t="str">
        <f t="shared" si="24"/>
        <v/>
      </c>
      <c r="U31" s="52"/>
      <c r="V31" s="52"/>
      <c r="W31" s="52"/>
      <c r="X31" s="24" t="str">
        <f t="shared" ref="X31:X33" si="28">IFERROR(IF(AND(Q30="Probabilidad",Q31="Probabilidad"),(Z30-(+Z30*T31)),IF(AND(Q30="Impacto",Q31="Probabilidad"),(Z29-(+Z29*T31)),IF(Q31="Impacto",Z30,""))),"")</f>
        <v/>
      </c>
      <c r="Y31" s="54" t="str">
        <f t="shared" si="1"/>
        <v/>
      </c>
      <c r="Z31" s="55" t="str">
        <f t="shared" si="25"/>
        <v/>
      </c>
      <c r="AA31" s="54" t="str">
        <f t="shared" si="3"/>
        <v/>
      </c>
      <c r="AB31" s="55" t="str">
        <f t="shared" ref="AB31:AB33" si="29">IFERROR(IF(AND(Q30="Impacto",Q31="Impacto"),(AB30-(+AB30*T31)),IF(AND(Q30="Probabilidad",Q31="Impacto"),(AB29-(+AB29*T31)),IF(Q31="Probabilidad",AB30,""))),"")</f>
        <v/>
      </c>
      <c r="AC31" s="56"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57"/>
      <c r="AE31" s="58"/>
      <c r="AF31" s="48"/>
      <c r="AG31" s="59"/>
      <c r="AH31" s="59"/>
      <c r="AI31" s="58"/>
      <c r="AJ31" s="4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235"/>
      <c r="B32" s="238"/>
      <c r="C32" s="238"/>
      <c r="D32" s="238"/>
      <c r="E32" s="241"/>
      <c r="F32" s="238"/>
      <c r="G32" s="244"/>
      <c r="H32" s="247"/>
      <c r="I32" s="229"/>
      <c r="J32" s="250"/>
      <c r="K32" s="229">
        <f t="shared" si="23"/>
        <v>0</v>
      </c>
      <c r="L32" s="247"/>
      <c r="M32" s="229"/>
      <c r="N32" s="232"/>
      <c r="O32" s="6">
        <v>5</v>
      </c>
      <c r="P32" s="49"/>
      <c r="Q32" s="51" t="str">
        <f t="shared" si="27"/>
        <v/>
      </c>
      <c r="R32" s="52"/>
      <c r="S32" s="52"/>
      <c r="T32" s="53" t="str">
        <f t="shared" si="24"/>
        <v/>
      </c>
      <c r="U32" s="52"/>
      <c r="V32" s="52"/>
      <c r="W32" s="52"/>
      <c r="X32" s="31" t="str">
        <f t="shared" si="28"/>
        <v/>
      </c>
      <c r="Y32" s="54" t="str">
        <f>IFERROR(IF(X32="","",IF(X32&lt;=0.2,"Muy Baja",IF(X32&lt;=0.4,"Baja",IF(X32&lt;=0.6,"Media",IF(X32&lt;=0.8,"Alta","Muy Alta"))))),"")</f>
        <v/>
      </c>
      <c r="Z32" s="55" t="str">
        <f t="shared" si="25"/>
        <v/>
      </c>
      <c r="AA32" s="54" t="str">
        <f t="shared" si="3"/>
        <v/>
      </c>
      <c r="AB32" s="55" t="str">
        <f t="shared" si="29"/>
        <v/>
      </c>
      <c r="AC32" s="56"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57"/>
      <c r="AE32" s="58"/>
      <c r="AF32" s="48"/>
      <c r="AG32" s="59"/>
      <c r="AH32" s="59"/>
      <c r="AI32" s="58"/>
      <c r="AJ32" s="4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236"/>
      <c r="B33" s="239"/>
      <c r="C33" s="239"/>
      <c r="D33" s="239"/>
      <c r="E33" s="242"/>
      <c r="F33" s="239"/>
      <c r="G33" s="245"/>
      <c r="H33" s="248"/>
      <c r="I33" s="230"/>
      <c r="J33" s="251"/>
      <c r="K33" s="230">
        <f t="shared" si="23"/>
        <v>0</v>
      </c>
      <c r="L33" s="248"/>
      <c r="M33" s="230"/>
      <c r="N33" s="233"/>
      <c r="O33" s="6">
        <v>6</v>
      </c>
      <c r="P33" s="49"/>
      <c r="Q33" s="51" t="str">
        <f t="shared" si="27"/>
        <v/>
      </c>
      <c r="R33" s="52"/>
      <c r="S33" s="52"/>
      <c r="T33" s="53" t="str">
        <f t="shared" si="24"/>
        <v/>
      </c>
      <c r="U33" s="52"/>
      <c r="V33" s="52"/>
      <c r="W33" s="52"/>
      <c r="X33" s="24" t="str">
        <f t="shared" si="28"/>
        <v/>
      </c>
      <c r="Y33" s="54" t="str">
        <f t="shared" si="1"/>
        <v/>
      </c>
      <c r="Z33" s="55" t="str">
        <f t="shared" si="25"/>
        <v/>
      </c>
      <c r="AA33" s="54" t="str">
        <f t="shared" si="3"/>
        <v/>
      </c>
      <c r="AB33" s="55" t="str">
        <f t="shared" si="29"/>
        <v/>
      </c>
      <c r="AC33" s="56" t="str">
        <f t="shared" si="30"/>
        <v/>
      </c>
      <c r="AD33" s="57"/>
      <c r="AE33" s="58"/>
      <c r="AF33" s="48"/>
      <c r="AG33" s="59"/>
      <c r="AH33" s="59"/>
      <c r="AI33" s="58"/>
      <c r="AJ33" s="4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234">
        <v>5</v>
      </c>
      <c r="B34" s="237" t="s">
        <v>132</v>
      </c>
      <c r="C34" s="237" t="s">
        <v>385</v>
      </c>
      <c r="D34" s="237" t="s">
        <v>384</v>
      </c>
      <c r="E34" s="240" t="s">
        <v>381</v>
      </c>
      <c r="F34" s="237" t="s">
        <v>123</v>
      </c>
      <c r="G34" s="243">
        <v>4</v>
      </c>
      <c r="H34" s="246" t="str">
        <f>IF(G34&lt;=0,"",IF(G34&lt;=2,"Muy Baja",IF(G34&lt;=24,"Baja",IF(G34&lt;=500,"Media",IF(G34&lt;=5000,"Alta","Muy Alta")))))</f>
        <v>Baja</v>
      </c>
      <c r="I34" s="228">
        <f>IF(H34="","",IF(H34="Muy Baja",0.2,IF(H34="Baja",0.4,IF(H34="Media",0.6,IF(H34="Alta",0.8,IF(H34="Muy Alta",1,))))))</f>
        <v>0.4</v>
      </c>
      <c r="J34" s="249" t="s">
        <v>155</v>
      </c>
      <c r="K34" s="228" t="str">
        <f>IF(NOT(ISERROR(MATCH(J34,'Tabla Impacto'!$B$221:$B$223,0))),'Tabla Impacto'!$F$223&amp;"Por favor no seleccionar los criterios de impacto(Afectación Económica o presupuestal y Pérdida Reputacional)",J34)</f>
        <v xml:space="preserve">     El riesgo afecta la imagen de la entidad con algunos usuarios de relevancia frente al logro de los objetivos</v>
      </c>
      <c r="L34" s="246" t="str">
        <f>IF(OR(K34='Tabla Impacto'!$C$11,K34='Tabla Impacto'!$D$11),"Leve",IF(OR(K34='Tabla Impacto'!$C$12,K34='Tabla Impacto'!$D$12),"Menor",IF(OR(K34='Tabla Impacto'!$C$13,K34='Tabla Impacto'!$D$13),"Moderado",IF(OR(K34='Tabla Impacto'!$C$14,K34='Tabla Impacto'!$D$14),"Mayor",IF(OR(K34='Tabla Impacto'!$C$15,K34='Tabla Impacto'!$D$15),"Catastrófico","")))))</f>
        <v>Moderado</v>
      </c>
      <c r="M34" s="228">
        <f>IF(L34="","",IF(L34="Leve",0.2,IF(L34="Menor",0.4,IF(L34="Moderado",0.6,IF(L34="Mayor",0.8,IF(L34="Catastrófico",1,))))))</f>
        <v>0.6</v>
      </c>
      <c r="N34" s="231"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Moderado</v>
      </c>
      <c r="O34" s="6">
        <v>1</v>
      </c>
      <c r="P34" s="49" t="s">
        <v>425</v>
      </c>
      <c r="Q34" s="51" t="str">
        <f>IF(OR(R34="Preventivo",R34="Detectivo"),"Probabilidad",IF(R34="Correctivo","Impacto",""))</f>
        <v>Probabilidad</v>
      </c>
      <c r="R34" s="52" t="s">
        <v>14</v>
      </c>
      <c r="S34" s="52" t="s">
        <v>9</v>
      </c>
      <c r="T34" s="53" t="str">
        <f>IF(AND(R34="Preventivo",S34="Automático"),"50%",IF(AND(R34="Preventivo",S34="Manual"),"40%",IF(AND(R34="Detectivo",S34="Automático"),"40%",IF(AND(R34="Detectivo",S34="Manual"),"30%",IF(AND(R34="Correctivo",S34="Automático"),"35%",IF(AND(R34="Correctivo",S34="Manual"),"25%",""))))))</f>
        <v>40%</v>
      </c>
      <c r="U34" s="52" t="s">
        <v>19</v>
      </c>
      <c r="V34" s="52" t="s">
        <v>22</v>
      </c>
      <c r="W34" s="52" t="s">
        <v>119</v>
      </c>
      <c r="X34" s="24">
        <f>IFERROR(IF(Q34="Probabilidad",(I34-(+I34*T34)),IF(Q34="Impacto",I34,"")),"")</f>
        <v>0.24</v>
      </c>
      <c r="Y34" s="54" t="str">
        <f>IFERROR(IF(X34="","",IF(X34&lt;=0.2,"Muy Baja",IF(X34&lt;=0.4,"Baja",IF(X34&lt;=0.6,"Media",IF(X34&lt;=0.8,"Alta","Muy Alta"))))),"")</f>
        <v>Baja</v>
      </c>
      <c r="Z34" s="55">
        <f>+X34</f>
        <v>0.24</v>
      </c>
      <c r="AA34" s="54" t="str">
        <f>IFERROR(IF(AB34="","",IF(AB34&lt;=0.2,"Leve",IF(AB34&lt;=0.4,"Menor",IF(AB34&lt;=0.6,"Moderado",IF(AB34&lt;=0.8,"Mayor","Catastrófico"))))),"")</f>
        <v>Moderado</v>
      </c>
      <c r="AB34" s="55">
        <f>IFERROR(IF(Q34="Impacto",(M34-(+M34*T34)),IF(Q34="Probabilidad",M34,"")),"")</f>
        <v>0.6</v>
      </c>
      <c r="AC34" s="56"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Moderado</v>
      </c>
      <c r="AD34" s="57" t="s">
        <v>136</v>
      </c>
      <c r="AE34" s="58" t="s">
        <v>397</v>
      </c>
      <c r="AF34" s="48" t="s">
        <v>374</v>
      </c>
      <c r="AG34" s="59" t="s">
        <v>373</v>
      </c>
      <c r="AH34" s="59" t="s">
        <v>358</v>
      </c>
      <c r="AI34" s="59" t="s">
        <v>358</v>
      </c>
      <c r="AJ34" s="59" t="s">
        <v>358</v>
      </c>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235"/>
      <c r="B35" s="238"/>
      <c r="C35" s="238"/>
      <c r="D35" s="238"/>
      <c r="E35" s="241"/>
      <c r="F35" s="238"/>
      <c r="G35" s="244"/>
      <c r="H35" s="247"/>
      <c r="I35" s="229"/>
      <c r="J35" s="250"/>
      <c r="K35" s="229">
        <f t="shared" ref="K35:K39" si="31">IF(NOT(ISERROR(MATCH(J35,_xlfn.ANCHORARRAY(E46),0))),I48&amp;"Por favor no seleccionar los criterios de impacto",J35)</f>
        <v>0</v>
      </c>
      <c r="L35" s="247"/>
      <c r="M35" s="229"/>
      <c r="N35" s="232"/>
      <c r="O35" s="6">
        <v>2</v>
      </c>
      <c r="P35" s="49" t="s">
        <v>426</v>
      </c>
      <c r="Q35" s="51" t="str">
        <f>IF(OR(R35="Preventivo",R35="Detectivo"),"Probabilidad",IF(R35="Correctivo","Impacto",""))</f>
        <v>Probabilidad</v>
      </c>
      <c r="R35" s="52" t="s">
        <v>15</v>
      </c>
      <c r="S35" s="52" t="s">
        <v>9</v>
      </c>
      <c r="T35" s="53" t="str">
        <f t="shared" ref="T35:T39" si="32">IF(AND(R35="Preventivo",S35="Automático"),"50%",IF(AND(R35="Preventivo",S35="Manual"),"40%",IF(AND(R35="Detectivo",S35="Automático"),"40%",IF(AND(R35="Detectivo",S35="Manual"),"30%",IF(AND(R35="Correctivo",S35="Automático"),"35%",IF(AND(R35="Correctivo",S35="Manual"),"25%",""))))))</f>
        <v>30%</v>
      </c>
      <c r="U35" s="52" t="s">
        <v>19</v>
      </c>
      <c r="V35" s="52" t="s">
        <v>22</v>
      </c>
      <c r="W35" s="52" t="s">
        <v>119</v>
      </c>
      <c r="X35" s="24">
        <f>IFERROR(IF(AND(Q34="Probabilidad",Q35="Probabilidad"),(Z34-(+Z34*T35)),IF(Q35="Probabilidad",(I34-(+I34*T35)),IF(Q35="Impacto",Z34,""))),"")</f>
        <v>0.16799999999999998</v>
      </c>
      <c r="Y35" s="54" t="str">
        <f t="shared" si="1"/>
        <v>Muy Baja</v>
      </c>
      <c r="Z35" s="55">
        <f t="shared" ref="Z35:Z39" si="33">+X35</f>
        <v>0.16799999999999998</v>
      </c>
      <c r="AA35" s="54" t="str">
        <f t="shared" si="3"/>
        <v>Leve</v>
      </c>
      <c r="AB35" s="55">
        <f>IFERROR(IF(AND(Q34="Impacto",Q35="Impacto"),(AB28-(+AB28*T35)),IF(Q35="Impacto",($M$34-(+$M$34*T35)),IF(Q35="Probabilidad",AB28,""))),"")</f>
        <v>0.2</v>
      </c>
      <c r="AC35" s="56"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Bajo</v>
      </c>
      <c r="AD35" s="57"/>
      <c r="AE35" s="58"/>
      <c r="AF35" s="48"/>
      <c r="AG35" s="59"/>
      <c r="AH35" s="59"/>
      <c r="AI35" s="58"/>
      <c r="AJ35" s="4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235"/>
      <c r="B36" s="238"/>
      <c r="C36" s="238"/>
      <c r="D36" s="238"/>
      <c r="E36" s="241"/>
      <c r="F36" s="238"/>
      <c r="G36" s="244"/>
      <c r="H36" s="247"/>
      <c r="I36" s="229"/>
      <c r="J36" s="250"/>
      <c r="K36" s="229">
        <f t="shared" si="31"/>
        <v>0</v>
      </c>
      <c r="L36" s="247"/>
      <c r="M36" s="229"/>
      <c r="N36" s="232"/>
      <c r="O36" s="6">
        <v>3</v>
      </c>
      <c r="P36" s="49" t="s">
        <v>427</v>
      </c>
      <c r="Q36" s="51" t="str">
        <f>IF(OR(R36="Preventivo",R36="Detectivo"),"Probabilidad",IF(R36="Correctivo","Impacto",""))</f>
        <v>Probabilidad</v>
      </c>
      <c r="R36" s="52" t="s">
        <v>15</v>
      </c>
      <c r="S36" s="52" t="s">
        <v>9</v>
      </c>
      <c r="T36" s="53" t="str">
        <f t="shared" si="32"/>
        <v>30%</v>
      </c>
      <c r="U36" s="52" t="s">
        <v>19</v>
      </c>
      <c r="V36" s="52" t="s">
        <v>22</v>
      </c>
      <c r="W36" s="52" t="s">
        <v>119</v>
      </c>
      <c r="X36" s="24">
        <f>IFERROR(IF(AND(Q35="Probabilidad",Q36="Probabilidad"),(Z35-(+Z35*T36)),IF(AND(Q35="Impacto",Q36="Probabilidad"),(Z34-(+Z34*T36)),IF(Q36="Impacto",Z35,""))),"")</f>
        <v>0.11759999999999998</v>
      </c>
      <c r="Y36" s="54" t="str">
        <f t="shared" si="1"/>
        <v>Muy Baja</v>
      </c>
      <c r="Z36" s="55">
        <f t="shared" si="33"/>
        <v>0.11759999999999998</v>
      </c>
      <c r="AA36" s="54" t="str">
        <f t="shared" si="3"/>
        <v>Leve</v>
      </c>
      <c r="AB36" s="55">
        <f>IFERROR(IF(AND(Q35="Impacto",Q36="Impacto"),(AB35-(+AB35*T36)),IF(AND(Q35="Probabilidad",Q36="Impacto"),(AB34-(+AB34*T36)),IF(Q36="Probabilidad",AB35,""))),"")</f>
        <v>0.2</v>
      </c>
      <c r="AC36" s="56" t="str">
        <f t="shared" si="34"/>
        <v>Bajo</v>
      </c>
      <c r="AD36" s="57"/>
      <c r="AE36" s="58"/>
      <c r="AF36" s="48"/>
      <c r="AG36" s="59"/>
      <c r="AH36" s="59"/>
      <c r="AI36" s="58"/>
      <c r="AJ36" s="4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235"/>
      <c r="B37" s="238"/>
      <c r="C37" s="238"/>
      <c r="D37" s="238"/>
      <c r="E37" s="241"/>
      <c r="F37" s="238"/>
      <c r="G37" s="244"/>
      <c r="H37" s="247"/>
      <c r="I37" s="229"/>
      <c r="J37" s="250"/>
      <c r="K37" s="229">
        <f t="shared" si="31"/>
        <v>0</v>
      </c>
      <c r="L37" s="247"/>
      <c r="M37" s="229"/>
      <c r="N37" s="232"/>
      <c r="O37" s="6">
        <v>4</v>
      </c>
      <c r="P37" s="49" t="s">
        <v>396</v>
      </c>
      <c r="Q37" s="51" t="str">
        <f t="shared" ref="Q37:Q39" si="35">IF(OR(R37="Preventivo",R37="Detectivo"),"Probabilidad",IF(R37="Correctivo","Impacto",""))</f>
        <v>Probabilidad</v>
      </c>
      <c r="R37" s="52" t="s">
        <v>14</v>
      </c>
      <c r="S37" s="52" t="s">
        <v>9</v>
      </c>
      <c r="T37" s="53" t="str">
        <f t="shared" si="32"/>
        <v>40%</v>
      </c>
      <c r="U37" s="52" t="s">
        <v>19</v>
      </c>
      <c r="V37" s="52" t="s">
        <v>22</v>
      </c>
      <c r="W37" s="52" t="s">
        <v>119</v>
      </c>
      <c r="X37" s="24">
        <f t="shared" ref="X37:X39" si="36">IFERROR(IF(AND(Q36="Probabilidad",Q37="Probabilidad"),(Z36-(+Z36*T37)),IF(AND(Q36="Impacto",Q37="Probabilidad"),(Z35-(+Z35*T37)),IF(Q37="Impacto",Z36,""))),"")</f>
        <v>7.0559999999999984E-2</v>
      </c>
      <c r="Y37" s="54" t="str">
        <f t="shared" si="1"/>
        <v>Muy Baja</v>
      </c>
      <c r="Z37" s="55">
        <f t="shared" si="33"/>
        <v>7.0559999999999984E-2</v>
      </c>
      <c r="AA37" s="54" t="str">
        <f t="shared" si="3"/>
        <v>Leve</v>
      </c>
      <c r="AB37" s="55">
        <f t="shared" ref="AB37:AB39" si="37">IFERROR(IF(AND(Q36="Impacto",Q37="Impacto"),(AB36-(+AB36*T37)),IF(AND(Q36="Probabilidad",Q37="Impacto"),(AB35-(+AB35*T37)),IF(Q37="Probabilidad",AB36,""))),"")</f>
        <v>0.2</v>
      </c>
      <c r="AC37" s="56"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Bajo</v>
      </c>
      <c r="AD37" s="57"/>
      <c r="AE37" s="58"/>
      <c r="AF37" s="48"/>
      <c r="AG37" s="59"/>
      <c r="AH37" s="59"/>
      <c r="AI37" s="58"/>
      <c r="AJ37" s="4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235"/>
      <c r="B38" s="238"/>
      <c r="C38" s="238"/>
      <c r="D38" s="238"/>
      <c r="E38" s="241"/>
      <c r="F38" s="238"/>
      <c r="G38" s="244"/>
      <c r="H38" s="247"/>
      <c r="I38" s="229"/>
      <c r="J38" s="250"/>
      <c r="K38" s="229">
        <f t="shared" si="31"/>
        <v>0</v>
      </c>
      <c r="L38" s="247"/>
      <c r="M38" s="229"/>
      <c r="N38" s="232"/>
      <c r="O38" s="6">
        <v>5</v>
      </c>
      <c r="P38" s="49" t="s">
        <v>382</v>
      </c>
      <c r="Q38" s="51" t="str">
        <f t="shared" si="35"/>
        <v>Probabilidad</v>
      </c>
      <c r="R38" s="52" t="s">
        <v>15</v>
      </c>
      <c r="S38" s="52" t="s">
        <v>9</v>
      </c>
      <c r="T38" s="53" t="str">
        <f t="shared" si="32"/>
        <v>30%</v>
      </c>
      <c r="U38" s="52" t="s">
        <v>19</v>
      </c>
      <c r="V38" s="52" t="s">
        <v>22</v>
      </c>
      <c r="W38" s="52" t="s">
        <v>119</v>
      </c>
      <c r="X38" s="24">
        <f t="shared" si="36"/>
        <v>4.9391999999999991E-2</v>
      </c>
      <c r="Y38" s="54" t="str">
        <f t="shared" si="1"/>
        <v>Muy Baja</v>
      </c>
      <c r="Z38" s="55">
        <f t="shared" si="33"/>
        <v>4.9391999999999991E-2</v>
      </c>
      <c r="AA38" s="54" t="str">
        <f t="shared" si="3"/>
        <v>Leve</v>
      </c>
      <c r="AB38" s="55">
        <f t="shared" si="37"/>
        <v>0.2</v>
      </c>
      <c r="AC38" s="56"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Bajo</v>
      </c>
      <c r="AD38" s="57"/>
      <c r="AE38" s="58"/>
      <c r="AF38" s="48"/>
      <c r="AG38" s="59"/>
      <c r="AH38" s="59"/>
      <c r="AI38" s="58"/>
      <c r="AJ38" s="4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236"/>
      <c r="B39" s="239"/>
      <c r="C39" s="239"/>
      <c r="D39" s="239"/>
      <c r="E39" s="242"/>
      <c r="F39" s="239"/>
      <c r="G39" s="245"/>
      <c r="H39" s="248"/>
      <c r="I39" s="230"/>
      <c r="J39" s="251"/>
      <c r="K39" s="230">
        <f t="shared" si="31"/>
        <v>0</v>
      </c>
      <c r="L39" s="248"/>
      <c r="M39" s="230"/>
      <c r="N39" s="233"/>
      <c r="O39" s="6">
        <v>6</v>
      </c>
      <c r="P39" s="49" t="s">
        <v>431</v>
      </c>
      <c r="Q39" s="51" t="str">
        <f t="shared" si="35"/>
        <v>Probabilidad</v>
      </c>
      <c r="R39" s="52" t="s">
        <v>14</v>
      </c>
      <c r="S39" s="52" t="s">
        <v>9</v>
      </c>
      <c r="T39" s="53" t="str">
        <f t="shared" si="32"/>
        <v>40%</v>
      </c>
      <c r="U39" s="52" t="s">
        <v>19</v>
      </c>
      <c r="V39" s="52" t="s">
        <v>22</v>
      </c>
      <c r="W39" s="52" t="s">
        <v>120</v>
      </c>
      <c r="X39" s="24">
        <f t="shared" si="36"/>
        <v>2.9635199999999993E-2</v>
      </c>
      <c r="Y39" s="54" t="str">
        <f t="shared" si="1"/>
        <v>Muy Baja</v>
      </c>
      <c r="Z39" s="55">
        <f t="shared" si="33"/>
        <v>2.9635199999999993E-2</v>
      </c>
      <c r="AA39" s="54" t="str">
        <f t="shared" si="3"/>
        <v>Leve</v>
      </c>
      <c r="AB39" s="55">
        <f t="shared" si="37"/>
        <v>0.2</v>
      </c>
      <c r="AC39" s="56" t="str">
        <f t="shared" si="38"/>
        <v>Bajo</v>
      </c>
      <c r="AD39" s="57"/>
      <c r="AE39" s="58"/>
      <c r="AF39" s="48"/>
      <c r="AG39" s="59"/>
      <c r="AH39" s="59"/>
      <c r="AI39" s="58"/>
      <c r="AJ39" s="4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234">
        <v>6</v>
      </c>
      <c r="B40" s="237" t="s">
        <v>132</v>
      </c>
      <c r="C40" s="237" t="s">
        <v>387</v>
      </c>
      <c r="D40" s="237" t="s">
        <v>388</v>
      </c>
      <c r="E40" s="240" t="s">
        <v>386</v>
      </c>
      <c r="F40" s="237" t="s">
        <v>123</v>
      </c>
      <c r="G40" s="243">
        <v>2</v>
      </c>
      <c r="H40" s="246" t="str">
        <f>IF(G40&lt;=0,"",IF(G40&lt;=2,"Muy Baja",IF(G40&lt;=24,"Baja",IF(G40&lt;=500,"Media",IF(G40&lt;=5000,"Alta","Muy Alta")))))</f>
        <v>Muy Baja</v>
      </c>
      <c r="I40" s="228">
        <f>IF(H40="","",IF(H40="Muy Baja",0.2,IF(H40="Baja",0.4,IF(H40="Media",0.6,IF(H40="Alta",0.8,IF(H40="Muy Alta",1,))))))</f>
        <v>0.2</v>
      </c>
      <c r="J40" s="249" t="s">
        <v>156</v>
      </c>
      <c r="K40" s="228" t="str">
        <f>IF(NOT(ISERROR(MATCH(J40,'Tabla Impacto'!$B$221:$B$223,0))),'Tabla Impacto'!$F$223&amp;"Por favor no seleccionar los criterios de impacto(Afectación Económica o presupuestal y Pérdida Reputacional)",J40)</f>
        <v xml:space="preserve">     El riesgo afecta la imagen de de la entidad con efecto publicitario sostenido a nivel de sector administrativo, nivel departamental o municipal</v>
      </c>
      <c r="L40" s="246" t="str">
        <f>IF(OR(K40='Tabla Impacto'!$C$11,K40='Tabla Impacto'!$D$11),"Leve",IF(OR(K40='Tabla Impacto'!$C$12,K40='Tabla Impacto'!$D$12),"Menor",IF(OR(K40='Tabla Impacto'!$C$13,K40='Tabla Impacto'!$D$13),"Moderado",IF(OR(K40='Tabla Impacto'!$C$14,K40='Tabla Impacto'!$D$14),"Mayor",IF(OR(K40='Tabla Impacto'!$C$15,K40='Tabla Impacto'!$D$15),"Catastrófico","")))))</f>
        <v>Mayor</v>
      </c>
      <c r="M40" s="228">
        <f>IF(L40="","",IF(L40="Leve",0.2,IF(L40="Menor",0.4,IF(L40="Moderado",0.6,IF(L40="Mayor",0.8,IF(L40="Catastrófico",1,))))))</f>
        <v>0.8</v>
      </c>
      <c r="N40" s="231"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Alto</v>
      </c>
      <c r="O40" s="6">
        <v>1</v>
      </c>
      <c r="P40" s="49" t="s">
        <v>418</v>
      </c>
      <c r="Q40" s="51" t="str">
        <f>IF(OR(R40="Preventivo",R40="Detectivo"),"Probabilidad",IF(R40="Correctivo","Impacto",""))</f>
        <v>Probabilidad</v>
      </c>
      <c r="R40" s="52" t="s">
        <v>15</v>
      </c>
      <c r="S40" s="52" t="s">
        <v>9</v>
      </c>
      <c r="T40" s="53" t="str">
        <f>IF(AND(R40="Preventivo",S40="Automático"),"50%",IF(AND(R40="Preventivo",S40="Manual"),"40%",IF(AND(R40="Detectivo",S40="Automático"),"40%",IF(AND(R40="Detectivo",S40="Manual"),"30%",IF(AND(R40="Correctivo",S40="Automático"),"35%",IF(AND(R40="Correctivo",S40="Manual"),"25%",""))))))</f>
        <v>30%</v>
      </c>
      <c r="U40" s="52" t="s">
        <v>19</v>
      </c>
      <c r="V40" s="52" t="s">
        <v>22</v>
      </c>
      <c r="W40" s="52" t="s">
        <v>119</v>
      </c>
      <c r="X40" s="24">
        <f>IFERROR(IF(Q40="Probabilidad",(I40-(+I40*T40)),IF(Q40="Impacto",I40,"")),"")</f>
        <v>0.14000000000000001</v>
      </c>
      <c r="Y40" s="54" t="str">
        <f>IFERROR(IF(X40="","",IF(X40&lt;=0.2,"Muy Baja",IF(X40&lt;=0.4,"Baja",IF(X40&lt;=0.6,"Media",IF(X40&lt;=0.8,"Alta","Muy Alta"))))),"")</f>
        <v>Muy Baja</v>
      </c>
      <c r="Z40" s="55">
        <f>+X40</f>
        <v>0.14000000000000001</v>
      </c>
      <c r="AA40" s="54" t="str">
        <f>IFERROR(IF(AB40="","",IF(AB40&lt;=0.2,"Leve",IF(AB40&lt;=0.4,"Menor",IF(AB40&lt;=0.6,"Moderado",IF(AB40&lt;=0.8,"Mayor","Catastrófico"))))),"")</f>
        <v>Mayor</v>
      </c>
      <c r="AB40" s="55">
        <f>IFERROR(IF(Q40="Impacto",(M40-(+M40*T40)),IF(Q40="Probabilidad",M40,"")),"")</f>
        <v>0.8</v>
      </c>
      <c r="AC40" s="56"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Alto</v>
      </c>
      <c r="AD40" s="57" t="s">
        <v>136</v>
      </c>
      <c r="AE40" s="58" t="s">
        <v>389</v>
      </c>
      <c r="AF40" s="48" t="s">
        <v>390</v>
      </c>
      <c r="AG40" s="59" t="s">
        <v>391</v>
      </c>
      <c r="AH40" s="59" t="s">
        <v>358</v>
      </c>
      <c r="AI40" s="59" t="s">
        <v>358</v>
      </c>
      <c r="AJ40" s="59" t="s">
        <v>358</v>
      </c>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235"/>
      <c r="B41" s="238"/>
      <c r="C41" s="238"/>
      <c r="D41" s="238"/>
      <c r="E41" s="241"/>
      <c r="F41" s="238"/>
      <c r="G41" s="244"/>
      <c r="H41" s="247"/>
      <c r="I41" s="229"/>
      <c r="J41" s="250"/>
      <c r="K41" s="229">
        <f t="shared" ref="K41:K45" si="39">IF(NOT(ISERROR(MATCH(J41,_xlfn.ANCHORARRAY(E52),0))),I54&amp;"Por favor no seleccionar los criterios de impacto",J41)</f>
        <v>0</v>
      </c>
      <c r="L41" s="247"/>
      <c r="M41" s="229"/>
      <c r="N41" s="232"/>
      <c r="O41" s="6">
        <v>2</v>
      </c>
      <c r="P41" s="49" t="s">
        <v>419</v>
      </c>
      <c r="Q41" s="51" t="str">
        <f>IF(OR(R41="Preventivo",R41="Detectivo"),"Probabilidad",IF(R41="Correctivo","Impacto",""))</f>
        <v>Probabilidad</v>
      </c>
      <c r="R41" s="52" t="s">
        <v>15</v>
      </c>
      <c r="S41" s="52" t="s">
        <v>9</v>
      </c>
      <c r="T41" s="53" t="str">
        <f t="shared" ref="T41:T45" si="40">IF(AND(R41="Preventivo",S41="Automático"),"50%",IF(AND(R41="Preventivo",S41="Manual"),"40%",IF(AND(R41="Detectivo",S41="Automático"),"40%",IF(AND(R41="Detectivo",S41="Manual"),"30%",IF(AND(R41="Correctivo",S41="Automático"),"35%",IF(AND(R41="Correctivo",S41="Manual"),"25%",""))))))</f>
        <v>30%</v>
      </c>
      <c r="U41" s="52" t="s">
        <v>19</v>
      </c>
      <c r="V41" s="52" t="s">
        <v>22</v>
      </c>
      <c r="W41" s="52" t="s">
        <v>119</v>
      </c>
      <c r="X41" s="24">
        <f>IFERROR(IF(AND(Q40="Probabilidad",Q41="Probabilidad"),(Z40-(+Z40*T41)),IF(Q41="Probabilidad",(I40-(+I40*T41)),IF(Q41="Impacto",Z40,""))),"")</f>
        <v>9.8000000000000004E-2</v>
      </c>
      <c r="Y41" s="54" t="str">
        <f t="shared" si="1"/>
        <v>Muy Baja</v>
      </c>
      <c r="Z41" s="55">
        <f t="shared" ref="Z41:Z45" si="41">+X41</f>
        <v>9.8000000000000004E-2</v>
      </c>
      <c r="AA41" s="54" t="str">
        <f t="shared" si="3"/>
        <v>Moderado</v>
      </c>
      <c r="AB41" s="55">
        <f>IFERROR(IF(AND(Q40="Impacto",Q41="Impacto"),(AB34-(+AB34*T41)),IF(Q41="Impacto",($M$40-(+$M$40*T41)),IF(Q41="Probabilidad",AB34,""))),"")</f>
        <v>0.6</v>
      </c>
      <c r="AC41" s="56"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Moderado</v>
      </c>
      <c r="AD41" s="57"/>
      <c r="AE41" s="58"/>
      <c r="AF41" s="48"/>
      <c r="AG41" s="59"/>
      <c r="AH41" s="59"/>
      <c r="AI41" s="58"/>
      <c r="AJ41" s="4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235"/>
      <c r="B42" s="238"/>
      <c r="C42" s="238"/>
      <c r="D42" s="238"/>
      <c r="E42" s="241"/>
      <c r="F42" s="238"/>
      <c r="G42" s="244"/>
      <c r="H42" s="247"/>
      <c r="I42" s="229"/>
      <c r="J42" s="250"/>
      <c r="K42" s="229">
        <f t="shared" si="39"/>
        <v>0</v>
      </c>
      <c r="L42" s="247"/>
      <c r="M42" s="229"/>
      <c r="N42" s="232"/>
      <c r="O42" s="6">
        <v>3</v>
      </c>
      <c r="P42" s="49"/>
      <c r="Q42" s="51" t="str">
        <f>IF(OR(R42="Preventivo",R42="Detectivo"),"Probabilidad",IF(R42="Correctivo","Impacto",""))</f>
        <v/>
      </c>
      <c r="R42" s="52"/>
      <c r="S42" s="52"/>
      <c r="T42" s="53" t="str">
        <f t="shared" si="40"/>
        <v/>
      </c>
      <c r="U42" s="52"/>
      <c r="V42" s="52"/>
      <c r="W42" s="52"/>
      <c r="X42" s="24" t="str">
        <f>IFERROR(IF(AND(Q41="Probabilidad",Q42="Probabilidad"),(Z41-(+Z41*T42)),IF(AND(Q41="Impacto",Q42="Probabilidad"),(Z40-(+Z40*T42)),IF(Q42="Impacto",Z41,""))),"")</f>
        <v/>
      </c>
      <c r="Y42" s="54" t="str">
        <f t="shared" si="1"/>
        <v/>
      </c>
      <c r="Z42" s="55" t="str">
        <f t="shared" si="41"/>
        <v/>
      </c>
      <c r="AA42" s="54" t="str">
        <f t="shared" si="3"/>
        <v/>
      </c>
      <c r="AB42" s="55" t="str">
        <f>IFERROR(IF(AND(Q41="Impacto",Q42="Impacto"),(AB41-(+AB41*T42)),IF(AND(Q41="Probabilidad",Q42="Impacto"),(AB40-(+AB40*T42)),IF(Q42="Probabilidad",AB41,""))),"")</f>
        <v/>
      </c>
      <c r="AC42" s="56" t="str">
        <f t="shared" si="42"/>
        <v/>
      </c>
      <c r="AD42" s="57"/>
      <c r="AE42" s="58"/>
      <c r="AF42" s="48"/>
      <c r="AG42" s="59"/>
      <c r="AH42" s="59"/>
      <c r="AI42" s="58"/>
      <c r="AJ42" s="4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235"/>
      <c r="B43" s="238"/>
      <c r="C43" s="238"/>
      <c r="D43" s="238"/>
      <c r="E43" s="241"/>
      <c r="F43" s="238"/>
      <c r="G43" s="244"/>
      <c r="H43" s="247"/>
      <c r="I43" s="229"/>
      <c r="J43" s="250"/>
      <c r="K43" s="229">
        <f t="shared" si="39"/>
        <v>0</v>
      </c>
      <c r="L43" s="247"/>
      <c r="M43" s="229"/>
      <c r="N43" s="232"/>
      <c r="O43" s="6">
        <v>4</v>
      </c>
      <c r="P43" s="49"/>
      <c r="Q43" s="51" t="str">
        <f t="shared" ref="Q43:Q45" si="43">IF(OR(R43="Preventivo",R43="Detectivo"),"Probabilidad",IF(R43="Correctivo","Impacto",""))</f>
        <v/>
      </c>
      <c r="R43" s="52"/>
      <c r="S43" s="52"/>
      <c r="T43" s="53" t="str">
        <f t="shared" si="40"/>
        <v/>
      </c>
      <c r="U43" s="52"/>
      <c r="V43" s="52"/>
      <c r="W43" s="52"/>
      <c r="X43" s="24" t="str">
        <f t="shared" ref="X43:X45" si="44">IFERROR(IF(AND(Q42="Probabilidad",Q43="Probabilidad"),(Z42-(+Z42*T43)),IF(AND(Q42="Impacto",Q43="Probabilidad"),(Z41-(+Z41*T43)),IF(Q43="Impacto",Z42,""))),"")</f>
        <v/>
      </c>
      <c r="Y43" s="54" t="str">
        <f t="shared" si="1"/>
        <v/>
      </c>
      <c r="Z43" s="55" t="str">
        <f t="shared" si="41"/>
        <v/>
      </c>
      <c r="AA43" s="54" t="str">
        <f t="shared" si="3"/>
        <v/>
      </c>
      <c r="AB43" s="55" t="str">
        <f t="shared" ref="AB43:AB45" si="45">IFERROR(IF(AND(Q42="Impacto",Q43="Impacto"),(AB42-(+AB42*T43)),IF(AND(Q42="Probabilidad",Q43="Impacto"),(AB41-(+AB41*T43)),IF(Q43="Probabilidad",AB42,""))),"")</f>
        <v/>
      </c>
      <c r="AC43" s="56"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57"/>
      <c r="AE43" s="58"/>
      <c r="AF43" s="48"/>
      <c r="AG43" s="59"/>
      <c r="AH43" s="59"/>
      <c r="AI43" s="58"/>
      <c r="AJ43" s="4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235"/>
      <c r="B44" s="238"/>
      <c r="C44" s="238"/>
      <c r="D44" s="238"/>
      <c r="E44" s="241"/>
      <c r="F44" s="238"/>
      <c r="G44" s="244"/>
      <c r="H44" s="247"/>
      <c r="I44" s="229"/>
      <c r="J44" s="250"/>
      <c r="K44" s="229">
        <f t="shared" si="39"/>
        <v>0</v>
      </c>
      <c r="L44" s="247"/>
      <c r="M44" s="229"/>
      <c r="N44" s="232"/>
      <c r="O44" s="6">
        <v>5</v>
      </c>
      <c r="P44" s="49"/>
      <c r="Q44" s="51" t="str">
        <f t="shared" si="43"/>
        <v/>
      </c>
      <c r="R44" s="52"/>
      <c r="S44" s="52"/>
      <c r="T44" s="53" t="str">
        <f t="shared" si="40"/>
        <v/>
      </c>
      <c r="U44" s="52"/>
      <c r="V44" s="52"/>
      <c r="W44" s="52"/>
      <c r="X44" s="24" t="str">
        <f t="shared" si="44"/>
        <v/>
      </c>
      <c r="Y44" s="54" t="str">
        <f t="shared" si="1"/>
        <v/>
      </c>
      <c r="Z44" s="55" t="str">
        <f t="shared" si="41"/>
        <v/>
      </c>
      <c r="AA44" s="54" t="str">
        <f t="shared" si="3"/>
        <v/>
      </c>
      <c r="AB44" s="55" t="str">
        <f t="shared" si="45"/>
        <v/>
      </c>
      <c r="AC44" s="56"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57"/>
      <c r="AE44" s="58"/>
      <c r="AF44" s="48"/>
      <c r="AG44" s="59"/>
      <c r="AH44" s="59"/>
      <c r="AI44" s="58"/>
      <c r="AJ44" s="4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236"/>
      <c r="B45" s="239"/>
      <c r="C45" s="239"/>
      <c r="D45" s="239"/>
      <c r="E45" s="242"/>
      <c r="F45" s="239"/>
      <c r="G45" s="245"/>
      <c r="H45" s="248"/>
      <c r="I45" s="230"/>
      <c r="J45" s="251"/>
      <c r="K45" s="230">
        <f t="shared" si="39"/>
        <v>0</v>
      </c>
      <c r="L45" s="248"/>
      <c r="M45" s="230"/>
      <c r="N45" s="233"/>
      <c r="O45" s="6">
        <v>6</v>
      </c>
      <c r="P45" s="49"/>
      <c r="Q45" s="51" t="str">
        <f t="shared" si="43"/>
        <v/>
      </c>
      <c r="R45" s="52"/>
      <c r="S45" s="52"/>
      <c r="T45" s="53" t="str">
        <f t="shared" si="40"/>
        <v/>
      </c>
      <c r="U45" s="52"/>
      <c r="V45" s="52"/>
      <c r="W45" s="52"/>
      <c r="X45" s="24" t="str">
        <f t="shared" si="44"/>
        <v/>
      </c>
      <c r="Y45" s="54" t="str">
        <f t="shared" si="1"/>
        <v/>
      </c>
      <c r="Z45" s="55" t="str">
        <f t="shared" si="41"/>
        <v/>
      </c>
      <c r="AA45" s="54" t="str">
        <f>IFERROR(IF(AB45="","",IF(AB45&lt;=0.2,"Leve",IF(AB45&lt;=0.4,"Menor",IF(AB45&lt;=0.6,"Moderado",IF(AB45&lt;=0.8,"Mayor","Catastrófico"))))),"")</f>
        <v/>
      </c>
      <c r="AB45" s="55" t="str">
        <f t="shared" si="45"/>
        <v/>
      </c>
      <c r="AC45" s="56"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57"/>
      <c r="AE45" s="58"/>
      <c r="AF45" s="48"/>
      <c r="AG45" s="59"/>
      <c r="AH45" s="59"/>
      <c r="AI45" s="58"/>
      <c r="AJ45" s="4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234">
        <v>7</v>
      </c>
      <c r="B46" s="237"/>
      <c r="C46" s="237"/>
      <c r="D46" s="237"/>
      <c r="E46" s="240"/>
      <c r="F46" s="237"/>
      <c r="G46" s="243"/>
      <c r="H46" s="246" t="str">
        <f>IF(G46&lt;=0,"",IF(G46&lt;=2,"Muy Baja",IF(G46&lt;=24,"Baja",IF(G46&lt;=500,"Media",IF(G46&lt;=5000,"Alta","Muy Alta")))))</f>
        <v/>
      </c>
      <c r="I46" s="228" t="str">
        <f>IF(H46="","",IF(H46="Muy Baja",0.2,IF(H46="Baja",0.4,IF(H46="Media",0.6,IF(H46="Alta",0.8,IF(H46="Muy Alta",1,))))))</f>
        <v/>
      </c>
      <c r="J46" s="249"/>
      <c r="K46" s="228">
        <f>IF(NOT(ISERROR(MATCH(J46,'Tabla Impacto'!$B$221:$B$223,0))),'Tabla Impacto'!$F$223&amp;"Por favor no seleccionar los criterios de impacto(Afectación Económica o presupuestal y Pérdida Reputacional)",J46)</f>
        <v>0</v>
      </c>
      <c r="L46" s="246" t="str">
        <f>IF(OR(K46='Tabla Impacto'!$C$11,K46='Tabla Impacto'!$D$11),"Leve",IF(OR(K46='Tabla Impacto'!$C$12,K46='Tabla Impacto'!$D$12),"Menor",IF(OR(K46='Tabla Impacto'!$C$13,K46='Tabla Impacto'!$D$13),"Moderado",IF(OR(K46='Tabla Impacto'!$C$14,K46='Tabla Impacto'!$D$14),"Mayor",IF(OR(K46='Tabla Impacto'!$C$15,K46='Tabla Impacto'!$D$15),"Catastrófico","")))))</f>
        <v/>
      </c>
      <c r="M46" s="228" t="str">
        <f>IF(L46="","",IF(L46="Leve",0.2,IF(L46="Menor",0.4,IF(L46="Moderado",0.6,IF(L46="Mayor",0.8,IF(L46="Catastrófico",1,))))))</f>
        <v/>
      </c>
      <c r="N46" s="231"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6">
        <v>1</v>
      </c>
      <c r="P46" s="49"/>
      <c r="Q46" s="51" t="str">
        <f>IF(OR(R46="Preventivo",R46="Detectivo"),"Probabilidad",IF(R46="Correctivo","Impacto",""))</f>
        <v/>
      </c>
      <c r="R46" s="52"/>
      <c r="S46" s="52"/>
      <c r="T46" s="53" t="str">
        <f>IF(AND(R46="Preventivo",S46="Automático"),"50%",IF(AND(R46="Preventivo",S46="Manual"),"40%",IF(AND(R46="Detectivo",S46="Automático"),"40%",IF(AND(R46="Detectivo",S46="Manual"),"30%",IF(AND(R46="Correctivo",S46="Automático"),"35%",IF(AND(R46="Correctivo",S46="Manual"),"25%",""))))))</f>
        <v/>
      </c>
      <c r="U46" s="52"/>
      <c r="V46" s="52"/>
      <c r="W46" s="52"/>
      <c r="X46" s="24" t="str">
        <f>IFERROR(IF(Q46="Probabilidad",(I46-(+I46*T46)),IF(Q46="Impacto",I46,"")),"")</f>
        <v/>
      </c>
      <c r="Y46" s="54" t="str">
        <f>IFERROR(IF(X46="","",IF(X46&lt;=0.2,"Muy Baja",IF(X46&lt;=0.4,"Baja",IF(X46&lt;=0.6,"Media",IF(X46&lt;=0.8,"Alta","Muy Alta"))))),"")</f>
        <v/>
      </c>
      <c r="Z46" s="55" t="str">
        <f>+X46</f>
        <v/>
      </c>
      <c r="AA46" s="54" t="str">
        <f>IFERROR(IF(AB46="","",IF(AB46&lt;=0.2,"Leve",IF(AB46&lt;=0.4,"Menor",IF(AB46&lt;=0.6,"Moderado",IF(AB46&lt;=0.8,"Mayor","Catastrófico"))))),"")</f>
        <v/>
      </c>
      <c r="AB46" s="55" t="str">
        <f>IFERROR(IF(Q46="Impacto",(M46-(+M46*T46)),IF(Q46="Probabilidad",M46,"")),"")</f>
        <v/>
      </c>
      <c r="AC46" s="56"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57"/>
      <c r="AE46" s="58"/>
      <c r="AF46" s="48"/>
      <c r="AG46" s="59"/>
      <c r="AH46" s="59"/>
      <c r="AI46" s="58"/>
      <c r="AJ46" s="4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235"/>
      <c r="B47" s="238"/>
      <c r="C47" s="238"/>
      <c r="D47" s="238"/>
      <c r="E47" s="241"/>
      <c r="F47" s="238"/>
      <c r="G47" s="244"/>
      <c r="H47" s="247"/>
      <c r="I47" s="229"/>
      <c r="J47" s="250"/>
      <c r="K47" s="229">
        <f t="shared" ref="K47:K51" si="47">IF(NOT(ISERROR(MATCH(J47,_xlfn.ANCHORARRAY(E58),0))),I60&amp;"Por favor no seleccionar los criterios de impacto",J47)</f>
        <v>0</v>
      </c>
      <c r="L47" s="247"/>
      <c r="M47" s="229"/>
      <c r="N47" s="232"/>
      <c r="O47" s="6">
        <v>2</v>
      </c>
      <c r="P47" s="49"/>
      <c r="Q47" s="51" t="str">
        <f>IF(OR(R47="Preventivo",R47="Detectivo"),"Probabilidad",IF(R47="Correctivo","Impacto",""))</f>
        <v/>
      </c>
      <c r="R47" s="52"/>
      <c r="S47" s="52"/>
      <c r="T47" s="53" t="str">
        <f t="shared" ref="T47:T51" si="48">IF(AND(R47="Preventivo",S47="Automático"),"50%",IF(AND(R47="Preventivo",S47="Manual"),"40%",IF(AND(R47="Detectivo",S47="Automático"),"40%",IF(AND(R47="Detectivo",S47="Manual"),"30%",IF(AND(R47="Correctivo",S47="Automático"),"35%",IF(AND(R47="Correctivo",S47="Manual"),"25%",""))))))</f>
        <v/>
      </c>
      <c r="U47" s="52"/>
      <c r="V47" s="52"/>
      <c r="W47" s="52"/>
      <c r="X47" s="24" t="str">
        <f>IFERROR(IF(AND(Q46="Probabilidad",Q47="Probabilidad"),(Z46-(+Z46*T47)),IF(Q47="Probabilidad",(I46-(+I46*T47)),IF(Q47="Impacto",Z46,""))),"")</f>
        <v/>
      </c>
      <c r="Y47" s="54" t="str">
        <f t="shared" si="1"/>
        <v/>
      </c>
      <c r="Z47" s="55" t="str">
        <f t="shared" ref="Z47:Z51" si="49">+X47</f>
        <v/>
      </c>
      <c r="AA47" s="54" t="str">
        <f t="shared" si="3"/>
        <v/>
      </c>
      <c r="AB47" s="55" t="str">
        <f>IFERROR(IF(AND(Q46="Impacto",Q47="Impacto"),(AB40-(+AB40*T47)),IF(Q47="Impacto",($M$46-(+$M$46*T47)),IF(Q47="Probabilidad",AB40,""))),"")</f>
        <v/>
      </c>
      <c r="AC47" s="56"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57"/>
      <c r="AE47" s="58"/>
      <c r="AF47" s="48"/>
      <c r="AG47" s="59"/>
      <c r="AH47" s="59"/>
      <c r="AI47" s="58"/>
      <c r="AJ47" s="4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235"/>
      <c r="B48" s="238"/>
      <c r="C48" s="238"/>
      <c r="D48" s="238"/>
      <c r="E48" s="241"/>
      <c r="F48" s="238"/>
      <c r="G48" s="244"/>
      <c r="H48" s="247"/>
      <c r="I48" s="229"/>
      <c r="J48" s="250"/>
      <c r="K48" s="229">
        <f t="shared" si="47"/>
        <v>0</v>
      </c>
      <c r="L48" s="247"/>
      <c r="M48" s="229"/>
      <c r="N48" s="232"/>
      <c r="O48" s="6">
        <v>3</v>
      </c>
      <c r="P48" s="50"/>
      <c r="Q48" s="51" t="str">
        <f>IF(OR(R48="Preventivo",R48="Detectivo"),"Probabilidad",IF(R48="Correctivo","Impacto",""))</f>
        <v/>
      </c>
      <c r="R48" s="52"/>
      <c r="S48" s="52"/>
      <c r="T48" s="53" t="str">
        <f t="shared" si="48"/>
        <v/>
      </c>
      <c r="U48" s="52"/>
      <c r="V48" s="52"/>
      <c r="W48" s="52"/>
      <c r="X48" s="24" t="str">
        <f>IFERROR(IF(AND(Q47="Probabilidad",Q48="Probabilidad"),(Z47-(+Z47*T48)),IF(AND(Q47="Impacto",Q48="Probabilidad"),(Z46-(+Z46*T48)),IF(Q48="Impacto",Z47,""))),"")</f>
        <v/>
      </c>
      <c r="Y48" s="54" t="str">
        <f t="shared" si="1"/>
        <v/>
      </c>
      <c r="Z48" s="55" t="str">
        <f t="shared" si="49"/>
        <v/>
      </c>
      <c r="AA48" s="54" t="str">
        <f t="shared" si="3"/>
        <v/>
      </c>
      <c r="AB48" s="55" t="str">
        <f>IFERROR(IF(AND(Q47="Impacto",Q48="Impacto"),(AB47-(+AB47*T48)),IF(AND(Q47="Probabilidad",Q48="Impacto"),(AB46-(+AB46*T48)),IF(Q48="Probabilidad",AB47,""))),"")</f>
        <v/>
      </c>
      <c r="AC48" s="56" t="str">
        <f t="shared" si="50"/>
        <v/>
      </c>
      <c r="AD48" s="57"/>
      <c r="AE48" s="58"/>
      <c r="AF48" s="48"/>
      <c r="AG48" s="59"/>
      <c r="AH48" s="59"/>
      <c r="AI48" s="58"/>
      <c r="AJ48" s="4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235"/>
      <c r="B49" s="238"/>
      <c r="C49" s="238"/>
      <c r="D49" s="238"/>
      <c r="E49" s="241"/>
      <c r="F49" s="238"/>
      <c r="G49" s="244"/>
      <c r="H49" s="247"/>
      <c r="I49" s="229"/>
      <c r="J49" s="250"/>
      <c r="K49" s="229">
        <f t="shared" si="47"/>
        <v>0</v>
      </c>
      <c r="L49" s="247"/>
      <c r="M49" s="229"/>
      <c r="N49" s="232"/>
      <c r="O49" s="6">
        <v>4</v>
      </c>
      <c r="P49" s="49"/>
      <c r="Q49" s="51" t="str">
        <f t="shared" ref="Q49:Q51" si="51">IF(OR(R49="Preventivo",R49="Detectivo"),"Probabilidad",IF(R49="Correctivo","Impacto",""))</f>
        <v/>
      </c>
      <c r="R49" s="52"/>
      <c r="S49" s="52"/>
      <c r="T49" s="53" t="str">
        <f t="shared" si="48"/>
        <v/>
      </c>
      <c r="U49" s="52"/>
      <c r="V49" s="52"/>
      <c r="W49" s="52"/>
      <c r="X49" s="24" t="str">
        <f t="shared" ref="X49:X51" si="52">IFERROR(IF(AND(Q48="Probabilidad",Q49="Probabilidad"),(Z48-(+Z48*T49)),IF(AND(Q48="Impacto",Q49="Probabilidad"),(Z47-(+Z47*T49)),IF(Q49="Impacto",Z48,""))),"")</f>
        <v/>
      </c>
      <c r="Y49" s="54" t="str">
        <f t="shared" si="1"/>
        <v/>
      </c>
      <c r="Z49" s="55" t="str">
        <f t="shared" si="49"/>
        <v/>
      </c>
      <c r="AA49" s="54" t="str">
        <f t="shared" si="3"/>
        <v/>
      </c>
      <c r="AB49" s="55" t="str">
        <f t="shared" ref="AB49:AB51" si="53">IFERROR(IF(AND(Q48="Impacto",Q49="Impacto"),(AB48-(+AB48*T49)),IF(AND(Q48="Probabilidad",Q49="Impacto"),(AB47-(+AB47*T49)),IF(Q49="Probabilidad",AB48,""))),"")</f>
        <v/>
      </c>
      <c r="AC49" s="56"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57"/>
      <c r="AE49" s="58"/>
      <c r="AF49" s="48"/>
      <c r="AG49" s="59"/>
      <c r="AH49" s="59"/>
      <c r="AI49" s="58"/>
      <c r="AJ49" s="4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235"/>
      <c r="B50" s="238"/>
      <c r="C50" s="238"/>
      <c r="D50" s="238"/>
      <c r="E50" s="241"/>
      <c r="F50" s="238"/>
      <c r="G50" s="244"/>
      <c r="H50" s="247"/>
      <c r="I50" s="229"/>
      <c r="J50" s="250"/>
      <c r="K50" s="229">
        <f t="shared" si="47"/>
        <v>0</v>
      </c>
      <c r="L50" s="247"/>
      <c r="M50" s="229"/>
      <c r="N50" s="232"/>
      <c r="O50" s="6">
        <v>5</v>
      </c>
      <c r="P50" s="49"/>
      <c r="Q50" s="51" t="str">
        <f t="shared" si="51"/>
        <v/>
      </c>
      <c r="R50" s="52"/>
      <c r="S50" s="52"/>
      <c r="T50" s="53" t="str">
        <f t="shared" si="48"/>
        <v/>
      </c>
      <c r="U50" s="52"/>
      <c r="V50" s="52"/>
      <c r="W50" s="52"/>
      <c r="X50" s="24" t="str">
        <f t="shared" si="52"/>
        <v/>
      </c>
      <c r="Y50" s="54" t="str">
        <f t="shared" si="1"/>
        <v/>
      </c>
      <c r="Z50" s="55" t="str">
        <f t="shared" si="49"/>
        <v/>
      </c>
      <c r="AA50" s="54" t="str">
        <f t="shared" si="3"/>
        <v/>
      </c>
      <c r="AB50" s="55" t="str">
        <f t="shared" si="53"/>
        <v/>
      </c>
      <c r="AC50" s="56"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57"/>
      <c r="AE50" s="58"/>
      <c r="AF50" s="48"/>
      <c r="AG50" s="59"/>
      <c r="AH50" s="59"/>
      <c r="AI50" s="58"/>
      <c r="AJ50" s="4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236"/>
      <c r="B51" s="239"/>
      <c r="C51" s="239"/>
      <c r="D51" s="239"/>
      <c r="E51" s="242"/>
      <c r="F51" s="239"/>
      <c r="G51" s="245"/>
      <c r="H51" s="248"/>
      <c r="I51" s="230"/>
      <c r="J51" s="251"/>
      <c r="K51" s="230">
        <f t="shared" si="47"/>
        <v>0</v>
      </c>
      <c r="L51" s="248"/>
      <c r="M51" s="230"/>
      <c r="N51" s="233"/>
      <c r="O51" s="6">
        <v>6</v>
      </c>
      <c r="P51" s="49"/>
      <c r="Q51" s="51" t="str">
        <f t="shared" si="51"/>
        <v/>
      </c>
      <c r="R51" s="52"/>
      <c r="S51" s="52"/>
      <c r="T51" s="53" t="str">
        <f t="shared" si="48"/>
        <v/>
      </c>
      <c r="U51" s="52"/>
      <c r="V51" s="52"/>
      <c r="W51" s="52"/>
      <c r="X51" s="24" t="str">
        <f t="shared" si="52"/>
        <v/>
      </c>
      <c r="Y51" s="54" t="str">
        <f t="shared" si="1"/>
        <v/>
      </c>
      <c r="Z51" s="55" t="str">
        <f t="shared" si="49"/>
        <v/>
      </c>
      <c r="AA51" s="54" t="str">
        <f t="shared" si="3"/>
        <v/>
      </c>
      <c r="AB51" s="55" t="str">
        <f t="shared" si="53"/>
        <v/>
      </c>
      <c r="AC51" s="56" t="str">
        <f t="shared" si="54"/>
        <v/>
      </c>
      <c r="AD51" s="57"/>
      <c r="AE51" s="58"/>
      <c r="AF51" s="48"/>
      <c r="AG51" s="59"/>
      <c r="AH51" s="59"/>
      <c r="AI51" s="58"/>
      <c r="AJ51" s="4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234">
        <v>8</v>
      </c>
      <c r="B52" s="237"/>
      <c r="C52" s="237"/>
      <c r="D52" s="237"/>
      <c r="E52" s="240"/>
      <c r="F52" s="237"/>
      <c r="G52" s="243"/>
      <c r="H52" s="246" t="str">
        <f>IF(G52&lt;=0,"",IF(G52&lt;=2,"Muy Baja",IF(G52&lt;=24,"Baja",IF(G52&lt;=500,"Media",IF(G52&lt;=5000,"Alta","Muy Alta")))))</f>
        <v/>
      </c>
      <c r="I52" s="228" t="str">
        <f>IF(H52="","",IF(H52="Muy Baja",0.2,IF(H52="Baja",0.4,IF(H52="Media",0.6,IF(H52="Alta",0.8,IF(H52="Muy Alta",1,))))))</f>
        <v/>
      </c>
      <c r="J52" s="249"/>
      <c r="K52" s="228">
        <f>IF(NOT(ISERROR(MATCH(J52,'Tabla Impacto'!$B$221:$B$223,0))),'Tabla Impacto'!$F$223&amp;"Por favor no seleccionar los criterios de impacto(Afectación Económica o presupuestal y Pérdida Reputacional)",J52)</f>
        <v>0</v>
      </c>
      <c r="L52" s="246" t="str">
        <f>IF(OR(K52='Tabla Impacto'!$C$11,K52='Tabla Impacto'!$D$11),"Leve",IF(OR(K52='Tabla Impacto'!$C$12,K52='Tabla Impacto'!$D$12),"Menor",IF(OR(K52='Tabla Impacto'!$C$13,K52='Tabla Impacto'!$D$13),"Moderado",IF(OR(K52='Tabla Impacto'!$C$14,K52='Tabla Impacto'!$D$14),"Mayor",IF(OR(K52='Tabla Impacto'!$C$15,K52='Tabla Impacto'!$D$15),"Catastrófico","")))))</f>
        <v/>
      </c>
      <c r="M52" s="228" t="str">
        <f>IF(L52="","",IF(L52="Leve",0.2,IF(L52="Menor",0.4,IF(L52="Moderado",0.6,IF(L52="Mayor",0.8,IF(L52="Catastrófico",1,))))))</f>
        <v/>
      </c>
      <c r="N52" s="231"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6">
        <v>1</v>
      </c>
      <c r="P52" s="49"/>
      <c r="Q52" s="51" t="str">
        <f>IF(OR(R52="Preventivo",R52="Detectivo"),"Probabilidad",IF(R52="Correctivo","Impacto",""))</f>
        <v/>
      </c>
      <c r="R52" s="52"/>
      <c r="S52" s="52"/>
      <c r="T52" s="53" t="str">
        <f>IF(AND(R52="Preventivo",S52="Automático"),"50%",IF(AND(R52="Preventivo",S52="Manual"),"40%",IF(AND(R52="Detectivo",S52="Automático"),"40%",IF(AND(R52="Detectivo",S52="Manual"),"30%",IF(AND(R52="Correctivo",S52="Automático"),"35%",IF(AND(R52="Correctivo",S52="Manual"),"25%",""))))))</f>
        <v/>
      </c>
      <c r="U52" s="52"/>
      <c r="V52" s="52"/>
      <c r="W52" s="52"/>
      <c r="X52" s="24" t="str">
        <f>IFERROR(IF(Q52="Probabilidad",(I52-(+I52*T52)),IF(Q52="Impacto",I52,"")),"")</f>
        <v/>
      </c>
      <c r="Y52" s="54" t="str">
        <f>IFERROR(IF(X52="","",IF(X52&lt;=0.2,"Muy Baja",IF(X52&lt;=0.4,"Baja",IF(X52&lt;=0.6,"Media",IF(X52&lt;=0.8,"Alta","Muy Alta"))))),"")</f>
        <v/>
      </c>
      <c r="Z52" s="55" t="str">
        <f>+X52</f>
        <v/>
      </c>
      <c r="AA52" s="54" t="str">
        <f>IFERROR(IF(AB52="","",IF(AB52&lt;=0.2,"Leve",IF(AB52&lt;=0.4,"Menor",IF(AB52&lt;=0.6,"Moderado",IF(AB52&lt;=0.8,"Mayor","Catastrófico"))))),"")</f>
        <v/>
      </c>
      <c r="AB52" s="55" t="str">
        <f>IFERROR(IF(Q52="Impacto",(M52-(+M52*T52)),IF(Q52="Probabilidad",M52,"")),"")</f>
        <v/>
      </c>
      <c r="AC52" s="56"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57"/>
      <c r="AE52" s="58"/>
      <c r="AF52" s="48"/>
      <c r="AG52" s="59"/>
      <c r="AH52" s="59"/>
      <c r="AI52" s="58"/>
      <c r="AJ52" s="4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235"/>
      <c r="B53" s="238"/>
      <c r="C53" s="238"/>
      <c r="D53" s="238"/>
      <c r="E53" s="241"/>
      <c r="F53" s="238"/>
      <c r="G53" s="244"/>
      <c r="H53" s="247"/>
      <c r="I53" s="229"/>
      <c r="J53" s="250"/>
      <c r="K53" s="229">
        <f>IF(NOT(ISERROR(MATCH(J53,_xlfn.ANCHORARRAY(E64),0))),I66&amp;"Por favor no seleccionar los criterios de impacto",J53)</f>
        <v>0</v>
      </c>
      <c r="L53" s="247"/>
      <c r="M53" s="229"/>
      <c r="N53" s="232"/>
      <c r="O53" s="6">
        <v>2</v>
      </c>
      <c r="P53" s="49"/>
      <c r="Q53" s="51" t="str">
        <f>IF(OR(R53="Preventivo",R53="Detectivo"),"Probabilidad",IF(R53="Correctivo","Impacto",""))</f>
        <v/>
      </c>
      <c r="R53" s="52"/>
      <c r="S53" s="52"/>
      <c r="T53" s="53" t="str">
        <f t="shared" ref="T53:T57" si="55">IF(AND(R53="Preventivo",S53="Automático"),"50%",IF(AND(R53="Preventivo",S53="Manual"),"40%",IF(AND(R53="Detectivo",S53="Automático"),"40%",IF(AND(R53="Detectivo",S53="Manual"),"30%",IF(AND(R53="Correctivo",S53="Automático"),"35%",IF(AND(R53="Correctivo",S53="Manual"),"25%",""))))))</f>
        <v/>
      </c>
      <c r="U53" s="52"/>
      <c r="V53" s="52"/>
      <c r="W53" s="52"/>
      <c r="X53" s="24" t="str">
        <f>IFERROR(IF(AND(Q52="Probabilidad",Q53="Probabilidad"),(Z52-(+Z52*T53)),IF(Q53="Probabilidad",(I52-(+I52*T53)),IF(Q53="Impacto",Z52,""))),"")</f>
        <v/>
      </c>
      <c r="Y53" s="54" t="str">
        <f t="shared" si="1"/>
        <v/>
      </c>
      <c r="Z53" s="55" t="str">
        <f t="shared" ref="Z53:Z57" si="56">+X53</f>
        <v/>
      </c>
      <c r="AA53" s="54" t="str">
        <f t="shared" si="3"/>
        <v/>
      </c>
      <c r="AB53" s="55" t="str">
        <f>IFERROR(IF(AND(Q52="Impacto",Q53="Impacto"),(AB46-(+AB46*T53)),IF(Q53="Impacto",($M$52-(+$M$52*T53)),IF(Q53="Probabilidad",AB46,""))),"")</f>
        <v/>
      </c>
      <c r="AC53" s="56"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57"/>
      <c r="AE53" s="58"/>
      <c r="AF53" s="48"/>
      <c r="AG53" s="59"/>
      <c r="AH53" s="59"/>
      <c r="AI53" s="58"/>
      <c r="AJ53" s="4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235"/>
      <c r="B54" s="238"/>
      <c r="C54" s="238"/>
      <c r="D54" s="238"/>
      <c r="E54" s="241"/>
      <c r="F54" s="238"/>
      <c r="G54" s="244"/>
      <c r="H54" s="247"/>
      <c r="I54" s="229"/>
      <c r="J54" s="250"/>
      <c r="K54" s="229">
        <f>IF(NOT(ISERROR(MATCH(J54,_xlfn.ANCHORARRAY(E65),0))),I67&amp;"Por favor no seleccionar los criterios de impacto",J54)</f>
        <v>0</v>
      </c>
      <c r="L54" s="247"/>
      <c r="M54" s="229"/>
      <c r="N54" s="232"/>
      <c r="O54" s="6">
        <v>3</v>
      </c>
      <c r="P54" s="50"/>
      <c r="Q54" s="51" t="str">
        <f>IF(OR(R54="Preventivo",R54="Detectivo"),"Probabilidad",IF(R54="Correctivo","Impacto",""))</f>
        <v/>
      </c>
      <c r="R54" s="52"/>
      <c r="S54" s="52"/>
      <c r="T54" s="53" t="str">
        <f t="shared" si="55"/>
        <v/>
      </c>
      <c r="U54" s="52"/>
      <c r="V54" s="52"/>
      <c r="W54" s="52"/>
      <c r="X54" s="24" t="str">
        <f>IFERROR(IF(AND(Q53="Probabilidad",Q54="Probabilidad"),(Z53-(+Z53*T54)),IF(AND(Q53="Impacto",Q54="Probabilidad"),(Z52-(+Z52*T54)),IF(Q54="Impacto",Z53,""))),"")</f>
        <v/>
      </c>
      <c r="Y54" s="54" t="str">
        <f t="shared" si="1"/>
        <v/>
      </c>
      <c r="Z54" s="55" t="str">
        <f t="shared" si="56"/>
        <v/>
      </c>
      <c r="AA54" s="54" t="str">
        <f t="shared" si="3"/>
        <v/>
      </c>
      <c r="AB54" s="55" t="str">
        <f>IFERROR(IF(AND(Q53="Impacto",Q54="Impacto"),(AB53-(+AB53*T54)),IF(AND(Q53="Probabilidad",Q54="Impacto"),(AB52-(+AB52*T54)),IF(Q54="Probabilidad",AB53,""))),"")</f>
        <v/>
      </c>
      <c r="AC54" s="56" t="str">
        <f t="shared" si="57"/>
        <v/>
      </c>
      <c r="AD54" s="57"/>
      <c r="AE54" s="58"/>
      <c r="AF54" s="48"/>
      <c r="AG54" s="59"/>
      <c r="AH54" s="59"/>
      <c r="AI54" s="58"/>
      <c r="AJ54" s="4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235"/>
      <c r="B55" s="238"/>
      <c r="C55" s="238"/>
      <c r="D55" s="238"/>
      <c r="E55" s="241"/>
      <c r="F55" s="238"/>
      <c r="G55" s="244"/>
      <c r="H55" s="247"/>
      <c r="I55" s="229"/>
      <c r="J55" s="250"/>
      <c r="K55" s="229">
        <f>IF(NOT(ISERROR(MATCH(J55,_xlfn.ANCHORARRAY(E66),0))),I68&amp;"Por favor no seleccionar los criterios de impacto",J55)</f>
        <v>0</v>
      </c>
      <c r="L55" s="247"/>
      <c r="M55" s="229"/>
      <c r="N55" s="232"/>
      <c r="O55" s="6">
        <v>4</v>
      </c>
      <c r="P55" s="49"/>
      <c r="Q55" s="51" t="str">
        <f t="shared" ref="Q55:Q57" si="58">IF(OR(R55="Preventivo",R55="Detectivo"),"Probabilidad",IF(R55="Correctivo","Impacto",""))</f>
        <v/>
      </c>
      <c r="R55" s="52"/>
      <c r="S55" s="52"/>
      <c r="T55" s="53" t="str">
        <f t="shared" si="55"/>
        <v/>
      </c>
      <c r="U55" s="52"/>
      <c r="V55" s="52"/>
      <c r="W55" s="52"/>
      <c r="X55" s="24" t="str">
        <f t="shared" ref="X55:X57" si="59">IFERROR(IF(AND(Q54="Probabilidad",Q55="Probabilidad"),(Z54-(+Z54*T55)),IF(AND(Q54="Impacto",Q55="Probabilidad"),(Z53-(+Z53*T55)),IF(Q55="Impacto",Z54,""))),"")</f>
        <v/>
      </c>
      <c r="Y55" s="54" t="str">
        <f t="shared" si="1"/>
        <v/>
      </c>
      <c r="Z55" s="55" t="str">
        <f t="shared" si="56"/>
        <v/>
      </c>
      <c r="AA55" s="54" t="str">
        <f t="shared" si="3"/>
        <v/>
      </c>
      <c r="AB55" s="55" t="str">
        <f t="shared" ref="AB55:AB57" si="60">IFERROR(IF(AND(Q54="Impacto",Q55="Impacto"),(AB54-(+AB54*T55)),IF(AND(Q54="Probabilidad",Q55="Impacto"),(AB53-(+AB53*T55)),IF(Q55="Probabilidad",AB54,""))),"")</f>
        <v/>
      </c>
      <c r="AC55" s="56"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57"/>
      <c r="AE55" s="58"/>
      <c r="AF55" s="48"/>
      <c r="AG55" s="59"/>
      <c r="AH55" s="59"/>
      <c r="AI55" s="58"/>
      <c r="AJ55" s="4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235"/>
      <c r="B56" s="238"/>
      <c r="C56" s="238"/>
      <c r="D56" s="238"/>
      <c r="E56" s="241"/>
      <c r="F56" s="238"/>
      <c r="G56" s="244"/>
      <c r="H56" s="247"/>
      <c r="I56" s="229"/>
      <c r="J56" s="250"/>
      <c r="K56" s="229">
        <f>IF(NOT(ISERROR(MATCH(J56,_xlfn.ANCHORARRAY(E67),0))),I69&amp;"Por favor no seleccionar los criterios de impacto",J56)</f>
        <v>0</v>
      </c>
      <c r="L56" s="247"/>
      <c r="M56" s="229"/>
      <c r="N56" s="232"/>
      <c r="O56" s="6">
        <v>5</v>
      </c>
      <c r="P56" s="49"/>
      <c r="Q56" s="51" t="str">
        <f t="shared" si="58"/>
        <v/>
      </c>
      <c r="R56" s="52"/>
      <c r="S56" s="52"/>
      <c r="T56" s="53" t="str">
        <f t="shared" si="55"/>
        <v/>
      </c>
      <c r="U56" s="52"/>
      <c r="V56" s="52"/>
      <c r="W56" s="52"/>
      <c r="X56" s="24" t="str">
        <f t="shared" si="59"/>
        <v/>
      </c>
      <c r="Y56" s="54" t="str">
        <f t="shared" si="1"/>
        <v/>
      </c>
      <c r="Z56" s="55" t="str">
        <f t="shared" si="56"/>
        <v/>
      </c>
      <c r="AA56" s="54" t="str">
        <f t="shared" si="3"/>
        <v/>
      </c>
      <c r="AB56" s="55" t="str">
        <f t="shared" si="60"/>
        <v/>
      </c>
      <c r="AC56" s="56"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57"/>
      <c r="AE56" s="58"/>
      <c r="AF56" s="48"/>
      <c r="AG56" s="59"/>
      <c r="AH56" s="59"/>
      <c r="AI56" s="58"/>
      <c r="AJ56" s="4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236"/>
      <c r="B57" s="239"/>
      <c r="C57" s="239"/>
      <c r="D57" s="239"/>
      <c r="E57" s="242"/>
      <c r="F57" s="239"/>
      <c r="G57" s="245"/>
      <c r="H57" s="248"/>
      <c r="I57" s="230"/>
      <c r="J57" s="251"/>
      <c r="K57" s="230">
        <f>IF(NOT(ISERROR(MATCH(J57,_xlfn.ANCHORARRAY(E68),0))),I70&amp;"Por favor no seleccionar los criterios de impacto",J57)</f>
        <v>0</v>
      </c>
      <c r="L57" s="248"/>
      <c r="M57" s="230"/>
      <c r="N57" s="233"/>
      <c r="O57" s="6">
        <v>6</v>
      </c>
      <c r="P57" s="49"/>
      <c r="Q57" s="51" t="str">
        <f t="shared" si="58"/>
        <v/>
      </c>
      <c r="R57" s="52"/>
      <c r="S57" s="52"/>
      <c r="T57" s="53" t="str">
        <f t="shared" si="55"/>
        <v/>
      </c>
      <c r="U57" s="52"/>
      <c r="V57" s="52"/>
      <c r="W57" s="52"/>
      <c r="X57" s="24" t="str">
        <f t="shared" si="59"/>
        <v/>
      </c>
      <c r="Y57" s="54" t="str">
        <f t="shared" si="1"/>
        <v/>
      </c>
      <c r="Z57" s="55" t="str">
        <f t="shared" si="56"/>
        <v/>
      </c>
      <c r="AA57" s="54" t="str">
        <f t="shared" si="3"/>
        <v/>
      </c>
      <c r="AB57" s="55" t="str">
        <f t="shared" si="60"/>
        <v/>
      </c>
      <c r="AC57" s="56" t="str">
        <f t="shared" si="61"/>
        <v/>
      </c>
      <c r="AD57" s="57"/>
      <c r="AE57" s="58"/>
      <c r="AF57" s="48"/>
      <c r="AG57" s="59"/>
      <c r="AH57" s="59"/>
      <c r="AI57" s="58"/>
      <c r="AJ57" s="4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234">
        <v>9</v>
      </c>
      <c r="B58" s="237"/>
      <c r="C58" s="237"/>
      <c r="D58" s="237"/>
      <c r="E58" s="240"/>
      <c r="F58" s="237"/>
      <c r="G58" s="243"/>
      <c r="H58" s="246" t="str">
        <f>IF(G58&lt;=0,"",IF(G58&lt;=2,"Muy Baja",IF(G58&lt;=24,"Baja",IF(G58&lt;=500,"Media",IF(G58&lt;=5000,"Alta","Muy Alta")))))</f>
        <v/>
      </c>
      <c r="I58" s="228" t="str">
        <f>IF(H58="","",IF(H58="Muy Baja",0.2,IF(H58="Baja",0.4,IF(H58="Media",0.6,IF(H58="Alta",0.8,IF(H58="Muy Alta",1,))))))</f>
        <v/>
      </c>
      <c r="J58" s="249"/>
      <c r="K58" s="228">
        <f>IF(NOT(ISERROR(MATCH(J58,'Tabla Impacto'!$B$221:$B$223,0))),'Tabla Impacto'!$F$223&amp;"Por favor no seleccionar los criterios de impacto(Afectación Económica o presupuestal y Pérdida Reputacional)",J58)</f>
        <v>0</v>
      </c>
      <c r="L58" s="246" t="str">
        <f>IF(OR(K58='Tabla Impacto'!$C$11,K58='Tabla Impacto'!$D$11),"Leve",IF(OR(K58='Tabla Impacto'!$C$12,K58='Tabla Impacto'!$D$12),"Menor",IF(OR(K58='Tabla Impacto'!$C$13,K58='Tabla Impacto'!$D$13),"Moderado",IF(OR(K58='Tabla Impacto'!$C$14,K58='Tabla Impacto'!$D$14),"Mayor",IF(OR(K58='Tabla Impacto'!$C$15,K58='Tabla Impacto'!$D$15),"Catastrófico","")))))</f>
        <v/>
      </c>
      <c r="M58" s="228" t="str">
        <f>IF(L58="","",IF(L58="Leve",0.2,IF(L58="Menor",0.4,IF(L58="Moderado",0.6,IF(L58="Mayor",0.8,IF(L58="Catastrófico",1,))))))</f>
        <v/>
      </c>
      <c r="N58" s="231"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6">
        <v>1</v>
      </c>
      <c r="P58" s="49"/>
      <c r="Q58" s="51" t="str">
        <f>IF(OR(R58="Preventivo",R58="Detectivo"),"Probabilidad",IF(R58="Correctivo","Impacto",""))</f>
        <v/>
      </c>
      <c r="R58" s="52"/>
      <c r="S58" s="52"/>
      <c r="T58" s="53" t="str">
        <f>IF(AND(R58="Preventivo",S58="Automático"),"50%",IF(AND(R58="Preventivo",S58="Manual"),"40%",IF(AND(R58="Detectivo",S58="Automático"),"40%",IF(AND(R58="Detectivo",S58="Manual"),"30%",IF(AND(R58="Correctivo",S58="Automático"),"35%",IF(AND(R58="Correctivo",S58="Manual"),"25%",""))))))</f>
        <v/>
      </c>
      <c r="U58" s="52"/>
      <c r="V58" s="52"/>
      <c r="W58" s="52"/>
      <c r="X58" s="24" t="str">
        <f>IFERROR(IF(Q58="Probabilidad",(I58-(+I58*T58)),IF(Q58="Impacto",I58,"")),"")</f>
        <v/>
      </c>
      <c r="Y58" s="54" t="str">
        <f>IFERROR(IF(X58="","",IF(X58&lt;=0.2,"Muy Baja",IF(X58&lt;=0.4,"Baja",IF(X58&lt;=0.6,"Media",IF(X58&lt;=0.8,"Alta","Muy Alta"))))),"")</f>
        <v/>
      </c>
      <c r="Z58" s="55" t="str">
        <f>+X58</f>
        <v/>
      </c>
      <c r="AA58" s="54" t="str">
        <f>IFERROR(IF(AB58="","",IF(AB58&lt;=0.2,"Leve",IF(AB58&lt;=0.4,"Menor",IF(AB58&lt;=0.6,"Moderado",IF(AB58&lt;=0.8,"Mayor","Catastrófico"))))),"")</f>
        <v/>
      </c>
      <c r="AB58" s="55" t="str">
        <f>IFERROR(IF(Q58="Impacto",(M58-(+M58*T58)),IF(Q58="Probabilidad",M58,"")),"")</f>
        <v/>
      </c>
      <c r="AC58" s="56"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57"/>
      <c r="AE58" s="58"/>
      <c r="AF58" s="48"/>
      <c r="AG58" s="59"/>
      <c r="AH58" s="59"/>
      <c r="AI58" s="58"/>
      <c r="AJ58" s="4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235"/>
      <c r="B59" s="238"/>
      <c r="C59" s="238"/>
      <c r="D59" s="238"/>
      <c r="E59" s="241"/>
      <c r="F59" s="238"/>
      <c r="G59" s="244"/>
      <c r="H59" s="247"/>
      <c r="I59" s="229"/>
      <c r="J59" s="250"/>
      <c r="K59" s="229">
        <f>IF(NOT(ISERROR(MATCH(J59,_xlfn.ANCHORARRAY(E70),0))),I72&amp;"Por favor no seleccionar los criterios de impacto",J59)</f>
        <v>0</v>
      </c>
      <c r="L59" s="247"/>
      <c r="M59" s="229"/>
      <c r="N59" s="232"/>
      <c r="O59" s="6">
        <v>2</v>
      </c>
      <c r="P59" s="49"/>
      <c r="Q59" s="51" t="str">
        <f>IF(OR(R59="Preventivo",R59="Detectivo"),"Probabilidad",IF(R59="Correctivo","Impacto",""))</f>
        <v/>
      </c>
      <c r="R59" s="52"/>
      <c r="S59" s="52"/>
      <c r="T59" s="53" t="str">
        <f t="shared" ref="T59:T63" si="62">IF(AND(R59="Preventivo",S59="Automático"),"50%",IF(AND(R59="Preventivo",S59="Manual"),"40%",IF(AND(R59="Detectivo",S59="Automático"),"40%",IF(AND(R59="Detectivo",S59="Manual"),"30%",IF(AND(R59="Correctivo",S59="Automático"),"35%",IF(AND(R59="Correctivo",S59="Manual"),"25%",""))))))</f>
        <v/>
      </c>
      <c r="U59" s="52"/>
      <c r="V59" s="52"/>
      <c r="W59" s="52"/>
      <c r="X59" s="24" t="str">
        <f>IFERROR(IF(AND(Q58="Probabilidad",Q59="Probabilidad"),(Z58-(+Z58*T59)),IF(Q59="Probabilidad",(I58-(+I58*T59)),IF(Q59="Impacto",Z58,""))),"")</f>
        <v/>
      </c>
      <c r="Y59" s="54" t="str">
        <f t="shared" si="1"/>
        <v/>
      </c>
      <c r="Z59" s="55" t="str">
        <f t="shared" ref="Z59:Z63" si="63">+X59</f>
        <v/>
      </c>
      <c r="AA59" s="54" t="str">
        <f t="shared" si="3"/>
        <v/>
      </c>
      <c r="AB59" s="55" t="str">
        <f>IFERROR(IF(AND(Q58="Impacto",Q59="Impacto"),(AB52-(+AB52*T59)),IF(Q59="Impacto",($M$58-(+$M$58*T59)),IF(Q59="Probabilidad",AB52,""))),"")</f>
        <v/>
      </c>
      <c r="AC59" s="56"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57"/>
      <c r="AE59" s="58"/>
      <c r="AF59" s="48"/>
      <c r="AG59" s="59"/>
      <c r="AH59" s="59"/>
      <c r="AI59" s="58"/>
      <c r="AJ59" s="4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235"/>
      <c r="B60" s="238"/>
      <c r="C60" s="238"/>
      <c r="D60" s="238"/>
      <c r="E60" s="241"/>
      <c r="F60" s="238"/>
      <c r="G60" s="244"/>
      <c r="H60" s="247"/>
      <c r="I60" s="229"/>
      <c r="J60" s="250"/>
      <c r="K60" s="229">
        <f>IF(NOT(ISERROR(MATCH(J60,_xlfn.ANCHORARRAY(E71),0))),I73&amp;"Por favor no seleccionar los criterios de impacto",J60)</f>
        <v>0</v>
      </c>
      <c r="L60" s="247"/>
      <c r="M60" s="229"/>
      <c r="N60" s="232"/>
      <c r="O60" s="6">
        <v>3</v>
      </c>
      <c r="P60" s="50"/>
      <c r="Q60" s="51" t="str">
        <f>IF(OR(R60="Preventivo",R60="Detectivo"),"Probabilidad",IF(R60="Correctivo","Impacto",""))</f>
        <v/>
      </c>
      <c r="R60" s="52"/>
      <c r="S60" s="52"/>
      <c r="T60" s="53" t="str">
        <f t="shared" si="62"/>
        <v/>
      </c>
      <c r="U60" s="52"/>
      <c r="V60" s="52"/>
      <c r="W60" s="52"/>
      <c r="X60" s="24" t="str">
        <f>IFERROR(IF(AND(Q59="Probabilidad",Q60="Probabilidad"),(Z59-(+Z59*T60)),IF(AND(Q59="Impacto",Q60="Probabilidad"),(Z58-(+Z58*T60)),IF(Q60="Impacto",Z59,""))),"")</f>
        <v/>
      </c>
      <c r="Y60" s="54" t="str">
        <f t="shared" si="1"/>
        <v/>
      </c>
      <c r="Z60" s="55" t="str">
        <f t="shared" si="63"/>
        <v/>
      </c>
      <c r="AA60" s="54" t="str">
        <f t="shared" si="3"/>
        <v/>
      </c>
      <c r="AB60" s="55" t="str">
        <f>IFERROR(IF(AND(Q59="Impacto",Q60="Impacto"),(AB59-(+AB59*T60)),IF(AND(Q59="Probabilidad",Q60="Impacto"),(AB58-(+AB58*T60)),IF(Q60="Probabilidad",AB59,""))),"")</f>
        <v/>
      </c>
      <c r="AC60" s="56" t="str">
        <f t="shared" si="64"/>
        <v/>
      </c>
      <c r="AD60" s="57"/>
      <c r="AE60" s="58"/>
      <c r="AF60" s="48"/>
      <c r="AG60" s="59"/>
      <c r="AH60" s="59"/>
      <c r="AI60" s="58"/>
      <c r="AJ60" s="4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235"/>
      <c r="B61" s="238"/>
      <c r="C61" s="238"/>
      <c r="D61" s="238"/>
      <c r="E61" s="241"/>
      <c r="F61" s="238"/>
      <c r="G61" s="244"/>
      <c r="H61" s="247"/>
      <c r="I61" s="229"/>
      <c r="J61" s="250"/>
      <c r="K61" s="229">
        <f>IF(NOT(ISERROR(MATCH(J61,_xlfn.ANCHORARRAY(E72),0))),I74&amp;"Por favor no seleccionar los criterios de impacto",J61)</f>
        <v>0</v>
      </c>
      <c r="L61" s="247"/>
      <c r="M61" s="229"/>
      <c r="N61" s="232"/>
      <c r="O61" s="6">
        <v>4</v>
      </c>
      <c r="P61" s="49"/>
      <c r="Q61" s="51" t="str">
        <f t="shared" ref="Q61:Q63" si="65">IF(OR(R61="Preventivo",R61="Detectivo"),"Probabilidad",IF(R61="Correctivo","Impacto",""))</f>
        <v/>
      </c>
      <c r="R61" s="52"/>
      <c r="S61" s="52"/>
      <c r="T61" s="53" t="str">
        <f t="shared" si="62"/>
        <v/>
      </c>
      <c r="U61" s="52"/>
      <c r="V61" s="52"/>
      <c r="W61" s="52"/>
      <c r="X61" s="24" t="str">
        <f t="shared" ref="X61:X63" si="66">IFERROR(IF(AND(Q60="Probabilidad",Q61="Probabilidad"),(Z60-(+Z60*T61)),IF(AND(Q60="Impacto",Q61="Probabilidad"),(Z59-(+Z59*T61)),IF(Q61="Impacto",Z60,""))),"")</f>
        <v/>
      </c>
      <c r="Y61" s="54" t="str">
        <f t="shared" si="1"/>
        <v/>
      </c>
      <c r="Z61" s="55" t="str">
        <f t="shared" si="63"/>
        <v/>
      </c>
      <c r="AA61" s="54" t="str">
        <f t="shared" si="3"/>
        <v/>
      </c>
      <c r="AB61" s="55" t="str">
        <f t="shared" ref="AB61:AB63" si="67">IFERROR(IF(AND(Q60="Impacto",Q61="Impacto"),(AB60-(+AB60*T61)),IF(AND(Q60="Probabilidad",Q61="Impacto"),(AB59-(+AB59*T61)),IF(Q61="Probabilidad",AB60,""))),"")</f>
        <v/>
      </c>
      <c r="AC61" s="56"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57"/>
      <c r="AE61" s="58"/>
      <c r="AF61" s="48"/>
      <c r="AG61" s="59"/>
      <c r="AH61" s="59"/>
      <c r="AI61" s="58"/>
      <c r="AJ61" s="4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235"/>
      <c r="B62" s="238"/>
      <c r="C62" s="238"/>
      <c r="D62" s="238"/>
      <c r="E62" s="241"/>
      <c r="F62" s="238"/>
      <c r="G62" s="244"/>
      <c r="H62" s="247"/>
      <c r="I62" s="229"/>
      <c r="J62" s="250"/>
      <c r="K62" s="229">
        <f>IF(NOT(ISERROR(MATCH(J62,_xlfn.ANCHORARRAY(E73),0))),I75&amp;"Por favor no seleccionar los criterios de impacto",J62)</f>
        <v>0</v>
      </c>
      <c r="L62" s="247"/>
      <c r="M62" s="229"/>
      <c r="N62" s="232"/>
      <c r="O62" s="6">
        <v>5</v>
      </c>
      <c r="P62" s="49"/>
      <c r="Q62" s="51" t="str">
        <f t="shared" si="65"/>
        <v/>
      </c>
      <c r="R62" s="52"/>
      <c r="S62" s="52"/>
      <c r="T62" s="53" t="str">
        <f t="shared" si="62"/>
        <v/>
      </c>
      <c r="U62" s="52"/>
      <c r="V62" s="52"/>
      <c r="W62" s="52"/>
      <c r="X62" s="24" t="str">
        <f t="shared" si="66"/>
        <v/>
      </c>
      <c r="Y62" s="54" t="str">
        <f t="shared" si="1"/>
        <v/>
      </c>
      <c r="Z62" s="55" t="str">
        <f t="shared" si="63"/>
        <v/>
      </c>
      <c r="AA62" s="54" t="str">
        <f t="shared" si="3"/>
        <v/>
      </c>
      <c r="AB62" s="55" t="str">
        <f t="shared" si="67"/>
        <v/>
      </c>
      <c r="AC62" s="56"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57"/>
      <c r="AE62" s="58"/>
      <c r="AF62" s="48"/>
      <c r="AG62" s="59"/>
      <c r="AH62" s="59"/>
      <c r="AI62" s="58"/>
      <c r="AJ62" s="4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236"/>
      <c r="B63" s="239"/>
      <c r="C63" s="239"/>
      <c r="D63" s="239"/>
      <c r="E63" s="242"/>
      <c r="F63" s="239"/>
      <c r="G63" s="245"/>
      <c r="H63" s="248"/>
      <c r="I63" s="230"/>
      <c r="J63" s="251"/>
      <c r="K63" s="230">
        <f>IF(NOT(ISERROR(MATCH(J63,_xlfn.ANCHORARRAY(E74),0))),I76&amp;"Por favor no seleccionar los criterios de impacto",J63)</f>
        <v>0</v>
      </c>
      <c r="L63" s="248"/>
      <c r="M63" s="230"/>
      <c r="N63" s="233"/>
      <c r="O63" s="6">
        <v>6</v>
      </c>
      <c r="P63" s="49"/>
      <c r="Q63" s="51" t="str">
        <f t="shared" si="65"/>
        <v/>
      </c>
      <c r="R63" s="52"/>
      <c r="S63" s="52"/>
      <c r="T63" s="53" t="str">
        <f t="shared" si="62"/>
        <v/>
      </c>
      <c r="U63" s="52"/>
      <c r="V63" s="52"/>
      <c r="W63" s="52"/>
      <c r="X63" s="24" t="str">
        <f t="shared" si="66"/>
        <v/>
      </c>
      <c r="Y63" s="54" t="str">
        <f t="shared" si="1"/>
        <v/>
      </c>
      <c r="Z63" s="55" t="str">
        <f t="shared" si="63"/>
        <v/>
      </c>
      <c r="AA63" s="54" t="str">
        <f t="shared" si="3"/>
        <v/>
      </c>
      <c r="AB63" s="55" t="str">
        <f t="shared" si="67"/>
        <v/>
      </c>
      <c r="AC63" s="56" t="str">
        <f t="shared" si="68"/>
        <v/>
      </c>
      <c r="AD63" s="57"/>
      <c r="AE63" s="58"/>
      <c r="AF63" s="48"/>
      <c r="AG63" s="59"/>
      <c r="AH63" s="59"/>
      <c r="AI63" s="58"/>
      <c r="AJ63" s="4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234">
        <v>10</v>
      </c>
      <c r="B64" s="237"/>
      <c r="C64" s="237"/>
      <c r="D64" s="237"/>
      <c r="E64" s="240"/>
      <c r="F64" s="237"/>
      <c r="G64" s="243"/>
      <c r="H64" s="246" t="str">
        <f>IF(G64&lt;=0,"",IF(G64&lt;=2,"Muy Baja",IF(G64&lt;=24,"Baja",IF(G64&lt;=500,"Media",IF(G64&lt;=5000,"Alta","Muy Alta")))))</f>
        <v/>
      </c>
      <c r="I64" s="228" t="str">
        <f>IF(H64="","",IF(H64="Muy Baja",0.2,IF(H64="Baja",0.4,IF(H64="Media",0.6,IF(H64="Alta",0.8,IF(H64="Muy Alta",1,))))))</f>
        <v/>
      </c>
      <c r="J64" s="249"/>
      <c r="K64" s="228">
        <f>IF(NOT(ISERROR(MATCH(J64,'Tabla Impacto'!$B$221:$B$223,0))),'Tabla Impacto'!$F$223&amp;"Por favor no seleccionar los criterios de impacto(Afectación Económica o presupuestal y Pérdida Reputacional)",J64)</f>
        <v>0</v>
      </c>
      <c r="L64" s="246" t="str">
        <f>IF(OR(K64='Tabla Impacto'!$C$11,K64='Tabla Impacto'!$D$11),"Leve",IF(OR(K64='Tabla Impacto'!$C$12,K64='Tabla Impacto'!$D$12),"Menor",IF(OR(K64='Tabla Impacto'!$C$13,K64='Tabla Impacto'!$D$13),"Moderado",IF(OR(K64='Tabla Impacto'!$C$14,K64='Tabla Impacto'!$D$14),"Mayor",IF(OR(K64='Tabla Impacto'!$C$15,K64='Tabla Impacto'!$D$15),"Catastrófico","")))))</f>
        <v/>
      </c>
      <c r="M64" s="228" t="str">
        <f>IF(L64="","",IF(L64="Leve",0.2,IF(L64="Menor",0.4,IF(L64="Moderado",0.6,IF(L64="Mayor",0.8,IF(L64="Catastrófico",1,))))))</f>
        <v/>
      </c>
      <c r="N64" s="231"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6">
        <v>1</v>
      </c>
      <c r="P64" s="49"/>
      <c r="Q64" s="51" t="str">
        <f>IF(OR(R64="Preventivo",R64="Detectivo"),"Probabilidad",IF(R64="Correctivo","Impacto",""))</f>
        <v/>
      </c>
      <c r="R64" s="52"/>
      <c r="S64" s="52"/>
      <c r="T64" s="53" t="str">
        <f>IF(AND(R64="Preventivo",S64="Automático"),"50%",IF(AND(R64="Preventivo",S64="Manual"),"40%",IF(AND(R64="Detectivo",S64="Automático"),"40%",IF(AND(R64="Detectivo",S64="Manual"),"30%",IF(AND(R64="Correctivo",S64="Automático"),"35%",IF(AND(R64="Correctivo",S64="Manual"),"25%",""))))))</f>
        <v/>
      </c>
      <c r="U64" s="52"/>
      <c r="V64" s="52"/>
      <c r="W64" s="52"/>
      <c r="X64" s="24" t="str">
        <f>IFERROR(IF(Q64="Probabilidad",(I64-(+I64*T64)),IF(Q64="Impacto",I64,"")),"")</f>
        <v/>
      </c>
      <c r="Y64" s="54" t="str">
        <f>IFERROR(IF(X64="","",IF(X64&lt;=0.2,"Muy Baja",IF(X64&lt;=0.4,"Baja",IF(X64&lt;=0.6,"Media",IF(X64&lt;=0.8,"Alta","Muy Alta"))))),"")</f>
        <v/>
      </c>
      <c r="Z64" s="55" t="str">
        <f>+X64</f>
        <v/>
      </c>
      <c r="AA64" s="54" t="str">
        <f>IFERROR(IF(AB64="","",IF(AB64&lt;=0.2,"Leve",IF(AB64&lt;=0.4,"Menor",IF(AB64&lt;=0.6,"Moderado",IF(AB64&lt;=0.8,"Mayor","Catastrófico"))))),"")</f>
        <v/>
      </c>
      <c r="AB64" s="55" t="str">
        <f>IFERROR(IF(Q64="Impacto",(M64-(+M64*T64)),IF(Q64="Probabilidad",M64,"")),"")</f>
        <v/>
      </c>
      <c r="AC64" s="56"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57"/>
      <c r="AE64" s="58"/>
      <c r="AF64" s="48"/>
      <c r="AG64" s="59"/>
      <c r="AH64" s="59"/>
      <c r="AI64" s="58"/>
      <c r="AJ64" s="4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235"/>
      <c r="B65" s="238"/>
      <c r="C65" s="238"/>
      <c r="D65" s="238"/>
      <c r="E65" s="241"/>
      <c r="F65" s="238"/>
      <c r="G65" s="244"/>
      <c r="H65" s="247"/>
      <c r="I65" s="229"/>
      <c r="J65" s="250"/>
      <c r="K65" s="229">
        <f>IF(NOT(ISERROR(MATCH(J65,_xlfn.ANCHORARRAY(E76),0))),I78&amp;"Por favor no seleccionar los criterios de impacto",J65)</f>
        <v>0</v>
      </c>
      <c r="L65" s="247"/>
      <c r="M65" s="229"/>
      <c r="N65" s="232"/>
      <c r="O65" s="6">
        <v>2</v>
      </c>
      <c r="P65" s="49"/>
      <c r="Q65" s="51" t="str">
        <f>IF(OR(R65="Preventivo",R65="Detectivo"),"Probabilidad",IF(R65="Correctivo","Impacto",""))</f>
        <v/>
      </c>
      <c r="R65" s="52"/>
      <c r="S65" s="52"/>
      <c r="T65" s="53" t="str">
        <f t="shared" ref="T65:T69" si="69">IF(AND(R65="Preventivo",S65="Automático"),"50%",IF(AND(R65="Preventivo",S65="Manual"),"40%",IF(AND(R65="Detectivo",S65="Automático"),"40%",IF(AND(R65="Detectivo",S65="Manual"),"30%",IF(AND(R65="Correctivo",S65="Automático"),"35%",IF(AND(R65="Correctivo",S65="Manual"),"25%",""))))))</f>
        <v/>
      </c>
      <c r="U65" s="52"/>
      <c r="V65" s="52"/>
      <c r="W65" s="52"/>
      <c r="X65" s="24" t="str">
        <f>IFERROR(IF(AND(Q64="Probabilidad",Q65="Probabilidad"),(Z64-(+Z64*T65)),IF(Q65="Probabilidad",(I64-(+I64*T65)),IF(Q65="Impacto",Z64,""))),"")</f>
        <v/>
      </c>
      <c r="Y65" s="54" t="str">
        <f t="shared" si="1"/>
        <v/>
      </c>
      <c r="Z65" s="55" t="str">
        <f t="shared" ref="Z65:Z69" si="70">+X65</f>
        <v/>
      </c>
      <c r="AA65" s="54" t="str">
        <f t="shared" si="3"/>
        <v/>
      </c>
      <c r="AB65" s="55" t="str">
        <f>IFERROR(IF(AND(Q64="Impacto",Q65="Impacto"),(AB58-(+AB58*T65)),IF(Q65="Impacto",($M$64-(+$M$64*T65)),IF(Q65="Probabilidad",AB58,""))),"")</f>
        <v/>
      </c>
      <c r="AC65" s="56"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57"/>
      <c r="AE65" s="58"/>
      <c r="AF65" s="48"/>
      <c r="AG65" s="59"/>
      <c r="AH65" s="59"/>
      <c r="AI65" s="58"/>
      <c r="AJ65" s="48"/>
    </row>
    <row r="66" spans="1:36" ht="151.5" customHeight="1" x14ac:dyDescent="0.3">
      <c r="A66" s="235"/>
      <c r="B66" s="238"/>
      <c r="C66" s="238"/>
      <c r="D66" s="238"/>
      <c r="E66" s="241"/>
      <c r="F66" s="238"/>
      <c r="G66" s="244"/>
      <c r="H66" s="247"/>
      <c r="I66" s="229"/>
      <c r="J66" s="250"/>
      <c r="K66" s="229">
        <f>IF(NOT(ISERROR(MATCH(J66,_xlfn.ANCHORARRAY(E77),0))),I79&amp;"Por favor no seleccionar los criterios de impacto",J66)</f>
        <v>0</v>
      </c>
      <c r="L66" s="247"/>
      <c r="M66" s="229"/>
      <c r="N66" s="232"/>
      <c r="O66" s="6">
        <v>3</v>
      </c>
      <c r="P66" s="50"/>
      <c r="Q66" s="51" t="str">
        <f>IF(OR(R66="Preventivo",R66="Detectivo"),"Probabilidad",IF(R66="Correctivo","Impacto",""))</f>
        <v/>
      </c>
      <c r="R66" s="52"/>
      <c r="S66" s="52"/>
      <c r="T66" s="53" t="str">
        <f t="shared" si="69"/>
        <v/>
      </c>
      <c r="U66" s="52"/>
      <c r="V66" s="52"/>
      <c r="W66" s="52"/>
      <c r="X66" s="24" t="str">
        <f>IFERROR(IF(AND(Q65="Probabilidad",Q66="Probabilidad"),(Z65-(+Z65*T66)),IF(AND(Q65="Impacto",Q66="Probabilidad"),(Z64-(+Z64*T66)),IF(Q66="Impacto",Z65,""))),"")</f>
        <v/>
      </c>
      <c r="Y66" s="54" t="str">
        <f t="shared" si="1"/>
        <v/>
      </c>
      <c r="Z66" s="55" t="str">
        <f t="shared" si="70"/>
        <v/>
      </c>
      <c r="AA66" s="54" t="str">
        <f t="shared" si="3"/>
        <v/>
      </c>
      <c r="AB66" s="55" t="str">
        <f>IFERROR(IF(AND(Q65="Impacto",Q66="Impacto"),(AB65-(+AB65*T66)),IF(AND(Q65="Probabilidad",Q66="Impacto"),(AB64-(+AB64*T66)),IF(Q66="Probabilidad",AB65,""))),"")</f>
        <v/>
      </c>
      <c r="AC66" s="56" t="str">
        <f t="shared" si="71"/>
        <v/>
      </c>
      <c r="AD66" s="57"/>
      <c r="AE66" s="58"/>
      <c r="AF66" s="48"/>
      <c r="AG66" s="59"/>
      <c r="AH66" s="59"/>
      <c r="AI66" s="58"/>
      <c r="AJ66" s="48"/>
    </row>
    <row r="67" spans="1:36" ht="151.5" customHeight="1" x14ac:dyDescent="0.3">
      <c r="A67" s="235"/>
      <c r="B67" s="238"/>
      <c r="C67" s="238"/>
      <c r="D67" s="238"/>
      <c r="E67" s="241"/>
      <c r="F67" s="238"/>
      <c r="G67" s="244"/>
      <c r="H67" s="247"/>
      <c r="I67" s="229"/>
      <c r="J67" s="250"/>
      <c r="K67" s="229">
        <f>IF(NOT(ISERROR(MATCH(J67,_xlfn.ANCHORARRAY(E78),0))),I80&amp;"Por favor no seleccionar los criterios de impacto",J67)</f>
        <v>0</v>
      </c>
      <c r="L67" s="247"/>
      <c r="M67" s="229"/>
      <c r="N67" s="232"/>
      <c r="O67" s="6">
        <v>4</v>
      </c>
      <c r="P67" s="49"/>
      <c r="Q67" s="51" t="str">
        <f t="shared" ref="Q67:Q69" si="72">IF(OR(R67="Preventivo",R67="Detectivo"),"Probabilidad",IF(R67="Correctivo","Impacto",""))</f>
        <v/>
      </c>
      <c r="R67" s="52"/>
      <c r="S67" s="52"/>
      <c r="T67" s="53" t="str">
        <f t="shared" si="69"/>
        <v/>
      </c>
      <c r="U67" s="52"/>
      <c r="V67" s="52"/>
      <c r="W67" s="52"/>
      <c r="X67" s="24" t="str">
        <f t="shared" ref="X67:X69" si="73">IFERROR(IF(AND(Q66="Probabilidad",Q67="Probabilidad"),(Z66-(+Z66*T67)),IF(AND(Q66="Impacto",Q67="Probabilidad"),(Z65-(+Z65*T67)),IF(Q67="Impacto",Z66,""))),"")</f>
        <v/>
      </c>
      <c r="Y67" s="54" t="str">
        <f t="shared" si="1"/>
        <v/>
      </c>
      <c r="Z67" s="55" t="str">
        <f t="shared" si="70"/>
        <v/>
      </c>
      <c r="AA67" s="54" t="str">
        <f t="shared" si="3"/>
        <v/>
      </c>
      <c r="AB67" s="55" t="str">
        <f t="shared" ref="AB67:AB69" si="74">IFERROR(IF(AND(Q66="Impacto",Q67="Impacto"),(AB66-(+AB66*T67)),IF(AND(Q66="Probabilidad",Q67="Impacto"),(AB65-(+AB65*T67)),IF(Q67="Probabilidad",AB66,""))),"")</f>
        <v/>
      </c>
      <c r="AC67" s="56"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57"/>
      <c r="AE67" s="58"/>
      <c r="AF67" s="48"/>
      <c r="AG67" s="59"/>
      <c r="AH67" s="59"/>
      <c r="AI67" s="58"/>
      <c r="AJ67" s="48"/>
    </row>
    <row r="68" spans="1:36" ht="151.5" customHeight="1" x14ac:dyDescent="0.3">
      <c r="A68" s="235"/>
      <c r="B68" s="238"/>
      <c r="C68" s="238"/>
      <c r="D68" s="238"/>
      <c r="E68" s="241"/>
      <c r="F68" s="238"/>
      <c r="G68" s="244"/>
      <c r="H68" s="247"/>
      <c r="I68" s="229"/>
      <c r="J68" s="250"/>
      <c r="K68" s="229">
        <f>IF(NOT(ISERROR(MATCH(J68,_xlfn.ANCHORARRAY(E79),0))),I81&amp;"Por favor no seleccionar los criterios de impacto",J68)</f>
        <v>0</v>
      </c>
      <c r="L68" s="247"/>
      <c r="M68" s="229"/>
      <c r="N68" s="232"/>
      <c r="O68" s="6">
        <v>5</v>
      </c>
      <c r="P68" s="49"/>
      <c r="Q68" s="51" t="str">
        <f t="shared" si="72"/>
        <v/>
      </c>
      <c r="R68" s="52"/>
      <c r="S68" s="52"/>
      <c r="T68" s="53" t="str">
        <f t="shared" si="69"/>
        <v/>
      </c>
      <c r="U68" s="52"/>
      <c r="V68" s="52"/>
      <c r="W68" s="52"/>
      <c r="X68" s="24" t="str">
        <f t="shared" si="73"/>
        <v/>
      </c>
      <c r="Y68" s="54" t="str">
        <f t="shared" si="1"/>
        <v/>
      </c>
      <c r="Z68" s="55" t="str">
        <f t="shared" si="70"/>
        <v/>
      </c>
      <c r="AA68" s="54" t="str">
        <f t="shared" si="3"/>
        <v/>
      </c>
      <c r="AB68" s="55" t="str">
        <f t="shared" si="74"/>
        <v/>
      </c>
      <c r="AC68" s="56"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57"/>
      <c r="AE68" s="58"/>
      <c r="AF68" s="48"/>
      <c r="AG68" s="59"/>
      <c r="AH68" s="59"/>
      <c r="AI68" s="58"/>
      <c r="AJ68" s="48"/>
    </row>
    <row r="69" spans="1:36" ht="151.5" customHeight="1" x14ac:dyDescent="0.3">
      <c r="A69" s="236"/>
      <c r="B69" s="239"/>
      <c r="C69" s="239"/>
      <c r="D69" s="239"/>
      <c r="E69" s="242"/>
      <c r="F69" s="239"/>
      <c r="G69" s="245"/>
      <c r="H69" s="248"/>
      <c r="I69" s="230"/>
      <c r="J69" s="251"/>
      <c r="K69" s="230">
        <f>IF(NOT(ISERROR(MATCH(J69,_xlfn.ANCHORARRAY(E80),0))),I82&amp;"Por favor no seleccionar los criterios de impacto",J69)</f>
        <v>0</v>
      </c>
      <c r="L69" s="248"/>
      <c r="M69" s="230"/>
      <c r="N69" s="233"/>
      <c r="O69" s="6">
        <v>6</v>
      </c>
      <c r="P69" s="49"/>
      <c r="Q69" s="51" t="str">
        <f t="shared" si="72"/>
        <v/>
      </c>
      <c r="R69" s="52"/>
      <c r="S69" s="52"/>
      <c r="T69" s="53" t="str">
        <f t="shared" si="69"/>
        <v/>
      </c>
      <c r="U69" s="52"/>
      <c r="V69" s="52"/>
      <c r="W69" s="52"/>
      <c r="X69" s="24" t="str">
        <f t="shared" si="73"/>
        <v/>
      </c>
      <c r="Y69" s="54" t="str">
        <f t="shared" si="1"/>
        <v/>
      </c>
      <c r="Z69" s="55" t="str">
        <f t="shared" si="70"/>
        <v/>
      </c>
      <c r="AA69" s="54" t="str">
        <f t="shared" si="3"/>
        <v/>
      </c>
      <c r="AB69" s="55" t="str">
        <f t="shared" si="74"/>
        <v/>
      </c>
      <c r="AC69" s="56" t="str">
        <f t="shared" si="75"/>
        <v/>
      </c>
      <c r="AD69" s="57"/>
      <c r="AE69" s="58"/>
      <c r="AF69" s="48"/>
      <c r="AG69" s="59"/>
      <c r="AH69" s="59"/>
      <c r="AI69" s="58"/>
      <c r="AJ69" s="48"/>
    </row>
    <row r="70" spans="1:36" ht="49.5" customHeight="1" x14ac:dyDescent="0.3">
      <c r="A70" s="6"/>
      <c r="B70" s="225" t="s">
        <v>131</v>
      </c>
      <c r="C70" s="226"/>
      <c r="D70" s="226"/>
      <c r="E70" s="226"/>
      <c r="F70" s="226"/>
      <c r="G70" s="226"/>
      <c r="H70" s="226"/>
      <c r="I70" s="226"/>
      <c r="J70" s="226"/>
      <c r="K70" s="226"/>
      <c r="L70" s="226"/>
      <c r="M70" s="226"/>
      <c r="N70" s="226"/>
      <c r="O70" s="226"/>
      <c r="P70" s="226"/>
      <c r="Q70" s="226"/>
      <c r="R70" s="226"/>
      <c r="S70" s="226"/>
      <c r="T70" s="226"/>
      <c r="U70" s="226"/>
      <c r="V70" s="226"/>
      <c r="W70" s="226"/>
      <c r="X70" s="226"/>
      <c r="Y70" s="226"/>
      <c r="Z70" s="226"/>
      <c r="AA70" s="226"/>
      <c r="AB70" s="226"/>
      <c r="AC70" s="226"/>
      <c r="AD70" s="226"/>
      <c r="AE70" s="226"/>
      <c r="AF70" s="226"/>
      <c r="AG70" s="226"/>
      <c r="AH70" s="226"/>
      <c r="AI70" s="226"/>
      <c r="AJ70" s="227"/>
    </row>
    <row r="72" spans="1:36" x14ac:dyDescent="0.3">
      <c r="A72" s="1"/>
      <c r="B72" s="25" t="s">
        <v>143</v>
      </c>
      <c r="C72" s="1"/>
      <c r="D72" s="1"/>
      <c r="F72" s="1"/>
    </row>
  </sheetData>
  <sheetProtection algorithmName="SHA-512" hashValue="sVoqu7kJshpFydYKkkW8R62PwbHkQ9zgyUzrQTDSexXBIdbfmbh3HSh+Gofw37b3YGg2PRU2wgjt3LhxsWd93g==" saltValue="gArFcdkKpQaxc61f24i61A==" spinCount="100000" sheet="1" objects="1" scenarios="1"/>
  <dataConsolidate/>
  <mergeCells count="185">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 ref="AA8:AA9"/>
    <mergeCell ref="Y8:Y9"/>
    <mergeCell ref="Z8:Z9"/>
    <mergeCell ref="G8:G9"/>
    <mergeCell ref="H8:H9"/>
    <mergeCell ref="I8:I9"/>
    <mergeCell ref="L8:L9"/>
    <mergeCell ref="M8:M9"/>
    <mergeCell ref="B8:B9"/>
    <mergeCell ref="N8:N9"/>
    <mergeCell ref="J8:J9"/>
    <mergeCell ref="K8:K9"/>
    <mergeCell ref="Q8:Q9"/>
    <mergeCell ref="R8:W8"/>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N64:N69"/>
    <mergeCell ref="J58:J63"/>
    <mergeCell ref="K58:K63"/>
    <mergeCell ref="L58:L63"/>
    <mergeCell ref="A58:A63"/>
    <mergeCell ref="B58:B63"/>
    <mergeCell ref="C58:C63"/>
    <mergeCell ref="D58:D63"/>
    <mergeCell ref="E58:E63"/>
    <mergeCell ref="F58:F63"/>
    <mergeCell ref="G58:G63"/>
    <mergeCell ref="H58:H63"/>
    <mergeCell ref="I58:I63"/>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s>
  <conditionalFormatting sqref="H10 H16">
    <cfRule type="cellIs" dxfId="108" priority="323" operator="equal">
      <formula>"Muy Baja"</formula>
    </cfRule>
    <cfRule type="cellIs" dxfId="107" priority="319" operator="equal">
      <formula>"Muy Alta"</formula>
    </cfRule>
    <cfRule type="cellIs" dxfId="106" priority="322" operator="equal">
      <formula>"Baja"</formula>
    </cfRule>
    <cfRule type="cellIs" dxfId="105" priority="321" operator="equal">
      <formula>"Media"</formula>
    </cfRule>
    <cfRule type="cellIs" dxfId="104" priority="320" operator="equal">
      <formula>"Alta"</formula>
    </cfRule>
  </conditionalFormatting>
  <conditionalFormatting sqref="H22">
    <cfRule type="cellIs" dxfId="103" priority="222" operator="equal">
      <formula>"Alta"</formula>
    </cfRule>
    <cfRule type="cellIs" dxfId="102" priority="225" operator="equal">
      <formula>"Muy Baja"</formula>
    </cfRule>
    <cfRule type="cellIs" dxfId="101" priority="221" operator="equal">
      <formula>"Muy Alta"</formula>
    </cfRule>
    <cfRule type="cellIs" dxfId="100" priority="224" operator="equal">
      <formula>"Baja"</formula>
    </cfRule>
    <cfRule type="cellIs" dxfId="99" priority="223" operator="equal">
      <formula>"Media"</formula>
    </cfRule>
  </conditionalFormatting>
  <conditionalFormatting sqref="H28">
    <cfRule type="cellIs" dxfId="98" priority="197" operator="equal">
      <formula>"Muy Baja"</formula>
    </cfRule>
    <cfRule type="cellIs" dxfId="97" priority="195" operator="equal">
      <formula>"Media"</formula>
    </cfRule>
    <cfRule type="cellIs" dxfId="96" priority="193" operator="equal">
      <formula>"Muy Alta"</formula>
    </cfRule>
    <cfRule type="cellIs" dxfId="95" priority="194" operator="equal">
      <formula>"Alta"</formula>
    </cfRule>
    <cfRule type="cellIs" dxfId="94" priority="196" operator="equal">
      <formula>"Baja"</formula>
    </cfRule>
  </conditionalFormatting>
  <conditionalFormatting sqref="H34">
    <cfRule type="cellIs" dxfId="93" priority="166" operator="equal">
      <formula>"Alta"</formula>
    </cfRule>
    <cfRule type="cellIs" dxfId="92" priority="165" operator="equal">
      <formula>"Muy Alta"</formula>
    </cfRule>
    <cfRule type="cellIs" dxfId="91" priority="167" operator="equal">
      <formula>"Media"</formula>
    </cfRule>
    <cfRule type="cellIs" dxfId="90" priority="168" operator="equal">
      <formula>"Baja"</formula>
    </cfRule>
    <cfRule type="cellIs" dxfId="89" priority="169" operator="equal">
      <formula>"Muy Baja"</formula>
    </cfRule>
  </conditionalFormatting>
  <conditionalFormatting sqref="H40">
    <cfRule type="cellIs" dxfId="88" priority="137" operator="equal">
      <formula>"Muy Alta"</formula>
    </cfRule>
    <cfRule type="cellIs" dxfId="87" priority="139" operator="equal">
      <formula>"Media"</formula>
    </cfRule>
    <cfRule type="cellIs" dxfId="86" priority="141" operator="equal">
      <formula>"Muy Baja"</formula>
    </cfRule>
    <cfRule type="cellIs" dxfId="85" priority="140" operator="equal">
      <formula>"Baja"</formula>
    </cfRule>
    <cfRule type="cellIs" dxfId="84" priority="138" operator="equal">
      <formula>"Alta"</formula>
    </cfRule>
  </conditionalFormatting>
  <conditionalFormatting sqref="H46">
    <cfRule type="cellIs" dxfId="83" priority="113" operator="equal">
      <formula>"Muy Baja"</formula>
    </cfRule>
    <cfRule type="cellIs" dxfId="82" priority="109" operator="equal">
      <formula>"Muy Alta"</formula>
    </cfRule>
    <cfRule type="cellIs" dxfId="81" priority="110" operator="equal">
      <formula>"Alta"</formula>
    </cfRule>
    <cfRule type="cellIs" dxfId="80" priority="111" operator="equal">
      <formula>"Media"</formula>
    </cfRule>
    <cfRule type="cellIs" dxfId="79" priority="112" operator="equal">
      <formula>"Baja"</formula>
    </cfRule>
  </conditionalFormatting>
  <conditionalFormatting sqref="H52">
    <cfRule type="cellIs" dxfId="78" priority="81" operator="equal">
      <formula>"Muy Alta"</formula>
    </cfRule>
    <cfRule type="cellIs" dxfId="77" priority="83" operator="equal">
      <formula>"Media"</formula>
    </cfRule>
    <cfRule type="cellIs" dxfId="76" priority="84" operator="equal">
      <formula>"Baja"</formula>
    </cfRule>
    <cfRule type="cellIs" dxfId="75" priority="85" operator="equal">
      <formula>"Muy Baja"</formula>
    </cfRule>
    <cfRule type="cellIs" dxfId="74" priority="82" operator="equal">
      <formula>"Alta"</formula>
    </cfRule>
  </conditionalFormatting>
  <conditionalFormatting sqref="H58">
    <cfRule type="cellIs" dxfId="73" priority="56" operator="equal">
      <formula>"Baja"</formula>
    </cfRule>
    <cfRule type="cellIs" dxfId="72" priority="53" operator="equal">
      <formula>"Muy Alta"</formula>
    </cfRule>
    <cfRule type="cellIs" dxfId="71" priority="54" operator="equal">
      <formula>"Alta"</formula>
    </cfRule>
    <cfRule type="cellIs" dxfId="70" priority="55" operator="equal">
      <formula>"Media"</formula>
    </cfRule>
    <cfRule type="cellIs" dxfId="69" priority="57" operator="equal">
      <formula>"Muy Baja"</formula>
    </cfRule>
  </conditionalFormatting>
  <conditionalFormatting sqref="H64">
    <cfRule type="cellIs" dxfId="68" priority="29" operator="equal">
      <formula>"Muy Baja"</formula>
    </cfRule>
    <cfRule type="cellIs" dxfId="67" priority="25" operator="equal">
      <formula>"Muy Alta"</formula>
    </cfRule>
    <cfRule type="cellIs" dxfId="66" priority="28" operator="equal">
      <formula>"Baja"</formula>
    </cfRule>
    <cfRule type="cellIs" dxfId="65" priority="27" operator="equal">
      <formula>"Media"</formula>
    </cfRule>
    <cfRule type="cellIs" dxfId="64" priority="26" operator="equal">
      <formula>"Alta"</formula>
    </cfRule>
  </conditionalFormatting>
  <conditionalFormatting sqref="K10:K69">
    <cfRule type="containsText" dxfId="63" priority="1" operator="containsText" text="❌">
      <formula>NOT(ISERROR(SEARCH("❌",K10)))</formula>
    </cfRule>
  </conditionalFormatting>
  <conditionalFormatting sqref="L10 L16 L22 L28 L34 L40 L46 L52 L58 L64">
    <cfRule type="cellIs" dxfId="62" priority="318" operator="equal">
      <formula>"Leve"</formula>
    </cfRule>
    <cfRule type="cellIs" dxfId="61" priority="314" operator="equal">
      <formula>"Catastrófico"</formula>
    </cfRule>
    <cfRule type="cellIs" dxfId="60" priority="315" operator="equal">
      <formula>"Mayor"</formula>
    </cfRule>
    <cfRule type="cellIs" dxfId="59" priority="316" operator="equal">
      <formula>"Moderado"</formula>
    </cfRule>
    <cfRule type="cellIs" dxfId="58" priority="317" operator="equal">
      <formula>"Menor"</formula>
    </cfRule>
  </conditionalFormatting>
  <conditionalFormatting sqref="N10">
    <cfRule type="cellIs" dxfId="57" priority="313" operator="equal">
      <formula>"Bajo"</formula>
    </cfRule>
    <cfRule type="cellIs" dxfId="56" priority="310" operator="equal">
      <formula>"Extremo"</formula>
    </cfRule>
    <cfRule type="cellIs" dxfId="55" priority="311" operator="equal">
      <formula>"Alto"</formula>
    </cfRule>
    <cfRule type="cellIs" dxfId="54" priority="312" operator="equal">
      <formula>"Moderado"</formula>
    </cfRule>
  </conditionalFormatting>
  <conditionalFormatting sqref="N16">
    <cfRule type="cellIs" dxfId="53" priority="240" operator="equal">
      <formula>"Extremo"</formula>
    </cfRule>
    <cfRule type="cellIs" dxfId="52" priority="243" operator="equal">
      <formula>"Bajo"</formula>
    </cfRule>
    <cfRule type="cellIs" dxfId="51" priority="242" operator="equal">
      <formula>"Moderado"</formula>
    </cfRule>
    <cfRule type="cellIs" dxfId="50" priority="241" operator="equal">
      <formula>"Alto"</formula>
    </cfRule>
  </conditionalFormatting>
  <conditionalFormatting sqref="N22">
    <cfRule type="cellIs" dxfId="49" priority="215" operator="equal">
      <formula>"Bajo"</formula>
    </cfRule>
    <cfRule type="cellIs" dxfId="48" priority="212" operator="equal">
      <formula>"Extremo"</formula>
    </cfRule>
    <cfRule type="cellIs" dxfId="47" priority="213" operator="equal">
      <formula>"Alto"</formula>
    </cfRule>
    <cfRule type="cellIs" dxfId="46" priority="214" operator="equal">
      <formula>"Moderado"</formula>
    </cfRule>
  </conditionalFormatting>
  <conditionalFormatting sqref="N28">
    <cfRule type="cellIs" dxfId="45" priority="184" operator="equal">
      <formula>"Extremo"</formula>
    </cfRule>
    <cfRule type="cellIs" dxfId="44" priority="185" operator="equal">
      <formula>"Alto"</formula>
    </cfRule>
    <cfRule type="cellIs" dxfId="43" priority="186" operator="equal">
      <formula>"Moderado"</formula>
    </cfRule>
    <cfRule type="cellIs" dxfId="42" priority="187" operator="equal">
      <formula>"Bajo"</formula>
    </cfRule>
  </conditionalFormatting>
  <conditionalFormatting sqref="N34">
    <cfRule type="cellIs" dxfId="41" priority="157" operator="equal">
      <formula>"Alto"</formula>
    </cfRule>
    <cfRule type="cellIs" dxfId="40" priority="156" operator="equal">
      <formula>"Extremo"</formula>
    </cfRule>
    <cfRule type="cellIs" dxfId="39" priority="158" operator="equal">
      <formula>"Moderado"</formula>
    </cfRule>
    <cfRule type="cellIs" dxfId="38" priority="159" operator="equal">
      <formula>"Bajo"</formula>
    </cfRule>
  </conditionalFormatting>
  <conditionalFormatting sqref="N40">
    <cfRule type="cellIs" dxfId="37" priority="130" operator="equal">
      <formula>"Moderado"</formula>
    </cfRule>
    <cfRule type="cellIs" dxfId="36" priority="129" operator="equal">
      <formula>"Alto"</formula>
    </cfRule>
    <cfRule type="cellIs" dxfId="35" priority="131" operator="equal">
      <formula>"Bajo"</formula>
    </cfRule>
    <cfRule type="cellIs" dxfId="34" priority="128" operator="equal">
      <formula>"Extremo"</formula>
    </cfRule>
  </conditionalFormatting>
  <conditionalFormatting sqref="N46">
    <cfRule type="cellIs" dxfId="33" priority="103" operator="equal">
      <formula>"Bajo"</formula>
    </cfRule>
    <cfRule type="cellIs" dxfId="32" priority="102" operator="equal">
      <formula>"Moderado"</formula>
    </cfRule>
    <cfRule type="cellIs" dxfId="31" priority="101" operator="equal">
      <formula>"Alto"</formula>
    </cfRule>
    <cfRule type="cellIs" dxfId="30" priority="100" operator="equal">
      <formula>"Extremo"</formula>
    </cfRule>
  </conditionalFormatting>
  <conditionalFormatting sqref="N52">
    <cfRule type="cellIs" dxfId="29" priority="72" operator="equal">
      <formula>"Extremo"</formula>
    </cfRule>
    <cfRule type="cellIs" dxfId="28" priority="73" operator="equal">
      <formula>"Alto"</formula>
    </cfRule>
    <cfRule type="cellIs" dxfId="27" priority="75" operator="equal">
      <formula>"Bajo"</formula>
    </cfRule>
    <cfRule type="cellIs" dxfId="26" priority="74" operator="equal">
      <formula>"Moderado"</formula>
    </cfRule>
  </conditionalFormatting>
  <conditionalFormatting sqref="N58">
    <cfRule type="cellIs" dxfId="25" priority="44" operator="equal">
      <formula>"Extremo"</formula>
    </cfRule>
    <cfRule type="cellIs" dxfId="24" priority="45" operator="equal">
      <formula>"Alto"</formula>
    </cfRule>
    <cfRule type="cellIs" dxfId="23" priority="47" operator="equal">
      <formula>"Bajo"</formula>
    </cfRule>
    <cfRule type="cellIs" dxfId="22" priority="46" operator="equal">
      <formula>"Moderado"</formula>
    </cfRule>
  </conditionalFormatting>
  <conditionalFormatting sqref="N64">
    <cfRule type="cellIs" dxfId="21" priority="16" operator="equal">
      <formula>"Extremo"</formula>
    </cfRule>
    <cfRule type="cellIs" dxfId="20" priority="19" operator="equal">
      <formula>"Bajo"</formula>
    </cfRule>
    <cfRule type="cellIs" dxfId="19" priority="18" operator="equal">
      <formula>"Moderado"</formula>
    </cfRule>
    <cfRule type="cellIs" dxfId="18" priority="17" operator="equal">
      <formula>"Alto"</formula>
    </cfRule>
  </conditionalFormatting>
  <conditionalFormatting sqref="Y10:Y69">
    <cfRule type="cellIs" dxfId="17" priority="15" operator="equal">
      <formula>"Muy Baja"</formula>
    </cfRule>
    <cfRule type="cellIs" dxfId="16" priority="13" operator="equal">
      <formula>"Media"</formula>
    </cfRule>
    <cfRule type="cellIs" dxfId="15" priority="12" operator="equal">
      <formula>"Alta"</formula>
    </cfRule>
    <cfRule type="cellIs" dxfId="14" priority="11" operator="equal">
      <formula>"Muy Alta"</formula>
    </cfRule>
    <cfRule type="cellIs" dxfId="13" priority="14" operator="equal">
      <formula>"Baja"</formula>
    </cfRule>
  </conditionalFormatting>
  <conditionalFormatting sqref="AA10:AA69">
    <cfRule type="cellIs" dxfId="12" priority="10" operator="equal">
      <formula>"Leve"</formula>
    </cfRule>
    <cfRule type="cellIs" dxfId="11" priority="9" operator="equal">
      <formula>"Menor"</formula>
    </cfRule>
    <cfRule type="cellIs" dxfId="10" priority="7" operator="equal">
      <formula>"Mayor"</formula>
    </cfRule>
    <cfRule type="cellIs" dxfId="9" priority="6" operator="equal">
      <formula>"Catastrófico"</formula>
    </cfRule>
    <cfRule type="cellIs" dxfId="8" priority="8" operator="equal">
      <formula>"Moderado"</formula>
    </cfRule>
  </conditionalFormatting>
  <conditionalFormatting sqref="AC10:AC69">
    <cfRule type="cellIs" dxfId="7" priority="2" operator="equal">
      <formula>"Extremo"</formula>
    </cfRule>
    <cfRule type="cellIs" dxfId="6" priority="5" operator="equal">
      <formula>"Bajo"</formula>
    </cfRule>
    <cfRule type="cellIs" dxfId="5" priority="4" operator="equal">
      <formula>"Moderado"</formula>
    </cfRule>
    <cfRule type="cellIs" dxfId="4" priority="3" operator="equal">
      <formula>"Alto"</formula>
    </cfRule>
  </conditionalFormatting>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'Tabla Valoración controles'!$D$4:$D$6</xm:f>
          </x14:formula1>
          <xm:sqref>R10:R69</xm:sqref>
        </x14:dataValidation>
        <x14:dataValidation type="list" allowBlank="1" showInputMessage="1" showErrorMessage="1">
          <x14:formula1>
            <xm:f>'Tabla Valoración controles'!$D$7:$D$8</xm:f>
          </x14:formula1>
          <xm:sqref>S10:S69</xm:sqref>
        </x14:dataValidation>
        <x14:dataValidation type="list" allowBlank="1" showInputMessage="1" showErrorMessage="1">
          <x14:formula1>
            <xm:f>'Tabla Valoración controles'!$D$9:$D$10</xm:f>
          </x14:formula1>
          <xm:sqref>U10:U69</xm:sqref>
        </x14:dataValidation>
        <x14:dataValidation type="list" allowBlank="1" showInputMessage="1" showErrorMessage="1">
          <x14:formula1>
            <xm:f>'Tabla Valoración controles'!$D$11:$D$12</xm:f>
          </x14:formula1>
          <xm:sqref>V10:V69</xm:sqref>
        </x14:dataValidation>
        <x14:dataValidation type="list" allowBlank="1" showInputMessage="1" showErrorMessage="1">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14:formula1>
            <xm:f>'Tabla Valoración controles'!$D$13:$D$14</xm:f>
          </x14:formula1>
          <xm:sqref>W10:W69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AI10:AI69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topLeftCell="A3" zoomScale="50" zoomScaleNormal="50" workbookViewId="0">
      <selection activeCell="J24" sqref="J24:K25"/>
    </sheetView>
  </sheetViews>
  <sheetFormatPr baseColWidth="10" defaultRowHeight="15" x14ac:dyDescent="0.25"/>
  <cols>
    <col min="2" max="39" width="5.7109375" customWidth="1"/>
    <col min="41" max="46" width="5.7109375" customWidth="1"/>
  </cols>
  <sheetData>
    <row r="1" spans="1:99" x14ac:dyDescent="0.25">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c r="CN1" s="97"/>
      <c r="CO1" s="97"/>
      <c r="CP1" s="97"/>
      <c r="CQ1" s="97"/>
      <c r="CR1" s="97"/>
      <c r="CS1" s="97"/>
      <c r="CT1" s="97"/>
      <c r="CU1" s="97"/>
    </row>
    <row r="2" spans="1:99" ht="18" customHeight="1" x14ac:dyDescent="0.25">
      <c r="A2" s="97"/>
      <c r="B2" s="356" t="s">
        <v>161</v>
      </c>
      <c r="C2" s="356"/>
      <c r="D2" s="356"/>
      <c r="E2" s="356"/>
      <c r="F2" s="356"/>
      <c r="G2" s="356"/>
      <c r="H2" s="356"/>
      <c r="I2" s="356"/>
      <c r="J2" s="324" t="s">
        <v>2</v>
      </c>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row>
    <row r="3" spans="1:99" ht="18.75" customHeight="1" x14ac:dyDescent="0.25">
      <c r="A3" s="97"/>
      <c r="B3" s="356"/>
      <c r="C3" s="356"/>
      <c r="D3" s="356"/>
      <c r="E3" s="356"/>
      <c r="F3" s="356"/>
      <c r="G3" s="356"/>
      <c r="H3" s="356"/>
      <c r="I3" s="356"/>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row>
    <row r="4" spans="1:99" ht="15" customHeight="1" x14ac:dyDescent="0.25">
      <c r="A4" s="97"/>
      <c r="B4" s="356"/>
      <c r="C4" s="356"/>
      <c r="D4" s="356"/>
      <c r="E4" s="356"/>
      <c r="F4" s="356"/>
      <c r="G4" s="356"/>
      <c r="H4" s="356"/>
      <c r="I4" s="356"/>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row>
    <row r="5" spans="1:99" ht="15.75" thickBot="1" x14ac:dyDescent="0.3">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row>
    <row r="6" spans="1:99" ht="15" customHeight="1" x14ac:dyDescent="0.25">
      <c r="A6" s="97"/>
      <c r="B6" s="271" t="s">
        <v>4</v>
      </c>
      <c r="C6" s="271"/>
      <c r="D6" s="272"/>
      <c r="E6" s="309" t="s">
        <v>116</v>
      </c>
      <c r="F6" s="310"/>
      <c r="G6" s="310"/>
      <c r="H6" s="310"/>
      <c r="I6" s="311"/>
      <c r="J6" s="320" t="str">
        <f>IF(AND('Mapa final'!$H$10="Muy Alta",'Mapa final'!$L$10="Leve"),CONCATENATE("R",'Mapa final'!$A$10),"")</f>
        <v/>
      </c>
      <c r="K6" s="321"/>
      <c r="L6" s="321" t="str">
        <f>IF(AND('Mapa final'!$H$16="Muy Alta",'Mapa final'!$L$16="Leve"),CONCATENATE("R",'Mapa final'!$A$16),"")</f>
        <v/>
      </c>
      <c r="M6" s="321"/>
      <c r="N6" s="321" t="str">
        <f>IF(AND('Mapa final'!$H$22="Muy Alta",'Mapa final'!$L$22="Leve"),CONCATENATE("R",'Mapa final'!$A$22),"")</f>
        <v/>
      </c>
      <c r="O6" s="323"/>
      <c r="P6" s="320" t="str">
        <f>IF(AND('Mapa final'!$H$10="Muy Alta",'Mapa final'!$L$10="Menor"),CONCATENATE("R",'Mapa final'!$A$10),"")</f>
        <v/>
      </c>
      <c r="Q6" s="321"/>
      <c r="R6" s="321" t="str">
        <f>IF(AND('Mapa final'!$H$16="Muy Alta",'Mapa final'!$L$16="Menor"),CONCATENATE("R",'Mapa final'!$A$16),"")</f>
        <v/>
      </c>
      <c r="S6" s="321"/>
      <c r="T6" s="321" t="str">
        <f>IF(AND('Mapa final'!$H$22="Muy Alta",'Mapa final'!$L$22="Menor"),CONCATENATE("R",'Mapa final'!$A$22),"")</f>
        <v/>
      </c>
      <c r="U6" s="323"/>
      <c r="V6" s="320" t="str">
        <f>IF(AND('Mapa final'!$H$10="Muy Alta",'Mapa final'!$L$10="Moderado"),CONCATENATE("R",'Mapa final'!$A$10),"")</f>
        <v/>
      </c>
      <c r="W6" s="321"/>
      <c r="X6" s="321" t="str">
        <f>IF(AND('Mapa final'!$H$16="Muy Alta",'Mapa final'!$L$16="Moderado"),CONCATENATE("R",'Mapa final'!$A$16),"")</f>
        <v/>
      </c>
      <c r="Y6" s="321"/>
      <c r="Z6" s="321" t="str">
        <f>IF(AND('Mapa final'!$H$22="Muy Alta",'Mapa final'!$L$22="Moderado"),CONCATENATE("R",'Mapa final'!$A$22),"")</f>
        <v/>
      </c>
      <c r="AA6" s="323"/>
      <c r="AB6" s="320" t="str">
        <f>IF(AND('Mapa final'!$H$10="Muy Alta",'Mapa final'!$L$10="Mayor"),CONCATENATE("R",'Mapa final'!$A$10),"")</f>
        <v/>
      </c>
      <c r="AC6" s="321"/>
      <c r="AD6" s="321" t="str">
        <f>IF(AND('Mapa final'!$H$16="Muy Alta",'Mapa final'!$L$16="Mayor"),CONCATENATE("R",'Mapa final'!$A$16),"")</f>
        <v/>
      </c>
      <c r="AE6" s="321"/>
      <c r="AF6" s="321" t="str">
        <f>IF(AND('Mapa final'!$H$22="Muy Alta",'Mapa final'!$L$22="Mayor"),CONCATENATE("R",'Mapa final'!$A$22),"")</f>
        <v/>
      </c>
      <c r="AG6" s="323"/>
      <c r="AH6" s="335" t="str">
        <f>IF(AND('Mapa final'!$H$10="Muy Alta",'Mapa final'!$L$10="Catastrófico"),CONCATENATE("R",'Mapa final'!$A$10),"")</f>
        <v/>
      </c>
      <c r="AI6" s="336"/>
      <c r="AJ6" s="336" t="str">
        <f>IF(AND('Mapa final'!$H$16="Muy Alta",'Mapa final'!$L$16="Catastrófico"),CONCATENATE("R",'Mapa final'!$A$16),"")</f>
        <v/>
      </c>
      <c r="AK6" s="336"/>
      <c r="AL6" s="336" t="str">
        <f>IF(AND('Mapa final'!$H$22="Muy Alta",'Mapa final'!$L$22="Catastrófico"),CONCATENATE("R",'Mapa final'!$A$22),"")</f>
        <v/>
      </c>
      <c r="AM6" s="337"/>
      <c r="AO6" s="273" t="s">
        <v>79</v>
      </c>
      <c r="AP6" s="274"/>
      <c r="AQ6" s="274"/>
      <c r="AR6" s="274"/>
      <c r="AS6" s="274"/>
      <c r="AT6" s="275"/>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row>
    <row r="7" spans="1:99" ht="15" customHeight="1" x14ac:dyDescent="0.25">
      <c r="A7" s="97"/>
      <c r="B7" s="271"/>
      <c r="C7" s="271"/>
      <c r="D7" s="272"/>
      <c r="E7" s="312"/>
      <c r="F7" s="313"/>
      <c r="G7" s="313"/>
      <c r="H7" s="313"/>
      <c r="I7" s="314"/>
      <c r="J7" s="322"/>
      <c r="K7" s="318"/>
      <c r="L7" s="318"/>
      <c r="M7" s="318"/>
      <c r="N7" s="318"/>
      <c r="O7" s="319"/>
      <c r="P7" s="322"/>
      <c r="Q7" s="318"/>
      <c r="R7" s="318"/>
      <c r="S7" s="318"/>
      <c r="T7" s="318"/>
      <c r="U7" s="319"/>
      <c r="V7" s="322"/>
      <c r="W7" s="318"/>
      <c r="X7" s="318"/>
      <c r="Y7" s="318"/>
      <c r="Z7" s="318"/>
      <c r="AA7" s="319"/>
      <c r="AB7" s="322"/>
      <c r="AC7" s="318"/>
      <c r="AD7" s="318"/>
      <c r="AE7" s="318"/>
      <c r="AF7" s="318"/>
      <c r="AG7" s="319"/>
      <c r="AH7" s="329"/>
      <c r="AI7" s="330"/>
      <c r="AJ7" s="330"/>
      <c r="AK7" s="330"/>
      <c r="AL7" s="330"/>
      <c r="AM7" s="331"/>
      <c r="AN7" s="97"/>
      <c r="AO7" s="276"/>
      <c r="AP7" s="277"/>
      <c r="AQ7" s="277"/>
      <c r="AR7" s="277"/>
      <c r="AS7" s="277"/>
      <c r="AT7" s="278"/>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row>
    <row r="8" spans="1:99" ht="15" customHeight="1" x14ac:dyDescent="0.25">
      <c r="A8" s="97"/>
      <c r="B8" s="271"/>
      <c r="C8" s="271"/>
      <c r="D8" s="272"/>
      <c r="E8" s="312"/>
      <c r="F8" s="313"/>
      <c r="G8" s="313"/>
      <c r="H8" s="313"/>
      <c r="I8" s="314"/>
      <c r="J8" s="322" t="str">
        <f>IF(AND('Mapa final'!$H$28="Muy Alta",'Mapa final'!$L$28="Leve"),CONCATENATE("R",'Mapa final'!$A$28),"")</f>
        <v/>
      </c>
      <c r="K8" s="318"/>
      <c r="L8" s="318" t="str">
        <f>IF(AND('Mapa final'!$H$34="Muy Alta",'Mapa final'!$L$34="Leve"),CONCATENATE("R",'Mapa final'!$A$34),"")</f>
        <v/>
      </c>
      <c r="M8" s="318"/>
      <c r="N8" s="318" t="str">
        <f>IF(AND('Mapa final'!$H$40="Muy Alta",'Mapa final'!$L$40="Leve"),CONCATENATE("R",'Mapa final'!$A$40),"")</f>
        <v/>
      </c>
      <c r="O8" s="319"/>
      <c r="P8" s="322" t="str">
        <f>IF(AND('Mapa final'!$H$28="Muy Alta",'Mapa final'!$L$28="Menor"),CONCATENATE("R",'Mapa final'!$A$28),"")</f>
        <v/>
      </c>
      <c r="Q8" s="318"/>
      <c r="R8" s="318" t="str">
        <f>IF(AND('Mapa final'!$H$34="Muy Alta",'Mapa final'!$L$34="Menor"),CONCATENATE("R",'Mapa final'!$A$34),"")</f>
        <v/>
      </c>
      <c r="S8" s="318"/>
      <c r="T8" s="318" t="str">
        <f>IF(AND('Mapa final'!$H$40="Muy Alta",'Mapa final'!$L$40="Menor"),CONCATENATE("R",'Mapa final'!$A$40),"")</f>
        <v/>
      </c>
      <c r="U8" s="319"/>
      <c r="V8" s="322" t="str">
        <f>IF(AND('Mapa final'!$H$28="Muy Alta",'Mapa final'!$L$28="Moderado"),CONCATENATE("R",'Mapa final'!$A$28),"")</f>
        <v/>
      </c>
      <c r="W8" s="318"/>
      <c r="X8" s="318" t="str">
        <f>IF(AND('Mapa final'!$H$34="Muy Alta",'Mapa final'!$L$34="Moderado"),CONCATENATE("R",'Mapa final'!$A$34),"")</f>
        <v/>
      </c>
      <c r="Y8" s="318"/>
      <c r="Z8" s="318" t="str">
        <f>IF(AND('Mapa final'!$H$40="Muy Alta",'Mapa final'!$L$40="Moderado"),CONCATENATE("R",'Mapa final'!$A$40),"")</f>
        <v/>
      </c>
      <c r="AA8" s="319"/>
      <c r="AB8" s="322" t="str">
        <f>IF(AND('Mapa final'!$H$28="Muy Alta",'Mapa final'!$L$28="Mayor"),CONCATENATE("R",'Mapa final'!$A$28),"")</f>
        <v/>
      </c>
      <c r="AC8" s="318"/>
      <c r="AD8" s="318" t="str">
        <f>IF(AND('Mapa final'!$H$34="Muy Alta",'Mapa final'!$L$34="Mayor"),CONCATENATE("R",'Mapa final'!$A$34),"")</f>
        <v/>
      </c>
      <c r="AE8" s="318"/>
      <c r="AF8" s="318" t="str">
        <f>IF(AND('Mapa final'!$H$40="Muy Alta",'Mapa final'!$L$40="Mayor"),CONCATENATE("R",'Mapa final'!$A$40),"")</f>
        <v/>
      </c>
      <c r="AG8" s="319"/>
      <c r="AH8" s="329" t="str">
        <f>IF(AND('Mapa final'!$H$28="Muy Alta",'Mapa final'!$L$28="Catastrófico"),CONCATENATE("R",'Mapa final'!$A$28),"")</f>
        <v/>
      </c>
      <c r="AI8" s="330"/>
      <c r="AJ8" s="330" t="str">
        <f>IF(AND('Mapa final'!$H$34="Muy Alta",'Mapa final'!$L$34="Catastrófico"),CONCATENATE("R",'Mapa final'!$A$34),"")</f>
        <v/>
      </c>
      <c r="AK8" s="330"/>
      <c r="AL8" s="330" t="str">
        <f>IF(AND('Mapa final'!$H$40="Muy Alta",'Mapa final'!$L$40="Catastrófico"),CONCATENATE("R",'Mapa final'!$A$40),"")</f>
        <v/>
      </c>
      <c r="AM8" s="331"/>
      <c r="AN8" s="97"/>
      <c r="AO8" s="276"/>
      <c r="AP8" s="277"/>
      <c r="AQ8" s="277"/>
      <c r="AR8" s="277"/>
      <c r="AS8" s="277"/>
      <c r="AT8" s="278"/>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row>
    <row r="9" spans="1:99" ht="15" customHeight="1" x14ac:dyDescent="0.25">
      <c r="A9" s="97"/>
      <c r="B9" s="271"/>
      <c r="C9" s="271"/>
      <c r="D9" s="272"/>
      <c r="E9" s="312"/>
      <c r="F9" s="313"/>
      <c r="G9" s="313"/>
      <c r="H9" s="313"/>
      <c r="I9" s="314"/>
      <c r="J9" s="322"/>
      <c r="K9" s="318"/>
      <c r="L9" s="318"/>
      <c r="M9" s="318"/>
      <c r="N9" s="318"/>
      <c r="O9" s="319"/>
      <c r="P9" s="322"/>
      <c r="Q9" s="318"/>
      <c r="R9" s="318"/>
      <c r="S9" s="318"/>
      <c r="T9" s="318"/>
      <c r="U9" s="319"/>
      <c r="V9" s="322"/>
      <c r="W9" s="318"/>
      <c r="X9" s="318"/>
      <c r="Y9" s="318"/>
      <c r="Z9" s="318"/>
      <c r="AA9" s="319"/>
      <c r="AB9" s="322"/>
      <c r="AC9" s="318"/>
      <c r="AD9" s="318"/>
      <c r="AE9" s="318"/>
      <c r="AF9" s="318"/>
      <c r="AG9" s="319"/>
      <c r="AH9" s="329"/>
      <c r="AI9" s="330"/>
      <c r="AJ9" s="330"/>
      <c r="AK9" s="330"/>
      <c r="AL9" s="330"/>
      <c r="AM9" s="331"/>
      <c r="AN9" s="97"/>
      <c r="AO9" s="276"/>
      <c r="AP9" s="277"/>
      <c r="AQ9" s="277"/>
      <c r="AR9" s="277"/>
      <c r="AS9" s="277"/>
      <c r="AT9" s="278"/>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row>
    <row r="10" spans="1:99" ht="15" customHeight="1" x14ac:dyDescent="0.25">
      <c r="A10" s="97"/>
      <c r="B10" s="271"/>
      <c r="C10" s="271"/>
      <c r="D10" s="272"/>
      <c r="E10" s="312"/>
      <c r="F10" s="313"/>
      <c r="G10" s="313"/>
      <c r="H10" s="313"/>
      <c r="I10" s="314"/>
      <c r="J10" s="322" t="str">
        <f>IF(AND('Mapa final'!$H$46="Muy Alta",'Mapa final'!$L$46="Leve"),CONCATENATE("R",'Mapa final'!$A$46),"")</f>
        <v/>
      </c>
      <c r="K10" s="318"/>
      <c r="L10" s="318" t="str">
        <f>IF(AND('Mapa final'!$H$52="Muy Alta",'Mapa final'!$L$52="Leve"),CONCATENATE("R",'Mapa final'!$A$52),"")</f>
        <v/>
      </c>
      <c r="M10" s="318"/>
      <c r="N10" s="318" t="str">
        <f>IF(AND('Mapa final'!$H$58="Muy Alta",'Mapa final'!$L$58="Leve"),CONCATENATE("R",'Mapa final'!$A$58),"")</f>
        <v/>
      </c>
      <c r="O10" s="319"/>
      <c r="P10" s="322" t="str">
        <f>IF(AND('Mapa final'!$H$46="Muy Alta",'Mapa final'!$L$46="Menor"),CONCATENATE("R",'Mapa final'!$A$46),"")</f>
        <v/>
      </c>
      <c r="Q10" s="318"/>
      <c r="R10" s="318" t="str">
        <f>IF(AND('Mapa final'!$H$52="Muy Alta",'Mapa final'!$L$52="Menor"),CONCATENATE("R",'Mapa final'!$A$52),"")</f>
        <v/>
      </c>
      <c r="S10" s="318"/>
      <c r="T10" s="318" t="str">
        <f>IF(AND('Mapa final'!$H$58="Muy Alta",'Mapa final'!$L$58="Menor"),CONCATENATE("R",'Mapa final'!$A$58),"")</f>
        <v/>
      </c>
      <c r="U10" s="319"/>
      <c r="V10" s="322" t="str">
        <f>IF(AND('Mapa final'!$H$46="Muy Alta",'Mapa final'!$L$46="Moderado"),CONCATENATE("R",'Mapa final'!$A$46),"")</f>
        <v/>
      </c>
      <c r="W10" s="318"/>
      <c r="X10" s="318" t="str">
        <f>IF(AND('Mapa final'!$H$52="Muy Alta",'Mapa final'!$L$52="Moderado"),CONCATENATE("R",'Mapa final'!$A$52),"")</f>
        <v/>
      </c>
      <c r="Y10" s="318"/>
      <c r="Z10" s="318" t="str">
        <f>IF(AND('Mapa final'!$H$58="Muy Alta",'Mapa final'!$L$58="Moderado"),CONCATENATE("R",'Mapa final'!$A$58),"")</f>
        <v/>
      </c>
      <c r="AA10" s="319"/>
      <c r="AB10" s="322" t="str">
        <f>IF(AND('Mapa final'!$H$46="Muy Alta",'Mapa final'!$L$46="Mayor"),CONCATENATE("R",'Mapa final'!$A$46),"")</f>
        <v/>
      </c>
      <c r="AC10" s="318"/>
      <c r="AD10" s="318" t="str">
        <f>IF(AND('Mapa final'!$H$52="Muy Alta",'Mapa final'!$L$52="Mayor"),CONCATENATE("R",'Mapa final'!$A$52),"")</f>
        <v/>
      </c>
      <c r="AE10" s="318"/>
      <c r="AF10" s="318" t="str">
        <f>IF(AND('Mapa final'!$H$58="Muy Alta",'Mapa final'!$L$58="Mayor"),CONCATENATE("R",'Mapa final'!$A$58),"")</f>
        <v/>
      </c>
      <c r="AG10" s="319"/>
      <c r="AH10" s="329" t="str">
        <f>IF(AND('Mapa final'!$H$46="Muy Alta",'Mapa final'!$L$46="Catastrófico"),CONCATENATE("R",'Mapa final'!$A$46),"")</f>
        <v/>
      </c>
      <c r="AI10" s="330"/>
      <c r="AJ10" s="330" t="str">
        <f>IF(AND('Mapa final'!$H$52="Muy Alta",'Mapa final'!$L$52="Catastrófico"),CONCATENATE("R",'Mapa final'!$A$52),"")</f>
        <v/>
      </c>
      <c r="AK10" s="330"/>
      <c r="AL10" s="330" t="str">
        <f>IF(AND('Mapa final'!$H$58="Muy Alta",'Mapa final'!$L$58="Catastrófico"),CONCATENATE("R",'Mapa final'!$A$58),"")</f>
        <v/>
      </c>
      <c r="AM10" s="331"/>
      <c r="AN10" s="97"/>
      <c r="AO10" s="276"/>
      <c r="AP10" s="277"/>
      <c r="AQ10" s="277"/>
      <c r="AR10" s="277"/>
      <c r="AS10" s="277"/>
      <c r="AT10" s="278"/>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row>
    <row r="11" spans="1:99" ht="15" customHeight="1" x14ac:dyDescent="0.25">
      <c r="A11" s="97"/>
      <c r="B11" s="271"/>
      <c r="C11" s="271"/>
      <c r="D11" s="272"/>
      <c r="E11" s="312"/>
      <c r="F11" s="313"/>
      <c r="G11" s="313"/>
      <c r="H11" s="313"/>
      <c r="I11" s="314"/>
      <c r="J11" s="322"/>
      <c r="K11" s="318"/>
      <c r="L11" s="318"/>
      <c r="M11" s="318"/>
      <c r="N11" s="318"/>
      <c r="O11" s="319"/>
      <c r="P11" s="322"/>
      <c r="Q11" s="318"/>
      <c r="R11" s="318"/>
      <c r="S11" s="318"/>
      <c r="T11" s="318"/>
      <c r="U11" s="319"/>
      <c r="V11" s="322"/>
      <c r="W11" s="318"/>
      <c r="X11" s="318"/>
      <c r="Y11" s="318"/>
      <c r="Z11" s="318"/>
      <c r="AA11" s="319"/>
      <c r="AB11" s="322"/>
      <c r="AC11" s="318"/>
      <c r="AD11" s="318"/>
      <c r="AE11" s="318"/>
      <c r="AF11" s="318"/>
      <c r="AG11" s="319"/>
      <c r="AH11" s="329"/>
      <c r="AI11" s="330"/>
      <c r="AJ11" s="330"/>
      <c r="AK11" s="330"/>
      <c r="AL11" s="330"/>
      <c r="AM11" s="331"/>
      <c r="AN11" s="97"/>
      <c r="AO11" s="276"/>
      <c r="AP11" s="277"/>
      <c r="AQ11" s="277"/>
      <c r="AR11" s="277"/>
      <c r="AS11" s="277"/>
      <c r="AT11" s="278"/>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row>
    <row r="12" spans="1:99" ht="15" customHeight="1" x14ac:dyDescent="0.25">
      <c r="A12" s="97"/>
      <c r="B12" s="271"/>
      <c r="C12" s="271"/>
      <c r="D12" s="272"/>
      <c r="E12" s="312"/>
      <c r="F12" s="313"/>
      <c r="G12" s="313"/>
      <c r="H12" s="313"/>
      <c r="I12" s="314"/>
      <c r="J12" s="322" t="str">
        <f>IF(AND('Mapa final'!$H$64="Muy Alta",'Mapa final'!$L$64="Leve"),CONCATENATE("R",'Mapa final'!$A$64),"")</f>
        <v/>
      </c>
      <c r="K12" s="318"/>
      <c r="L12" s="318" t="str">
        <f>IF(AND('Mapa final'!$H$70="Muy Alta",'Mapa final'!$L$70="Leve"),CONCATENATE("R",'Mapa final'!$A$70),"")</f>
        <v/>
      </c>
      <c r="M12" s="318"/>
      <c r="N12" s="318" t="str">
        <f>IF(AND('Mapa final'!$H$76="Muy Alta",'Mapa final'!$L$76="Leve"),CONCATENATE("R",'Mapa final'!$A$76),"")</f>
        <v/>
      </c>
      <c r="O12" s="319"/>
      <c r="P12" s="322" t="str">
        <f>IF(AND('Mapa final'!$H$64="Muy Alta",'Mapa final'!$L$64="Menor"),CONCATENATE("R",'Mapa final'!$A$64),"")</f>
        <v/>
      </c>
      <c r="Q12" s="318"/>
      <c r="R12" s="318" t="str">
        <f>IF(AND('Mapa final'!$H$70="Muy Alta",'Mapa final'!$L$70="Menor"),CONCATENATE("R",'Mapa final'!$A$70),"")</f>
        <v/>
      </c>
      <c r="S12" s="318"/>
      <c r="T12" s="318" t="str">
        <f>IF(AND('Mapa final'!$H$76="Muy Alta",'Mapa final'!$L$76="Menor"),CONCATENATE("R",'Mapa final'!$A$76),"")</f>
        <v/>
      </c>
      <c r="U12" s="319"/>
      <c r="V12" s="322" t="str">
        <f>IF(AND('Mapa final'!$H$64="Muy Alta",'Mapa final'!$L$64="Moderado"),CONCATENATE("R",'Mapa final'!$A$64),"")</f>
        <v/>
      </c>
      <c r="W12" s="318"/>
      <c r="X12" s="318" t="str">
        <f>IF(AND('Mapa final'!$H$70="Muy Alta",'Mapa final'!$L$70="Moderado"),CONCATENATE("R",'Mapa final'!$A$70),"")</f>
        <v/>
      </c>
      <c r="Y12" s="318"/>
      <c r="Z12" s="318" t="str">
        <f>IF(AND('Mapa final'!$H$76="Muy Alta",'Mapa final'!$L$76="Moderado"),CONCATENATE("R",'Mapa final'!$A$76),"")</f>
        <v/>
      </c>
      <c r="AA12" s="319"/>
      <c r="AB12" s="322" t="str">
        <f>IF(AND('Mapa final'!$H$64="Muy Alta",'Mapa final'!$L$64="Mayor"),CONCATENATE("R",'Mapa final'!$A$64),"")</f>
        <v/>
      </c>
      <c r="AC12" s="318"/>
      <c r="AD12" s="318" t="str">
        <f>IF(AND('Mapa final'!$H$70="Muy Alta",'Mapa final'!$L$70="Mayor"),CONCATENATE("R",'Mapa final'!$A$70),"")</f>
        <v/>
      </c>
      <c r="AE12" s="318"/>
      <c r="AF12" s="318" t="str">
        <f>IF(AND('Mapa final'!$H$76="Muy Alta",'Mapa final'!$L$76="Mayor"),CONCATENATE("R",'Mapa final'!$A$76),"")</f>
        <v/>
      </c>
      <c r="AG12" s="319"/>
      <c r="AH12" s="329" t="str">
        <f>IF(AND('Mapa final'!$H$64="Muy Alta",'Mapa final'!$L$64="Catastrófico"),CONCATENATE("R",'Mapa final'!$A$64),"")</f>
        <v/>
      </c>
      <c r="AI12" s="330"/>
      <c r="AJ12" s="330" t="str">
        <f>IF(AND('Mapa final'!$H$70="Muy Alta",'Mapa final'!$L$70="Catastrófico"),CONCATENATE("R",'Mapa final'!$A$70),"")</f>
        <v/>
      </c>
      <c r="AK12" s="330"/>
      <c r="AL12" s="330" t="str">
        <f>IF(AND('Mapa final'!$H$76="Muy Alta",'Mapa final'!$L$76="Catastrófico"),CONCATENATE("R",'Mapa final'!$A$76),"")</f>
        <v/>
      </c>
      <c r="AM12" s="331"/>
      <c r="AN12" s="97"/>
      <c r="AO12" s="276"/>
      <c r="AP12" s="277"/>
      <c r="AQ12" s="277"/>
      <c r="AR12" s="277"/>
      <c r="AS12" s="277"/>
      <c r="AT12" s="278"/>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row>
    <row r="13" spans="1:99" ht="15.75" customHeight="1" thickBot="1" x14ac:dyDescent="0.3">
      <c r="A13" s="97"/>
      <c r="B13" s="271"/>
      <c r="C13" s="271"/>
      <c r="D13" s="272"/>
      <c r="E13" s="315"/>
      <c r="F13" s="316"/>
      <c r="G13" s="316"/>
      <c r="H13" s="316"/>
      <c r="I13" s="317"/>
      <c r="J13" s="322"/>
      <c r="K13" s="318"/>
      <c r="L13" s="318"/>
      <c r="M13" s="318"/>
      <c r="N13" s="318"/>
      <c r="O13" s="319"/>
      <c r="P13" s="322"/>
      <c r="Q13" s="318"/>
      <c r="R13" s="318"/>
      <c r="S13" s="318"/>
      <c r="T13" s="318"/>
      <c r="U13" s="319"/>
      <c r="V13" s="322"/>
      <c r="W13" s="318"/>
      <c r="X13" s="318"/>
      <c r="Y13" s="318"/>
      <c r="Z13" s="318"/>
      <c r="AA13" s="319"/>
      <c r="AB13" s="322"/>
      <c r="AC13" s="318"/>
      <c r="AD13" s="318"/>
      <c r="AE13" s="318"/>
      <c r="AF13" s="318"/>
      <c r="AG13" s="319"/>
      <c r="AH13" s="332"/>
      <c r="AI13" s="333"/>
      <c r="AJ13" s="333"/>
      <c r="AK13" s="333"/>
      <c r="AL13" s="333"/>
      <c r="AM13" s="334"/>
      <c r="AN13" s="97"/>
      <c r="AO13" s="279"/>
      <c r="AP13" s="280"/>
      <c r="AQ13" s="280"/>
      <c r="AR13" s="280"/>
      <c r="AS13" s="280"/>
      <c r="AT13" s="281"/>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row>
    <row r="14" spans="1:99" ht="15" customHeight="1" x14ac:dyDescent="0.25">
      <c r="A14" s="97"/>
      <c r="B14" s="271"/>
      <c r="C14" s="271"/>
      <c r="D14" s="272"/>
      <c r="E14" s="309" t="s">
        <v>115</v>
      </c>
      <c r="F14" s="310"/>
      <c r="G14" s="310"/>
      <c r="H14" s="310"/>
      <c r="I14" s="310"/>
      <c r="J14" s="344" t="str">
        <f>IF(AND('Mapa final'!$H$10="Alta",'Mapa final'!$L$10="Leve"),CONCATENATE("R",'Mapa final'!$A$10),"")</f>
        <v/>
      </c>
      <c r="K14" s="345"/>
      <c r="L14" s="345" t="str">
        <f>IF(AND('Mapa final'!$H$16="Alta",'Mapa final'!$L$16="Leve"),CONCATENATE("R",'Mapa final'!$A$16),"")</f>
        <v/>
      </c>
      <c r="M14" s="345"/>
      <c r="N14" s="345" t="str">
        <f>IF(AND('Mapa final'!$H$22="Alta",'Mapa final'!$L$22="Leve"),CONCATENATE("R",'Mapa final'!$A$22),"")</f>
        <v/>
      </c>
      <c r="O14" s="346"/>
      <c r="P14" s="344" t="str">
        <f>IF(AND('Mapa final'!$H$10="Alta",'Mapa final'!$L$10="Menor"),CONCATENATE("R",'Mapa final'!$A$10),"")</f>
        <v/>
      </c>
      <c r="Q14" s="345"/>
      <c r="R14" s="345" t="str">
        <f>IF(AND('Mapa final'!$H$16="Alta",'Mapa final'!$L$16="Menor"),CONCATENATE("R",'Mapa final'!$A$16),"")</f>
        <v/>
      </c>
      <c r="S14" s="345"/>
      <c r="T14" s="345" t="str">
        <f>IF(AND('Mapa final'!$H$22="Alta",'Mapa final'!$L$22="Menor"),CONCATENATE("R",'Mapa final'!$A$22),"")</f>
        <v/>
      </c>
      <c r="U14" s="346"/>
      <c r="V14" s="320" t="str">
        <f>IF(AND('Mapa final'!$H$10="Alta",'Mapa final'!$L$10="Moderado"),CONCATENATE("R",'Mapa final'!$A$10),"")</f>
        <v/>
      </c>
      <c r="W14" s="321"/>
      <c r="X14" s="321" t="str">
        <f>IF(AND('Mapa final'!$H$16="Alta",'Mapa final'!$L$16="Moderado"),CONCATENATE("R",'Mapa final'!$A$16),"")</f>
        <v>R2</v>
      </c>
      <c r="Y14" s="321"/>
      <c r="Z14" s="321" t="str">
        <f>IF(AND('Mapa final'!$H$22="Alta",'Mapa final'!$L$22="Moderado"),CONCATENATE("R",'Mapa final'!$A$22),"")</f>
        <v/>
      </c>
      <c r="AA14" s="323"/>
      <c r="AB14" s="320" t="str">
        <f>IF(AND('Mapa final'!$H$10="Alta",'Mapa final'!$L$10="Mayor"),CONCATENATE("R",'Mapa final'!$A$10),"")</f>
        <v/>
      </c>
      <c r="AC14" s="321"/>
      <c r="AD14" s="321" t="str">
        <f>IF(AND('Mapa final'!$H$16="Alta",'Mapa final'!$L$16="Mayor"),CONCATENATE("R",'Mapa final'!$A$16),"")</f>
        <v/>
      </c>
      <c r="AE14" s="321"/>
      <c r="AF14" s="321" t="str">
        <f>IF(AND('Mapa final'!$H$22="Alta",'Mapa final'!$L$22="Mayor"),CONCATENATE("R",'Mapa final'!$A$22),"")</f>
        <v/>
      </c>
      <c r="AG14" s="323"/>
      <c r="AH14" s="335" t="str">
        <f>IF(AND('Mapa final'!$H$10="Alta",'Mapa final'!$L$10="Catastrófico"),CONCATENATE("R",'Mapa final'!$A$10),"")</f>
        <v/>
      </c>
      <c r="AI14" s="336"/>
      <c r="AJ14" s="336" t="str">
        <f>IF(AND('Mapa final'!$H$16="Alta",'Mapa final'!$L$16="Catastrófico"),CONCATENATE("R",'Mapa final'!$A$16),"")</f>
        <v/>
      </c>
      <c r="AK14" s="336"/>
      <c r="AL14" s="336" t="str">
        <f>IF(AND('Mapa final'!$H$22="Alta",'Mapa final'!$L$22="Catastrófico"),CONCATENATE("R",'Mapa final'!$A$22),"")</f>
        <v/>
      </c>
      <c r="AM14" s="337"/>
      <c r="AN14" s="97"/>
      <c r="AO14" s="282" t="s">
        <v>80</v>
      </c>
      <c r="AP14" s="283"/>
      <c r="AQ14" s="283"/>
      <c r="AR14" s="283"/>
      <c r="AS14" s="283"/>
      <c r="AT14" s="284"/>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row>
    <row r="15" spans="1:99" ht="15" customHeight="1" x14ac:dyDescent="0.25">
      <c r="A15" s="97"/>
      <c r="B15" s="271"/>
      <c r="C15" s="271"/>
      <c r="D15" s="272"/>
      <c r="E15" s="312"/>
      <c r="F15" s="313"/>
      <c r="G15" s="313"/>
      <c r="H15" s="313"/>
      <c r="I15" s="313"/>
      <c r="J15" s="338"/>
      <c r="K15" s="339"/>
      <c r="L15" s="339"/>
      <c r="M15" s="339"/>
      <c r="N15" s="339"/>
      <c r="O15" s="340"/>
      <c r="P15" s="338"/>
      <c r="Q15" s="339"/>
      <c r="R15" s="339"/>
      <c r="S15" s="339"/>
      <c r="T15" s="339"/>
      <c r="U15" s="340"/>
      <c r="V15" s="322"/>
      <c r="W15" s="318"/>
      <c r="X15" s="318"/>
      <c r="Y15" s="318"/>
      <c r="Z15" s="318"/>
      <c r="AA15" s="319"/>
      <c r="AB15" s="322"/>
      <c r="AC15" s="318"/>
      <c r="AD15" s="318"/>
      <c r="AE15" s="318"/>
      <c r="AF15" s="318"/>
      <c r="AG15" s="319"/>
      <c r="AH15" s="329"/>
      <c r="AI15" s="330"/>
      <c r="AJ15" s="330"/>
      <c r="AK15" s="330"/>
      <c r="AL15" s="330"/>
      <c r="AM15" s="331"/>
      <c r="AN15" s="97"/>
      <c r="AO15" s="285"/>
      <c r="AP15" s="286"/>
      <c r="AQ15" s="286"/>
      <c r="AR15" s="286"/>
      <c r="AS15" s="286"/>
      <c r="AT15" s="28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row>
    <row r="16" spans="1:99" ht="15" customHeight="1" x14ac:dyDescent="0.25">
      <c r="A16" s="97"/>
      <c r="B16" s="271"/>
      <c r="C16" s="271"/>
      <c r="D16" s="272"/>
      <c r="E16" s="312"/>
      <c r="F16" s="313"/>
      <c r="G16" s="313"/>
      <c r="H16" s="313"/>
      <c r="I16" s="313"/>
      <c r="J16" s="338" t="str">
        <f>IF(AND('Mapa final'!$H$28="Alta",'Mapa final'!$L$28="Leve"),CONCATENATE("R",'Mapa final'!$A$28),"")</f>
        <v/>
      </c>
      <c r="K16" s="339"/>
      <c r="L16" s="339" t="str">
        <f>IF(AND('Mapa final'!$H$34="Alta",'Mapa final'!$L$34="Leve"),CONCATENATE("R",'Mapa final'!$A$34),"")</f>
        <v/>
      </c>
      <c r="M16" s="339"/>
      <c r="N16" s="339" t="str">
        <f>IF(AND('Mapa final'!$H$40="Alta",'Mapa final'!$L$40="Leve"),CONCATENATE("R",'Mapa final'!$A$40),"")</f>
        <v/>
      </c>
      <c r="O16" s="340"/>
      <c r="P16" s="338" t="str">
        <f>IF(AND('Mapa final'!$H$28="Alta",'Mapa final'!$L$28="Menor"),CONCATENATE("R",'Mapa final'!$A$28),"")</f>
        <v/>
      </c>
      <c r="Q16" s="339"/>
      <c r="R16" s="339" t="str">
        <f>IF(AND('Mapa final'!$H$34="Alta",'Mapa final'!$L$34="Menor"),CONCATENATE("R",'Mapa final'!$A$34),"")</f>
        <v/>
      </c>
      <c r="S16" s="339"/>
      <c r="T16" s="339" t="str">
        <f>IF(AND('Mapa final'!$H$40="Alta",'Mapa final'!$L$40="Menor"),CONCATENATE("R",'Mapa final'!$A$40),"")</f>
        <v/>
      </c>
      <c r="U16" s="340"/>
      <c r="V16" s="322" t="str">
        <f>IF(AND('Mapa final'!$H$28="Alta",'Mapa final'!$L$28="Moderado"),CONCATENATE("R",'Mapa final'!$A$28),"")</f>
        <v/>
      </c>
      <c r="W16" s="318"/>
      <c r="X16" s="318" t="str">
        <f>IF(AND('Mapa final'!$H$34="Alta",'Mapa final'!$L$34="Moderado"),CONCATENATE("R",'Mapa final'!$A$34),"")</f>
        <v/>
      </c>
      <c r="Y16" s="318"/>
      <c r="Z16" s="318" t="str">
        <f>IF(AND('Mapa final'!$H$40="Alta",'Mapa final'!$L$40="Moderado"),CONCATENATE("R",'Mapa final'!$A$40),"")</f>
        <v/>
      </c>
      <c r="AA16" s="319"/>
      <c r="AB16" s="322" t="str">
        <f>IF(AND('Mapa final'!$H$28="Alta",'Mapa final'!$L$28="Mayor"),CONCATENATE("R",'Mapa final'!$A$28),"")</f>
        <v/>
      </c>
      <c r="AC16" s="318"/>
      <c r="AD16" s="318" t="str">
        <f>IF(AND('Mapa final'!$H$34="Alta",'Mapa final'!$L$34="Mayor"),CONCATENATE("R",'Mapa final'!$A$34),"")</f>
        <v/>
      </c>
      <c r="AE16" s="318"/>
      <c r="AF16" s="318" t="str">
        <f>IF(AND('Mapa final'!$H$40="Alta",'Mapa final'!$L$40="Mayor"),CONCATENATE("R",'Mapa final'!$A$40),"")</f>
        <v/>
      </c>
      <c r="AG16" s="319"/>
      <c r="AH16" s="329" t="str">
        <f>IF(AND('Mapa final'!$H$28="Alta",'Mapa final'!$L$28="Catastrófico"),CONCATENATE("R",'Mapa final'!$A$28),"")</f>
        <v/>
      </c>
      <c r="AI16" s="330"/>
      <c r="AJ16" s="330" t="str">
        <f>IF(AND('Mapa final'!$H$34="Alta",'Mapa final'!$L$34="Catastrófico"),CONCATENATE("R",'Mapa final'!$A$34),"")</f>
        <v/>
      </c>
      <c r="AK16" s="330"/>
      <c r="AL16" s="330" t="str">
        <f>IF(AND('Mapa final'!$H$40="Alta",'Mapa final'!$L$40="Catastrófico"),CONCATENATE("R",'Mapa final'!$A$40),"")</f>
        <v/>
      </c>
      <c r="AM16" s="331"/>
      <c r="AN16" s="97"/>
      <c r="AO16" s="285"/>
      <c r="AP16" s="286"/>
      <c r="AQ16" s="286"/>
      <c r="AR16" s="286"/>
      <c r="AS16" s="286"/>
      <c r="AT16" s="28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row>
    <row r="17" spans="1:80" ht="15" customHeight="1" x14ac:dyDescent="0.25">
      <c r="A17" s="97"/>
      <c r="B17" s="271"/>
      <c r="C17" s="271"/>
      <c r="D17" s="272"/>
      <c r="E17" s="312"/>
      <c r="F17" s="313"/>
      <c r="G17" s="313"/>
      <c r="H17" s="313"/>
      <c r="I17" s="313"/>
      <c r="J17" s="338"/>
      <c r="K17" s="339"/>
      <c r="L17" s="339"/>
      <c r="M17" s="339"/>
      <c r="N17" s="339"/>
      <c r="O17" s="340"/>
      <c r="P17" s="338"/>
      <c r="Q17" s="339"/>
      <c r="R17" s="339"/>
      <c r="S17" s="339"/>
      <c r="T17" s="339"/>
      <c r="U17" s="340"/>
      <c r="V17" s="322"/>
      <c r="W17" s="318"/>
      <c r="X17" s="318"/>
      <c r="Y17" s="318"/>
      <c r="Z17" s="318"/>
      <c r="AA17" s="319"/>
      <c r="AB17" s="322"/>
      <c r="AC17" s="318"/>
      <c r="AD17" s="318"/>
      <c r="AE17" s="318"/>
      <c r="AF17" s="318"/>
      <c r="AG17" s="319"/>
      <c r="AH17" s="329"/>
      <c r="AI17" s="330"/>
      <c r="AJ17" s="330"/>
      <c r="AK17" s="330"/>
      <c r="AL17" s="330"/>
      <c r="AM17" s="331"/>
      <c r="AN17" s="97"/>
      <c r="AO17" s="285"/>
      <c r="AP17" s="286"/>
      <c r="AQ17" s="286"/>
      <c r="AR17" s="286"/>
      <c r="AS17" s="286"/>
      <c r="AT17" s="28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row>
    <row r="18" spans="1:80" ht="15" customHeight="1" x14ac:dyDescent="0.25">
      <c r="A18" s="97"/>
      <c r="B18" s="271"/>
      <c r="C18" s="271"/>
      <c r="D18" s="272"/>
      <c r="E18" s="312"/>
      <c r="F18" s="313"/>
      <c r="G18" s="313"/>
      <c r="H18" s="313"/>
      <c r="I18" s="313"/>
      <c r="J18" s="338" t="str">
        <f>IF(AND('Mapa final'!$H$46="Alta",'Mapa final'!$L$46="Leve"),CONCATENATE("R",'Mapa final'!$A$46),"")</f>
        <v/>
      </c>
      <c r="K18" s="339"/>
      <c r="L18" s="339" t="str">
        <f>IF(AND('Mapa final'!$H$52="Alta",'Mapa final'!$L$52="Leve"),CONCATENATE("R",'Mapa final'!$A$52),"")</f>
        <v/>
      </c>
      <c r="M18" s="339"/>
      <c r="N18" s="339" t="str">
        <f>IF(AND('Mapa final'!$H$58="Alta",'Mapa final'!$L$58="Leve"),CONCATENATE("R",'Mapa final'!$A$58),"")</f>
        <v/>
      </c>
      <c r="O18" s="340"/>
      <c r="P18" s="338" t="str">
        <f>IF(AND('Mapa final'!$H$46="Alta",'Mapa final'!$L$46="Menor"),CONCATENATE("R",'Mapa final'!$A$46),"")</f>
        <v/>
      </c>
      <c r="Q18" s="339"/>
      <c r="R18" s="339" t="str">
        <f>IF(AND('Mapa final'!$H$52="Alta",'Mapa final'!$L$52="Menor"),CONCATENATE("R",'Mapa final'!$A$52),"")</f>
        <v/>
      </c>
      <c r="S18" s="339"/>
      <c r="T18" s="339" t="str">
        <f>IF(AND('Mapa final'!$H$58="Alta",'Mapa final'!$L$58="Menor"),CONCATENATE("R",'Mapa final'!$A$58),"")</f>
        <v/>
      </c>
      <c r="U18" s="340"/>
      <c r="V18" s="322" t="str">
        <f>IF(AND('Mapa final'!$H$46="Alta",'Mapa final'!$L$46="Moderado"),CONCATENATE("R",'Mapa final'!$A$46),"")</f>
        <v/>
      </c>
      <c r="W18" s="318"/>
      <c r="X18" s="318" t="str">
        <f>IF(AND('Mapa final'!$H$52="Alta",'Mapa final'!$L$52="Moderado"),CONCATENATE("R",'Mapa final'!$A$52),"")</f>
        <v/>
      </c>
      <c r="Y18" s="318"/>
      <c r="Z18" s="318" t="str">
        <f>IF(AND('Mapa final'!$H$58="Alta",'Mapa final'!$L$58="Moderado"),CONCATENATE("R",'Mapa final'!$A$58),"")</f>
        <v/>
      </c>
      <c r="AA18" s="319"/>
      <c r="AB18" s="322" t="str">
        <f>IF(AND('Mapa final'!$H$46="Alta",'Mapa final'!$L$46="Mayor"),CONCATENATE("R",'Mapa final'!$A$46),"")</f>
        <v/>
      </c>
      <c r="AC18" s="318"/>
      <c r="AD18" s="318" t="str">
        <f>IF(AND('Mapa final'!$H$52="Alta",'Mapa final'!$L$52="Mayor"),CONCATENATE("R",'Mapa final'!$A$52),"")</f>
        <v/>
      </c>
      <c r="AE18" s="318"/>
      <c r="AF18" s="318" t="str">
        <f>IF(AND('Mapa final'!$H$58="Alta",'Mapa final'!$L$58="Mayor"),CONCATENATE("R",'Mapa final'!$A$58),"")</f>
        <v/>
      </c>
      <c r="AG18" s="319"/>
      <c r="AH18" s="329" t="str">
        <f>IF(AND('Mapa final'!$H$46="Alta",'Mapa final'!$L$46="Catastrófico"),CONCATENATE("R",'Mapa final'!$A$46),"")</f>
        <v/>
      </c>
      <c r="AI18" s="330"/>
      <c r="AJ18" s="330" t="str">
        <f>IF(AND('Mapa final'!$H$52="Alta",'Mapa final'!$L$52="Catastrófico"),CONCATENATE("R",'Mapa final'!$A$52),"")</f>
        <v/>
      </c>
      <c r="AK18" s="330"/>
      <c r="AL18" s="330" t="str">
        <f>IF(AND('Mapa final'!$H$58="Alta",'Mapa final'!$L$58="Catastrófico"),CONCATENATE("R",'Mapa final'!$A$58),"")</f>
        <v/>
      </c>
      <c r="AM18" s="331"/>
      <c r="AN18" s="97"/>
      <c r="AO18" s="285"/>
      <c r="AP18" s="286"/>
      <c r="AQ18" s="286"/>
      <c r="AR18" s="286"/>
      <c r="AS18" s="286"/>
      <c r="AT18" s="28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row>
    <row r="19" spans="1:80" ht="15" customHeight="1" x14ac:dyDescent="0.25">
      <c r="A19" s="97"/>
      <c r="B19" s="271"/>
      <c r="C19" s="271"/>
      <c r="D19" s="272"/>
      <c r="E19" s="312"/>
      <c r="F19" s="313"/>
      <c r="G19" s="313"/>
      <c r="H19" s="313"/>
      <c r="I19" s="313"/>
      <c r="J19" s="338"/>
      <c r="K19" s="339"/>
      <c r="L19" s="339"/>
      <c r="M19" s="339"/>
      <c r="N19" s="339"/>
      <c r="O19" s="340"/>
      <c r="P19" s="338"/>
      <c r="Q19" s="339"/>
      <c r="R19" s="339"/>
      <c r="S19" s="339"/>
      <c r="T19" s="339"/>
      <c r="U19" s="340"/>
      <c r="V19" s="322"/>
      <c r="W19" s="318"/>
      <c r="X19" s="318"/>
      <c r="Y19" s="318"/>
      <c r="Z19" s="318"/>
      <c r="AA19" s="319"/>
      <c r="AB19" s="322"/>
      <c r="AC19" s="318"/>
      <c r="AD19" s="318"/>
      <c r="AE19" s="318"/>
      <c r="AF19" s="318"/>
      <c r="AG19" s="319"/>
      <c r="AH19" s="329"/>
      <c r="AI19" s="330"/>
      <c r="AJ19" s="330"/>
      <c r="AK19" s="330"/>
      <c r="AL19" s="330"/>
      <c r="AM19" s="331"/>
      <c r="AN19" s="97"/>
      <c r="AO19" s="285"/>
      <c r="AP19" s="286"/>
      <c r="AQ19" s="286"/>
      <c r="AR19" s="286"/>
      <c r="AS19" s="286"/>
      <c r="AT19" s="28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row>
    <row r="20" spans="1:80" ht="15" customHeight="1" x14ac:dyDescent="0.25">
      <c r="A20" s="97"/>
      <c r="B20" s="271"/>
      <c r="C20" s="271"/>
      <c r="D20" s="272"/>
      <c r="E20" s="312"/>
      <c r="F20" s="313"/>
      <c r="G20" s="313"/>
      <c r="H20" s="313"/>
      <c r="I20" s="313"/>
      <c r="J20" s="338" t="str">
        <f>IF(AND('Mapa final'!$H$64="Alta",'Mapa final'!$L$64="Leve"),CONCATENATE("R",'Mapa final'!$A$64),"")</f>
        <v/>
      </c>
      <c r="K20" s="339"/>
      <c r="L20" s="339" t="str">
        <f>IF(AND('Mapa final'!$H$70="Alta",'Mapa final'!$L$70="Leve"),CONCATENATE("R",'Mapa final'!$A$70),"")</f>
        <v/>
      </c>
      <c r="M20" s="339"/>
      <c r="N20" s="339" t="str">
        <f>IF(AND('Mapa final'!$H$76="Alta",'Mapa final'!$L$76="Leve"),CONCATENATE("R",'Mapa final'!$A$76),"")</f>
        <v/>
      </c>
      <c r="O20" s="340"/>
      <c r="P20" s="338" t="str">
        <f>IF(AND('Mapa final'!$H$64="Alta",'Mapa final'!$L$64="Menor"),CONCATENATE("R",'Mapa final'!$A$64),"")</f>
        <v/>
      </c>
      <c r="Q20" s="339"/>
      <c r="R20" s="339" t="str">
        <f>IF(AND('Mapa final'!$H$70="Alta",'Mapa final'!$L$70="Menor"),CONCATENATE("R",'Mapa final'!$A$70),"")</f>
        <v/>
      </c>
      <c r="S20" s="339"/>
      <c r="T20" s="339" t="str">
        <f>IF(AND('Mapa final'!$H$76="Alta",'Mapa final'!$L$76="Menor"),CONCATENATE("R",'Mapa final'!$A$76),"")</f>
        <v/>
      </c>
      <c r="U20" s="340"/>
      <c r="V20" s="322" t="str">
        <f>IF(AND('Mapa final'!$H$64="Alta",'Mapa final'!$L$64="Moderado"),CONCATENATE("R",'Mapa final'!$A$64),"")</f>
        <v/>
      </c>
      <c r="W20" s="318"/>
      <c r="X20" s="318" t="str">
        <f>IF(AND('Mapa final'!$H$70="Alta",'Mapa final'!$L$70="Moderado"),CONCATENATE("R",'Mapa final'!$A$70),"")</f>
        <v/>
      </c>
      <c r="Y20" s="318"/>
      <c r="Z20" s="318" t="str">
        <f>IF(AND('Mapa final'!$H$76="Alta",'Mapa final'!$L$76="Moderado"),CONCATENATE("R",'Mapa final'!$A$76),"")</f>
        <v/>
      </c>
      <c r="AA20" s="319"/>
      <c r="AB20" s="322" t="str">
        <f>IF(AND('Mapa final'!$H$64="Alta",'Mapa final'!$L$64="Mayor"),CONCATENATE("R",'Mapa final'!$A$64),"")</f>
        <v/>
      </c>
      <c r="AC20" s="318"/>
      <c r="AD20" s="318" t="str">
        <f>IF(AND('Mapa final'!$H$70="Alta",'Mapa final'!$L$70="Mayor"),CONCATENATE("R",'Mapa final'!$A$70),"")</f>
        <v/>
      </c>
      <c r="AE20" s="318"/>
      <c r="AF20" s="318" t="str">
        <f>IF(AND('Mapa final'!$H$76="Alta",'Mapa final'!$L$76="Mayor"),CONCATENATE("R",'Mapa final'!$A$76),"")</f>
        <v/>
      </c>
      <c r="AG20" s="319"/>
      <c r="AH20" s="329" t="str">
        <f>IF(AND('Mapa final'!$H$64="Alta",'Mapa final'!$L$64="Catastrófico"),CONCATENATE("R",'Mapa final'!$A$64),"")</f>
        <v/>
      </c>
      <c r="AI20" s="330"/>
      <c r="AJ20" s="330" t="str">
        <f>IF(AND('Mapa final'!$H$70="Alta",'Mapa final'!$L$70="Catastrófico"),CONCATENATE("R",'Mapa final'!$A$70),"")</f>
        <v/>
      </c>
      <c r="AK20" s="330"/>
      <c r="AL20" s="330" t="str">
        <f>IF(AND('Mapa final'!$H$76="Alta",'Mapa final'!$L$76="Catastrófico"),CONCATENATE("R",'Mapa final'!$A$76),"")</f>
        <v/>
      </c>
      <c r="AM20" s="331"/>
      <c r="AN20" s="97"/>
      <c r="AO20" s="285"/>
      <c r="AP20" s="286"/>
      <c r="AQ20" s="286"/>
      <c r="AR20" s="286"/>
      <c r="AS20" s="286"/>
      <c r="AT20" s="28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row>
    <row r="21" spans="1:80" ht="15.75" customHeight="1" thickBot="1" x14ac:dyDescent="0.3">
      <c r="A21" s="97"/>
      <c r="B21" s="271"/>
      <c r="C21" s="271"/>
      <c r="D21" s="272"/>
      <c r="E21" s="315"/>
      <c r="F21" s="316"/>
      <c r="G21" s="316"/>
      <c r="H21" s="316"/>
      <c r="I21" s="316"/>
      <c r="J21" s="341"/>
      <c r="K21" s="342"/>
      <c r="L21" s="342"/>
      <c r="M21" s="342"/>
      <c r="N21" s="342"/>
      <c r="O21" s="343"/>
      <c r="P21" s="341"/>
      <c r="Q21" s="342"/>
      <c r="R21" s="342"/>
      <c r="S21" s="342"/>
      <c r="T21" s="342"/>
      <c r="U21" s="343"/>
      <c r="V21" s="326"/>
      <c r="W21" s="327"/>
      <c r="X21" s="327"/>
      <c r="Y21" s="327"/>
      <c r="Z21" s="327"/>
      <c r="AA21" s="328"/>
      <c r="AB21" s="326"/>
      <c r="AC21" s="327"/>
      <c r="AD21" s="327"/>
      <c r="AE21" s="327"/>
      <c r="AF21" s="327"/>
      <c r="AG21" s="328"/>
      <c r="AH21" s="332"/>
      <c r="AI21" s="333"/>
      <c r="AJ21" s="333"/>
      <c r="AK21" s="333"/>
      <c r="AL21" s="333"/>
      <c r="AM21" s="334"/>
      <c r="AN21" s="97"/>
      <c r="AO21" s="288"/>
      <c r="AP21" s="289"/>
      <c r="AQ21" s="289"/>
      <c r="AR21" s="289"/>
      <c r="AS21" s="289"/>
      <c r="AT21" s="290"/>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row>
    <row r="22" spans="1:80" x14ac:dyDescent="0.25">
      <c r="A22" s="97"/>
      <c r="B22" s="271"/>
      <c r="C22" s="271"/>
      <c r="D22" s="272"/>
      <c r="E22" s="309" t="s">
        <v>117</v>
      </c>
      <c r="F22" s="310"/>
      <c r="G22" s="310"/>
      <c r="H22" s="310"/>
      <c r="I22" s="311"/>
      <c r="J22" s="344" t="str">
        <f>IF(AND('Mapa final'!$H$10="Media",'Mapa final'!$L$10="Leve"),CONCATENATE("R",'Mapa final'!$A$10),"")</f>
        <v/>
      </c>
      <c r="K22" s="345"/>
      <c r="L22" s="345" t="str">
        <f>IF(AND('Mapa final'!$H$16="Media",'Mapa final'!$L$16="Leve"),CONCATENATE("R",'Mapa final'!$A$16),"")</f>
        <v/>
      </c>
      <c r="M22" s="345"/>
      <c r="N22" s="345" t="str">
        <f>IF(AND('Mapa final'!$H$22="Media",'Mapa final'!$L$22="Leve"),CONCATENATE("R",'Mapa final'!$A$22),"")</f>
        <v/>
      </c>
      <c r="O22" s="346"/>
      <c r="P22" s="344" t="str">
        <f>IF(AND('Mapa final'!$H$10="Media",'Mapa final'!$L$10="Menor"),CONCATENATE("R",'Mapa final'!$A$10),"")</f>
        <v/>
      </c>
      <c r="Q22" s="345"/>
      <c r="R22" s="345" t="str">
        <f>IF(AND('Mapa final'!$H$16="Media",'Mapa final'!$L$16="Menor"),CONCATENATE("R",'Mapa final'!$A$16),"")</f>
        <v/>
      </c>
      <c r="S22" s="345"/>
      <c r="T22" s="345" t="str">
        <f>IF(AND('Mapa final'!$H$22="Media",'Mapa final'!$L$22="Menor"),CONCATENATE("R",'Mapa final'!$A$22),"")</f>
        <v/>
      </c>
      <c r="U22" s="346"/>
      <c r="V22" s="344" t="str">
        <f>IF(AND('Mapa final'!$H$10="Media",'Mapa final'!$L$10="Moderado"),CONCATENATE("R",'Mapa final'!$A$10),"")</f>
        <v/>
      </c>
      <c r="W22" s="345"/>
      <c r="X22" s="345" t="str">
        <f>IF(AND('Mapa final'!$H$16="Media",'Mapa final'!$L$16="Moderado"),CONCATENATE("R",'Mapa final'!$A$16),"")</f>
        <v/>
      </c>
      <c r="Y22" s="345"/>
      <c r="Z22" s="345" t="str">
        <f>IF(AND('Mapa final'!$H$22="Media",'Mapa final'!$L$22="Moderado"),CONCATENATE("R",'Mapa final'!$A$22),"")</f>
        <v/>
      </c>
      <c r="AA22" s="346"/>
      <c r="AB22" s="320" t="str">
        <f>IF(AND('Mapa final'!$H$10="Media",'Mapa final'!$L$10="Mayor"),CONCATENATE("R",'Mapa final'!$A$10),"")</f>
        <v/>
      </c>
      <c r="AC22" s="321"/>
      <c r="AD22" s="321" t="str">
        <f>IF(AND('Mapa final'!$H$16="Media",'Mapa final'!$L$16="Mayor"),CONCATENATE("R",'Mapa final'!$A$16),"")</f>
        <v/>
      </c>
      <c r="AE22" s="321"/>
      <c r="AF22" s="321" t="str">
        <f>IF(AND('Mapa final'!$H$22="Media",'Mapa final'!$L$22="Mayor"),CONCATENATE("R",'Mapa final'!$A$22),"")</f>
        <v/>
      </c>
      <c r="AG22" s="323"/>
      <c r="AH22" s="335" t="str">
        <f>IF(AND('Mapa final'!$H$10="Media",'Mapa final'!$L$10="Catastrófico"),CONCATENATE("R",'Mapa final'!$A$10),"")</f>
        <v/>
      </c>
      <c r="AI22" s="336"/>
      <c r="AJ22" s="336" t="str">
        <f>IF(AND('Mapa final'!$H$16="Media",'Mapa final'!$L$16="Catastrófico"),CONCATENATE("R",'Mapa final'!$A$16),"")</f>
        <v/>
      </c>
      <c r="AK22" s="336"/>
      <c r="AL22" s="336" t="str">
        <f>IF(AND('Mapa final'!$H$22="Media",'Mapa final'!$L$22="Catastrófico"),CONCATENATE("R",'Mapa final'!$A$22),"")</f>
        <v/>
      </c>
      <c r="AM22" s="337"/>
      <c r="AN22" s="97"/>
      <c r="AO22" s="291" t="s">
        <v>81</v>
      </c>
      <c r="AP22" s="292"/>
      <c r="AQ22" s="292"/>
      <c r="AR22" s="292"/>
      <c r="AS22" s="292"/>
      <c r="AT22" s="293"/>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row>
    <row r="23" spans="1:80" x14ac:dyDescent="0.25">
      <c r="A23" s="97"/>
      <c r="B23" s="271"/>
      <c r="C23" s="271"/>
      <c r="D23" s="272"/>
      <c r="E23" s="312"/>
      <c r="F23" s="313"/>
      <c r="G23" s="313"/>
      <c r="H23" s="313"/>
      <c r="I23" s="314"/>
      <c r="J23" s="338"/>
      <c r="K23" s="339"/>
      <c r="L23" s="339"/>
      <c r="M23" s="339"/>
      <c r="N23" s="339"/>
      <c r="O23" s="340"/>
      <c r="P23" s="338"/>
      <c r="Q23" s="339"/>
      <c r="R23" s="339"/>
      <c r="S23" s="339"/>
      <c r="T23" s="339"/>
      <c r="U23" s="340"/>
      <c r="V23" s="338"/>
      <c r="W23" s="339"/>
      <c r="X23" s="339"/>
      <c r="Y23" s="339"/>
      <c r="Z23" s="339"/>
      <c r="AA23" s="340"/>
      <c r="AB23" s="322"/>
      <c r="AC23" s="318"/>
      <c r="AD23" s="318"/>
      <c r="AE23" s="318"/>
      <c r="AF23" s="318"/>
      <c r="AG23" s="319"/>
      <c r="AH23" s="329"/>
      <c r="AI23" s="330"/>
      <c r="AJ23" s="330"/>
      <c r="AK23" s="330"/>
      <c r="AL23" s="330"/>
      <c r="AM23" s="331"/>
      <c r="AN23" s="97"/>
      <c r="AO23" s="294"/>
      <c r="AP23" s="295"/>
      <c r="AQ23" s="295"/>
      <c r="AR23" s="295"/>
      <c r="AS23" s="295"/>
      <c r="AT23" s="296"/>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row>
    <row r="24" spans="1:80" x14ac:dyDescent="0.25">
      <c r="A24" s="97"/>
      <c r="B24" s="271"/>
      <c r="C24" s="271"/>
      <c r="D24" s="272"/>
      <c r="E24" s="312"/>
      <c r="F24" s="313"/>
      <c r="G24" s="313"/>
      <c r="H24" s="313"/>
      <c r="I24" s="314"/>
      <c r="J24" s="338" t="str">
        <f>IF(AND('Mapa final'!$H$28="Media",'Mapa final'!$L$28="Leve"),CONCATENATE("R",'Mapa final'!$A$28),"")</f>
        <v>R4</v>
      </c>
      <c r="K24" s="339"/>
      <c r="L24" s="339" t="str">
        <f>IF(AND('Mapa final'!$H$34="Media",'Mapa final'!$L$34="Leve"),CONCATENATE("R",'Mapa final'!$A$34),"")</f>
        <v/>
      </c>
      <c r="M24" s="339"/>
      <c r="N24" s="339" t="str">
        <f>IF(AND('Mapa final'!$H$40="Media",'Mapa final'!$L$40="Leve"),CONCATENATE("R",'Mapa final'!$A$40),"")</f>
        <v/>
      </c>
      <c r="O24" s="340"/>
      <c r="P24" s="338" t="str">
        <f>IF(AND('Mapa final'!$H$28="Media",'Mapa final'!$L$28="Menor"),CONCATENATE("R",'Mapa final'!$A$28),"")</f>
        <v/>
      </c>
      <c r="Q24" s="339"/>
      <c r="R24" s="339" t="str">
        <f>IF(AND('Mapa final'!$H$34="Media",'Mapa final'!$L$34="Menor"),CONCATENATE("R",'Mapa final'!$A$34),"")</f>
        <v/>
      </c>
      <c r="S24" s="339"/>
      <c r="T24" s="339" t="str">
        <f>IF(AND('Mapa final'!$H$40="Media",'Mapa final'!$L$40="Menor"),CONCATENATE("R",'Mapa final'!$A$40),"")</f>
        <v/>
      </c>
      <c r="U24" s="340"/>
      <c r="V24" s="338" t="str">
        <f>IF(AND('Mapa final'!$H$28="Media",'Mapa final'!$L$28="Moderado"),CONCATENATE("R",'Mapa final'!$A$28),"")</f>
        <v/>
      </c>
      <c r="W24" s="339"/>
      <c r="X24" s="339" t="str">
        <f>IF(AND('Mapa final'!$H$34="Media",'Mapa final'!$L$34="Moderado"),CONCATENATE("R",'Mapa final'!$A$34),"")</f>
        <v/>
      </c>
      <c r="Y24" s="339"/>
      <c r="Z24" s="339" t="str">
        <f>IF(AND('Mapa final'!$H$40="Media",'Mapa final'!$L$40="Moderado"),CONCATENATE("R",'Mapa final'!$A$40),"")</f>
        <v/>
      </c>
      <c r="AA24" s="340"/>
      <c r="AB24" s="322" t="str">
        <f>IF(AND('Mapa final'!$H$28="Media",'Mapa final'!$L$28="Mayor"),CONCATENATE("R",'Mapa final'!$A$28),"")</f>
        <v/>
      </c>
      <c r="AC24" s="318"/>
      <c r="AD24" s="318" t="str">
        <f>IF(AND('Mapa final'!$H$34="Media",'Mapa final'!$L$34="Mayor"),CONCATENATE("R",'Mapa final'!$A$34),"")</f>
        <v/>
      </c>
      <c r="AE24" s="318"/>
      <c r="AF24" s="318" t="str">
        <f>IF(AND('Mapa final'!$H$40="Media",'Mapa final'!$L$40="Mayor"),CONCATENATE("R",'Mapa final'!$A$40),"")</f>
        <v/>
      </c>
      <c r="AG24" s="319"/>
      <c r="AH24" s="329" t="str">
        <f>IF(AND('Mapa final'!$H$28="Media",'Mapa final'!$L$28="Catastrófico"),CONCATENATE("R",'Mapa final'!$A$28),"")</f>
        <v/>
      </c>
      <c r="AI24" s="330"/>
      <c r="AJ24" s="330" t="str">
        <f>IF(AND('Mapa final'!$H$34="Media",'Mapa final'!$L$34="Catastrófico"),CONCATENATE("R",'Mapa final'!$A$34),"")</f>
        <v/>
      </c>
      <c r="AK24" s="330"/>
      <c r="AL24" s="330" t="str">
        <f>IF(AND('Mapa final'!$H$40="Media",'Mapa final'!$L$40="Catastrófico"),CONCATENATE("R",'Mapa final'!$A$40),"")</f>
        <v/>
      </c>
      <c r="AM24" s="331"/>
      <c r="AN24" s="97"/>
      <c r="AO24" s="294"/>
      <c r="AP24" s="295"/>
      <c r="AQ24" s="295"/>
      <c r="AR24" s="295"/>
      <c r="AS24" s="295"/>
      <c r="AT24" s="296"/>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7"/>
      <c r="BZ24" s="97"/>
      <c r="CA24" s="97"/>
      <c r="CB24" s="97"/>
    </row>
    <row r="25" spans="1:80" x14ac:dyDescent="0.25">
      <c r="A25" s="97"/>
      <c r="B25" s="271"/>
      <c r="C25" s="271"/>
      <c r="D25" s="272"/>
      <c r="E25" s="312"/>
      <c r="F25" s="313"/>
      <c r="G25" s="313"/>
      <c r="H25" s="313"/>
      <c r="I25" s="314"/>
      <c r="J25" s="338"/>
      <c r="K25" s="339"/>
      <c r="L25" s="339"/>
      <c r="M25" s="339"/>
      <c r="N25" s="339"/>
      <c r="O25" s="340"/>
      <c r="P25" s="338"/>
      <c r="Q25" s="339"/>
      <c r="R25" s="339"/>
      <c r="S25" s="339"/>
      <c r="T25" s="339"/>
      <c r="U25" s="340"/>
      <c r="V25" s="338"/>
      <c r="W25" s="339"/>
      <c r="X25" s="339"/>
      <c r="Y25" s="339"/>
      <c r="Z25" s="339"/>
      <c r="AA25" s="340"/>
      <c r="AB25" s="322"/>
      <c r="AC25" s="318"/>
      <c r="AD25" s="318"/>
      <c r="AE25" s="318"/>
      <c r="AF25" s="318"/>
      <c r="AG25" s="319"/>
      <c r="AH25" s="329"/>
      <c r="AI25" s="330"/>
      <c r="AJ25" s="330"/>
      <c r="AK25" s="330"/>
      <c r="AL25" s="330"/>
      <c r="AM25" s="331"/>
      <c r="AN25" s="97"/>
      <c r="AO25" s="294"/>
      <c r="AP25" s="295"/>
      <c r="AQ25" s="295"/>
      <c r="AR25" s="295"/>
      <c r="AS25" s="295"/>
      <c r="AT25" s="296"/>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row>
    <row r="26" spans="1:80" x14ac:dyDescent="0.25">
      <c r="A26" s="97"/>
      <c r="B26" s="271"/>
      <c r="C26" s="271"/>
      <c r="D26" s="272"/>
      <c r="E26" s="312"/>
      <c r="F26" s="313"/>
      <c r="G26" s="313"/>
      <c r="H26" s="313"/>
      <c r="I26" s="314"/>
      <c r="J26" s="338" t="str">
        <f>IF(AND('Mapa final'!$H$46="Media",'Mapa final'!$L$46="Leve"),CONCATENATE("R",'Mapa final'!$A$46),"")</f>
        <v/>
      </c>
      <c r="K26" s="339"/>
      <c r="L26" s="339" t="str">
        <f>IF(AND('Mapa final'!$H$52="Media",'Mapa final'!$L$52="Leve"),CONCATENATE("R",'Mapa final'!$A$52),"")</f>
        <v/>
      </c>
      <c r="M26" s="339"/>
      <c r="N26" s="339" t="str">
        <f>IF(AND('Mapa final'!$H$58="Media",'Mapa final'!$L$58="Leve"),CONCATENATE("R",'Mapa final'!$A$58),"")</f>
        <v/>
      </c>
      <c r="O26" s="340"/>
      <c r="P26" s="338" t="str">
        <f>IF(AND('Mapa final'!$H$46="Media",'Mapa final'!$L$46="Menor"),CONCATENATE("R",'Mapa final'!$A$46),"")</f>
        <v/>
      </c>
      <c r="Q26" s="339"/>
      <c r="R26" s="339" t="str">
        <f>IF(AND('Mapa final'!$H$52="Media",'Mapa final'!$L$52="Menor"),CONCATENATE("R",'Mapa final'!$A$52),"")</f>
        <v/>
      </c>
      <c r="S26" s="339"/>
      <c r="T26" s="339" t="str">
        <f>IF(AND('Mapa final'!$H$58="Media",'Mapa final'!$L$58="Menor"),CONCATENATE("R",'Mapa final'!$A$58),"")</f>
        <v/>
      </c>
      <c r="U26" s="340"/>
      <c r="V26" s="338" t="str">
        <f>IF(AND('Mapa final'!$H$46="Media",'Mapa final'!$L$46="Moderado"),CONCATENATE("R",'Mapa final'!$A$46),"")</f>
        <v/>
      </c>
      <c r="W26" s="339"/>
      <c r="X26" s="339" t="str">
        <f>IF(AND('Mapa final'!$H$52="Media",'Mapa final'!$L$52="Moderado"),CONCATENATE("R",'Mapa final'!$A$52),"")</f>
        <v/>
      </c>
      <c r="Y26" s="339"/>
      <c r="Z26" s="339" t="str">
        <f>IF(AND('Mapa final'!$H$58="Media",'Mapa final'!$L$58="Moderado"),CONCATENATE("R",'Mapa final'!$A$58),"")</f>
        <v/>
      </c>
      <c r="AA26" s="340"/>
      <c r="AB26" s="322" t="str">
        <f>IF(AND('Mapa final'!$H$46="Media",'Mapa final'!$L$46="Mayor"),CONCATENATE("R",'Mapa final'!$A$46),"")</f>
        <v/>
      </c>
      <c r="AC26" s="318"/>
      <c r="AD26" s="318" t="str">
        <f>IF(AND('Mapa final'!$H$52="Media",'Mapa final'!$L$52="Mayor"),CONCATENATE("R",'Mapa final'!$A$52),"")</f>
        <v/>
      </c>
      <c r="AE26" s="318"/>
      <c r="AF26" s="318" t="str">
        <f>IF(AND('Mapa final'!$H$58="Media",'Mapa final'!$L$58="Mayor"),CONCATENATE("R",'Mapa final'!$A$58),"")</f>
        <v/>
      </c>
      <c r="AG26" s="319"/>
      <c r="AH26" s="329" t="str">
        <f>IF(AND('Mapa final'!$H$46="Media",'Mapa final'!$L$46="Catastrófico"),CONCATENATE("R",'Mapa final'!$A$46),"")</f>
        <v/>
      </c>
      <c r="AI26" s="330"/>
      <c r="AJ26" s="330" t="str">
        <f>IF(AND('Mapa final'!$H$52="Media",'Mapa final'!$L$52="Catastrófico"),CONCATENATE("R",'Mapa final'!$A$52),"")</f>
        <v/>
      </c>
      <c r="AK26" s="330"/>
      <c r="AL26" s="330" t="str">
        <f>IF(AND('Mapa final'!$H$58="Media",'Mapa final'!$L$58="Catastrófico"),CONCATENATE("R",'Mapa final'!$A$58),"")</f>
        <v/>
      </c>
      <c r="AM26" s="331"/>
      <c r="AN26" s="97"/>
      <c r="AO26" s="294"/>
      <c r="AP26" s="295"/>
      <c r="AQ26" s="295"/>
      <c r="AR26" s="295"/>
      <c r="AS26" s="295"/>
      <c r="AT26" s="296"/>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7"/>
    </row>
    <row r="27" spans="1:80" x14ac:dyDescent="0.25">
      <c r="A27" s="97"/>
      <c r="B27" s="271"/>
      <c r="C27" s="271"/>
      <c r="D27" s="272"/>
      <c r="E27" s="312"/>
      <c r="F27" s="313"/>
      <c r="G27" s="313"/>
      <c r="H27" s="313"/>
      <c r="I27" s="314"/>
      <c r="J27" s="338"/>
      <c r="K27" s="339"/>
      <c r="L27" s="339"/>
      <c r="M27" s="339"/>
      <c r="N27" s="339"/>
      <c r="O27" s="340"/>
      <c r="P27" s="338"/>
      <c r="Q27" s="339"/>
      <c r="R27" s="339"/>
      <c r="S27" s="339"/>
      <c r="T27" s="339"/>
      <c r="U27" s="340"/>
      <c r="V27" s="338"/>
      <c r="W27" s="339"/>
      <c r="X27" s="339"/>
      <c r="Y27" s="339"/>
      <c r="Z27" s="339"/>
      <c r="AA27" s="340"/>
      <c r="AB27" s="322"/>
      <c r="AC27" s="318"/>
      <c r="AD27" s="318"/>
      <c r="AE27" s="318"/>
      <c r="AF27" s="318"/>
      <c r="AG27" s="319"/>
      <c r="AH27" s="329"/>
      <c r="AI27" s="330"/>
      <c r="AJ27" s="330"/>
      <c r="AK27" s="330"/>
      <c r="AL27" s="330"/>
      <c r="AM27" s="331"/>
      <c r="AN27" s="97"/>
      <c r="AO27" s="294"/>
      <c r="AP27" s="295"/>
      <c r="AQ27" s="295"/>
      <c r="AR27" s="295"/>
      <c r="AS27" s="295"/>
      <c r="AT27" s="296"/>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row>
    <row r="28" spans="1:80" x14ac:dyDescent="0.25">
      <c r="A28" s="97"/>
      <c r="B28" s="271"/>
      <c r="C28" s="271"/>
      <c r="D28" s="272"/>
      <c r="E28" s="312"/>
      <c r="F28" s="313"/>
      <c r="G28" s="313"/>
      <c r="H28" s="313"/>
      <c r="I28" s="314"/>
      <c r="J28" s="338" t="str">
        <f>IF(AND('Mapa final'!$H$64="Media",'Mapa final'!$L$64="Leve"),CONCATENATE("R",'Mapa final'!$A$64),"")</f>
        <v/>
      </c>
      <c r="K28" s="339"/>
      <c r="L28" s="339" t="str">
        <f>IF(AND('Mapa final'!$H$70="Media",'Mapa final'!$L$70="Leve"),CONCATENATE("R",'Mapa final'!$A$70),"")</f>
        <v/>
      </c>
      <c r="M28" s="339"/>
      <c r="N28" s="339" t="str">
        <f>IF(AND('Mapa final'!$H$76="Media",'Mapa final'!$L$76="Leve"),CONCATENATE("R",'Mapa final'!$A$76),"")</f>
        <v/>
      </c>
      <c r="O28" s="340"/>
      <c r="P28" s="338" t="str">
        <f>IF(AND('Mapa final'!$H$64="Media",'Mapa final'!$L$64="Menor"),CONCATENATE("R",'Mapa final'!$A$64),"")</f>
        <v/>
      </c>
      <c r="Q28" s="339"/>
      <c r="R28" s="339" t="str">
        <f>IF(AND('Mapa final'!$H$70="Media",'Mapa final'!$L$70="Menor"),CONCATENATE("R",'Mapa final'!$A$70),"")</f>
        <v/>
      </c>
      <c r="S28" s="339"/>
      <c r="T28" s="339" t="str">
        <f>IF(AND('Mapa final'!$H$76="Media",'Mapa final'!$L$76="Menor"),CONCATENATE("R",'Mapa final'!$A$76),"")</f>
        <v/>
      </c>
      <c r="U28" s="340"/>
      <c r="V28" s="338" t="str">
        <f>IF(AND('Mapa final'!$H$64="Media",'Mapa final'!$L$64="Moderado"),CONCATENATE("R",'Mapa final'!$A$64),"")</f>
        <v/>
      </c>
      <c r="W28" s="339"/>
      <c r="X28" s="339" t="str">
        <f>IF(AND('Mapa final'!$H$70="Media",'Mapa final'!$L$70="Moderado"),CONCATENATE("R",'Mapa final'!$A$70),"")</f>
        <v/>
      </c>
      <c r="Y28" s="339"/>
      <c r="Z28" s="339" t="str">
        <f>IF(AND('Mapa final'!$H$76="Media",'Mapa final'!$L$76="Moderado"),CONCATENATE("R",'Mapa final'!$A$76),"")</f>
        <v/>
      </c>
      <c r="AA28" s="340"/>
      <c r="AB28" s="322" t="str">
        <f>IF(AND('Mapa final'!$H$64="Media",'Mapa final'!$L$64="Mayor"),CONCATENATE("R",'Mapa final'!$A$64),"")</f>
        <v/>
      </c>
      <c r="AC28" s="318"/>
      <c r="AD28" s="318" t="str">
        <f>IF(AND('Mapa final'!$H$70="Media",'Mapa final'!$L$70="Mayor"),CONCATENATE("R",'Mapa final'!$A$70),"")</f>
        <v/>
      </c>
      <c r="AE28" s="318"/>
      <c r="AF28" s="318" t="str">
        <f>IF(AND('Mapa final'!$H$76="Media",'Mapa final'!$L$76="Mayor"),CONCATENATE("R",'Mapa final'!$A$76),"")</f>
        <v/>
      </c>
      <c r="AG28" s="319"/>
      <c r="AH28" s="329" t="str">
        <f>IF(AND('Mapa final'!$H$64="Media",'Mapa final'!$L$64="Catastrófico"),CONCATENATE("R",'Mapa final'!$A$64),"")</f>
        <v/>
      </c>
      <c r="AI28" s="330"/>
      <c r="AJ28" s="330" t="str">
        <f>IF(AND('Mapa final'!$H$70="Media",'Mapa final'!$L$70="Catastrófico"),CONCATENATE("R",'Mapa final'!$A$70),"")</f>
        <v/>
      </c>
      <c r="AK28" s="330"/>
      <c r="AL28" s="330" t="str">
        <f>IF(AND('Mapa final'!$H$76="Media",'Mapa final'!$L$76="Catastrófico"),CONCATENATE("R",'Mapa final'!$A$76),"")</f>
        <v/>
      </c>
      <c r="AM28" s="331"/>
      <c r="AN28" s="97"/>
      <c r="AO28" s="294"/>
      <c r="AP28" s="295"/>
      <c r="AQ28" s="295"/>
      <c r="AR28" s="295"/>
      <c r="AS28" s="295"/>
      <c r="AT28" s="296"/>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row>
    <row r="29" spans="1:80" ht="15.75" thickBot="1" x14ac:dyDescent="0.3">
      <c r="A29" s="97"/>
      <c r="B29" s="271"/>
      <c r="C29" s="271"/>
      <c r="D29" s="272"/>
      <c r="E29" s="315"/>
      <c r="F29" s="316"/>
      <c r="G29" s="316"/>
      <c r="H29" s="316"/>
      <c r="I29" s="317"/>
      <c r="J29" s="338"/>
      <c r="K29" s="339"/>
      <c r="L29" s="339"/>
      <c r="M29" s="339"/>
      <c r="N29" s="339"/>
      <c r="O29" s="340"/>
      <c r="P29" s="341"/>
      <c r="Q29" s="342"/>
      <c r="R29" s="342"/>
      <c r="S29" s="342"/>
      <c r="T29" s="342"/>
      <c r="U29" s="343"/>
      <c r="V29" s="341"/>
      <c r="W29" s="342"/>
      <c r="X29" s="342"/>
      <c r="Y29" s="342"/>
      <c r="Z29" s="342"/>
      <c r="AA29" s="343"/>
      <c r="AB29" s="326"/>
      <c r="AC29" s="327"/>
      <c r="AD29" s="327"/>
      <c r="AE29" s="327"/>
      <c r="AF29" s="327"/>
      <c r="AG29" s="328"/>
      <c r="AH29" s="332"/>
      <c r="AI29" s="333"/>
      <c r="AJ29" s="333"/>
      <c r="AK29" s="333"/>
      <c r="AL29" s="333"/>
      <c r="AM29" s="334"/>
      <c r="AN29" s="97"/>
      <c r="AO29" s="297"/>
      <c r="AP29" s="298"/>
      <c r="AQ29" s="298"/>
      <c r="AR29" s="298"/>
      <c r="AS29" s="298"/>
      <c r="AT29" s="299"/>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row>
    <row r="30" spans="1:80" x14ac:dyDescent="0.25">
      <c r="A30" s="97"/>
      <c r="B30" s="271"/>
      <c r="C30" s="271"/>
      <c r="D30" s="272"/>
      <c r="E30" s="309" t="s">
        <v>114</v>
      </c>
      <c r="F30" s="310"/>
      <c r="G30" s="310"/>
      <c r="H30" s="310"/>
      <c r="I30" s="310"/>
      <c r="J30" s="353" t="str">
        <f>IF(AND('Mapa final'!$H$10="Baja",'Mapa final'!$L$10="Leve"),CONCATENATE("R",'Mapa final'!$A$10),"")</f>
        <v/>
      </c>
      <c r="K30" s="354"/>
      <c r="L30" s="354" t="str">
        <f>IF(AND('Mapa final'!$H$16="Baja",'Mapa final'!$L$16="Leve"),CONCATENATE("R",'Mapa final'!$A$16),"")</f>
        <v/>
      </c>
      <c r="M30" s="354"/>
      <c r="N30" s="354" t="str">
        <f>IF(AND('Mapa final'!$H$22="Baja",'Mapa final'!$L$22="Leve"),CONCATENATE("R",'Mapa final'!$A$22),"")</f>
        <v/>
      </c>
      <c r="O30" s="355"/>
      <c r="P30" s="345" t="str">
        <f>IF(AND('Mapa final'!$H$10="Baja",'Mapa final'!$L$10="Menor"),CONCATENATE("R",'Mapa final'!$A$10),"")</f>
        <v/>
      </c>
      <c r="Q30" s="345"/>
      <c r="R30" s="345" t="str">
        <f>IF(AND('Mapa final'!$H$16="Baja",'Mapa final'!$L$16="Menor"),CONCATENATE("R",'Mapa final'!$A$16),"")</f>
        <v/>
      </c>
      <c r="S30" s="345"/>
      <c r="T30" s="345" t="str">
        <f>IF(AND('Mapa final'!$H$22="Baja",'Mapa final'!$L$22="Menor"),CONCATENATE("R",'Mapa final'!$A$22),"")</f>
        <v/>
      </c>
      <c r="U30" s="346"/>
      <c r="V30" s="344" t="str">
        <f>IF(AND('Mapa final'!$H$10="Baja",'Mapa final'!$L$10="Moderado"),CONCATENATE("R",'Mapa final'!$A$10),"")</f>
        <v>R1</v>
      </c>
      <c r="W30" s="345"/>
      <c r="X30" s="345" t="str">
        <f>IF(AND('Mapa final'!$H$16="Baja",'Mapa final'!$L$16="Moderado"),CONCATENATE("R",'Mapa final'!$A$16),"")</f>
        <v/>
      </c>
      <c r="Y30" s="345"/>
      <c r="Z30" s="345" t="str">
        <f>IF(AND('Mapa final'!$H$22="Baja",'Mapa final'!$L$22="Moderado"),CONCATENATE("R",'Mapa final'!$A$22),"")</f>
        <v/>
      </c>
      <c r="AA30" s="346"/>
      <c r="AB30" s="320" t="str">
        <f>IF(AND('Mapa final'!$H$10="Baja",'Mapa final'!$L$10="Mayor"),CONCATENATE("R",'Mapa final'!$A$10),"")</f>
        <v/>
      </c>
      <c r="AC30" s="321"/>
      <c r="AD30" s="321" t="str">
        <f>IF(AND('Mapa final'!$H$16="Baja",'Mapa final'!$L$16="Mayor"),CONCATENATE("R",'Mapa final'!$A$16),"")</f>
        <v/>
      </c>
      <c r="AE30" s="321"/>
      <c r="AF30" s="321" t="str">
        <f>IF(AND('Mapa final'!$H$22="Baja",'Mapa final'!$L$22="Mayor"),CONCATENATE("R",'Mapa final'!$A$22),"")</f>
        <v>R3</v>
      </c>
      <c r="AG30" s="323"/>
      <c r="AH30" s="335" t="str">
        <f>IF(AND('Mapa final'!$H$10="Baja",'Mapa final'!$L$10="Catastrófico"),CONCATENATE("R",'Mapa final'!$A$10),"")</f>
        <v/>
      </c>
      <c r="AI30" s="336"/>
      <c r="AJ30" s="336" t="str">
        <f>IF(AND('Mapa final'!$H$16="Baja",'Mapa final'!$L$16="Catastrófico"),CONCATENATE("R",'Mapa final'!$A$16),"")</f>
        <v/>
      </c>
      <c r="AK30" s="336"/>
      <c r="AL30" s="336" t="str">
        <f>IF(AND('Mapa final'!$H$22="Baja",'Mapa final'!$L$22="Catastrófico"),CONCATENATE("R",'Mapa final'!$A$22),"")</f>
        <v/>
      </c>
      <c r="AM30" s="337"/>
      <c r="AN30" s="97"/>
      <c r="AO30" s="300" t="s">
        <v>82</v>
      </c>
      <c r="AP30" s="301"/>
      <c r="AQ30" s="301"/>
      <c r="AR30" s="301"/>
      <c r="AS30" s="301"/>
      <c r="AT30" s="302"/>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7"/>
    </row>
    <row r="31" spans="1:80" x14ac:dyDescent="0.25">
      <c r="A31" s="97"/>
      <c r="B31" s="271"/>
      <c r="C31" s="271"/>
      <c r="D31" s="272"/>
      <c r="E31" s="312"/>
      <c r="F31" s="313"/>
      <c r="G31" s="313"/>
      <c r="H31" s="313"/>
      <c r="I31" s="313"/>
      <c r="J31" s="349"/>
      <c r="K31" s="347"/>
      <c r="L31" s="347"/>
      <c r="M31" s="347"/>
      <c r="N31" s="347"/>
      <c r="O31" s="348"/>
      <c r="P31" s="339"/>
      <c r="Q31" s="339"/>
      <c r="R31" s="339"/>
      <c r="S31" s="339"/>
      <c r="T31" s="339"/>
      <c r="U31" s="340"/>
      <c r="V31" s="338"/>
      <c r="W31" s="339"/>
      <c r="X31" s="339"/>
      <c r="Y31" s="339"/>
      <c r="Z31" s="339"/>
      <c r="AA31" s="340"/>
      <c r="AB31" s="322"/>
      <c r="AC31" s="318"/>
      <c r="AD31" s="318"/>
      <c r="AE31" s="318"/>
      <c r="AF31" s="318"/>
      <c r="AG31" s="319"/>
      <c r="AH31" s="329"/>
      <c r="AI31" s="330"/>
      <c r="AJ31" s="330"/>
      <c r="AK31" s="330"/>
      <c r="AL31" s="330"/>
      <c r="AM31" s="331"/>
      <c r="AN31" s="97"/>
      <c r="AO31" s="303"/>
      <c r="AP31" s="304"/>
      <c r="AQ31" s="304"/>
      <c r="AR31" s="304"/>
      <c r="AS31" s="304"/>
      <c r="AT31" s="305"/>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row>
    <row r="32" spans="1:80" x14ac:dyDescent="0.25">
      <c r="A32" s="97"/>
      <c r="B32" s="271"/>
      <c r="C32" s="271"/>
      <c r="D32" s="272"/>
      <c r="E32" s="312"/>
      <c r="F32" s="313"/>
      <c r="G32" s="313"/>
      <c r="H32" s="313"/>
      <c r="I32" s="313"/>
      <c r="J32" s="349" t="str">
        <f>IF(AND('Mapa final'!$H$28="Baja",'Mapa final'!$L$28="Leve"),CONCATENATE("R",'Mapa final'!$A$28),"")</f>
        <v/>
      </c>
      <c r="K32" s="347"/>
      <c r="L32" s="347" t="str">
        <f>IF(AND('Mapa final'!$H$34="Baja",'Mapa final'!$L$34="Leve"),CONCATENATE("R",'Mapa final'!$A$34),"")</f>
        <v/>
      </c>
      <c r="M32" s="347"/>
      <c r="N32" s="347" t="str">
        <f>IF(AND('Mapa final'!$H$40="Baja",'Mapa final'!$L$40="Leve"),CONCATENATE("R",'Mapa final'!$A$40),"")</f>
        <v/>
      </c>
      <c r="O32" s="348"/>
      <c r="P32" s="339" t="str">
        <f>IF(AND('Mapa final'!$H$28="Baja",'Mapa final'!$L$28="Menor"),CONCATENATE("R",'Mapa final'!$A$28),"")</f>
        <v/>
      </c>
      <c r="Q32" s="339"/>
      <c r="R32" s="339" t="str">
        <f>IF(AND('Mapa final'!$H$34="Baja",'Mapa final'!$L$34="Menor"),CONCATENATE("R",'Mapa final'!$A$34),"")</f>
        <v/>
      </c>
      <c r="S32" s="339"/>
      <c r="T32" s="339" t="str">
        <f>IF(AND('Mapa final'!$H$40="Baja",'Mapa final'!$L$40="Menor"),CONCATENATE("R",'Mapa final'!$A$40),"")</f>
        <v/>
      </c>
      <c r="U32" s="340"/>
      <c r="V32" s="338" t="str">
        <f>IF(AND('Mapa final'!$H$28="Baja",'Mapa final'!$L$28="Moderado"),CONCATENATE("R",'Mapa final'!$A$28),"")</f>
        <v/>
      </c>
      <c r="W32" s="339"/>
      <c r="X32" s="339" t="str">
        <f>IF(AND('Mapa final'!$H$34="Baja",'Mapa final'!$L$34="Moderado"),CONCATENATE("R",'Mapa final'!$A$34),"")</f>
        <v>R5</v>
      </c>
      <c r="Y32" s="339"/>
      <c r="Z32" s="339" t="str">
        <f>IF(AND('Mapa final'!$H$40="Baja",'Mapa final'!$L$40="Moderado"),CONCATENATE("R",'Mapa final'!$A$40),"")</f>
        <v/>
      </c>
      <c r="AA32" s="340"/>
      <c r="AB32" s="322" t="str">
        <f>IF(AND('Mapa final'!$H$28="Baja",'Mapa final'!$L$28="Mayor"),CONCATENATE("R",'Mapa final'!$A$28),"")</f>
        <v/>
      </c>
      <c r="AC32" s="318"/>
      <c r="AD32" s="318" t="str">
        <f>IF(AND('Mapa final'!$H$34="Baja",'Mapa final'!$L$34="Mayor"),CONCATENATE("R",'Mapa final'!$A$34),"")</f>
        <v/>
      </c>
      <c r="AE32" s="318"/>
      <c r="AF32" s="318" t="str">
        <f>IF(AND('Mapa final'!$H$40="Baja",'Mapa final'!$L$40="Mayor"),CONCATENATE("R",'Mapa final'!$A$40),"")</f>
        <v/>
      </c>
      <c r="AG32" s="319"/>
      <c r="AH32" s="329" t="str">
        <f>IF(AND('Mapa final'!$H$28="Baja",'Mapa final'!$L$28="Catastrófico"),CONCATENATE("R",'Mapa final'!$A$28),"")</f>
        <v/>
      </c>
      <c r="AI32" s="330"/>
      <c r="AJ32" s="330" t="str">
        <f>IF(AND('Mapa final'!$H$34="Baja",'Mapa final'!$L$34="Catastrófico"),CONCATENATE("R",'Mapa final'!$A$34),"")</f>
        <v/>
      </c>
      <c r="AK32" s="330"/>
      <c r="AL32" s="330" t="str">
        <f>IF(AND('Mapa final'!$H$40="Baja",'Mapa final'!$L$40="Catastrófico"),CONCATENATE("R",'Mapa final'!$A$40),"")</f>
        <v/>
      </c>
      <c r="AM32" s="331"/>
      <c r="AN32" s="97"/>
      <c r="AO32" s="303"/>
      <c r="AP32" s="304"/>
      <c r="AQ32" s="304"/>
      <c r="AR32" s="304"/>
      <c r="AS32" s="304"/>
      <c r="AT32" s="305"/>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row>
    <row r="33" spans="1:80" x14ac:dyDescent="0.25">
      <c r="A33" s="97"/>
      <c r="B33" s="271"/>
      <c r="C33" s="271"/>
      <c r="D33" s="272"/>
      <c r="E33" s="312"/>
      <c r="F33" s="313"/>
      <c r="G33" s="313"/>
      <c r="H33" s="313"/>
      <c r="I33" s="313"/>
      <c r="J33" s="349"/>
      <c r="K33" s="347"/>
      <c r="L33" s="347"/>
      <c r="M33" s="347"/>
      <c r="N33" s="347"/>
      <c r="O33" s="348"/>
      <c r="P33" s="339"/>
      <c r="Q33" s="339"/>
      <c r="R33" s="339"/>
      <c r="S33" s="339"/>
      <c r="T33" s="339"/>
      <c r="U33" s="340"/>
      <c r="V33" s="338"/>
      <c r="W33" s="339"/>
      <c r="X33" s="339"/>
      <c r="Y33" s="339"/>
      <c r="Z33" s="339"/>
      <c r="AA33" s="340"/>
      <c r="AB33" s="322"/>
      <c r="AC33" s="318"/>
      <c r="AD33" s="318"/>
      <c r="AE33" s="318"/>
      <c r="AF33" s="318"/>
      <c r="AG33" s="319"/>
      <c r="AH33" s="329"/>
      <c r="AI33" s="330"/>
      <c r="AJ33" s="330"/>
      <c r="AK33" s="330"/>
      <c r="AL33" s="330"/>
      <c r="AM33" s="331"/>
      <c r="AN33" s="97"/>
      <c r="AO33" s="303"/>
      <c r="AP33" s="304"/>
      <c r="AQ33" s="304"/>
      <c r="AR33" s="304"/>
      <c r="AS33" s="304"/>
      <c r="AT33" s="305"/>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row>
    <row r="34" spans="1:80" x14ac:dyDescent="0.25">
      <c r="A34" s="97"/>
      <c r="B34" s="271"/>
      <c r="C34" s="271"/>
      <c r="D34" s="272"/>
      <c r="E34" s="312"/>
      <c r="F34" s="313"/>
      <c r="G34" s="313"/>
      <c r="H34" s="313"/>
      <c r="I34" s="313"/>
      <c r="J34" s="349" t="str">
        <f>IF(AND('Mapa final'!$H$46="Baja",'Mapa final'!$L$46="Leve"),CONCATENATE("R",'Mapa final'!$A$46),"")</f>
        <v/>
      </c>
      <c r="K34" s="347"/>
      <c r="L34" s="347" t="str">
        <f>IF(AND('Mapa final'!$H$52="Baja",'Mapa final'!$L$52="Leve"),CONCATENATE("R",'Mapa final'!$A$52),"")</f>
        <v/>
      </c>
      <c r="M34" s="347"/>
      <c r="N34" s="347" t="str">
        <f>IF(AND('Mapa final'!$H$58="Baja",'Mapa final'!$L$58="Leve"),CONCATENATE("R",'Mapa final'!$A$58),"")</f>
        <v/>
      </c>
      <c r="O34" s="348"/>
      <c r="P34" s="339" t="str">
        <f>IF(AND('Mapa final'!$H$46="Baja",'Mapa final'!$L$46="Menor"),CONCATENATE("R",'Mapa final'!$A$46),"")</f>
        <v/>
      </c>
      <c r="Q34" s="339"/>
      <c r="R34" s="339" t="str">
        <f>IF(AND('Mapa final'!$H$52="Baja",'Mapa final'!$L$52="Menor"),CONCATENATE("R",'Mapa final'!$A$52),"")</f>
        <v/>
      </c>
      <c r="S34" s="339"/>
      <c r="T34" s="339" t="str">
        <f>IF(AND('Mapa final'!$H$58="Baja",'Mapa final'!$L$58="Menor"),CONCATENATE("R",'Mapa final'!$A$58),"")</f>
        <v/>
      </c>
      <c r="U34" s="340"/>
      <c r="V34" s="338" t="str">
        <f>IF(AND('Mapa final'!$H$46="Baja",'Mapa final'!$L$46="Moderado"),CONCATENATE("R",'Mapa final'!$A$46),"")</f>
        <v/>
      </c>
      <c r="W34" s="339"/>
      <c r="X34" s="339" t="str">
        <f>IF(AND('Mapa final'!$H$52="Baja",'Mapa final'!$L$52="Moderado"),CONCATENATE("R",'Mapa final'!$A$52),"")</f>
        <v/>
      </c>
      <c r="Y34" s="339"/>
      <c r="Z34" s="339" t="str">
        <f>IF(AND('Mapa final'!$H$58="Baja",'Mapa final'!$L$58="Moderado"),CONCATENATE("R",'Mapa final'!$A$58),"")</f>
        <v/>
      </c>
      <c r="AA34" s="340"/>
      <c r="AB34" s="322" t="str">
        <f>IF(AND('Mapa final'!$H$46="Baja",'Mapa final'!$L$46="Mayor"),CONCATENATE("R",'Mapa final'!$A$46),"")</f>
        <v/>
      </c>
      <c r="AC34" s="318"/>
      <c r="AD34" s="318" t="str">
        <f>IF(AND('Mapa final'!$H$52="Baja",'Mapa final'!$L$52="Mayor"),CONCATENATE("R",'Mapa final'!$A$52),"")</f>
        <v/>
      </c>
      <c r="AE34" s="318"/>
      <c r="AF34" s="318" t="str">
        <f>IF(AND('Mapa final'!$H$58="Baja",'Mapa final'!$L$58="Mayor"),CONCATENATE("R",'Mapa final'!$A$58),"")</f>
        <v/>
      </c>
      <c r="AG34" s="319"/>
      <c r="AH34" s="329" t="str">
        <f>IF(AND('Mapa final'!$H$46="Baja",'Mapa final'!$L$46="Catastrófico"),CONCATENATE("R",'Mapa final'!$A$46),"")</f>
        <v/>
      </c>
      <c r="AI34" s="330"/>
      <c r="AJ34" s="330" t="str">
        <f>IF(AND('Mapa final'!$H$52="Baja",'Mapa final'!$L$52="Catastrófico"),CONCATENATE("R",'Mapa final'!$A$52),"")</f>
        <v/>
      </c>
      <c r="AK34" s="330"/>
      <c r="AL34" s="330" t="str">
        <f>IF(AND('Mapa final'!$H$58="Baja",'Mapa final'!$L$58="Catastrófico"),CONCATENATE("R",'Mapa final'!$A$58),"")</f>
        <v/>
      </c>
      <c r="AM34" s="331"/>
      <c r="AN34" s="97"/>
      <c r="AO34" s="303"/>
      <c r="AP34" s="304"/>
      <c r="AQ34" s="304"/>
      <c r="AR34" s="304"/>
      <c r="AS34" s="304"/>
      <c r="AT34" s="305"/>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row>
    <row r="35" spans="1:80" x14ac:dyDescent="0.25">
      <c r="A35" s="97"/>
      <c r="B35" s="271"/>
      <c r="C35" s="271"/>
      <c r="D35" s="272"/>
      <c r="E35" s="312"/>
      <c r="F35" s="313"/>
      <c r="G35" s="313"/>
      <c r="H35" s="313"/>
      <c r="I35" s="313"/>
      <c r="J35" s="349"/>
      <c r="K35" s="347"/>
      <c r="L35" s="347"/>
      <c r="M35" s="347"/>
      <c r="N35" s="347"/>
      <c r="O35" s="348"/>
      <c r="P35" s="339"/>
      <c r="Q35" s="339"/>
      <c r="R35" s="339"/>
      <c r="S35" s="339"/>
      <c r="T35" s="339"/>
      <c r="U35" s="340"/>
      <c r="V35" s="338"/>
      <c r="W35" s="339"/>
      <c r="X35" s="339"/>
      <c r="Y35" s="339"/>
      <c r="Z35" s="339"/>
      <c r="AA35" s="340"/>
      <c r="AB35" s="322"/>
      <c r="AC35" s="318"/>
      <c r="AD35" s="318"/>
      <c r="AE35" s="318"/>
      <c r="AF35" s="318"/>
      <c r="AG35" s="319"/>
      <c r="AH35" s="329"/>
      <c r="AI35" s="330"/>
      <c r="AJ35" s="330"/>
      <c r="AK35" s="330"/>
      <c r="AL35" s="330"/>
      <c r="AM35" s="331"/>
      <c r="AN35" s="97"/>
      <c r="AO35" s="303"/>
      <c r="AP35" s="304"/>
      <c r="AQ35" s="304"/>
      <c r="AR35" s="304"/>
      <c r="AS35" s="304"/>
      <c r="AT35" s="305"/>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row>
    <row r="36" spans="1:80" x14ac:dyDescent="0.25">
      <c r="A36" s="97"/>
      <c r="B36" s="271"/>
      <c r="C36" s="271"/>
      <c r="D36" s="272"/>
      <c r="E36" s="312"/>
      <c r="F36" s="313"/>
      <c r="G36" s="313"/>
      <c r="H36" s="313"/>
      <c r="I36" s="313"/>
      <c r="J36" s="349" t="str">
        <f>IF(AND('Mapa final'!$H$64="Baja",'Mapa final'!$L$64="Leve"),CONCATENATE("R",'Mapa final'!$A$64),"")</f>
        <v/>
      </c>
      <c r="K36" s="347"/>
      <c r="L36" s="347" t="str">
        <f>IF(AND('Mapa final'!$H$70="Baja",'Mapa final'!$L$70="Leve"),CONCATENATE("R",'Mapa final'!$A$70),"")</f>
        <v/>
      </c>
      <c r="M36" s="347"/>
      <c r="N36" s="347" t="str">
        <f>IF(AND('Mapa final'!$H$76="Baja",'Mapa final'!$L$76="Leve"),CONCATENATE("R",'Mapa final'!$A$76),"")</f>
        <v/>
      </c>
      <c r="O36" s="348"/>
      <c r="P36" s="339" t="str">
        <f>IF(AND('Mapa final'!$H$64="Baja",'Mapa final'!$L$64="Menor"),CONCATENATE("R",'Mapa final'!$A$64),"")</f>
        <v/>
      </c>
      <c r="Q36" s="339"/>
      <c r="R36" s="339" t="str">
        <f>IF(AND('Mapa final'!$H$70="Baja",'Mapa final'!$L$70="Menor"),CONCATENATE("R",'Mapa final'!$A$70),"")</f>
        <v/>
      </c>
      <c r="S36" s="339"/>
      <c r="T36" s="339" t="str">
        <f>IF(AND('Mapa final'!$H$76="Baja",'Mapa final'!$L$76="Menor"),CONCATENATE("R",'Mapa final'!$A$76),"")</f>
        <v/>
      </c>
      <c r="U36" s="340"/>
      <c r="V36" s="338" t="str">
        <f>IF(AND('Mapa final'!$H$64="Baja",'Mapa final'!$L$64="Moderado"),CONCATENATE("R",'Mapa final'!$A$64),"")</f>
        <v/>
      </c>
      <c r="W36" s="339"/>
      <c r="X36" s="339" t="str">
        <f>IF(AND('Mapa final'!$H$70="Baja",'Mapa final'!$L$70="Moderado"),CONCATENATE("R",'Mapa final'!$A$70),"")</f>
        <v/>
      </c>
      <c r="Y36" s="339"/>
      <c r="Z36" s="339" t="str">
        <f>IF(AND('Mapa final'!$H$76="Baja",'Mapa final'!$L$76="Moderado"),CONCATENATE("R",'Mapa final'!$A$76),"")</f>
        <v/>
      </c>
      <c r="AA36" s="340"/>
      <c r="AB36" s="322" t="str">
        <f>IF(AND('Mapa final'!$H$64="Baja",'Mapa final'!$L$64="Mayor"),CONCATENATE("R",'Mapa final'!$A$64),"")</f>
        <v/>
      </c>
      <c r="AC36" s="318"/>
      <c r="AD36" s="318" t="str">
        <f>IF(AND('Mapa final'!$H$70="Baja",'Mapa final'!$L$70="Mayor"),CONCATENATE("R",'Mapa final'!$A$70),"")</f>
        <v/>
      </c>
      <c r="AE36" s="318"/>
      <c r="AF36" s="318" t="str">
        <f>IF(AND('Mapa final'!$H$76="Baja",'Mapa final'!$L$76="Mayor"),CONCATENATE("R",'Mapa final'!$A$76),"")</f>
        <v/>
      </c>
      <c r="AG36" s="319"/>
      <c r="AH36" s="329" t="str">
        <f>IF(AND('Mapa final'!$H$64="Baja",'Mapa final'!$L$64="Catastrófico"),CONCATENATE("R",'Mapa final'!$A$64),"")</f>
        <v/>
      </c>
      <c r="AI36" s="330"/>
      <c r="AJ36" s="330" t="str">
        <f>IF(AND('Mapa final'!$H$70="Baja",'Mapa final'!$L$70="Catastrófico"),CONCATENATE("R",'Mapa final'!$A$70),"")</f>
        <v/>
      </c>
      <c r="AK36" s="330"/>
      <c r="AL36" s="330" t="str">
        <f>IF(AND('Mapa final'!$H$76="Baja",'Mapa final'!$L$76="Catastrófico"),CONCATENATE("R",'Mapa final'!$A$76),"")</f>
        <v/>
      </c>
      <c r="AM36" s="331"/>
      <c r="AN36" s="97"/>
      <c r="AO36" s="303"/>
      <c r="AP36" s="304"/>
      <c r="AQ36" s="304"/>
      <c r="AR36" s="304"/>
      <c r="AS36" s="304"/>
      <c r="AT36" s="305"/>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row>
    <row r="37" spans="1:80" ht="15.75" thickBot="1" x14ac:dyDescent="0.3">
      <c r="A37" s="97"/>
      <c r="B37" s="271"/>
      <c r="C37" s="271"/>
      <c r="D37" s="272"/>
      <c r="E37" s="315"/>
      <c r="F37" s="316"/>
      <c r="G37" s="316"/>
      <c r="H37" s="316"/>
      <c r="I37" s="316"/>
      <c r="J37" s="350"/>
      <c r="K37" s="351"/>
      <c r="L37" s="351"/>
      <c r="M37" s="351"/>
      <c r="N37" s="351"/>
      <c r="O37" s="352"/>
      <c r="P37" s="342"/>
      <c r="Q37" s="342"/>
      <c r="R37" s="342"/>
      <c r="S37" s="342"/>
      <c r="T37" s="342"/>
      <c r="U37" s="343"/>
      <c r="V37" s="341"/>
      <c r="W37" s="342"/>
      <c r="X37" s="342"/>
      <c r="Y37" s="342"/>
      <c r="Z37" s="342"/>
      <c r="AA37" s="343"/>
      <c r="AB37" s="326"/>
      <c r="AC37" s="327"/>
      <c r="AD37" s="327"/>
      <c r="AE37" s="327"/>
      <c r="AF37" s="327"/>
      <c r="AG37" s="328"/>
      <c r="AH37" s="332"/>
      <c r="AI37" s="333"/>
      <c r="AJ37" s="333"/>
      <c r="AK37" s="333"/>
      <c r="AL37" s="333"/>
      <c r="AM37" s="334"/>
      <c r="AN37" s="97"/>
      <c r="AO37" s="306"/>
      <c r="AP37" s="307"/>
      <c r="AQ37" s="307"/>
      <c r="AR37" s="307"/>
      <c r="AS37" s="307"/>
      <c r="AT37" s="308"/>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row>
    <row r="38" spans="1:80" x14ac:dyDescent="0.25">
      <c r="A38" s="97"/>
      <c r="B38" s="271"/>
      <c r="C38" s="271"/>
      <c r="D38" s="272"/>
      <c r="E38" s="309" t="s">
        <v>113</v>
      </c>
      <c r="F38" s="310"/>
      <c r="G38" s="310"/>
      <c r="H38" s="310"/>
      <c r="I38" s="311"/>
      <c r="J38" s="353" t="str">
        <f>IF(AND('Mapa final'!$H$10="Muy Baja",'Mapa final'!$L$10="Leve"),CONCATENATE("R",'Mapa final'!$A$10),"")</f>
        <v/>
      </c>
      <c r="K38" s="354"/>
      <c r="L38" s="354" t="str">
        <f>IF(AND('Mapa final'!$H$16="Muy Baja",'Mapa final'!$L$16="Leve"),CONCATENATE("R",'Mapa final'!$A$16),"")</f>
        <v/>
      </c>
      <c r="M38" s="354"/>
      <c r="N38" s="354" t="str">
        <f>IF(AND('Mapa final'!$H$22="Muy Baja",'Mapa final'!$L$22="Leve"),CONCATENATE("R",'Mapa final'!$A$22),"")</f>
        <v/>
      </c>
      <c r="O38" s="355"/>
      <c r="P38" s="353" t="str">
        <f>IF(AND('Mapa final'!$H$10="Muy Baja",'Mapa final'!$L$10="Menor"),CONCATENATE("R",'Mapa final'!$A$10),"")</f>
        <v/>
      </c>
      <c r="Q38" s="354"/>
      <c r="R38" s="354" t="str">
        <f>IF(AND('Mapa final'!$H$16="Muy Baja",'Mapa final'!$L$16="Menor"),CONCATENATE("R",'Mapa final'!$A$16),"")</f>
        <v/>
      </c>
      <c r="S38" s="354"/>
      <c r="T38" s="354" t="str">
        <f>IF(AND('Mapa final'!$H$22="Muy Baja",'Mapa final'!$L$22="Menor"),CONCATENATE("R",'Mapa final'!$A$22),"")</f>
        <v/>
      </c>
      <c r="U38" s="355"/>
      <c r="V38" s="344" t="str">
        <f>IF(AND('Mapa final'!$H$10="Muy Baja",'Mapa final'!$L$10="Moderado"),CONCATENATE("R",'Mapa final'!$A$10),"")</f>
        <v/>
      </c>
      <c r="W38" s="345"/>
      <c r="X38" s="345" t="str">
        <f>IF(AND('Mapa final'!$H$16="Muy Baja",'Mapa final'!$L$16="Moderado"),CONCATENATE("R",'Mapa final'!$A$16),"")</f>
        <v/>
      </c>
      <c r="Y38" s="345"/>
      <c r="Z38" s="345" t="str">
        <f>IF(AND('Mapa final'!$H$22="Muy Baja",'Mapa final'!$L$22="Moderado"),CONCATENATE("R",'Mapa final'!$A$22),"")</f>
        <v/>
      </c>
      <c r="AA38" s="346"/>
      <c r="AB38" s="320" t="str">
        <f>IF(AND('Mapa final'!$H$10="Muy Baja",'Mapa final'!$L$10="Mayor"),CONCATENATE("R",'Mapa final'!$A$10),"")</f>
        <v/>
      </c>
      <c r="AC38" s="321"/>
      <c r="AD38" s="321" t="str">
        <f>IF(AND('Mapa final'!$H$16="Muy Baja",'Mapa final'!$L$16="Mayor"),CONCATENATE("R",'Mapa final'!$A$16),"")</f>
        <v/>
      </c>
      <c r="AE38" s="321"/>
      <c r="AF38" s="321" t="str">
        <f>IF(AND('Mapa final'!$H$22="Muy Baja",'Mapa final'!$L$22="Mayor"),CONCATENATE("R",'Mapa final'!$A$22),"")</f>
        <v/>
      </c>
      <c r="AG38" s="323"/>
      <c r="AH38" s="335" t="str">
        <f>IF(AND('Mapa final'!$H$10="Muy Baja",'Mapa final'!$L$10="Catastrófico"),CONCATENATE("R",'Mapa final'!$A$10),"")</f>
        <v/>
      </c>
      <c r="AI38" s="336"/>
      <c r="AJ38" s="336" t="str">
        <f>IF(AND('Mapa final'!$H$16="Muy Baja",'Mapa final'!$L$16="Catastrófico"),CONCATENATE("R",'Mapa final'!$A$16),"")</f>
        <v/>
      </c>
      <c r="AK38" s="336"/>
      <c r="AL38" s="336" t="str">
        <f>IF(AND('Mapa final'!$H$22="Muy Baja",'Mapa final'!$L$22="Catastrófico"),CONCATENATE("R",'Mapa final'!$A$22),"")</f>
        <v/>
      </c>
      <c r="AM38" s="33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row>
    <row r="39" spans="1:80" x14ac:dyDescent="0.25">
      <c r="A39" s="97"/>
      <c r="B39" s="271"/>
      <c r="C39" s="271"/>
      <c r="D39" s="272"/>
      <c r="E39" s="312"/>
      <c r="F39" s="313"/>
      <c r="G39" s="313"/>
      <c r="H39" s="313"/>
      <c r="I39" s="314"/>
      <c r="J39" s="349"/>
      <c r="K39" s="347"/>
      <c r="L39" s="347"/>
      <c r="M39" s="347"/>
      <c r="N39" s="347"/>
      <c r="O39" s="348"/>
      <c r="P39" s="349"/>
      <c r="Q39" s="347"/>
      <c r="R39" s="347"/>
      <c r="S39" s="347"/>
      <c r="T39" s="347"/>
      <c r="U39" s="348"/>
      <c r="V39" s="338"/>
      <c r="W39" s="339"/>
      <c r="X39" s="339"/>
      <c r="Y39" s="339"/>
      <c r="Z39" s="339"/>
      <c r="AA39" s="340"/>
      <c r="AB39" s="322"/>
      <c r="AC39" s="318"/>
      <c r="AD39" s="318"/>
      <c r="AE39" s="318"/>
      <c r="AF39" s="318"/>
      <c r="AG39" s="319"/>
      <c r="AH39" s="329"/>
      <c r="AI39" s="330"/>
      <c r="AJ39" s="330"/>
      <c r="AK39" s="330"/>
      <c r="AL39" s="330"/>
      <c r="AM39" s="331"/>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row>
    <row r="40" spans="1:80" x14ac:dyDescent="0.25">
      <c r="A40" s="97"/>
      <c r="B40" s="271"/>
      <c r="C40" s="271"/>
      <c r="D40" s="272"/>
      <c r="E40" s="312"/>
      <c r="F40" s="313"/>
      <c r="G40" s="313"/>
      <c r="H40" s="313"/>
      <c r="I40" s="314"/>
      <c r="J40" s="349" t="str">
        <f>IF(AND('Mapa final'!$H$28="Muy Baja",'Mapa final'!$L$28="Leve"),CONCATENATE("R",'Mapa final'!$A$28),"")</f>
        <v/>
      </c>
      <c r="K40" s="347"/>
      <c r="L40" s="347" t="str">
        <f>IF(AND('Mapa final'!$H$34="Muy Baja",'Mapa final'!$L$34="Leve"),CONCATENATE("R",'Mapa final'!$A$34),"")</f>
        <v/>
      </c>
      <c r="M40" s="347"/>
      <c r="N40" s="347" t="str">
        <f>IF(AND('Mapa final'!$H$40="Muy Baja",'Mapa final'!$L$40="Leve"),CONCATENATE("R",'Mapa final'!$A$40),"")</f>
        <v/>
      </c>
      <c r="O40" s="348"/>
      <c r="P40" s="349" t="str">
        <f>IF(AND('Mapa final'!$H$28="Muy Baja",'Mapa final'!$L$28="Menor"),CONCATENATE("R",'Mapa final'!$A$28),"")</f>
        <v/>
      </c>
      <c r="Q40" s="347"/>
      <c r="R40" s="347" t="str">
        <f>IF(AND('Mapa final'!$H$34="Muy Baja",'Mapa final'!$L$34="Menor"),CONCATENATE("R",'Mapa final'!$A$34),"")</f>
        <v/>
      </c>
      <c r="S40" s="347"/>
      <c r="T40" s="347" t="str">
        <f>IF(AND('Mapa final'!$H$40="Muy Baja",'Mapa final'!$L$40="Menor"),CONCATENATE("R",'Mapa final'!$A$40),"")</f>
        <v/>
      </c>
      <c r="U40" s="348"/>
      <c r="V40" s="338" t="str">
        <f>IF(AND('Mapa final'!$H$28="Muy Baja",'Mapa final'!$L$28="Moderado"),CONCATENATE("R",'Mapa final'!$A$28),"")</f>
        <v/>
      </c>
      <c r="W40" s="339"/>
      <c r="X40" s="339" t="str">
        <f>IF(AND('Mapa final'!$H$34="Muy Baja",'Mapa final'!$L$34="Moderado"),CONCATENATE("R",'Mapa final'!$A$34),"")</f>
        <v/>
      </c>
      <c r="Y40" s="339"/>
      <c r="Z40" s="339" t="str">
        <f>IF(AND('Mapa final'!$H$40="Muy Baja",'Mapa final'!$L$40="Moderado"),CONCATENATE("R",'Mapa final'!$A$40),"")</f>
        <v/>
      </c>
      <c r="AA40" s="340"/>
      <c r="AB40" s="322" t="str">
        <f>IF(AND('Mapa final'!$H$28="Muy Baja",'Mapa final'!$L$28="Mayor"),CONCATENATE("R",'Mapa final'!$A$28),"")</f>
        <v/>
      </c>
      <c r="AC40" s="318"/>
      <c r="AD40" s="318" t="str">
        <f>IF(AND('Mapa final'!$H$34="Muy Baja",'Mapa final'!$L$34="Mayor"),CONCATENATE("R",'Mapa final'!$A$34),"")</f>
        <v/>
      </c>
      <c r="AE40" s="318"/>
      <c r="AF40" s="318" t="str">
        <f>IF(AND('Mapa final'!$H$40="Muy Baja",'Mapa final'!$L$40="Mayor"),CONCATENATE("R",'Mapa final'!$A$40),"")</f>
        <v>R6</v>
      </c>
      <c r="AG40" s="319"/>
      <c r="AH40" s="329" t="str">
        <f>IF(AND('Mapa final'!$H$28="Muy Baja",'Mapa final'!$L$28="Catastrófico"),CONCATENATE("R",'Mapa final'!$A$28),"")</f>
        <v/>
      </c>
      <c r="AI40" s="330"/>
      <c r="AJ40" s="330" t="str">
        <f>IF(AND('Mapa final'!$H$34="Muy Baja",'Mapa final'!$L$34="Catastrófico"),CONCATENATE("R",'Mapa final'!$A$34),"")</f>
        <v/>
      </c>
      <c r="AK40" s="330"/>
      <c r="AL40" s="330" t="str">
        <f>IF(AND('Mapa final'!$H$40="Muy Baja",'Mapa final'!$L$40="Catastrófico"),CONCATENATE("R",'Mapa final'!$A$40),"")</f>
        <v/>
      </c>
      <c r="AM40" s="331"/>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row>
    <row r="41" spans="1:80" x14ac:dyDescent="0.25">
      <c r="A41" s="97"/>
      <c r="B41" s="271"/>
      <c r="C41" s="271"/>
      <c r="D41" s="272"/>
      <c r="E41" s="312"/>
      <c r="F41" s="313"/>
      <c r="G41" s="313"/>
      <c r="H41" s="313"/>
      <c r="I41" s="314"/>
      <c r="J41" s="349"/>
      <c r="K41" s="347"/>
      <c r="L41" s="347"/>
      <c r="M41" s="347"/>
      <c r="N41" s="347"/>
      <c r="O41" s="348"/>
      <c r="P41" s="349"/>
      <c r="Q41" s="347"/>
      <c r="R41" s="347"/>
      <c r="S41" s="347"/>
      <c r="T41" s="347"/>
      <c r="U41" s="348"/>
      <c r="V41" s="338"/>
      <c r="W41" s="339"/>
      <c r="X41" s="339"/>
      <c r="Y41" s="339"/>
      <c r="Z41" s="339"/>
      <c r="AA41" s="340"/>
      <c r="AB41" s="322"/>
      <c r="AC41" s="318"/>
      <c r="AD41" s="318"/>
      <c r="AE41" s="318"/>
      <c r="AF41" s="318"/>
      <c r="AG41" s="319"/>
      <c r="AH41" s="329"/>
      <c r="AI41" s="330"/>
      <c r="AJ41" s="330"/>
      <c r="AK41" s="330"/>
      <c r="AL41" s="330"/>
      <c r="AM41" s="331"/>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row>
    <row r="42" spans="1:80" x14ac:dyDescent="0.25">
      <c r="A42" s="97"/>
      <c r="B42" s="271"/>
      <c r="C42" s="271"/>
      <c r="D42" s="272"/>
      <c r="E42" s="312"/>
      <c r="F42" s="313"/>
      <c r="G42" s="313"/>
      <c r="H42" s="313"/>
      <c r="I42" s="314"/>
      <c r="J42" s="349" t="str">
        <f>IF(AND('Mapa final'!$H$46="Muy Baja",'Mapa final'!$L$46="Leve"),CONCATENATE("R",'Mapa final'!$A$46),"")</f>
        <v/>
      </c>
      <c r="K42" s="347"/>
      <c r="L42" s="347" t="str">
        <f>IF(AND('Mapa final'!$H$52="Muy Baja",'Mapa final'!$L$52="Leve"),CONCATENATE("R",'Mapa final'!$A$52),"")</f>
        <v/>
      </c>
      <c r="M42" s="347"/>
      <c r="N42" s="347" t="str">
        <f>IF(AND('Mapa final'!$H$58="Muy Baja",'Mapa final'!$L$58="Leve"),CONCATENATE("R",'Mapa final'!$A$58),"")</f>
        <v/>
      </c>
      <c r="O42" s="348"/>
      <c r="P42" s="349" t="str">
        <f>IF(AND('Mapa final'!$H$46="Muy Baja",'Mapa final'!$L$46="Menor"),CONCATENATE("R",'Mapa final'!$A$46),"")</f>
        <v/>
      </c>
      <c r="Q42" s="347"/>
      <c r="R42" s="347" t="str">
        <f>IF(AND('Mapa final'!$H$52="Muy Baja",'Mapa final'!$L$52="Menor"),CONCATENATE("R",'Mapa final'!$A$52),"")</f>
        <v/>
      </c>
      <c r="S42" s="347"/>
      <c r="T42" s="347" t="str">
        <f>IF(AND('Mapa final'!$H$58="Muy Baja",'Mapa final'!$L$58="Menor"),CONCATENATE("R",'Mapa final'!$A$58),"")</f>
        <v/>
      </c>
      <c r="U42" s="348"/>
      <c r="V42" s="338" t="str">
        <f>IF(AND('Mapa final'!$H$46="Muy Baja",'Mapa final'!$L$46="Moderado"),CONCATENATE("R",'Mapa final'!$A$46),"")</f>
        <v/>
      </c>
      <c r="W42" s="339"/>
      <c r="X42" s="339" t="str">
        <f>IF(AND('Mapa final'!$H$52="Muy Baja",'Mapa final'!$L$52="Moderado"),CONCATENATE("R",'Mapa final'!$A$52),"")</f>
        <v/>
      </c>
      <c r="Y42" s="339"/>
      <c r="Z42" s="339" t="str">
        <f>IF(AND('Mapa final'!$H$58="Muy Baja",'Mapa final'!$L$58="Moderado"),CONCATENATE("R",'Mapa final'!$A$58),"")</f>
        <v/>
      </c>
      <c r="AA42" s="340"/>
      <c r="AB42" s="322" t="str">
        <f>IF(AND('Mapa final'!$H$46="Muy Baja",'Mapa final'!$L$46="Mayor"),CONCATENATE("R",'Mapa final'!$A$46),"")</f>
        <v/>
      </c>
      <c r="AC42" s="318"/>
      <c r="AD42" s="318" t="str">
        <f>IF(AND('Mapa final'!$H$52="Muy Baja",'Mapa final'!$L$52="Mayor"),CONCATENATE("R",'Mapa final'!$A$52),"")</f>
        <v/>
      </c>
      <c r="AE42" s="318"/>
      <c r="AF42" s="318" t="str">
        <f>IF(AND('Mapa final'!$H$58="Muy Baja",'Mapa final'!$L$58="Mayor"),CONCATENATE("R",'Mapa final'!$A$58),"")</f>
        <v/>
      </c>
      <c r="AG42" s="319"/>
      <c r="AH42" s="329" t="str">
        <f>IF(AND('Mapa final'!$H$46="Muy Baja",'Mapa final'!$L$46="Catastrófico"),CONCATENATE("R",'Mapa final'!$A$46),"")</f>
        <v/>
      </c>
      <c r="AI42" s="330"/>
      <c r="AJ42" s="330" t="str">
        <f>IF(AND('Mapa final'!$H$52="Muy Baja",'Mapa final'!$L$52="Catastrófico"),CONCATENATE("R",'Mapa final'!$A$52),"")</f>
        <v/>
      </c>
      <c r="AK42" s="330"/>
      <c r="AL42" s="330" t="str">
        <f>IF(AND('Mapa final'!$H$58="Muy Baja",'Mapa final'!$L$58="Catastrófico"),CONCATENATE("R",'Mapa final'!$A$58),"")</f>
        <v/>
      </c>
      <c r="AM42" s="331"/>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row>
    <row r="43" spans="1:80" x14ac:dyDescent="0.25">
      <c r="A43" s="97"/>
      <c r="B43" s="271"/>
      <c r="C43" s="271"/>
      <c r="D43" s="272"/>
      <c r="E43" s="312"/>
      <c r="F43" s="313"/>
      <c r="G43" s="313"/>
      <c r="H43" s="313"/>
      <c r="I43" s="314"/>
      <c r="J43" s="349"/>
      <c r="K43" s="347"/>
      <c r="L43" s="347"/>
      <c r="M43" s="347"/>
      <c r="N43" s="347"/>
      <c r="O43" s="348"/>
      <c r="P43" s="349"/>
      <c r="Q43" s="347"/>
      <c r="R43" s="347"/>
      <c r="S43" s="347"/>
      <c r="T43" s="347"/>
      <c r="U43" s="348"/>
      <c r="V43" s="338"/>
      <c r="W43" s="339"/>
      <c r="X43" s="339"/>
      <c r="Y43" s="339"/>
      <c r="Z43" s="339"/>
      <c r="AA43" s="340"/>
      <c r="AB43" s="322"/>
      <c r="AC43" s="318"/>
      <c r="AD43" s="318"/>
      <c r="AE43" s="318"/>
      <c r="AF43" s="318"/>
      <c r="AG43" s="319"/>
      <c r="AH43" s="329"/>
      <c r="AI43" s="330"/>
      <c r="AJ43" s="330"/>
      <c r="AK43" s="330"/>
      <c r="AL43" s="330"/>
      <c r="AM43" s="331"/>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row>
    <row r="44" spans="1:80" x14ac:dyDescent="0.25">
      <c r="A44" s="97"/>
      <c r="B44" s="271"/>
      <c r="C44" s="271"/>
      <c r="D44" s="272"/>
      <c r="E44" s="312"/>
      <c r="F44" s="313"/>
      <c r="G44" s="313"/>
      <c r="H44" s="313"/>
      <c r="I44" s="314"/>
      <c r="J44" s="349" t="str">
        <f>IF(AND('Mapa final'!$H$64="Muy Baja",'Mapa final'!$L$64="Leve"),CONCATENATE("R",'Mapa final'!$A$64),"")</f>
        <v/>
      </c>
      <c r="K44" s="347"/>
      <c r="L44" s="347" t="str">
        <f>IF(AND('Mapa final'!$H$70="Muy Baja",'Mapa final'!$L$70="Leve"),CONCATENATE("R",'Mapa final'!$A$70),"")</f>
        <v/>
      </c>
      <c r="M44" s="347"/>
      <c r="N44" s="347" t="str">
        <f>IF(AND('Mapa final'!$H$76="Muy Baja",'Mapa final'!$L$76="Leve"),CONCATENATE("R",'Mapa final'!$A$76),"")</f>
        <v/>
      </c>
      <c r="O44" s="348"/>
      <c r="P44" s="349" t="str">
        <f>IF(AND('Mapa final'!$H$64="Muy Baja",'Mapa final'!$L$64="Menor"),CONCATENATE("R",'Mapa final'!$A$64),"")</f>
        <v/>
      </c>
      <c r="Q44" s="347"/>
      <c r="R44" s="347" t="str">
        <f>IF(AND('Mapa final'!$H$70="Muy Baja",'Mapa final'!$L$70="Menor"),CONCATENATE("R",'Mapa final'!$A$70),"")</f>
        <v/>
      </c>
      <c r="S44" s="347"/>
      <c r="T44" s="347" t="str">
        <f>IF(AND('Mapa final'!$H$76="Muy Baja",'Mapa final'!$L$76="Menor"),CONCATENATE("R",'Mapa final'!$A$76),"")</f>
        <v/>
      </c>
      <c r="U44" s="348"/>
      <c r="V44" s="338" t="str">
        <f>IF(AND('Mapa final'!$H$64="Muy Baja",'Mapa final'!$L$64="Moderado"),CONCATENATE("R",'Mapa final'!$A$64),"")</f>
        <v/>
      </c>
      <c r="W44" s="339"/>
      <c r="X44" s="339" t="str">
        <f>IF(AND('Mapa final'!$H$70="Muy Baja",'Mapa final'!$L$70="Moderado"),CONCATENATE("R",'Mapa final'!$A$70),"")</f>
        <v/>
      </c>
      <c r="Y44" s="339"/>
      <c r="Z44" s="339" t="str">
        <f>IF(AND('Mapa final'!$H$76="Muy Baja",'Mapa final'!$L$76="Moderado"),CONCATENATE("R",'Mapa final'!$A$76),"")</f>
        <v/>
      </c>
      <c r="AA44" s="340"/>
      <c r="AB44" s="322" t="str">
        <f>IF(AND('Mapa final'!$H$64="Muy Baja",'Mapa final'!$L$64="Mayor"),CONCATENATE("R",'Mapa final'!$A$64),"")</f>
        <v/>
      </c>
      <c r="AC44" s="318"/>
      <c r="AD44" s="318" t="str">
        <f>IF(AND('Mapa final'!$H$70="Muy Baja",'Mapa final'!$L$70="Mayor"),CONCATENATE("R",'Mapa final'!$A$70),"")</f>
        <v/>
      </c>
      <c r="AE44" s="318"/>
      <c r="AF44" s="318" t="str">
        <f>IF(AND('Mapa final'!$H$76="Muy Baja",'Mapa final'!$L$76="Mayor"),CONCATENATE("R",'Mapa final'!$A$76),"")</f>
        <v/>
      </c>
      <c r="AG44" s="319"/>
      <c r="AH44" s="329" t="str">
        <f>IF(AND('Mapa final'!$H$64="Muy Baja",'Mapa final'!$L$64="Catastrófico"),CONCATENATE("R",'Mapa final'!$A$64),"")</f>
        <v/>
      </c>
      <c r="AI44" s="330"/>
      <c r="AJ44" s="330" t="str">
        <f>IF(AND('Mapa final'!$H$70="Muy Baja",'Mapa final'!$L$70="Catastrófico"),CONCATENATE("R",'Mapa final'!$A$70),"")</f>
        <v/>
      </c>
      <c r="AK44" s="330"/>
      <c r="AL44" s="330" t="str">
        <f>IF(AND('Mapa final'!$H$76="Muy Baja",'Mapa final'!$L$76="Catastrófico"),CONCATENATE("R",'Mapa final'!$A$76),"")</f>
        <v/>
      </c>
      <c r="AM44" s="331"/>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row>
    <row r="45" spans="1:80" ht="15.75" thickBot="1" x14ac:dyDescent="0.3">
      <c r="A45" s="97"/>
      <c r="B45" s="271"/>
      <c r="C45" s="271"/>
      <c r="D45" s="272"/>
      <c r="E45" s="315"/>
      <c r="F45" s="316"/>
      <c r="G45" s="316"/>
      <c r="H45" s="316"/>
      <c r="I45" s="317"/>
      <c r="J45" s="350"/>
      <c r="K45" s="351"/>
      <c r="L45" s="351"/>
      <c r="M45" s="351"/>
      <c r="N45" s="351"/>
      <c r="O45" s="352"/>
      <c r="P45" s="350"/>
      <c r="Q45" s="351"/>
      <c r="R45" s="351"/>
      <c r="S45" s="351"/>
      <c r="T45" s="351"/>
      <c r="U45" s="352"/>
      <c r="V45" s="341"/>
      <c r="W45" s="342"/>
      <c r="X45" s="342"/>
      <c r="Y45" s="342"/>
      <c r="Z45" s="342"/>
      <c r="AA45" s="343"/>
      <c r="AB45" s="326"/>
      <c r="AC45" s="327"/>
      <c r="AD45" s="327"/>
      <c r="AE45" s="327"/>
      <c r="AF45" s="327"/>
      <c r="AG45" s="328"/>
      <c r="AH45" s="332"/>
      <c r="AI45" s="333"/>
      <c r="AJ45" s="333"/>
      <c r="AK45" s="333"/>
      <c r="AL45" s="333"/>
      <c r="AM45" s="334"/>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row>
    <row r="46" spans="1:80" x14ac:dyDescent="0.25">
      <c r="A46" s="97"/>
      <c r="B46" s="97"/>
      <c r="C46" s="97"/>
      <c r="D46" s="97"/>
      <c r="E46" s="97"/>
      <c r="F46" s="97"/>
      <c r="G46" s="97"/>
      <c r="H46" s="97"/>
      <c r="I46" s="97"/>
      <c r="J46" s="309" t="s">
        <v>112</v>
      </c>
      <c r="K46" s="310"/>
      <c r="L46" s="310"/>
      <c r="M46" s="310"/>
      <c r="N46" s="310"/>
      <c r="O46" s="311"/>
      <c r="P46" s="309" t="s">
        <v>111</v>
      </c>
      <c r="Q46" s="310"/>
      <c r="R46" s="310"/>
      <c r="S46" s="310"/>
      <c r="T46" s="310"/>
      <c r="U46" s="311"/>
      <c r="V46" s="309" t="s">
        <v>110</v>
      </c>
      <c r="W46" s="310"/>
      <c r="X46" s="310"/>
      <c r="Y46" s="310"/>
      <c r="Z46" s="310"/>
      <c r="AA46" s="311"/>
      <c r="AB46" s="309" t="s">
        <v>109</v>
      </c>
      <c r="AC46" s="325"/>
      <c r="AD46" s="310"/>
      <c r="AE46" s="310"/>
      <c r="AF46" s="310"/>
      <c r="AG46" s="311"/>
      <c r="AH46" s="309" t="s">
        <v>108</v>
      </c>
      <c r="AI46" s="310"/>
      <c r="AJ46" s="310"/>
      <c r="AK46" s="310"/>
      <c r="AL46" s="310"/>
      <c r="AM46" s="311"/>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row>
    <row r="47" spans="1:80" x14ac:dyDescent="0.25">
      <c r="A47" s="97"/>
      <c r="B47" s="97"/>
      <c r="C47" s="97"/>
      <c r="D47" s="97"/>
      <c r="E47" s="97"/>
      <c r="F47" s="97"/>
      <c r="G47" s="97"/>
      <c r="H47" s="97"/>
      <c r="I47" s="97"/>
      <c r="J47" s="312"/>
      <c r="K47" s="313"/>
      <c r="L47" s="313"/>
      <c r="M47" s="313"/>
      <c r="N47" s="313"/>
      <c r="O47" s="314"/>
      <c r="P47" s="312"/>
      <c r="Q47" s="313"/>
      <c r="R47" s="313"/>
      <c r="S47" s="313"/>
      <c r="T47" s="313"/>
      <c r="U47" s="314"/>
      <c r="V47" s="312"/>
      <c r="W47" s="313"/>
      <c r="X47" s="313"/>
      <c r="Y47" s="313"/>
      <c r="Z47" s="313"/>
      <c r="AA47" s="314"/>
      <c r="AB47" s="312"/>
      <c r="AC47" s="313"/>
      <c r="AD47" s="313"/>
      <c r="AE47" s="313"/>
      <c r="AF47" s="313"/>
      <c r="AG47" s="314"/>
      <c r="AH47" s="312"/>
      <c r="AI47" s="313"/>
      <c r="AJ47" s="313"/>
      <c r="AK47" s="313"/>
      <c r="AL47" s="313"/>
      <c r="AM47" s="314"/>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row>
    <row r="48" spans="1:80" x14ac:dyDescent="0.25">
      <c r="A48" s="97"/>
      <c r="B48" s="97"/>
      <c r="C48" s="97"/>
      <c r="D48" s="97"/>
      <c r="E48" s="97"/>
      <c r="F48" s="97"/>
      <c r="G48" s="97"/>
      <c r="H48" s="97"/>
      <c r="I48" s="97"/>
      <c r="J48" s="312"/>
      <c r="K48" s="313"/>
      <c r="L48" s="313"/>
      <c r="M48" s="313"/>
      <c r="N48" s="313"/>
      <c r="O48" s="314"/>
      <c r="P48" s="312"/>
      <c r="Q48" s="313"/>
      <c r="R48" s="313"/>
      <c r="S48" s="313"/>
      <c r="T48" s="313"/>
      <c r="U48" s="314"/>
      <c r="V48" s="312"/>
      <c r="W48" s="313"/>
      <c r="X48" s="313"/>
      <c r="Y48" s="313"/>
      <c r="Z48" s="313"/>
      <c r="AA48" s="314"/>
      <c r="AB48" s="312"/>
      <c r="AC48" s="313"/>
      <c r="AD48" s="313"/>
      <c r="AE48" s="313"/>
      <c r="AF48" s="313"/>
      <c r="AG48" s="314"/>
      <c r="AH48" s="312"/>
      <c r="AI48" s="313"/>
      <c r="AJ48" s="313"/>
      <c r="AK48" s="313"/>
      <c r="AL48" s="313"/>
      <c r="AM48" s="314"/>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row>
    <row r="49" spans="1:80" x14ac:dyDescent="0.25">
      <c r="A49" s="97"/>
      <c r="B49" s="97"/>
      <c r="C49" s="97"/>
      <c r="D49" s="97"/>
      <c r="E49" s="97"/>
      <c r="F49" s="97"/>
      <c r="G49" s="97"/>
      <c r="H49" s="97"/>
      <c r="I49" s="97"/>
      <c r="J49" s="312"/>
      <c r="K49" s="313"/>
      <c r="L49" s="313"/>
      <c r="M49" s="313"/>
      <c r="N49" s="313"/>
      <c r="O49" s="314"/>
      <c r="P49" s="312"/>
      <c r="Q49" s="313"/>
      <c r="R49" s="313"/>
      <c r="S49" s="313"/>
      <c r="T49" s="313"/>
      <c r="U49" s="314"/>
      <c r="V49" s="312"/>
      <c r="W49" s="313"/>
      <c r="X49" s="313"/>
      <c r="Y49" s="313"/>
      <c r="Z49" s="313"/>
      <c r="AA49" s="314"/>
      <c r="AB49" s="312"/>
      <c r="AC49" s="313"/>
      <c r="AD49" s="313"/>
      <c r="AE49" s="313"/>
      <c r="AF49" s="313"/>
      <c r="AG49" s="314"/>
      <c r="AH49" s="312"/>
      <c r="AI49" s="313"/>
      <c r="AJ49" s="313"/>
      <c r="AK49" s="313"/>
      <c r="AL49" s="313"/>
      <c r="AM49" s="314"/>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row>
    <row r="50" spans="1:80" x14ac:dyDescent="0.25">
      <c r="A50" s="97"/>
      <c r="B50" s="97"/>
      <c r="C50" s="97"/>
      <c r="D50" s="97"/>
      <c r="E50" s="97"/>
      <c r="F50" s="97"/>
      <c r="G50" s="97"/>
      <c r="H50" s="97"/>
      <c r="I50" s="97"/>
      <c r="J50" s="312"/>
      <c r="K50" s="313"/>
      <c r="L50" s="313"/>
      <c r="M50" s="313"/>
      <c r="N50" s="313"/>
      <c r="O50" s="314"/>
      <c r="P50" s="312"/>
      <c r="Q50" s="313"/>
      <c r="R50" s="313"/>
      <c r="S50" s="313"/>
      <c r="T50" s="313"/>
      <c r="U50" s="314"/>
      <c r="V50" s="312"/>
      <c r="W50" s="313"/>
      <c r="X50" s="313"/>
      <c r="Y50" s="313"/>
      <c r="Z50" s="313"/>
      <c r="AA50" s="314"/>
      <c r="AB50" s="312"/>
      <c r="AC50" s="313"/>
      <c r="AD50" s="313"/>
      <c r="AE50" s="313"/>
      <c r="AF50" s="313"/>
      <c r="AG50" s="314"/>
      <c r="AH50" s="312"/>
      <c r="AI50" s="313"/>
      <c r="AJ50" s="313"/>
      <c r="AK50" s="313"/>
      <c r="AL50" s="313"/>
      <c r="AM50" s="314"/>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row>
    <row r="51" spans="1:80" ht="15.75" thickBot="1" x14ac:dyDescent="0.3">
      <c r="A51" s="97"/>
      <c r="B51" s="97"/>
      <c r="C51" s="97"/>
      <c r="D51" s="97"/>
      <c r="E51" s="97"/>
      <c r="F51" s="97"/>
      <c r="G51" s="97"/>
      <c r="H51" s="97"/>
      <c r="I51" s="97"/>
      <c r="J51" s="315"/>
      <c r="K51" s="316"/>
      <c r="L51" s="316"/>
      <c r="M51" s="316"/>
      <c r="N51" s="316"/>
      <c r="O51" s="317"/>
      <c r="P51" s="315"/>
      <c r="Q51" s="316"/>
      <c r="R51" s="316"/>
      <c r="S51" s="316"/>
      <c r="T51" s="316"/>
      <c r="U51" s="317"/>
      <c r="V51" s="315"/>
      <c r="W51" s="316"/>
      <c r="X51" s="316"/>
      <c r="Y51" s="316"/>
      <c r="Z51" s="316"/>
      <c r="AA51" s="317"/>
      <c r="AB51" s="315"/>
      <c r="AC51" s="316"/>
      <c r="AD51" s="316"/>
      <c r="AE51" s="316"/>
      <c r="AF51" s="316"/>
      <c r="AG51" s="317"/>
      <c r="AH51" s="315"/>
      <c r="AI51" s="316"/>
      <c r="AJ51" s="316"/>
      <c r="AK51" s="316"/>
      <c r="AL51" s="316"/>
      <c r="AM51" s="31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row>
    <row r="52" spans="1:80" x14ac:dyDescent="0.25">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row>
    <row r="53" spans="1:80" ht="15" customHeight="1" x14ac:dyDescent="0.25">
      <c r="A53" s="97"/>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row>
    <row r="54" spans="1:80" ht="15" customHeight="1" x14ac:dyDescent="0.25">
      <c r="A54" s="97"/>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Q54" s="101"/>
      <c r="AR54" s="101"/>
      <c r="AS54" s="101"/>
      <c r="AT54" s="101"/>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row>
    <row r="55" spans="1:80" x14ac:dyDescent="0.25">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row>
    <row r="56" spans="1:80" x14ac:dyDescent="0.25">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row>
    <row r="57" spans="1:80" x14ac:dyDescent="0.25">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row>
    <row r="58" spans="1:80" x14ac:dyDescent="0.25">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7"/>
    </row>
    <row r="59" spans="1:80" x14ac:dyDescent="0.25">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row>
    <row r="60" spans="1:80" x14ac:dyDescent="0.25">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row>
    <row r="61" spans="1:80" x14ac:dyDescent="0.25">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row>
    <row r="62" spans="1:80" x14ac:dyDescent="0.25">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7"/>
      <c r="BR62" s="97"/>
      <c r="BS62" s="97"/>
      <c r="BT62" s="97"/>
      <c r="BU62" s="97"/>
      <c r="BV62" s="97"/>
      <c r="BW62" s="97"/>
      <c r="BX62" s="97"/>
      <c r="BY62" s="97"/>
      <c r="BZ62" s="97"/>
      <c r="CA62" s="97"/>
      <c r="CB62" s="97"/>
    </row>
    <row r="63" spans="1:80" x14ac:dyDescent="0.25">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97"/>
      <c r="BQ63" s="97"/>
      <c r="BR63" s="97"/>
      <c r="BS63" s="97"/>
      <c r="BT63" s="97"/>
      <c r="BU63" s="97"/>
      <c r="BV63" s="97"/>
      <c r="BW63" s="97"/>
      <c r="BX63" s="97"/>
      <c r="BY63" s="97"/>
      <c r="BZ63" s="97"/>
      <c r="CA63" s="97"/>
      <c r="CB63" s="97"/>
    </row>
    <row r="64" spans="1:80" x14ac:dyDescent="0.25">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c r="BP64" s="97"/>
      <c r="BQ64" s="97"/>
      <c r="BR64" s="97"/>
      <c r="BS64" s="97"/>
      <c r="BT64" s="97"/>
      <c r="BU64" s="97"/>
      <c r="BV64" s="97"/>
      <c r="BW64" s="97"/>
      <c r="BX64" s="97"/>
      <c r="BY64" s="97"/>
      <c r="BZ64" s="97"/>
      <c r="CA64" s="97"/>
      <c r="CB64" s="97"/>
    </row>
    <row r="65" spans="1:80" x14ac:dyDescent="0.25">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row>
    <row r="66" spans="1:80" x14ac:dyDescent="0.25">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c r="BI66" s="97"/>
      <c r="BJ66" s="97"/>
      <c r="BK66" s="97"/>
      <c r="BL66" s="97"/>
      <c r="BM66" s="97"/>
      <c r="BN66" s="97"/>
      <c r="BO66" s="97"/>
      <c r="BP66" s="97"/>
      <c r="BQ66" s="97"/>
      <c r="BR66" s="97"/>
      <c r="BS66" s="97"/>
      <c r="BT66" s="97"/>
      <c r="BU66" s="97"/>
      <c r="BV66" s="97"/>
      <c r="BW66" s="97"/>
      <c r="BX66" s="97"/>
      <c r="BY66" s="97"/>
      <c r="BZ66" s="97"/>
      <c r="CA66" s="97"/>
      <c r="CB66" s="97"/>
    </row>
    <row r="67" spans="1:80" x14ac:dyDescent="0.25">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c r="BI67" s="97"/>
      <c r="BJ67" s="97"/>
      <c r="BK67" s="97"/>
      <c r="BL67" s="97"/>
      <c r="BM67" s="97"/>
      <c r="BN67" s="97"/>
      <c r="BO67" s="97"/>
      <c r="BP67" s="97"/>
      <c r="BQ67" s="97"/>
      <c r="BR67" s="97"/>
      <c r="BS67" s="97"/>
      <c r="BT67" s="97"/>
      <c r="BU67" s="97"/>
      <c r="BV67" s="97"/>
      <c r="BW67" s="97"/>
      <c r="BX67" s="97"/>
      <c r="BY67" s="97"/>
      <c r="BZ67" s="97"/>
      <c r="CA67" s="97"/>
      <c r="CB67" s="97"/>
    </row>
    <row r="68" spans="1:80" x14ac:dyDescent="0.25">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7"/>
    </row>
    <row r="69" spans="1:80" x14ac:dyDescent="0.25">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97"/>
      <c r="BN69" s="97"/>
      <c r="BO69" s="97"/>
      <c r="BP69" s="97"/>
      <c r="BQ69" s="97"/>
      <c r="BR69" s="97"/>
      <c r="BS69" s="97"/>
      <c r="BT69" s="97"/>
      <c r="BU69" s="97"/>
      <c r="BV69" s="97"/>
      <c r="BW69" s="97"/>
      <c r="BX69" s="97"/>
      <c r="BY69" s="97"/>
      <c r="BZ69" s="97"/>
      <c r="CA69" s="97"/>
      <c r="CB69" s="97"/>
    </row>
    <row r="70" spans="1:80" x14ac:dyDescent="0.25">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97"/>
      <c r="BN70" s="97"/>
      <c r="BO70" s="97"/>
      <c r="BP70" s="97"/>
      <c r="BQ70" s="97"/>
      <c r="BR70" s="97"/>
      <c r="BS70" s="97"/>
      <c r="BT70" s="97"/>
      <c r="BU70" s="97"/>
      <c r="BV70" s="97"/>
      <c r="BW70" s="97"/>
      <c r="BX70" s="97"/>
      <c r="BY70" s="97"/>
      <c r="BZ70" s="97"/>
      <c r="CA70" s="97"/>
      <c r="CB70" s="97"/>
    </row>
    <row r="71" spans="1:80" x14ac:dyDescent="0.25">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c r="BC71" s="97"/>
      <c r="BD71" s="97"/>
      <c r="BE71" s="97"/>
      <c r="BF71" s="97"/>
      <c r="BG71" s="97"/>
      <c r="BH71" s="97"/>
      <c r="BI71" s="97"/>
      <c r="BJ71" s="97"/>
      <c r="BK71" s="97"/>
      <c r="BL71" s="97"/>
      <c r="BM71" s="97"/>
      <c r="BN71" s="97"/>
      <c r="BO71" s="97"/>
      <c r="BP71" s="97"/>
      <c r="BQ71" s="97"/>
      <c r="BR71" s="97"/>
      <c r="BS71" s="97"/>
      <c r="BT71" s="97"/>
      <c r="BU71" s="97"/>
      <c r="BV71" s="97"/>
      <c r="BW71" s="97"/>
      <c r="BX71" s="97"/>
      <c r="BY71" s="97"/>
      <c r="BZ71" s="97"/>
      <c r="CA71" s="97"/>
      <c r="CB71" s="97"/>
    </row>
    <row r="72" spans="1:80" x14ac:dyDescent="0.25">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c r="BN72" s="97"/>
      <c r="BO72" s="97"/>
      <c r="BP72" s="97"/>
      <c r="BQ72" s="97"/>
      <c r="BR72" s="97"/>
      <c r="BS72" s="97"/>
      <c r="BT72" s="97"/>
      <c r="BU72" s="97"/>
      <c r="BV72" s="97"/>
      <c r="BW72" s="97"/>
      <c r="BX72" s="97"/>
      <c r="BY72" s="97"/>
      <c r="BZ72" s="97"/>
      <c r="CA72" s="97"/>
      <c r="CB72" s="97"/>
    </row>
    <row r="73" spans="1:80" x14ac:dyDescent="0.25">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c r="BG73" s="97"/>
      <c r="BH73" s="97"/>
      <c r="BI73" s="97"/>
      <c r="BJ73" s="97"/>
      <c r="BK73" s="97"/>
      <c r="BL73" s="97"/>
      <c r="BM73" s="97"/>
      <c r="BN73" s="97"/>
      <c r="BO73" s="97"/>
      <c r="BP73" s="97"/>
      <c r="BQ73" s="97"/>
      <c r="BR73" s="97"/>
      <c r="BS73" s="97"/>
      <c r="BT73" s="97"/>
      <c r="BU73" s="97"/>
      <c r="BV73" s="97"/>
      <c r="BW73" s="97"/>
      <c r="BX73" s="97"/>
      <c r="BY73" s="97"/>
      <c r="BZ73" s="97"/>
      <c r="CA73" s="97"/>
      <c r="CB73" s="97"/>
    </row>
    <row r="74" spans="1:80" x14ac:dyDescent="0.25">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c r="BM74" s="97"/>
      <c r="BN74" s="97"/>
      <c r="BO74" s="97"/>
      <c r="BP74" s="97"/>
      <c r="BQ74" s="97"/>
      <c r="BR74" s="97"/>
      <c r="BS74" s="97"/>
      <c r="BT74" s="97"/>
      <c r="BU74" s="97"/>
      <c r="BV74" s="97"/>
      <c r="BW74" s="97"/>
      <c r="BX74" s="97"/>
      <c r="BY74" s="97"/>
      <c r="BZ74" s="97"/>
      <c r="CA74" s="97"/>
      <c r="CB74" s="97"/>
    </row>
    <row r="75" spans="1:80" x14ac:dyDescent="0.25">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c r="BC75" s="97"/>
      <c r="BD75" s="97"/>
      <c r="BE75" s="97"/>
      <c r="BF75" s="97"/>
      <c r="BG75" s="97"/>
      <c r="BH75" s="97"/>
      <c r="BI75" s="97"/>
      <c r="BJ75" s="97"/>
      <c r="BK75" s="97"/>
      <c r="BL75" s="97"/>
      <c r="BM75" s="97"/>
      <c r="BN75" s="97"/>
      <c r="BO75" s="97"/>
      <c r="BP75" s="97"/>
      <c r="BQ75" s="97"/>
      <c r="BR75" s="97"/>
      <c r="BS75" s="97"/>
      <c r="BT75" s="97"/>
      <c r="BU75" s="97"/>
      <c r="BV75" s="97"/>
      <c r="BW75" s="97"/>
      <c r="BX75" s="97"/>
      <c r="BY75" s="97"/>
      <c r="BZ75" s="97"/>
      <c r="CA75" s="97"/>
      <c r="CB75" s="97"/>
    </row>
    <row r="76" spans="1:80" x14ac:dyDescent="0.25">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c r="BB76" s="97"/>
      <c r="BC76" s="97"/>
      <c r="BD76" s="97"/>
      <c r="BE76" s="97"/>
      <c r="BF76" s="97"/>
      <c r="BG76" s="97"/>
      <c r="BH76" s="97"/>
      <c r="BI76" s="97"/>
      <c r="BJ76" s="97"/>
      <c r="BK76" s="97"/>
      <c r="BL76" s="97"/>
      <c r="BM76" s="97"/>
      <c r="BN76" s="97"/>
      <c r="BO76" s="97"/>
      <c r="BP76" s="97"/>
      <c r="BQ76" s="97"/>
      <c r="BR76" s="97"/>
      <c r="BS76" s="97"/>
      <c r="BT76" s="97"/>
      <c r="BU76" s="97"/>
      <c r="BV76" s="97"/>
      <c r="BW76" s="97"/>
      <c r="BX76" s="97"/>
      <c r="BY76" s="97"/>
      <c r="BZ76" s="97"/>
      <c r="CA76" s="97"/>
      <c r="CB76" s="97"/>
    </row>
    <row r="77" spans="1:80" x14ac:dyDescent="0.25">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7"/>
      <c r="BC77" s="97"/>
      <c r="BD77" s="97"/>
      <c r="BE77" s="97"/>
      <c r="BF77" s="97"/>
      <c r="BG77" s="97"/>
      <c r="BH77" s="97"/>
      <c r="BI77" s="97"/>
      <c r="BJ77" s="97"/>
      <c r="BK77" s="97"/>
      <c r="BL77" s="97"/>
      <c r="BM77" s="97"/>
      <c r="BN77" s="97"/>
      <c r="BO77" s="97"/>
      <c r="BP77" s="97"/>
      <c r="BQ77" s="97"/>
      <c r="BR77" s="97"/>
      <c r="BS77" s="97"/>
      <c r="BT77" s="97"/>
      <c r="BU77" s="97"/>
      <c r="BV77" s="97"/>
      <c r="BW77" s="97"/>
      <c r="BX77" s="97"/>
      <c r="BY77" s="97"/>
      <c r="BZ77" s="97"/>
      <c r="CA77" s="97"/>
      <c r="CB77" s="97"/>
    </row>
    <row r="78" spans="1:80" x14ac:dyDescent="0.25">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c r="BI78" s="97"/>
      <c r="BJ78" s="97"/>
      <c r="BK78" s="97"/>
      <c r="BL78" s="97"/>
      <c r="BM78" s="97"/>
      <c r="BN78" s="97"/>
      <c r="BO78" s="97"/>
      <c r="BP78" s="97"/>
      <c r="BQ78" s="97"/>
      <c r="BR78" s="97"/>
      <c r="BS78" s="97"/>
      <c r="BT78" s="97"/>
      <c r="BU78" s="97"/>
      <c r="BV78" s="97"/>
      <c r="BW78" s="97"/>
      <c r="BX78" s="97"/>
      <c r="BY78" s="97"/>
      <c r="BZ78" s="97"/>
      <c r="CA78" s="97"/>
      <c r="CB78" s="97"/>
    </row>
    <row r="79" spans="1:80" x14ac:dyDescent="0.25">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c r="BI79" s="97"/>
      <c r="BJ79" s="97"/>
      <c r="BK79" s="97"/>
    </row>
    <row r="80" spans="1:80" x14ac:dyDescent="0.25">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c r="BI80" s="97"/>
      <c r="BJ80" s="97"/>
      <c r="BK80" s="97"/>
    </row>
    <row r="81" spans="1:63" x14ac:dyDescent="0.25">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c r="BI81" s="97"/>
      <c r="BJ81" s="97"/>
      <c r="BK81" s="97"/>
    </row>
    <row r="82" spans="1:63" x14ac:dyDescent="0.25">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row>
    <row r="83" spans="1:63" x14ac:dyDescent="0.25">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c r="BI83" s="97"/>
      <c r="BJ83" s="97"/>
      <c r="BK83" s="97"/>
    </row>
    <row r="84" spans="1:63" x14ac:dyDescent="0.25">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row>
    <row r="85" spans="1:63" x14ac:dyDescent="0.25">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row>
    <row r="86" spans="1:63" x14ac:dyDescent="0.25">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row>
    <row r="87" spans="1:63" x14ac:dyDescent="0.25">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row>
    <row r="88" spans="1:63" x14ac:dyDescent="0.25">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row>
    <row r="89" spans="1:63" x14ac:dyDescent="0.25">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c r="BI89" s="97"/>
      <c r="BJ89" s="97"/>
      <c r="BK89" s="97"/>
    </row>
    <row r="90" spans="1:63" x14ac:dyDescent="0.25">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row>
    <row r="91" spans="1:63" x14ac:dyDescent="0.25">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row>
    <row r="92" spans="1:63" x14ac:dyDescent="0.25">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row>
    <row r="93" spans="1:63" x14ac:dyDescent="0.25">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c r="BI93" s="97"/>
      <c r="BJ93" s="97"/>
      <c r="BK93" s="97"/>
    </row>
    <row r="94" spans="1:63" x14ac:dyDescent="0.25">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c r="BI94" s="97"/>
      <c r="BJ94" s="97"/>
      <c r="BK94" s="97"/>
    </row>
    <row r="95" spans="1:63" x14ac:dyDescent="0.25">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row>
    <row r="96" spans="1:63" x14ac:dyDescent="0.25">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row>
    <row r="97" spans="1:63" x14ac:dyDescent="0.25">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c r="BI97" s="97"/>
      <c r="BJ97" s="97"/>
      <c r="BK97" s="97"/>
    </row>
    <row r="98" spans="1:63" x14ac:dyDescent="0.25">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c r="BI98" s="97"/>
      <c r="BJ98" s="97"/>
      <c r="BK98" s="97"/>
    </row>
    <row r="99" spans="1:63" x14ac:dyDescent="0.25">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97"/>
      <c r="BF99" s="97"/>
      <c r="BG99" s="97"/>
      <c r="BH99" s="97"/>
      <c r="BI99" s="97"/>
      <c r="BJ99" s="97"/>
      <c r="BK99" s="97"/>
    </row>
    <row r="100" spans="1:63" x14ac:dyDescent="0.25">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row>
    <row r="101" spans="1:63" x14ac:dyDescent="0.25">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row>
    <row r="102" spans="1:63" x14ac:dyDescent="0.25">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c r="BB102" s="97"/>
      <c r="BC102" s="97"/>
      <c r="BD102" s="97"/>
      <c r="BE102" s="97"/>
      <c r="BF102" s="97"/>
      <c r="BG102" s="97"/>
      <c r="BH102" s="97"/>
      <c r="BI102" s="97"/>
      <c r="BJ102" s="97"/>
      <c r="BK102" s="97"/>
    </row>
    <row r="103" spans="1:63" x14ac:dyDescent="0.25">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c r="BF103" s="97"/>
      <c r="BG103" s="97"/>
      <c r="BH103" s="97"/>
      <c r="BI103" s="97"/>
      <c r="BJ103" s="97"/>
      <c r="BK103" s="97"/>
    </row>
    <row r="104" spans="1:63" x14ac:dyDescent="0.25">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c r="BI104" s="97"/>
      <c r="BJ104" s="97"/>
      <c r="BK104" s="97"/>
    </row>
    <row r="105" spans="1:63" x14ac:dyDescent="0.25">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c r="BF105" s="97"/>
      <c r="BG105" s="97"/>
      <c r="BH105" s="97"/>
      <c r="BI105" s="97"/>
      <c r="BJ105" s="97"/>
      <c r="BK105" s="97"/>
    </row>
    <row r="106" spans="1:63" x14ac:dyDescent="0.25">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c r="BI106" s="97"/>
      <c r="BJ106" s="97"/>
      <c r="BK106" s="97"/>
    </row>
    <row r="107" spans="1:63" x14ac:dyDescent="0.25">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c r="BB107" s="97"/>
      <c r="BC107" s="97"/>
      <c r="BD107" s="97"/>
      <c r="BE107" s="97"/>
      <c r="BF107" s="97"/>
      <c r="BG107" s="97"/>
      <c r="BH107" s="97"/>
      <c r="BI107" s="97"/>
      <c r="BJ107" s="97"/>
      <c r="BK107" s="97"/>
    </row>
    <row r="108" spans="1:63" x14ac:dyDescent="0.25">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c r="BF108" s="97"/>
      <c r="BG108" s="97"/>
      <c r="BH108" s="97"/>
      <c r="BI108" s="97"/>
      <c r="BJ108" s="97"/>
      <c r="BK108" s="97"/>
    </row>
    <row r="109" spans="1:63" x14ac:dyDescent="0.25">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c r="BF109" s="97"/>
      <c r="BG109" s="97"/>
      <c r="BH109" s="97"/>
      <c r="BI109" s="97"/>
      <c r="BJ109" s="97"/>
      <c r="BK109" s="97"/>
    </row>
    <row r="110" spans="1:63" x14ac:dyDescent="0.25">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c r="BB110" s="97"/>
      <c r="BC110" s="97"/>
      <c r="BD110" s="97"/>
      <c r="BE110" s="97"/>
      <c r="BF110" s="97"/>
      <c r="BG110" s="97"/>
      <c r="BH110" s="97"/>
      <c r="BI110" s="97"/>
      <c r="BJ110" s="97"/>
      <c r="BK110" s="97"/>
    </row>
    <row r="111" spans="1:63" x14ac:dyDescent="0.25">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7"/>
      <c r="BC111" s="97"/>
      <c r="BD111" s="97"/>
      <c r="BE111" s="97"/>
      <c r="BF111" s="97"/>
      <c r="BG111" s="97"/>
      <c r="BH111" s="97"/>
      <c r="BI111" s="97"/>
      <c r="BJ111" s="97"/>
      <c r="BK111" s="97"/>
    </row>
    <row r="112" spans="1:63" x14ac:dyDescent="0.25">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c r="BC112" s="97"/>
      <c r="BD112" s="97"/>
      <c r="BE112" s="97"/>
      <c r="BF112" s="97"/>
      <c r="BG112" s="97"/>
      <c r="BH112" s="97"/>
      <c r="BI112" s="97"/>
      <c r="BJ112" s="97"/>
      <c r="BK112" s="97"/>
    </row>
    <row r="113" spans="1:63" x14ac:dyDescent="0.25">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c r="BI113" s="97"/>
      <c r="BJ113" s="97"/>
      <c r="BK113" s="97"/>
    </row>
    <row r="114" spans="1:63" x14ac:dyDescent="0.25">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c r="BI114" s="97"/>
      <c r="BJ114" s="97"/>
      <c r="BK114" s="97"/>
    </row>
    <row r="115" spans="1:63" x14ac:dyDescent="0.25">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c r="BI115" s="97"/>
      <c r="BJ115" s="97"/>
      <c r="BK115" s="97"/>
    </row>
    <row r="116" spans="1:63" x14ac:dyDescent="0.25">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c r="BI116" s="97"/>
      <c r="BJ116" s="97"/>
      <c r="BK116" s="97"/>
    </row>
    <row r="117" spans="1:63" x14ac:dyDescent="0.25">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c r="BI117" s="97"/>
      <c r="BJ117" s="97"/>
      <c r="BK117" s="97"/>
    </row>
    <row r="118" spans="1:63" x14ac:dyDescent="0.25">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c r="BB118" s="97"/>
      <c r="BC118" s="97"/>
      <c r="BD118" s="97"/>
      <c r="BE118" s="97"/>
      <c r="BF118" s="97"/>
      <c r="BG118" s="97"/>
      <c r="BH118" s="97"/>
      <c r="BI118" s="97"/>
      <c r="BJ118" s="97"/>
      <c r="BK118" s="97"/>
    </row>
    <row r="119" spans="1:63" x14ac:dyDescent="0.25">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97"/>
      <c r="BC119" s="97"/>
      <c r="BD119" s="97"/>
      <c r="BE119" s="97"/>
      <c r="BF119" s="97"/>
      <c r="BG119" s="97"/>
      <c r="BH119" s="97"/>
      <c r="BI119" s="97"/>
      <c r="BJ119" s="97"/>
      <c r="BK119" s="97"/>
    </row>
    <row r="120" spans="1:63" x14ac:dyDescent="0.25">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c r="BI120" s="97"/>
      <c r="BJ120" s="97"/>
      <c r="BK120" s="97"/>
    </row>
    <row r="121" spans="1:63" x14ac:dyDescent="0.25">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c r="BB121" s="97"/>
      <c r="BC121" s="97"/>
      <c r="BD121" s="97"/>
      <c r="BE121" s="97"/>
      <c r="BF121" s="97"/>
      <c r="BG121" s="97"/>
      <c r="BH121" s="97"/>
      <c r="BI121" s="97"/>
      <c r="BJ121" s="97"/>
      <c r="BK121" s="97"/>
    </row>
    <row r="122" spans="1:63" x14ac:dyDescent="0.25">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c r="BC122" s="97"/>
      <c r="BD122" s="97"/>
      <c r="BE122" s="97"/>
      <c r="BF122" s="97"/>
      <c r="BG122" s="97"/>
      <c r="BH122" s="97"/>
      <c r="BI122" s="97"/>
      <c r="BJ122" s="97"/>
      <c r="BK122" s="97"/>
    </row>
    <row r="123" spans="1:63" x14ac:dyDescent="0.25">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c r="BB123" s="97"/>
      <c r="BC123" s="97"/>
      <c r="BD123" s="97"/>
      <c r="BE123" s="97"/>
      <c r="BF123" s="97"/>
      <c r="BG123" s="97"/>
      <c r="BH123" s="97"/>
      <c r="BI123" s="97"/>
      <c r="BJ123" s="97"/>
      <c r="BK123" s="97"/>
    </row>
    <row r="124" spans="1:63" x14ac:dyDescent="0.25">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c r="BB124" s="97"/>
      <c r="BC124" s="97"/>
      <c r="BD124" s="97"/>
      <c r="BE124" s="97"/>
      <c r="BF124" s="97"/>
      <c r="BG124" s="97"/>
      <c r="BH124" s="97"/>
      <c r="BI124" s="97"/>
      <c r="BJ124" s="97"/>
      <c r="BK124" s="97"/>
    </row>
    <row r="125" spans="1:63" x14ac:dyDescent="0.25">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c r="BB125" s="97"/>
      <c r="BC125" s="97"/>
      <c r="BD125" s="97"/>
      <c r="BE125" s="97"/>
      <c r="BF125" s="97"/>
      <c r="BG125" s="97"/>
      <c r="BH125" s="97"/>
      <c r="BI125" s="97"/>
      <c r="BJ125" s="97"/>
      <c r="BK125" s="97"/>
    </row>
    <row r="126" spans="1:63" x14ac:dyDescent="0.25">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97"/>
      <c r="BB126" s="97"/>
      <c r="BC126" s="97"/>
      <c r="BD126" s="97"/>
      <c r="BE126" s="97"/>
      <c r="BF126" s="97"/>
      <c r="BG126" s="97"/>
      <c r="BH126" s="97"/>
      <c r="BI126" s="97"/>
      <c r="BJ126" s="97"/>
      <c r="BK126" s="97"/>
    </row>
    <row r="127" spans="1:63" x14ac:dyDescent="0.25">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7"/>
      <c r="AZ127" s="97"/>
      <c r="BA127" s="97"/>
      <c r="BB127" s="97"/>
      <c r="BC127" s="97"/>
      <c r="BD127" s="97"/>
      <c r="BE127" s="97"/>
      <c r="BF127" s="97"/>
      <c r="BG127" s="97"/>
      <c r="BH127" s="97"/>
      <c r="BI127" s="97"/>
      <c r="BJ127" s="97"/>
      <c r="BK127" s="97"/>
    </row>
    <row r="128" spans="1:63" x14ac:dyDescent="0.25">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c r="BB128" s="97"/>
      <c r="BC128" s="97"/>
      <c r="BD128" s="97"/>
      <c r="BE128" s="97"/>
      <c r="BF128" s="97"/>
      <c r="BG128" s="97"/>
      <c r="BH128" s="97"/>
      <c r="BI128" s="97"/>
      <c r="BJ128" s="97"/>
      <c r="BK128" s="97"/>
    </row>
    <row r="129" spans="2:63" x14ac:dyDescent="0.25">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c r="BB129" s="97"/>
      <c r="BC129" s="97"/>
      <c r="BD129" s="97"/>
      <c r="BE129" s="97"/>
      <c r="BF129" s="97"/>
      <c r="BG129" s="97"/>
      <c r="BH129" s="97"/>
      <c r="BI129" s="97"/>
      <c r="BJ129" s="97"/>
      <c r="BK129" s="97"/>
    </row>
    <row r="130" spans="2:63" x14ac:dyDescent="0.25">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c r="BB130" s="97"/>
      <c r="BC130" s="97"/>
      <c r="BD130" s="97"/>
      <c r="BE130" s="97"/>
      <c r="BF130" s="97"/>
      <c r="BG130" s="97"/>
      <c r="BH130" s="97"/>
      <c r="BI130" s="97"/>
      <c r="BJ130" s="97"/>
      <c r="BK130" s="97"/>
    </row>
    <row r="131" spans="2:63" x14ac:dyDescent="0.25">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7"/>
      <c r="AZ131" s="97"/>
      <c r="BA131" s="97"/>
      <c r="BB131" s="97"/>
      <c r="BC131" s="97"/>
      <c r="BD131" s="97"/>
      <c r="BE131" s="97"/>
      <c r="BF131" s="97"/>
      <c r="BG131" s="97"/>
      <c r="BH131" s="97"/>
      <c r="BI131" s="97"/>
      <c r="BJ131" s="97"/>
      <c r="BK131" s="97"/>
    </row>
    <row r="132" spans="2:63" x14ac:dyDescent="0.25">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row>
    <row r="133" spans="2:63" x14ac:dyDescent="0.25">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c r="BI133" s="97"/>
      <c r="BJ133" s="97"/>
      <c r="BK133" s="97"/>
    </row>
    <row r="134" spans="2:63" x14ac:dyDescent="0.25">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c r="BI134" s="97"/>
      <c r="BJ134" s="97"/>
      <c r="BK134" s="97"/>
    </row>
    <row r="135" spans="2:63" x14ac:dyDescent="0.25">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c r="BI135" s="97"/>
      <c r="BJ135" s="97"/>
      <c r="BK135" s="97"/>
    </row>
    <row r="136" spans="2:63" x14ac:dyDescent="0.25">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c r="BI136" s="97"/>
      <c r="BJ136" s="97"/>
      <c r="BK136" s="97"/>
    </row>
    <row r="137" spans="2:63" x14ac:dyDescent="0.25">
      <c r="B137" s="97"/>
      <c r="C137" s="97"/>
      <c r="D137" s="97"/>
      <c r="E137" s="97"/>
      <c r="F137" s="97"/>
      <c r="G137" s="97"/>
      <c r="H137" s="97"/>
      <c r="I137" s="97"/>
    </row>
    <row r="138" spans="2:63" x14ac:dyDescent="0.25">
      <c r="B138" s="97"/>
      <c r="C138" s="97"/>
      <c r="D138" s="97"/>
      <c r="E138" s="97"/>
      <c r="F138" s="97"/>
      <c r="G138" s="97"/>
      <c r="H138" s="97"/>
      <c r="I138" s="97"/>
    </row>
    <row r="139" spans="2:63" x14ac:dyDescent="0.25">
      <c r="B139" s="97"/>
      <c r="C139" s="97"/>
      <c r="D139" s="97"/>
      <c r="E139" s="97"/>
      <c r="F139" s="97"/>
      <c r="G139" s="97"/>
      <c r="H139" s="97"/>
      <c r="I139" s="97"/>
    </row>
    <row r="140" spans="2:63" x14ac:dyDescent="0.25">
      <c r="B140" s="97"/>
      <c r="C140" s="97"/>
      <c r="D140" s="97"/>
      <c r="E140" s="97"/>
      <c r="F140" s="97"/>
      <c r="G140" s="97"/>
      <c r="H140" s="97"/>
      <c r="I140" s="97"/>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A21" zoomScale="50" zoomScaleNormal="50" workbookViewId="0">
      <selection activeCell="AB26" sqref="AB2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row>
    <row r="2" spans="1:91" ht="18" customHeight="1" x14ac:dyDescent="0.25">
      <c r="A2" s="97"/>
      <c r="B2" s="382" t="s">
        <v>160</v>
      </c>
      <c r="C2" s="383"/>
      <c r="D2" s="383"/>
      <c r="E2" s="383"/>
      <c r="F2" s="383"/>
      <c r="G2" s="383"/>
      <c r="H2" s="383"/>
      <c r="I2" s="383"/>
      <c r="J2" s="324" t="s">
        <v>2</v>
      </c>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row>
    <row r="3" spans="1:91" ht="18.75" customHeight="1" x14ac:dyDescent="0.25">
      <c r="A3" s="97"/>
      <c r="B3" s="383"/>
      <c r="C3" s="383"/>
      <c r="D3" s="383"/>
      <c r="E3" s="383"/>
      <c r="F3" s="383"/>
      <c r="G3" s="383"/>
      <c r="H3" s="383"/>
      <c r="I3" s="383"/>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row>
    <row r="4" spans="1:91" ht="15" customHeight="1" x14ac:dyDescent="0.25">
      <c r="A4" s="97"/>
      <c r="B4" s="383"/>
      <c r="C4" s="383"/>
      <c r="D4" s="383"/>
      <c r="E4" s="383"/>
      <c r="F4" s="383"/>
      <c r="G4" s="383"/>
      <c r="H4" s="383"/>
      <c r="I4" s="383"/>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row>
    <row r="5" spans="1:91" ht="15.75" thickBot="1" x14ac:dyDescent="0.3">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row>
    <row r="6" spans="1:91" ht="15" customHeight="1" x14ac:dyDescent="0.25">
      <c r="A6" s="97"/>
      <c r="B6" s="271" t="s">
        <v>4</v>
      </c>
      <c r="C6" s="271"/>
      <c r="D6" s="272"/>
      <c r="E6" s="366" t="s">
        <v>116</v>
      </c>
      <c r="F6" s="367"/>
      <c r="G6" s="367"/>
      <c r="H6" s="367"/>
      <c r="I6" s="384"/>
      <c r="J6" s="60" t="str">
        <f>IF(AND('Mapa final'!$Y$10="Muy Alta",'Mapa final'!$AA$10="Leve"),CONCATENATE("R1C",'Mapa final'!$O$10),"")</f>
        <v/>
      </c>
      <c r="K6" s="61" t="str">
        <f>IF(AND('Mapa final'!$Y$11="Muy Alta",'Mapa final'!$AA$11="Leve"),CONCATENATE("R1C",'Mapa final'!$O$11),"")</f>
        <v/>
      </c>
      <c r="L6" s="61" t="str">
        <f>IF(AND('Mapa final'!$Y$12="Muy Alta",'Mapa final'!$AA$12="Leve"),CONCATENATE("R1C",'Mapa final'!$O$12),"")</f>
        <v/>
      </c>
      <c r="M6" s="61" t="str">
        <f>IF(AND('Mapa final'!$Y$13="Muy Alta",'Mapa final'!$AA$13="Leve"),CONCATENATE("R1C",'Mapa final'!$O$13),"")</f>
        <v/>
      </c>
      <c r="N6" s="61" t="str">
        <f>IF(AND('Mapa final'!$Y$14="Muy Alta",'Mapa final'!$AA$14="Leve"),CONCATENATE("R1C",'Mapa final'!$O$14),"")</f>
        <v/>
      </c>
      <c r="O6" s="62" t="str">
        <f>IF(AND('Mapa final'!$Y$15="Muy Alta",'Mapa final'!$AA$15="Leve"),CONCATENATE("R1C",'Mapa final'!$O$15),"")</f>
        <v/>
      </c>
      <c r="P6" s="60" t="str">
        <f>IF(AND('Mapa final'!$Y$10="Muy Alta",'Mapa final'!$AA$10="Menor"),CONCATENATE("R1C",'Mapa final'!$O$10),"")</f>
        <v/>
      </c>
      <c r="Q6" s="61" t="str">
        <f>IF(AND('Mapa final'!$Y$11="Muy Alta",'Mapa final'!$AA$11="Menor"),CONCATENATE("R1C",'Mapa final'!$O$11),"")</f>
        <v/>
      </c>
      <c r="R6" s="61" t="str">
        <f>IF(AND('Mapa final'!$Y$12="Muy Alta",'Mapa final'!$AA$12="Menor"),CONCATENATE("R1C",'Mapa final'!$O$12),"")</f>
        <v/>
      </c>
      <c r="S6" s="61" t="str">
        <f>IF(AND('Mapa final'!$Y$13="Muy Alta",'Mapa final'!$AA$13="Menor"),CONCATENATE("R1C",'Mapa final'!$O$13),"")</f>
        <v/>
      </c>
      <c r="T6" s="61" t="str">
        <f>IF(AND('Mapa final'!$Y$14="Muy Alta",'Mapa final'!$AA$14="Menor"),CONCATENATE("R1C",'Mapa final'!$O$14),"")</f>
        <v/>
      </c>
      <c r="U6" s="62" t="str">
        <f>IF(AND('Mapa final'!$Y$15="Muy Alta",'Mapa final'!$AA$15="Menor"),CONCATENATE("R1C",'Mapa final'!$O$15),"")</f>
        <v/>
      </c>
      <c r="V6" s="60" t="str">
        <f>IF(AND('Mapa final'!$Y$10="Muy Alta",'Mapa final'!$AA$10="Moderado"),CONCATENATE("R1C",'Mapa final'!$O$10),"")</f>
        <v/>
      </c>
      <c r="W6" s="61" t="str">
        <f>IF(AND('Mapa final'!$Y$11="Muy Alta",'Mapa final'!$AA$11="Moderado"),CONCATENATE("R1C",'Mapa final'!$O$11),"")</f>
        <v/>
      </c>
      <c r="X6" s="61" t="str">
        <f>IF(AND('Mapa final'!$Y$12="Muy Alta",'Mapa final'!$AA$12="Moderado"),CONCATENATE("R1C",'Mapa final'!$O$12),"")</f>
        <v/>
      </c>
      <c r="Y6" s="61" t="str">
        <f>IF(AND('Mapa final'!$Y$13="Muy Alta",'Mapa final'!$AA$13="Moderado"),CONCATENATE("R1C",'Mapa final'!$O$13),"")</f>
        <v/>
      </c>
      <c r="Z6" s="61" t="str">
        <f>IF(AND('Mapa final'!$Y$14="Muy Alta",'Mapa final'!$AA$14="Moderado"),CONCATENATE("R1C",'Mapa final'!$O$14),"")</f>
        <v/>
      </c>
      <c r="AA6" s="62" t="str">
        <f>IF(AND('Mapa final'!$Y$15="Muy Alta",'Mapa final'!$AA$15="Moderado"),CONCATENATE("R1C",'Mapa final'!$O$15),"")</f>
        <v/>
      </c>
      <c r="AB6" s="60" t="str">
        <f>IF(AND('Mapa final'!$Y$10="Muy Alta",'Mapa final'!$AA$10="Mayor"),CONCATENATE("R1C",'Mapa final'!$O$10),"")</f>
        <v/>
      </c>
      <c r="AC6" s="61" t="str">
        <f>IF(AND('Mapa final'!$Y$11="Muy Alta",'Mapa final'!$AA$11="Mayor"),CONCATENATE("R1C",'Mapa final'!$O$11),"")</f>
        <v/>
      </c>
      <c r="AD6" s="61" t="str">
        <f>IF(AND('Mapa final'!$Y$12="Muy Alta",'Mapa final'!$AA$12="Mayor"),CONCATENATE("R1C",'Mapa final'!$O$12),"")</f>
        <v/>
      </c>
      <c r="AE6" s="61" t="str">
        <f>IF(AND('Mapa final'!$Y$13="Muy Alta",'Mapa final'!$AA$13="Mayor"),CONCATENATE("R1C",'Mapa final'!$O$13),"")</f>
        <v/>
      </c>
      <c r="AF6" s="61" t="str">
        <f>IF(AND('Mapa final'!$Y$14="Muy Alta",'Mapa final'!$AA$14="Mayor"),CONCATENATE("R1C",'Mapa final'!$O$14),"")</f>
        <v/>
      </c>
      <c r="AG6" s="62" t="str">
        <f>IF(AND('Mapa final'!$Y$15="Muy Alta",'Mapa final'!$AA$15="Mayor"),CONCATENATE("R1C",'Mapa final'!$O$15),"")</f>
        <v/>
      </c>
      <c r="AH6" s="63" t="str">
        <f>IF(AND('Mapa final'!$Y$10="Muy Alta",'Mapa final'!$AA$10="Catastrófico"),CONCATENATE("R1C",'Mapa final'!$O$10),"")</f>
        <v/>
      </c>
      <c r="AI6" s="64" t="str">
        <f>IF(AND('Mapa final'!$Y$11="Muy Alta",'Mapa final'!$AA$11="Catastrófico"),CONCATENATE("R1C",'Mapa final'!$O$11),"")</f>
        <v/>
      </c>
      <c r="AJ6" s="64" t="str">
        <f>IF(AND('Mapa final'!$Y$12="Muy Alta",'Mapa final'!$AA$12="Catastrófico"),CONCATENATE("R1C",'Mapa final'!$O$12),"")</f>
        <v/>
      </c>
      <c r="AK6" s="64" t="str">
        <f>IF(AND('Mapa final'!$Y$13="Muy Alta",'Mapa final'!$AA$13="Catastrófico"),CONCATENATE("R1C",'Mapa final'!$O$13),"")</f>
        <v/>
      </c>
      <c r="AL6" s="64" t="str">
        <f>IF(AND('Mapa final'!$Y$14="Muy Alta",'Mapa final'!$AA$14="Catastrófico"),CONCATENATE("R1C",'Mapa final'!$O$14),"")</f>
        <v/>
      </c>
      <c r="AM6" s="65" t="str">
        <f>IF(AND('Mapa final'!$Y$15="Muy Alta",'Mapa final'!$AA$15="Catastrófico"),CONCATENATE("R1C",'Mapa final'!$O$15),"")</f>
        <v/>
      </c>
      <c r="AN6" s="97"/>
      <c r="AO6" s="373" t="s">
        <v>79</v>
      </c>
      <c r="AP6" s="374"/>
      <c r="AQ6" s="374"/>
      <c r="AR6" s="374"/>
      <c r="AS6" s="374"/>
      <c r="AT6" s="375"/>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row>
    <row r="7" spans="1:91" ht="15" customHeight="1" x14ac:dyDescent="0.25">
      <c r="A7" s="97"/>
      <c r="B7" s="271"/>
      <c r="C7" s="271"/>
      <c r="D7" s="272"/>
      <c r="E7" s="370"/>
      <c r="F7" s="369"/>
      <c r="G7" s="369"/>
      <c r="H7" s="369"/>
      <c r="I7" s="385"/>
      <c r="J7" s="66" t="str">
        <f>IF(AND('Mapa final'!$Y$16="Muy Alta",'Mapa final'!$AA$16="Leve"),CONCATENATE("R2C",'Mapa final'!$O$16),"")</f>
        <v/>
      </c>
      <c r="K7" s="67" t="str">
        <f>IF(AND('Mapa final'!$Y$17="Muy Alta",'Mapa final'!$AA$17="Leve"),CONCATENATE("R2C",'Mapa final'!$O$17),"")</f>
        <v/>
      </c>
      <c r="L7" s="67" t="str">
        <f>IF(AND('Mapa final'!$Y$18="Muy Alta",'Mapa final'!$AA$18="Leve"),CONCATENATE("R2C",'Mapa final'!$O$18),"")</f>
        <v/>
      </c>
      <c r="M7" s="67" t="str">
        <f>IF(AND('Mapa final'!$Y$19="Muy Alta",'Mapa final'!$AA$19="Leve"),CONCATENATE("R2C",'Mapa final'!$O$19),"")</f>
        <v/>
      </c>
      <c r="N7" s="67" t="str">
        <f>IF(AND('Mapa final'!$Y$20="Muy Alta",'Mapa final'!$AA$20="Leve"),CONCATENATE("R2C",'Mapa final'!$O$20),"")</f>
        <v/>
      </c>
      <c r="O7" s="68" t="str">
        <f>IF(AND('Mapa final'!$Y$21="Muy Alta",'Mapa final'!$AA$21="Leve"),CONCATENATE("R2C",'Mapa final'!$O$21),"")</f>
        <v/>
      </c>
      <c r="P7" s="66" t="str">
        <f>IF(AND('Mapa final'!$Y$16="Muy Alta",'Mapa final'!$AA$16="Menor"),CONCATENATE("R2C",'Mapa final'!$O$16),"")</f>
        <v/>
      </c>
      <c r="Q7" s="67" t="str">
        <f>IF(AND('Mapa final'!$Y$17="Muy Alta",'Mapa final'!$AA$17="Menor"),CONCATENATE("R2C",'Mapa final'!$O$17),"")</f>
        <v/>
      </c>
      <c r="R7" s="67" t="str">
        <f>IF(AND('Mapa final'!$Y$18="Muy Alta",'Mapa final'!$AA$18="Menor"),CONCATENATE("R2C",'Mapa final'!$O$18),"")</f>
        <v/>
      </c>
      <c r="S7" s="67" t="str">
        <f>IF(AND('Mapa final'!$Y$19="Muy Alta",'Mapa final'!$AA$19="Menor"),CONCATENATE("R2C",'Mapa final'!$O$19),"")</f>
        <v/>
      </c>
      <c r="T7" s="67" t="str">
        <f>IF(AND('Mapa final'!$Y$20="Muy Alta",'Mapa final'!$AA$20="Menor"),CONCATENATE("R2C",'Mapa final'!$O$20),"")</f>
        <v/>
      </c>
      <c r="U7" s="68" t="str">
        <f>IF(AND('Mapa final'!$Y$21="Muy Alta",'Mapa final'!$AA$21="Menor"),CONCATENATE("R2C",'Mapa final'!$O$21),"")</f>
        <v/>
      </c>
      <c r="V7" s="66" t="str">
        <f>IF(AND('Mapa final'!$Y$16="Muy Alta",'Mapa final'!$AA$16="Moderado"),CONCATENATE("R2C",'Mapa final'!$O$16),"")</f>
        <v/>
      </c>
      <c r="W7" s="67" t="str">
        <f>IF(AND('Mapa final'!$Y$17="Muy Alta",'Mapa final'!$AA$17="Moderado"),CONCATENATE("R2C",'Mapa final'!$O$17),"")</f>
        <v/>
      </c>
      <c r="X7" s="67" t="str">
        <f>IF(AND('Mapa final'!$Y$18="Muy Alta",'Mapa final'!$AA$18="Moderado"),CONCATENATE("R2C",'Mapa final'!$O$18),"")</f>
        <v/>
      </c>
      <c r="Y7" s="67" t="str">
        <f>IF(AND('Mapa final'!$Y$19="Muy Alta",'Mapa final'!$AA$19="Moderado"),CONCATENATE("R2C",'Mapa final'!$O$19),"")</f>
        <v/>
      </c>
      <c r="Z7" s="67" t="str">
        <f>IF(AND('Mapa final'!$Y$20="Muy Alta",'Mapa final'!$AA$20="Moderado"),CONCATENATE("R2C",'Mapa final'!$O$20),"")</f>
        <v/>
      </c>
      <c r="AA7" s="68" t="str">
        <f>IF(AND('Mapa final'!$Y$21="Muy Alta",'Mapa final'!$AA$21="Moderado"),CONCATENATE("R2C",'Mapa final'!$O$21),"")</f>
        <v/>
      </c>
      <c r="AB7" s="66" t="str">
        <f>IF(AND('Mapa final'!$Y$16="Muy Alta",'Mapa final'!$AA$16="Mayor"),CONCATENATE("R2C",'Mapa final'!$O$16),"")</f>
        <v/>
      </c>
      <c r="AC7" s="67" t="str">
        <f>IF(AND('Mapa final'!$Y$17="Muy Alta",'Mapa final'!$AA$17="Mayor"),CONCATENATE("R2C",'Mapa final'!$O$17),"")</f>
        <v/>
      </c>
      <c r="AD7" s="67" t="str">
        <f>IF(AND('Mapa final'!$Y$18="Muy Alta",'Mapa final'!$AA$18="Mayor"),CONCATENATE("R2C",'Mapa final'!$O$18),"")</f>
        <v/>
      </c>
      <c r="AE7" s="67" t="str">
        <f>IF(AND('Mapa final'!$Y$19="Muy Alta",'Mapa final'!$AA$19="Mayor"),CONCATENATE("R2C",'Mapa final'!$O$19),"")</f>
        <v/>
      </c>
      <c r="AF7" s="67" t="str">
        <f>IF(AND('Mapa final'!$Y$20="Muy Alta",'Mapa final'!$AA$20="Mayor"),CONCATENATE("R2C",'Mapa final'!$O$20),"")</f>
        <v/>
      </c>
      <c r="AG7" s="68" t="str">
        <f>IF(AND('Mapa final'!$Y$21="Muy Alta",'Mapa final'!$AA$21="Mayor"),CONCATENATE("R2C",'Mapa final'!$O$21),"")</f>
        <v/>
      </c>
      <c r="AH7" s="69" t="str">
        <f>IF(AND('Mapa final'!$Y$16="Muy Alta",'Mapa final'!$AA$16="Catastrófico"),CONCATENATE("R2C",'Mapa final'!$O$16),"")</f>
        <v/>
      </c>
      <c r="AI7" s="70" t="str">
        <f>IF(AND('Mapa final'!$Y$17="Muy Alta",'Mapa final'!$AA$17="Catastrófico"),CONCATENATE("R2C",'Mapa final'!$O$17),"")</f>
        <v/>
      </c>
      <c r="AJ7" s="70" t="str">
        <f>IF(AND('Mapa final'!$Y$18="Muy Alta",'Mapa final'!$AA$18="Catastrófico"),CONCATENATE("R2C",'Mapa final'!$O$18),"")</f>
        <v/>
      </c>
      <c r="AK7" s="70" t="str">
        <f>IF(AND('Mapa final'!$Y$19="Muy Alta",'Mapa final'!$AA$19="Catastrófico"),CONCATENATE("R2C",'Mapa final'!$O$19),"")</f>
        <v/>
      </c>
      <c r="AL7" s="70" t="str">
        <f>IF(AND('Mapa final'!$Y$20="Muy Alta",'Mapa final'!$AA$20="Catastrófico"),CONCATENATE("R2C",'Mapa final'!$O$20),"")</f>
        <v/>
      </c>
      <c r="AM7" s="71" t="str">
        <f>IF(AND('Mapa final'!$Y$21="Muy Alta",'Mapa final'!$AA$21="Catastrófico"),CONCATENATE("R2C",'Mapa final'!$O$21),"")</f>
        <v/>
      </c>
      <c r="AN7" s="97"/>
      <c r="AO7" s="376"/>
      <c r="AP7" s="377"/>
      <c r="AQ7" s="377"/>
      <c r="AR7" s="377"/>
      <c r="AS7" s="377"/>
      <c r="AT7" s="378"/>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row>
    <row r="8" spans="1:91" ht="15" customHeight="1" x14ac:dyDescent="0.25">
      <c r="A8" s="97"/>
      <c r="B8" s="271"/>
      <c r="C8" s="271"/>
      <c r="D8" s="272"/>
      <c r="E8" s="370"/>
      <c r="F8" s="369"/>
      <c r="G8" s="369"/>
      <c r="H8" s="369"/>
      <c r="I8" s="385"/>
      <c r="J8" s="66" t="str">
        <f>IF(AND('Mapa final'!$Y$22="Muy Alta",'Mapa final'!$AA$22="Leve"),CONCATENATE("R3C",'Mapa final'!$O$22),"")</f>
        <v/>
      </c>
      <c r="K8" s="67" t="str">
        <f>IF(AND('Mapa final'!$Y$23="Muy Alta",'Mapa final'!$AA$23="Leve"),CONCATENATE("R3C",'Mapa final'!$O$23),"")</f>
        <v/>
      </c>
      <c r="L8" s="67" t="str">
        <f>IF(AND('Mapa final'!$Y$24="Muy Alta",'Mapa final'!$AA$24="Leve"),CONCATENATE("R3C",'Mapa final'!$O$24),"")</f>
        <v/>
      </c>
      <c r="M8" s="67" t="str">
        <f>IF(AND('Mapa final'!$Y$25="Muy Alta",'Mapa final'!$AA$25="Leve"),CONCATENATE("R3C",'Mapa final'!$O$25),"")</f>
        <v/>
      </c>
      <c r="N8" s="67" t="str">
        <f>IF(AND('Mapa final'!$Y$26="Muy Alta",'Mapa final'!$AA$26="Leve"),CONCATENATE("R3C",'Mapa final'!$O$26),"")</f>
        <v/>
      </c>
      <c r="O8" s="68" t="str">
        <f>IF(AND('Mapa final'!$Y$27="Muy Alta",'Mapa final'!$AA$27="Leve"),CONCATENATE("R3C",'Mapa final'!$O$27),"")</f>
        <v/>
      </c>
      <c r="P8" s="66" t="str">
        <f>IF(AND('Mapa final'!$Y$22="Muy Alta",'Mapa final'!$AA$22="Menor"),CONCATENATE("R3C",'Mapa final'!$O$22),"")</f>
        <v/>
      </c>
      <c r="Q8" s="67" t="str">
        <f>IF(AND('Mapa final'!$Y$23="Muy Alta",'Mapa final'!$AA$23="Menor"),CONCATENATE("R3C",'Mapa final'!$O$23),"")</f>
        <v/>
      </c>
      <c r="R8" s="67" t="str">
        <f>IF(AND('Mapa final'!$Y$24="Muy Alta",'Mapa final'!$AA$24="Menor"),CONCATENATE("R3C",'Mapa final'!$O$24),"")</f>
        <v/>
      </c>
      <c r="S8" s="67" t="str">
        <f>IF(AND('Mapa final'!$Y$25="Muy Alta",'Mapa final'!$AA$25="Menor"),CONCATENATE("R3C",'Mapa final'!$O$25),"")</f>
        <v/>
      </c>
      <c r="T8" s="67" t="str">
        <f>IF(AND('Mapa final'!$Y$26="Muy Alta",'Mapa final'!$AA$26="Menor"),CONCATENATE("R3C",'Mapa final'!$O$26),"")</f>
        <v/>
      </c>
      <c r="U8" s="68" t="str">
        <f>IF(AND('Mapa final'!$Y$27="Muy Alta",'Mapa final'!$AA$27="Menor"),CONCATENATE("R3C",'Mapa final'!$O$27),"")</f>
        <v/>
      </c>
      <c r="V8" s="66" t="str">
        <f>IF(AND('Mapa final'!$Y$22="Muy Alta",'Mapa final'!$AA$22="Moderado"),CONCATENATE("R3C",'Mapa final'!$O$22),"")</f>
        <v/>
      </c>
      <c r="W8" s="67" t="str">
        <f>IF(AND('Mapa final'!$Y$23="Muy Alta",'Mapa final'!$AA$23="Moderado"),CONCATENATE("R3C",'Mapa final'!$O$23),"")</f>
        <v/>
      </c>
      <c r="X8" s="67" t="str">
        <f>IF(AND('Mapa final'!$Y$24="Muy Alta",'Mapa final'!$AA$24="Moderado"),CONCATENATE("R3C",'Mapa final'!$O$24),"")</f>
        <v/>
      </c>
      <c r="Y8" s="67" t="str">
        <f>IF(AND('Mapa final'!$Y$25="Muy Alta",'Mapa final'!$AA$25="Moderado"),CONCATENATE("R3C",'Mapa final'!$O$25),"")</f>
        <v/>
      </c>
      <c r="Z8" s="67" t="str">
        <f>IF(AND('Mapa final'!$Y$26="Muy Alta",'Mapa final'!$AA$26="Moderado"),CONCATENATE("R3C",'Mapa final'!$O$26),"")</f>
        <v/>
      </c>
      <c r="AA8" s="68" t="str">
        <f>IF(AND('Mapa final'!$Y$27="Muy Alta",'Mapa final'!$AA$27="Moderado"),CONCATENATE("R3C",'Mapa final'!$O$27),"")</f>
        <v/>
      </c>
      <c r="AB8" s="66" t="str">
        <f>IF(AND('Mapa final'!$Y$22="Muy Alta",'Mapa final'!$AA$22="Mayor"),CONCATENATE("R3C",'Mapa final'!$O$22),"")</f>
        <v/>
      </c>
      <c r="AC8" s="67" t="str">
        <f>IF(AND('Mapa final'!$Y$23="Muy Alta",'Mapa final'!$AA$23="Mayor"),CONCATENATE("R3C",'Mapa final'!$O$23),"")</f>
        <v/>
      </c>
      <c r="AD8" s="67" t="str">
        <f>IF(AND('Mapa final'!$Y$24="Muy Alta",'Mapa final'!$AA$24="Mayor"),CONCATENATE("R3C",'Mapa final'!$O$24),"")</f>
        <v/>
      </c>
      <c r="AE8" s="67" t="str">
        <f>IF(AND('Mapa final'!$Y$25="Muy Alta",'Mapa final'!$AA$25="Mayor"),CONCATENATE("R3C",'Mapa final'!$O$25),"")</f>
        <v/>
      </c>
      <c r="AF8" s="67" t="str">
        <f>IF(AND('Mapa final'!$Y$26="Muy Alta",'Mapa final'!$AA$26="Mayor"),CONCATENATE("R3C",'Mapa final'!$O$26),"")</f>
        <v/>
      </c>
      <c r="AG8" s="68" t="str">
        <f>IF(AND('Mapa final'!$Y$27="Muy Alta",'Mapa final'!$AA$27="Mayor"),CONCATENATE("R3C",'Mapa final'!$O$27),"")</f>
        <v/>
      </c>
      <c r="AH8" s="69" t="str">
        <f>IF(AND('Mapa final'!$Y$22="Muy Alta",'Mapa final'!$AA$22="Catastrófico"),CONCATENATE("R3C",'Mapa final'!$O$22),"")</f>
        <v/>
      </c>
      <c r="AI8" s="70" t="str">
        <f>IF(AND('Mapa final'!$Y$23="Muy Alta",'Mapa final'!$AA$23="Catastrófico"),CONCATENATE("R3C",'Mapa final'!$O$23),"")</f>
        <v/>
      </c>
      <c r="AJ8" s="70" t="str">
        <f>IF(AND('Mapa final'!$Y$24="Muy Alta",'Mapa final'!$AA$24="Catastrófico"),CONCATENATE("R3C",'Mapa final'!$O$24),"")</f>
        <v/>
      </c>
      <c r="AK8" s="70" t="str">
        <f>IF(AND('Mapa final'!$Y$25="Muy Alta",'Mapa final'!$AA$25="Catastrófico"),CONCATENATE("R3C",'Mapa final'!$O$25),"")</f>
        <v/>
      </c>
      <c r="AL8" s="70" t="str">
        <f>IF(AND('Mapa final'!$Y$26="Muy Alta",'Mapa final'!$AA$26="Catastrófico"),CONCATENATE("R3C",'Mapa final'!$O$26),"")</f>
        <v/>
      </c>
      <c r="AM8" s="71" t="str">
        <f>IF(AND('Mapa final'!$Y$27="Muy Alta",'Mapa final'!$AA$27="Catastrófico"),CONCATENATE("R3C",'Mapa final'!$O$27),"")</f>
        <v/>
      </c>
      <c r="AN8" s="97"/>
      <c r="AO8" s="376"/>
      <c r="AP8" s="377"/>
      <c r="AQ8" s="377"/>
      <c r="AR8" s="377"/>
      <c r="AS8" s="377"/>
      <c r="AT8" s="378"/>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row>
    <row r="9" spans="1:91" ht="15" customHeight="1" x14ac:dyDescent="0.25">
      <c r="A9" s="97"/>
      <c r="B9" s="271"/>
      <c r="C9" s="271"/>
      <c r="D9" s="272"/>
      <c r="E9" s="370"/>
      <c r="F9" s="369"/>
      <c r="G9" s="369"/>
      <c r="H9" s="369"/>
      <c r="I9" s="385"/>
      <c r="J9" s="66" t="str">
        <f>IF(AND('Mapa final'!$Y$28="Muy Alta",'Mapa final'!$AA$28="Leve"),CONCATENATE("R4C",'Mapa final'!$O$28),"")</f>
        <v/>
      </c>
      <c r="K9" s="67" t="str">
        <f>IF(AND('Mapa final'!$Y$29="Muy Alta",'Mapa final'!$AA$29="Leve"),CONCATENATE("R4C",'Mapa final'!$O$29),"")</f>
        <v/>
      </c>
      <c r="L9" s="67" t="str">
        <f>IF(AND('Mapa final'!$Y$30="Muy Alta",'Mapa final'!$AA$30="Leve"),CONCATENATE("R4C",'Mapa final'!$O$30),"")</f>
        <v/>
      </c>
      <c r="M9" s="67" t="str">
        <f>IF(AND('Mapa final'!$Y$31="Muy Alta",'Mapa final'!$AA$31="Leve"),CONCATENATE("R4C",'Mapa final'!$O$31),"")</f>
        <v/>
      </c>
      <c r="N9" s="67" t="str">
        <f>IF(AND('Mapa final'!$Y$32="Muy Alta",'Mapa final'!$AA$32="Leve"),CONCATENATE("R4C",'Mapa final'!$O$32),"")</f>
        <v/>
      </c>
      <c r="O9" s="68" t="str">
        <f>IF(AND('Mapa final'!$Y$33="Muy Alta",'Mapa final'!$AA$33="Leve"),CONCATENATE("R4C",'Mapa final'!$O$33),"")</f>
        <v/>
      </c>
      <c r="P9" s="66" t="str">
        <f>IF(AND('Mapa final'!$Y$28="Muy Alta",'Mapa final'!$AA$28="Menor"),CONCATENATE("R4C",'Mapa final'!$O$28),"")</f>
        <v/>
      </c>
      <c r="Q9" s="67" t="str">
        <f>IF(AND('Mapa final'!$Y$29="Muy Alta",'Mapa final'!$AA$29="Menor"),CONCATENATE("R4C",'Mapa final'!$O$29),"")</f>
        <v/>
      </c>
      <c r="R9" s="67" t="str">
        <f>IF(AND('Mapa final'!$Y$30="Muy Alta",'Mapa final'!$AA$30="Menor"),CONCATENATE("R4C",'Mapa final'!$O$30),"")</f>
        <v/>
      </c>
      <c r="S9" s="67" t="str">
        <f>IF(AND('Mapa final'!$Y$31="Muy Alta",'Mapa final'!$AA$31="Menor"),CONCATENATE("R4C",'Mapa final'!$O$31),"")</f>
        <v/>
      </c>
      <c r="T9" s="67" t="str">
        <f>IF(AND('Mapa final'!$Y$32="Muy Alta",'Mapa final'!$AA$32="Menor"),CONCATENATE("R4C",'Mapa final'!$O$32),"")</f>
        <v/>
      </c>
      <c r="U9" s="68" t="str">
        <f>IF(AND('Mapa final'!$Y$33="Muy Alta",'Mapa final'!$AA$33="Menor"),CONCATENATE("R4C",'Mapa final'!$O$33),"")</f>
        <v/>
      </c>
      <c r="V9" s="66" t="str">
        <f>IF(AND('Mapa final'!$Y$28="Muy Alta",'Mapa final'!$AA$28="Moderado"),CONCATENATE("R4C",'Mapa final'!$O$28),"")</f>
        <v/>
      </c>
      <c r="W9" s="67" t="str">
        <f>IF(AND('Mapa final'!$Y$29="Muy Alta",'Mapa final'!$AA$29="Moderado"),CONCATENATE("R4C",'Mapa final'!$O$29),"")</f>
        <v/>
      </c>
      <c r="X9" s="67" t="str">
        <f>IF(AND('Mapa final'!$Y$30="Muy Alta",'Mapa final'!$AA$30="Moderado"),CONCATENATE("R4C",'Mapa final'!$O$30),"")</f>
        <v/>
      </c>
      <c r="Y9" s="67" t="str">
        <f>IF(AND('Mapa final'!$Y$31="Muy Alta",'Mapa final'!$AA$31="Moderado"),CONCATENATE("R4C",'Mapa final'!$O$31),"")</f>
        <v/>
      </c>
      <c r="Z9" s="67" t="str">
        <f>IF(AND('Mapa final'!$Y$32="Muy Alta",'Mapa final'!$AA$32="Moderado"),CONCATENATE("R4C",'Mapa final'!$O$32),"")</f>
        <v/>
      </c>
      <c r="AA9" s="68" t="str">
        <f>IF(AND('Mapa final'!$Y$33="Muy Alta",'Mapa final'!$AA$33="Moderado"),CONCATENATE("R4C",'Mapa final'!$O$33),"")</f>
        <v/>
      </c>
      <c r="AB9" s="66" t="str">
        <f>IF(AND('Mapa final'!$Y$28="Muy Alta",'Mapa final'!$AA$28="Mayor"),CONCATENATE("R4C",'Mapa final'!$O$28),"")</f>
        <v/>
      </c>
      <c r="AC9" s="67" t="str">
        <f>IF(AND('Mapa final'!$Y$29="Muy Alta",'Mapa final'!$AA$29="Mayor"),CONCATENATE("R4C",'Mapa final'!$O$29),"")</f>
        <v/>
      </c>
      <c r="AD9" s="67" t="str">
        <f>IF(AND('Mapa final'!$Y$30="Muy Alta",'Mapa final'!$AA$30="Mayor"),CONCATENATE("R4C",'Mapa final'!$O$30),"")</f>
        <v/>
      </c>
      <c r="AE9" s="67" t="str">
        <f>IF(AND('Mapa final'!$Y$31="Muy Alta",'Mapa final'!$AA$31="Mayor"),CONCATENATE("R4C",'Mapa final'!$O$31),"")</f>
        <v/>
      </c>
      <c r="AF9" s="67" t="str">
        <f>IF(AND('Mapa final'!$Y$32="Muy Alta",'Mapa final'!$AA$32="Mayor"),CONCATENATE("R4C",'Mapa final'!$O$32),"")</f>
        <v/>
      </c>
      <c r="AG9" s="68" t="str">
        <f>IF(AND('Mapa final'!$Y$33="Muy Alta",'Mapa final'!$AA$33="Mayor"),CONCATENATE("R4C",'Mapa final'!$O$33),"")</f>
        <v/>
      </c>
      <c r="AH9" s="69" t="str">
        <f>IF(AND('Mapa final'!$Y$28="Muy Alta",'Mapa final'!$AA$28="Catastrófico"),CONCATENATE("R4C",'Mapa final'!$O$28),"")</f>
        <v/>
      </c>
      <c r="AI9" s="70" t="str">
        <f>IF(AND('Mapa final'!$Y$29="Muy Alta",'Mapa final'!$AA$29="Catastrófico"),CONCATENATE("R4C",'Mapa final'!$O$29),"")</f>
        <v/>
      </c>
      <c r="AJ9" s="70" t="str">
        <f>IF(AND('Mapa final'!$Y$30="Muy Alta",'Mapa final'!$AA$30="Catastrófico"),CONCATENATE("R4C",'Mapa final'!$O$30),"")</f>
        <v/>
      </c>
      <c r="AK9" s="70" t="str">
        <f>IF(AND('Mapa final'!$Y$31="Muy Alta",'Mapa final'!$AA$31="Catastrófico"),CONCATENATE("R4C",'Mapa final'!$O$31),"")</f>
        <v/>
      </c>
      <c r="AL9" s="70" t="str">
        <f>IF(AND('Mapa final'!$Y$32="Muy Alta",'Mapa final'!$AA$32="Catastrófico"),CONCATENATE("R4C",'Mapa final'!$O$32),"")</f>
        <v/>
      </c>
      <c r="AM9" s="71" t="str">
        <f>IF(AND('Mapa final'!$Y$33="Muy Alta",'Mapa final'!$AA$33="Catastrófico"),CONCATENATE("R4C",'Mapa final'!$O$33),"")</f>
        <v/>
      </c>
      <c r="AN9" s="97"/>
      <c r="AO9" s="376"/>
      <c r="AP9" s="377"/>
      <c r="AQ9" s="377"/>
      <c r="AR9" s="377"/>
      <c r="AS9" s="377"/>
      <c r="AT9" s="378"/>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row>
    <row r="10" spans="1:91" ht="15" customHeight="1" x14ac:dyDescent="0.25">
      <c r="A10" s="97"/>
      <c r="B10" s="271"/>
      <c r="C10" s="271"/>
      <c r="D10" s="272"/>
      <c r="E10" s="370"/>
      <c r="F10" s="369"/>
      <c r="G10" s="369"/>
      <c r="H10" s="369"/>
      <c r="I10" s="385"/>
      <c r="J10" s="66" t="str">
        <f>IF(AND('Mapa final'!$Y$34="Muy Alta",'Mapa final'!$AA$34="Leve"),CONCATENATE("R5C",'Mapa final'!$O$34),"")</f>
        <v/>
      </c>
      <c r="K10" s="67" t="str">
        <f>IF(AND('Mapa final'!$Y$35="Muy Alta",'Mapa final'!$AA$35="Leve"),CONCATENATE("R5C",'Mapa final'!$O$35),"")</f>
        <v/>
      </c>
      <c r="L10" s="67" t="str">
        <f>IF(AND('Mapa final'!$Y$36="Muy Alta",'Mapa final'!$AA$36="Leve"),CONCATENATE("R5C",'Mapa final'!$O$36),"")</f>
        <v/>
      </c>
      <c r="M10" s="67" t="str">
        <f>IF(AND('Mapa final'!$Y$37="Muy Alta",'Mapa final'!$AA$37="Leve"),CONCATENATE("R5C",'Mapa final'!$O$37),"")</f>
        <v/>
      </c>
      <c r="N10" s="67" t="str">
        <f>IF(AND('Mapa final'!$Y$38="Muy Alta",'Mapa final'!$AA$38="Leve"),CONCATENATE("R5C",'Mapa final'!$O$38),"")</f>
        <v/>
      </c>
      <c r="O10" s="68" t="str">
        <f>IF(AND('Mapa final'!$Y$39="Muy Alta",'Mapa final'!$AA$39="Leve"),CONCATENATE("R5C",'Mapa final'!$O$39),"")</f>
        <v/>
      </c>
      <c r="P10" s="66" t="str">
        <f>IF(AND('Mapa final'!$Y$34="Muy Alta",'Mapa final'!$AA$34="Menor"),CONCATENATE("R5C",'Mapa final'!$O$34),"")</f>
        <v/>
      </c>
      <c r="Q10" s="67" t="str">
        <f>IF(AND('Mapa final'!$Y$35="Muy Alta",'Mapa final'!$AA$35="Menor"),CONCATENATE("R5C",'Mapa final'!$O$35),"")</f>
        <v/>
      </c>
      <c r="R10" s="67" t="str">
        <f>IF(AND('Mapa final'!$Y$36="Muy Alta",'Mapa final'!$AA$36="Menor"),CONCATENATE("R5C",'Mapa final'!$O$36),"")</f>
        <v/>
      </c>
      <c r="S10" s="67" t="str">
        <f>IF(AND('Mapa final'!$Y$37="Muy Alta",'Mapa final'!$AA$37="Menor"),CONCATENATE("R5C",'Mapa final'!$O$37),"")</f>
        <v/>
      </c>
      <c r="T10" s="67" t="str">
        <f>IF(AND('Mapa final'!$Y$38="Muy Alta",'Mapa final'!$AA$38="Menor"),CONCATENATE("R5C",'Mapa final'!$O$38),"")</f>
        <v/>
      </c>
      <c r="U10" s="68" t="str">
        <f>IF(AND('Mapa final'!$Y$39="Muy Alta",'Mapa final'!$AA$39="Menor"),CONCATENATE("R5C",'Mapa final'!$O$39),"")</f>
        <v/>
      </c>
      <c r="V10" s="66" t="str">
        <f>IF(AND('Mapa final'!$Y$34="Muy Alta",'Mapa final'!$AA$34="Moderado"),CONCATENATE("R5C",'Mapa final'!$O$34),"")</f>
        <v/>
      </c>
      <c r="W10" s="67" t="str">
        <f>IF(AND('Mapa final'!$Y$35="Muy Alta",'Mapa final'!$AA$35="Moderado"),CONCATENATE("R5C",'Mapa final'!$O$35),"")</f>
        <v/>
      </c>
      <c r="X10" s="67" t="str">
        <f>IF(AND('Mapa final'!$Y$36="Muy Alta",'Mapa final'!$AA$36="Moderado"),CONCATENATE("R5C",'Mapa final'!$O$36),"")</f>
        <v/>
      </c>
      <c r="Y10" s="67" t="str">
        <f>IF(AND('Mapa final'!$Y$37="Muy Alta",'Mapa final'!$AA$37="Moderado"),CONCATENATE("R5C",'Mapa final'!$O$37),"")</f>
        <v/>
      </c>
      <c r="Z10" s="67" t="str">
        <f>IF(AND('Mapa final'!$Y$38="Muy Alta",'Mapa final'!$AA$38="Moderado"),CONCATENATE("R5C",'Mapa final'!$O$38),"")</f>
        <v/>
      </c>
      <c r="AA10" s="68" t="str">
        <f>IF(AND('Mapa final'!$Y$39="Muy Alta",'Mapa final'!$AA$39="Moderado"),CONCATENATE("R5C",'Mapa final'!$O$39),"")</f>
        <v/>
      </c>
      <c r="AB10" s="66" t="str">
        <f>IF(AND('Mapa final'!$Y$34="Muy Alta",'Mapa final'!$AA$34="Mayor"),CONCATENATE("R5C",'Mapa final'!$O$34),"")</f>
        <v/>
      </c>
      <c r="AC10" s="67" t="str">
        <f>IF(AND('Mapa final'!$Y$35="Muy Alta",'Mapa final'!$AA$35="Mayor"),CONCATENATE("R5C",'Mapa final'!$O$35),"")</f>
        <v/>
      </c>
      <c r="AD10" s="67" t="str">
        <f>IF(AND('Mapa final'!$Y$36="Muy Alta",'Mapa final'!$AA$36="Mayor"),CONCATENATE("R5C",'Mapa final'!$O$36),"")</f>
        <v/>
      </c>
      <c r="AE10" s="67" t="str">
        <f>IF(AND('Mapa final'!$Y$37="Muy Alta",'Mapa final'!$AA$37="Mayor"),CONCATENATE("R5C",'Mapa final'!$O$37),"")</f>
        <v/>
      </c>
      <c r="AF10" s="67" t="str">
        <f>IF(AND('Mapa final'!$Y$38="Muy Alta",'Mapa final'!$AA$38="Mayor"),CONCATENATE("R5C",'Mapa final'!$O$38),"")</f>
        <v/>
      </c>
      <c r="AG10" s="68" t="str">
        <f>IF(AND('Mapa final'!$Y$39="Muy Alta",'Mapa final'!$AA$39="Mayor"),CONCATENATE("R5C",'Mapa final'!$O$39),"")</f>
        <v/>
      </c>
      <c r="AH10" s="69" t="str">
        <f>IF(AND('Mapa final'!$Y$34="Muy Alta",'Mapa final'!$AA$34="Catastrófico"),CONCATENATE("R5C",'Mapa final'!$O$34),"")</f>
        <v/>
      </c>
      <c r="AI10" s="70" t="str">
        <f>IF(AND('Mapa final'!$Y$35="Muy Alta",'Mapa final'!$AA$35="Catastrófico"),CONCATENATE("R5C",'Mapa final'!$O$35),"")</f>
        <v/>
      </c>
      <c r="AJ10" s="70" t="str">
        <f>IF(AND('Mapa final'!$Y$36="Muy Alta",'Mapa final'!$AA$36="Catastrófico"),CONCATENATE("R5C",'Mapa final'!$O$36),"")</f>
        <v/>
      </c>
      <c r="AK10" s="70" t="str">
        <f>IF(AND('Mapa final'!$Y$37="Muy Alta",'Mapa final'!$AA$37="Catastrófico"),CONCATENATE("R5C",'Mapa final'!$O$37),"")</f>
        <v/>
      </c>
      <c r="AL10" s="70" t="str">
        <f>IF(AND('Mapa final'!$Y$38="Muy Alta",'Mapa final'!$AA$38="Catastrófico"),CONCATENATE("R5C",'Mapa final'!$O$38),"")</f>
        <v/>
      </c>
      <c r="AM10" s="71" t="str">
        <f>IF(AND('Mapa final'!$Y$39="Muy Alta",'Mapa final'!$AA$39="Catastrófico"),CONCATENATE("R5C",'Mapa final'!$O$39),"")</f>
        <v/>
      </c>
      <c r="AN10" s="97"/>
      <c r="AO10" s="376"/>
      <c r="AP10" s="377"/>
      <c r="AQ10" s="377"/>
      <c r="AR10" s="377"/>
      <c r="AS10" s="377"/>
      <c r="AT10" s="378"/>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row>
    <row r="11" spans="1:91" ht="15" customHeight="1" x14ac:dyDescent="0.25">
      <c r="A11" s="97"/>
      <c r="B11" s="271"/>
      <c r="C11" s="271"/>
      <c r="D11" s="272"/>
      <c r="E11" s="370"/>
      <c r="F11" s="369"/>
      <c r="G11" s="369"/>
      <c r="H11" s="369"/>
      <c r="I11" s="385"/>
      <c r="J11" s="66" t="str">
        <f>IF(AND('Mapa final'!$Y$40="Muy Alta",'Mapa final'!$AA$40="Leve"),CONCATENATE("R6C",'Mapa final'!$O$40),"")</f>
        <v/>
      </c>
      <c r="K11" s="67" t="str">
        <f>IF(AND('Mapa final'!$Y$41="Muy Alta",'Mapa final'!$AA$41="Leve"),CONCATENATE("R6C",'Mapa final'!$O$41),"")</f>
        <v/>
      </c>
      <c r="L11" s="67" t="str">
        <f>IF(AND('Mapa final'!$Y$42="Muy Alta",'Mapa final'!$AA$42="Leve"),CONCATENATE("R6C",'Mapa final'!$O$42),"")</f>
        <v/>
      </c>
      <c r="M11" s="67" t="str">
        <f>IF(AND('Mapa final'!$Y$43="Muy Alta",'Mapa final'!$AA$43="Leve"),CONCATENATE("R6C",'Mapa final'!$O$43),"")</f>
        <v/>
      </c>
      <c r="N11" s="67" t="str">
        <f>IF(AND('Mapa final'!$Y$44="Muy Alta",'Mapa final'!$AA$44="Leve"),CONCATENATE("R6C",'Mapa final'!$O$44),"")</f>
        <v/>
      </c>
      <c r="O11" s="68" t="str">
        <f>IF(AND('Mapa final'!$Y$45="Muy Alta",'Mapa final'!$AA$45="Leve"),CONCATENATE("R6C",'Mapa final'!$O$45),"")</f>
        <v/>
      </c>
      <c r="P11" s="66" t="str">
        <f>IF(AND('Mapa final'!$Y$40="Muy Alta",'Mapa final'!$AA$40="Menor"),CONCATENATE("R6C",'Mapa final'!$O$40),"")</f>
        <v/>
      </c>
      <c r="Q11" s="67" t="str">
        <f>IF(AND('Mapa final'!$Y$41="Muy Alta",'Mapa final'!$AA$41="Menor"),CONCATENATE("R6C",'Mapa final'!$O$41),"")</f>
        <v/>
      </c>
      <c r="R11" s="67" t="str">
        <f>IF(AND('Mapa final'!$Y$42="Muy Alta",'Mapa final'!$AA$42="Menor"),CONCATENATE("R6C",'Mapa final'!$O$42),"")</f>
        <v/>
      </c>
      <c r="S11" s="67" t="str">
        <f>IF(AND('Mapa final'!$Y$43="Muy Alta",'Mapa final'!$AA$43="Menor"),CONCATENATE("R6C",'Mapa final'!$O$43),"")</f>
        <v/>
      </c>
      <c r="T11" s="67" t="str">
        <f>IF(AND('Mapa final'!$Y$44="Muy Alta",'Mapa final'!$AA$44="Menor"),CONCATENATE("R6C",'Mapa final'!$O$44),"")</f>
        <v/>
      </c>
      <c r="U11" s="68" t="str">
        <f>IF(AND('Mapa final'!$Y$45="Muy Alta",'Mapa final'!$AA$45="Menor"),CONCATENATE("R6C",'Mapa final'!$O$45),"")</f>
        <v/>
      </c>
      <c r="V11" s="66" t="str">
        <f>IF(AND('Mapa final'!$Y$40="Muy Alta",'Mapa final'!$AA$40="Moderado"),CONCATENATE("R6C",'Mapa final'!$O$40),"")</f>
        <v/>
      </c>
      <c r="W11" s="67" t="str">
        <f>IF(AND('Mapa final'!$Y$41="Muy Alta",'Mapa final'!$AA$41="Moderado"),CONCATENATE("R6C",'Mapa final'!$O$41),"")</f>
        <v/>
      </c>
      <c r="X11" s="67" t="str">
        <f>IF(AND('Mapa final'!$Y$42="Muy Alta",'Mapa final'!$AA$42="Moderado"),CONCATENATE("R6C",'Mapa final'!$O$42),"")</f>
        <v/>
      </c>
      <c r="Y11" s="67" t="str">
        <f>IF(AND('Mapa final'!$Y$43="Muy Alta",'Mapa final'!$AA$43="Moderado"),CONCATENATE("R6C",'Mapa final'!$O$43),"")</f>
        <v/>
      </c>
      <c r="Z11" s="67" t="str">
        <f>IF(AND('Mapa final'!$Y$44="Muy Alta",'Mapa final'!$AA$44="Moderado"),CONCATENATE("R6C",'Mapa final'!$O$44),"")</f>
        <v/>
      </c>
      <c r="AA11" s="68" t="str">
        <f>IF(AND('Mapa final'!$Y$45="Muy Alta",'Mapa final'!$AA$45="Moderado"),CONCATENATE("R6C",'Mapa final'!$O$45),"")</f>
        <v/>
      </c>
      <c r="AB11" s="66" t="str">
        <f>IF(AND('Mapa final'!$Y$40="Muy Alta",'Mapa final'!$AA$40="Mayor"),CONCATENATE("R6C",'Mapa final'!$O$40),"")</f>
        <v/>
      </c>
      <c r="AC11" s="67" t="str">
        <f>IF(AND('Mapa final'!$Y$41="Muy Alta",'Mapa final'!$AA$41="Mayor"),CONCATENATE("R6C",'Mapa final'!$O$41),"")</f>
        <v/>
      </c>
      <c r="AD11" s="67" t="str">
        <f>IF(AND('Mapa final'!$Y$42="Muy Alta",'Mapa final'!$AA$42="Mayor"),CONCATENATE("R6C",'Mapa final'!$O$42),"")</f>
        <v/>
      </c>
      <c r="AE11" s="67" t="str">
        <f>IF(AND('Mapa final'!$Y$43="Muy Alta",'Mapa final'!$AA$43="Mayor"),CONCATENATE("R6C",'Mapa final'!$O$43),"")</f>
        <v/>
      </c>
      <c r="AF11" s="67" t="str">
        <f>IF(AND('Mapa final'!$Y$44="Muy Alta",'Mapa final'!$AA$44="Mayor"),CONCATENATE("R6C",'Mapa final'!$O$44),"")</f>
        <v/>
      </c>
      <c r="AG11" s="68" t="str">
        <f>IF(AND('Mapa final'!$Y$45="Muy Alta",'Mapa final'!$AA$45="Mayor"),CONCATENATE("R6C",'Mapa final'!$O$45),"")</f>
        <v/>
      </c>
      <c r="AH11" s="69" t="str">
        <f>IF(AND('Mapa final'!$Y$40="Muy Alta",'Mapa final'!$AA$40="Catastrófico"),CONCATENATE("R6C",'Mapa final'!$O$40),"")</f>
        <v/>
      </c>
      <c r="AI11" s="70" t="str">
        <f>IF(AND('Mapa final'!$Y$41="Muy Alta",'Mapa final'!$AA$41="Catastrófico"),CONCATENATE("R6C",'Mapa final'!$O$41),"")</f>
        <v/>
      </c>
      <c r="AJ11" s="70" t="str">
        <f>IF(AND('Mapa final'!$Y$42="Muy Alta",'Mapa final'!$AA$42="Catastrófico"),CONCATENATE("R6C",'Mapa final'!$O$42),"")</f>
        <v/>
      </c>
      <c r="AK11" s="70" t="str">
        <f>IF(AND('Mapa final'!$Y$43="Muy Alta",'Mapa final'!$AA$43="Catastrófico"),CONCATENATE("R6C",'Mapa final'!$O$43),"")</f>
        <v/>
      </c>
      <c r="AL11" s="70" t="str">
        <f>IF(AND('Mapa final'!$Y$44="Muy Alta",'Mapa final'!$AA$44="Catastrófico"),CONCATENATE("R6C",'Mapa final'!$O$44),"")</f>
        <v/>
      </c>
      <c r="AM11" s="71" t="str">
        <f>IF(AND('Mapa final'!$Y$45="Muy Alta",'Mapa final'!$AA$45="Catastrófico"),CONCATENATE("R6C",'Mapa final'!$O$45),"")</f>
        <v/>
      </c>
      <c r="AN11" s="97"/>
      <c r="AO11" s="376"/>
      <c r="AP11" s="377"/>
      <c r="AQ11" s="377"/>
      <c r="AR11" s="377"/>
      <c r="AS11" s="377"/>
      <c r="AT11" s="378"/>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row>
    <row r="12" spans="1:91" ht="15" customHeight="1" x14ac:dyDescent="0.25">
      <c r="A12" s="97"/>
      <c r="B12" s="271"/>
      <c r="C12" s="271"/>
      <c r="D12" s="272"/>
      <c r="E12" s="370"/>
      <c r="F12" s="369"/>
      <c r="G12" s="369"/>
      <c r="H12" s="369"/>
      <c r="I12" s="385"/>
      <c r="J12" s="66" t="str">
        <f>IF(AND('Mapa final'!$Y$46="Muy Alta",'Mapa final'!$AA$46="Leve"),CONCATENATE("R7C",'Mapa final'!$O$46),"")</f>
        <v/>
      </c>
      <c r="K12" s="67" t="str">
        <f>IF(AND('Mapa final'!$Y$47="Muy Alta",'Mapa final'!$AA$47="Leve"),CONCATENATE("R7C",'Mapa final'!$O$47),"")</f>
        <v/>
      </c>
      <c r="L12" s="67" t="str">
        <f>IF(AND('Mapa final'!$Y$48="Muy Alta",'Mapa final'!$AA$48="Leve"),CONCATENATE("R7C",'Mapa final'!$O$48),"")</f>
        <v/>
      </c>
      <c r="M12" s="67" t="str">
        <f>IF(AND('Mapa final'!$Y$49="Muy Alta",'Mapa final'!$AA$49="Leve"),CONCATENATE("R7C",'Mapa final'!$O$49),"")</f>
        <v/>
      </c>
      <c r="N12" s="67" t="str">
        <f>IF(AND('Mapa final'!$Y$50="Muy Alta",'Mapa final'!$AA$50="Leve"),CONCATENATE("R7C",'Mapa final'!$O$50),"")</f>
        <v/>
      </c>
      <c r="O12" s="68" t="str">
        <f>IF(AND('Mapa final'!$Y$51="Muy Alta",'Mapa final'!$AA$51="Leve"),CONCATENATE("R7C",'Mapa final'!$O$51),"")</f>
        <v/>
      </c>
      <c r="P12" s="66" t="str">
        <f>IF(AND('Mapa final'!$Y$46="Muy Alta",'Mapa final'!$AA$46="Menor"),CONCATENATE("R7C",'Mapa final'!$O$46),"")</f>
        <v/>
      </c>
      <c r="Q12" s="67" t="str">
        <f>IF(AND('Mapa final'!$Y$47="Muy Alta",'Mapa final'!$AA$47="Menor"),CONCATENATE("R7C",'Mapa final'!$O$47),"")</f>
        <v/>
      </c>
      <c r="R12" s="67" t="str">
        <f>IF(AND('Mapa final'!$Y$48="Muy Alta",'Mapa final'!$AA$48="Menor"),CONCATENATE("R7C",'Mapa final'!$O$48),"")</f>
        <v/>
      </c>
      <c r="S12" s="67" t="str">
        <f>IF(AND('Mapa final'!$Y$49="Muy Alta",'Mapa final'!$AA$49="Menor"),CONCATENATE("R7C",'Mapa final'!$O$49),"")</f>
        <v/>
      </c>
      <c r="T12" s="67" t="str">
        <f>IF(AND('Mapa final'!$Y$50="Muy Alta",'Mapa final'!$AA$50="Menor"),CONCATENATE("R7C",'Mapa final'!$O$50),"")</f>
        <v/>
      </c>
      <c r="U12" s="68" t="str">
        <f>IF(AND('Mapa final'!$Y$51="Muy Alta",'Mapa final'!$AA$51="Menor"),CONCATENATE("R7C",'Mapa final'!$O$51),"")</f>
        <v/>
      </c>
      <c r="V12" s="66" t="str">
        <f>IF(AND('Mapa final'!$Y$46="Muy Alta",'Mapa final'!$AA$46="Moderado"),CONCATENATE("R7C",'Mapa final'!$O$46),"")</f>
        <v/>
      </c>
      <c r="W12" s="67" t="str">
        <f>IF(AND('Mapa final'!$Y$47="Muy Alta",'Mapa final'!$AA$47="Moderado"),CONCATENATE("R7C",'Mapa final'!$O$47),"")</f>
        <v/>
      </c>
      <c r="X12" s="67" t="str">
        <f>IF(AND('Mapa final'!$Y$48="Muy Alta",'Mapa final'!$AA$48="Moderado"),CONCATENATE("R7C",'Mapa final'!$O$48),"")</f>
        <v/>
      </c>
      <c r="Y12" s="67" t="str">
        <f>IF(AND('Mapa final'!$Y$49="Muy Alta",'Mapa final'!$AA$49="Moderado"),CONCATENATE("R7C",'Mapa final'!$O$49),"")</f>
        <v/>
      </c>
      <c r="Z12" s="67" t="str">
        <f>IF(AND('Mapa final'!$Y$50="Muy Alta",'Mapa final'!$AA$50="Moderado"),CONCATENATE("R7C",'Mapa final'!$O$50),"")</f>
        <v/>
      </c>
      <c r="AA12" s="68" t="str">
        <f>IF(AND('Mapa final'!$Y$51="Muy Alta",'Mapa final'!$AA$51="Moderado"),CONCATENATE("R7C",'Mapa final'!$O$51),"")</f>
        <v/>
      </c>
      <c r="AB12" s="66" t="str">
        <f>IF(AND('Mapa final'!$Y$46="Muy Alta",'Mapa final'!$AA$46="Mayor"),CONCATENATE("R7C",'Mapa final'!$O$46),"")</f>
        <v/>
      </c>
      <c r="AC12" s="67" t="str">
        <f>IF(AND('Mapa final'!$Y$47="Muy Alta",'Mapa final'!$AA$47="Mayor"),CONCATENATE("R7C",'Mapa final'!$O$47),"")</f>
        <v/>
      </c>
      <c r="AD12" s="67" t="str">
        <f>IF(AND('Mapa final'!$Y$48="Muy Alta",'Mapa final'!$AA$48="Mayor"),CONCATENATE("R7C",'Mapa final'!$O$48),"")</f>
        <v/>
      </c>
      <c r="AE12" s="67" t="str">
        <f>IF(AND('Mapa final'!$Y$49="Muy Alta",'Mapa final'!$AA$49="Mayor"),CONCATENATE("R7C",'Mapa final'!$O$49),"")</f>
        <v/>
      </c>
      <c r="AF12" s="67" t="str">
        <f>IF(AND('Mapa final'!$Y$50="Muy Alta",'Mapa final'!$AA$50="Mayor"),CONCATENATE("R7C",'Mapa final'!$O$50),"")</f>
        <v/>
      </c>
      <c r="AG12" s="68" t="str">
        <f>IF(AND('Mapa final'!$Y$51="Muy Alta",'Mapa final'!$AA$51="Mayor"),CONCATENATE("R7C",'Mapa final'!$O$51),"")</f>
        <v/>
      </c>
      <c r="AH12" s="69" t="str">
        <f>IF(AND('Mapa final'!$Y$46="Muy Alta",'Mapa final'!$AA$46="Catastrófico"),CONCATENATE("R7C",'Mapa final'!$O$46),"")</f>
        <v/>
      </c>
      <c r="AI12" s="70" t="str">
        <f>IF(AND('Mapa final'!$Y$47="Muy Alta",'Mapa final'!$AA$47="Catastrófico"),CONCATENATE("R7C",'Mapa final'!$O$47),"")</f>
        <v/>
      </c>
      <c r="AJ12" s="70" t="str">
        <f>IF(AND('Mapa final'!$Y$48="Muy Alta",'Mapa final'!$AA$48="Catastrófico"),CONCATENATE("R7C",'Mapa final'!$O$48),"")</f>
        <v/>
      </c>
      <c r="AK12" s="70" t="str">
        <f>IF(AND('Mapa final'!$Y$49="Muy Alta",'Mapa final'!$AA$49="Catastrófico"),CONCATENATE("R7C",'Mapa final'!$O$49),"")</f>
        <v/>
      </c>
      <c r="AL12" s="70" t="str">
        <f>IF(AND('Mapa final'!$Y$50="Muy Alta",'Mapa final'!$AA$50="Catastrófico"),CONCATENATE("R7C",'Mapa final'!$O$50),"")</f>
        <v/>
      </c>
      <c r="AM12" s="71" t="str">
        <f>IF(AND('Mapa final'!$Y$51="Muy Alta",'Mapa final'!$AA$51="Catastrófico"),CONCATENATE("R7C",'Mapa final'!$O$51),"")</f>
        <v/>
      </c>
      <c r="AN12" s="97"/>
      <c r="AO12" s="376"/>
      <c r="AP12" s="377"/>
      <c r="AQ12" s="377"/>
      <c r="AR12" s="377"/>
      <c r="AS12" s="377"/>
      <c r="AT12" s="378"/>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row>
    <row r="13" spans="1:91" ht="15" customHeight="1" x14ac:dyDescent="0.25">
      <c r="A13" s="97"/>
      <c r="B13" s="271"/>
      <c r="C13" s="271"/>
      <c r="D13" s="272"/>
      <c r="E13" s="370"/>
      <c r="F13" s="369"/>
      <c r="G13" s="369"/>
      <c r="H13" s="369"/>
      <c r="I13" s="385"/>
      <c r="J13" s="66" t="str">
        <f>IF(AND('Mapa final'!$Y$52="Muy Alta",'Mapa final'!$AA$52="Leve"),CONCATENATE("R8C",'Mapa final'!$O$52),"")</f>
        <v/>
      </c>
      <c r="K13" s="67" t="str">
        <f>IF(AND('Mapa final'!$Y$53="Muy Alta",'Mapa final'!$AA$53="Leve"),CONCATENATE("R8C",'Mapa final'!$O$53),"")</f>
        <v/>
      </c>
      <c r="L13" s="67" t="str">
        <f>IF(AND('Mapa final'!$Y$54="Muy Alta",'Mapa final'!$AA$54="Leve"),CONCATENATE("R8C",'Mapa final'!$O$54),"")</f>
        <v/>
      </c>
      <c r="M13" s="67" t="str">
        <f>IF(AND('Mapa final'!$Y$55="Muy Alta",'Mapa final'!$AA$55="Leve"),CONCATENATE("R8C",'Mapa final'!$O$55),"")</f>
        <v/>
      </c>
      <c r="N13" s="67" t="str">
        <f>IF(AND('Mapa final'!$Y$56="Muy Alta",'Mapa final'!$AA$56="Leve"),CONCATENATE("R8C",'Mapa final'!$O$56),"")</f>
        <v/>
      </c>
      <c r="O13" s="68" t="str">
        <f>IF(AND('Mapa final'!$Y$57="Muy Alta",'Mapa final'!$AA$57="Leve"),CONCATENATE("R8C",'Mapa final'!$O$57),"")</f>
        <v/>
      </c>
      <c r="P13" s="66" t="str">
        <f>IF(AND('Mapa final'!$Y$52="Muy Alta",'Mapa final'!$AA$52="Menor"),CONCATENATE("R8C",'Mapa final'!$O$52),"")</f>
        <v/>
      </c>
      <c r="Q13" s="67" t="str">
        <f>IF(AND('Mapa final'!$Y$53="Muy Alta",'Mapa final'!$AA$53="Menor"),CONCATENATE("R8C",'Mapa final'!$O$53),"")</f>
        <v/>
      </c>
      <c r="R13" s="67" t="str">
        <f>IF(AND('Mapa final'!$Y$54="Muy Alta",'Mapa final'!$AA$54="Menor"),CONCATENATE("R8C",'Mapa final'!$O$54),"")</f>
        <v/>
      </c>
      <c r="S13" s="67" t="str">
        <f>IF(AND('Mapa final'!$Y$55="Muy Alta",'Mapa final'!$AA$55="Menor"),CONCATENATE("R8C",'Mapa final'!$O$55),"")</f>
        <v/>
      </c>
      <c r="T13" s="67" t="str">
        <f>IF(AND('Mapa final'!$Y$56="Muy Alta",'Mapa final'!$AA$56="Menor"),CONCATENATE("R8C",'Mapa final'!$O$56),"")</f>
        <v/>
      </c>
      <c r="U13" s="68" t="str">
        <f>IF(AND('Mapa final'!$Y$57="Muy Alta",'Mapa final'!$AA$57="Menor"),CONCATENATE("R8C",'Mapa final'!$O$57),"")</f>
        <v/>
      </c>
      <c r="V13" s="66" t="str">
        <f>IF(AND('Mapa final'!$Y$52="Muy Alta",'Mapa final'!$AA$52="Moderado"),CONCATENATE("R8C",'Mapa final'!$O$52),"")</f>
        <v/>
      </c>
      <c r="W13" s="67" t="str">
        <f>IF(AND('Mapa final'!$Y$53="Muy Alta",'Mapa final'!$AA$53="Moderado"),CONCATENATE("R8C",'Mapa final'!$O$53),"")</f>
        <v/>
      </c>
      <c r="X13" s="67" t="str">
        <f>IF(AND('Mapa final'!$Y$54="Muy Alta",'Mapa final'!$AA$54="Moderado"),CONCATENATE("R8C",'Mapa final'!$O$54),"")</f>
        <v/>
      </c>
      <c r="Y13" s="67" t="str">
        <f>IF(AND('Mapa final'!$Y$55="Muy Alta",'Mapa final'!$AA$55="Moderado"),CONCATENATE("R8C",'Mapa final'!$O$55),"")</f>
        <v/>
      </c>
      <c r="Z13" s="67" t="str">
        <f>IF(AND('Mapa final'!$Y$56="Muy Alta",'Mapa final'!$AA$56="Moderado"),CONCATENATE("R8C",'Mapa final'!$O$56),"")</f>
        <v/>
      </c>
      <c r="AA13" s="68" t="str">
        <f>IF(AND('Mapa final'!$Y$57="Muy Alta",'Mapa final'!$AA$57="Moderado"),CONCATENATE("R8C",'Mapa final'!$O$57),"")</f>
        <v/>
      </c>
      <c r="AB13" s="66" t="str">
        <f>IF(AND('Mapa final'!$Y$52="Muy Alta",'Mapa final'!$AA$52="Mayor"),CONCATENATE("R8C",'Mapa final'!$O$52),"")</f>
        <v/>
      </c>
      <c r="AC13" s="67" t="str">
        <f>IF(AND('Mapa final'!$Y$53="Muy Alta",'Mapa final'!$AA$53="Mayor"),CONCATENATE("R8C",'Mapa final'!$O$53),"")</f>
        <v/>
      </c>
      <c r="AD13" s="67" t="str">
        <f>IF(AND('Mapa final'!$Y$54="Muy Alta",'Mapa final'!$AA$54="Mayor"),CONCATENATE("R8C",'Mapa final'!$O$54),"")</f>
        <v/>
      </c>
      <c r="AE13" s="67" t="str">
        <f>IF(AND('Mapa final'!$Y$55="Muy Alta",'Mapa final'!$AA$55="Mayor"),CONCATENATE("R8C",'Mapa final'!$O$55),"")</f>
        <v/>
      </c>
      <c r="AF13" s="67" t="str">
        <f>IF(AND('Mapa final'!$Y$56="Muy Alta",'Mapa final'!$AA$56="Mayor"),CONCATENATE("R8C",'Mapa final'!$O$56),"")</f>
        <v/>
      </c>
      <c r="AG13" s="68" t="str">
        <f>IF(AND('Mapa final'!$Y$57="Muy Alta",'Mapa final'!$AA$57="Mayor"),CONCATENATE("R8C",'Mapa final'!$O$57),"")</f>
        <v/>
      </c>
      <c r="AH13" s="69" t="str">
        <f>IF(AND('Mapa final'!$Y$52="Muy Alta",'Mapa final'!$AA$52="Catastrófico"),CONCATENATE("R8C",'Mapa final'!$O$52),"")</f>
        <v/>
      </c>
      <c r="AI13" s="70" t="str">
        <f>IF(AND('Mapa final'!$Y$53="Muy Alta",'Mapa final'!$AA$53="Catastrófico"),CONCATENATE("R8C",'Mapa final'!$O$53),"")</f>
        <v/>
      </c>
      <c r="AJ13" s="70" t="str">
        <f>IF(AND('Mapa final'!$Y$54="Muy Alta",'Mapa final'!$AA$54="Catastrófico"),CONCATENATE("R8C",'Mapa final'!$O$54),"")</f>
        <v/>
      </c>
      <c r="AK13" s="70" t="str">
        <f>IF(AND('Mapa final'!$Y$55="Muy Alta",'Mapa final'!$AA$55="Catastrófico"),CONCATENATE("R8C",'Mapa final'!$O$55),"")</f>
        <v/>
      </c>
      <c r="AL13" s="70" t="str">
        <f>IF(AND('Mapa final'!$Y$56="Muy Alta",'Mapa final'!$AA$56="Catastrófico"),CONCATENATE("R8C",'Mapa final'!$O$56),"")</f>
        <v/>
      </c>
      <c r="AM13" s="71" t="str">
        <f>IF(AND('Mapa final'!$Y$57="Muy Alta",'Mapa final'!$AA$57="Catastrófico"),CONCATENATE("R8C",'Mapa final'!$O$57),"")</f>
        <v/>
      </c>
      <c r="AN13" s="97"/>
      <c r="AO13" s="376"/>
      <c r="AP13" s="377"/>
      <c r="AQ13" s="377"/>
      <c r="AR13" s="377"/>
      <c r="AS13" s="377"/>
      <c r="AT13" s="378"/>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row>
    <row r="14" spans="1:91" ht="15" customHeight="1" x14ac:dyDescent="0.25">
      <c r="A14" s="97"/>
      <c r="B14" s="271"/>
      <c r="C14" s="271"/>
      <c r="D14" s="272"/>
      <c r="E14" s="370"/>
      <c r="F14" s="369"/>
      <c r="G14" s="369"/>
      <c r="H14" s="369"/>
      <c r="I14" s="385"/>
      <c r="J14" s="66" t="str">
        <f>IF(AND('Mapa final'!$Y$58="Muy Alta",'Mapa final'!$AA$58="Leve"),CONCATENATE("R9C",'Mapa final'!$O$58),"")</f>
        <v/>
      </c>
      <c r="K14" s="67" t="str">
        <f>IF(AND('Mapa final'!$Y$59="Muy Alta",'Mapa final'!$AA$59="Leve"),CONCATENATE("R9C",'Mapa final'!$O$59),"")</f>
        <v/>
      </c>
      <c r="L14" s="67" t="str">
        <f>IF(AND('Mapa final'!$Y$60="Muy Alta",'Mapa final'!$AA$60="Leve"),CONCATENATE("R9C",'Mapa final'!$O$60),"")</f>
        <v/>
      </c>
      <c r="M14" s="67" t="str">
        <f>IF(AND('Mapa final'!$Y$61="Muy Alta",'Mapa final'!$AA$61="Leve"),CONCATENATE("R9C",'Mapa final'!$O$61),"")</f>
        <v/>
      </c>
      <c r="N14" s="67" t="str">
        <f>IF(AND('Mapa final'!$Y$62="Muy Alta",'Mapa final'!$AA$62="Leve"),CONCATENATE("R9C",'Mapa final'!$O$62),"")</f>
        <v/>
      </c>
      <c r="O14" s="68" t="str">
        <f>IF(AND('Mapa final'!$Y$63="Muy Alta",'Mapa final'!$AA$63="Leve"),CONCATENATE("R9C",'Mapa final'!$O$63),"")</f>
        <v/>
      </c>
      <c r="P14" s="66" t="str">
        <f>IF(AND('Mapa final'!$Y$58="Muy Alta",'Mapa final'!$AA$58="Menor"),CONCATENATE("R9C",'Mapa final'!$O$58),"")</f>
        <v/>
      </c>
      <c r="Q14" s="67" t="str">
        <f>IF(AND('Mapa final'!$Y$59="Muy Alta",'Mapa final'!$AA$59="Menor"),CONCATENATE("R9C",'Mapa final'!$O$59),"")</f>
        <v/>
      </c>
      <c r="R14" s="67" t="str">
        <f>IF(AND('Mapa final'!$Y$60="Muy Alta",'Mapa final'!$AA$60="Menor"),CONCATENATE("R9C",'Mapa final'!$O$60),"")</f>
        <v/>
      </c>
      <c r="S14" s="67" t="str">
        <f>IF(AND('Mapa final'!$Y$61="Muy Alta",'Mapa final'!$AA$61="Menor"),CONCATENATE("R9C",'Mapa final'!$O$61),"")</f>
        <v/>
      </c>
      <c r="T14" s="67" t="str">
        <f>IF(AND('Mapa final'!$Y$62="Muy Alta",'Mapa final'!$AA$62="Menor"),CONCATENATE("R9C",'Mapa final'!$O$62),"")</f>
        <v/>
      </c>
      <c r="U14" s="68" t="str">
        <f>IF(AND('Mapa final'!$Y$63="Muy Alta",'Mapa final'!$AA$63="Menor"),CONCATENATE("R9C",'Mapa final'!$O$63),"")</f>
        <v/>
      </c>
      <c r="V14" s="66" t="str">
        <f>IF(AND('Mapa final'!$Y$58="Muy Alta",'Mapa final'!$AA$58="Moderado"),CONCATENATE("R9C",'Mapa final'!$O$58),"")</f>
        <v/>
      </c>
      <c r="W14" s="67" t="str">
        <f>IF(AND('Mapa final'!$Y$59="Muy Alta",'Mapa final'!$AA$59="Moderado"),CONCATENATE("R9C",'Mapa final'!$O$59),"")</f>
        <v/>
      </c>
      <c r="X14" s="67" t="str">
        <f>IF(AND('Mapa final'!$Y$60="Muy Alta",'Mapa final'!$AA$60="Moderado"),CONCATENATE("R9C",'Mapa final'!$O$60),"")</f>
        <v/>
      </c>
      <c r="Y14" s="67" t="str">
        <f>IF(AND('Mapa final'!$Y$61="Muy Alta",'Mapa final'!$AA$61="Moderado"),CONCATENATE("R9C",'Mapa final'!$O$61),"")</f>
        <v/>
      </c>
      <c r="Z14" s="67" t="str">
        <f>IF(AND('Mapa final'!$Y$62="Muy Alta",'Mapa final'!$AA$62="Moderado"),CONCATENATE("R9C",'Mapa final'!$O$62),"")</f>
        <v/>
      </c>
      <c r="AA14" s="68" t="str">
        <f>IF(AND('Mapa final'!$Y$63="Muy Alta",'Mapa final'!$AA$63="Moderado"),CONCATENATE("R9C",'Mapa final'!$O$63),"")</f>
        <v/>
      </c>
      <c r="AB14" s="66" t="str">
        <f>IF(AND('Mapa final'!$Y$58="Muy Alta",'Mapa final'!$AA$58="Mayor"),CONCATENATE("R9C",'Mapa final'!$O$58),"")</f>
        <v/>
      </c>
      <c r="AC14" s="67" t="str">
        <f>IF(AND('Mapa final'!$Y$59="Muy Alta",'Mapa final'!$AA$59="Mayor"),CONCATENATE("R9C",'Mapa final'!$O$59),"")</f>
        <v/>
      </c>
      <c r="AD14" s="67" t="str">
        <f>IF(AND('Mapa final'!$Y$60="Muy Alta",'Mapa final'!$AA$60="Mayor"),CONCATENATE("R9C",'Mapa final'!$O$60),"")</f>
        <v/>
      </c>
      <c r="AE14" s="67" t="str">
        <f>IF(AND('Mapa final'!$Y$61="Muy Alta",'Mapa final'!$AA$61="Mayor"),CONCATENATE("R9C",'Mapa final'!$O$61),"")</f>
        <v/>
      </c>
      <c r="AF14" s="67" t="str">
        <f>IF(AND('Mapa final'!$Y$62="Muy Alta",'Mapa final'!$AA$62="Mayor"),CONCATENATE("R9C",'Mapa final'!$O$62),"")</f>
        <v/>
      </c>
      <c r="AG14" s="68" t="str">
        <f>IF(AND('Mapa final'!$Y$63="Muy Alta",'Mapa final'!$AA$63="Mayor"),CONCATENATE("R9C",'Mapa final'!$O$63),"")</f>
        <v/>
      </c>
      <c r="AH14" s="69" t="str">
        <f>IF(AND('Mapa final'!$Y$58="Muy Alta",'Mapa final'!$AA$58="Catastrófico"),CONCATENATE("R9C",'Mapa final'!$O$58),"")</f>
        <v/>
      </c>
      <c r="AI14" s="70" t="str">
        <f>IF(AND('Mapa final'!$Y$59="Muy Alta",'Mapa final'!$AA$59="Catastrófico"),CONCATENATE("R9C",'Mapa final'!$O$59),"")</f>
        <v/>
      </c>
      <c r="AJ14" s="70" t="str">
        <f>IF(AND('Mapa final'!$Y$60="Muy Alta",'Mapa final'!$AA$60="Catastrófico"),CONCATENATE("R9C",'Mapa final'!$O$60),"")</f>
        <v/>
      </c>
      <c r="AK14" s="70" t="str">
        <f>IF(AND('Mapa final'!$Y$61="Muy Alta",'Mapa final'!$AA$61="Catastrófico"),CONCATENATE("R9C",'Mapa final'!$O$61),"")</f>
        <v/>
      </c>
      <c r="AL14" s="70" t="str">
        <f>IF(AND('Mapa final'!$Y$62="Muy Alta",'Mapa final'!$AA$62="Catastrófico"),CONCATENATE("R9C",'Mapa final'!$O$62),"")</f>
        <v/>
      </c>
      <c r="AM14" s="71" t="str">
        <f>IF(AND('Mapa final'!$Y$63="Muy Alta",'Mapa final'!$AA$63="Catastrófico"),CONCATENATE("R9C",'Mapa final'!$O$63),"")</f>
        <v/>
      </c>
      <c r="AN14" s="97"/>
      <c r="AO14" s="376"/>
      <c r="AP14" s="377"/>
      <c r="AQ14" s="377"/>
      <c r="AR14" s="377"/>
      <c r="AS14" s="377"/>
      <c r="AT14" s="378"/>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row>
    <row r="15" spans="1:91" ht="15.75" customHeight="1" thickBot="1" x14ac:dyDescent="0.3">
      <c r="A15" s="97"/>
      <c r="B15" s="271"/>
      <c r="C15" s="271"/>
      <c r="D15" s="272"/>
      <c r="E15" s="371"/>
      <c r="F15" s="372"/>
      <c r="G15" s="372"/>
      <c r="H15" s="372"/>
      <c r="I15" s="386"/>
      <c r="J15" s="72" t="str">
        <f>IF(AND('Mapa final'!$Y$64="Muy Alta",'Mapa final'!$AA$64="Leve"),CONCATENATE("R10C",'Mapa final'!$O$64),"")</f>
        <v/>
      </c>
      <c r="K15" s="73" t="str">
        <f>IF(AND('Mapa final'!$Y$65="Muy Alta",'Mapa final'!$AA$65="Leve"),CONCATENATE("R10C",'Mapa final'!$O$65),"")</f>
        <v/>
      </c>
      <c r="L15" s="73" t="str">
        <f>IF(AND('Mapa final'!$Y$66="Muy Alta",'Mapa final'!$AA$66="Leve"),CONCATENATE("R10C",'Mapa final'!$O$66),"")</f>
        <v/>
      </c>
      <c r="M15" s="73" t="str">
        <f>IF(AND('Mapa final'!$Y$67="Muy Alta",'Mapa final'!$AA$67="Leve"),CONCATENATE("R10C",'Mapa final'!$O$67),"")</f>
        <v/>
      </c>
      <c r="N15" s="73" t="str">
        <f>IF(AND('Mapa final'!$Y$68="Muy Alta",'Mapa final'!$AA$68="Leve"),CONCATENATE("R10C",'Mapa final'!$O$68),"")</f>
        <v/>
      </c>
      <c r="O15" s="74" t="str">
        <f>IF(AND('Mapa final'!$Y$69="Muy Alta",'Mapa final'!$AA$69="Leve"),CONCATENATE("R10C",'Mapa final'!$O$69),"")</f>
        <v/>
      </c>
      <c r="P15" s="66" t="str">
        <f>IF(AND('Mapa final'!$Y$64="Muy Alta",'Mapa final'!$AA$64="Menor"),CONCATENATE("R10C",'Mapa final'!$O$64),"")</f>
        <v/>
      </c>
      <c r="Q15" s="67" t="str">
        <f>IF(AND('Mapa final'!$Y$65="Muy Alta",'Mapa final'!$AA$65="Menor"),CONCATENATE("R10C",'Mapa final'!$O$65),"")</f>
        <v/>
      </c>
      <c r="R15" s="67" t="str">
        <f>IF(AND('Mapa final'!$Y$66="Muy Alta",'Mapa final'!$AA$66="Menor"),CONCATENATE("R10C",'Mapa final'!$O$66),"")</f>
        <v/>
      </c>
      <c r="S15" s="67" t="str">
        <f>IF(AND('Mapa final'!$Y$67="Muy Alta",'Mapa final'!$AA$67="Menor"),CONCATENATE("R10C",'Mapa final'!$O$67),"")</f>
        <v/>
      </c>
      <c r="T15" s="67" t="str">
        <f>IF(AND('Mapa final'!$Y$68="Muy Alta",'Mapa final'!$AA$68="Menor"),CONCATENATE("R10C",'Mapa final'!$O$68),"")</f>
        <v/>
      </c>
      <c r="U15" s="68" t="str">
        <f>IF(AND('Mapa final'!$Y$69="Muy Alta",'Mapa final'!$AA$69="Menor"),CONCATENATE("R10C",'Mapa final'!$O$69),"")</f>
        <v/>
      </c>
      <c r="V15" s="72" t="str">
        <f>IF(AND('Mapa final'!$Y$64="Muy Alta",'Mapa final'!$AA$64="Moderado"),CONCATENATE("R10C",'Mapa final'!$O$64),"")</f>
        <v/>
      </c>
      <c r="W15" s="73" t="str">
        <f>IF(AND('Mapa final'!$Y$65="Muy Alta",'Mapa final'!$AA$65="Moderado"),CONCATENATE("R10C",'Mapa final'!$O$65),"")</f>
        <v/>
      </c>
      <c r="X15" s="73" t="str">
        <f>IF(AND('Mapa final'!$Y$66="Muy Alta",'Mapa final'!$AA$66="Moderado"),CONCATENATE("R10C",'Mapa final'!$O$66),"")</f>
        <v/>
      </c>
      <c r="Y15" s="73" t="str">
        <f>IF(AND('Mapa final'!$Y$67="Muy Alta",'Mapa final'!$AA$67="Moderado"),CONCATENATE("R10C",'Mapa final'!$O$67),"")</f>
        <v/>
      </c>
      <c r="Z15" s="73" t="str">
        <f>IF(AND('Mapa final'!$Y$68="Muy Alta",'Mapa final'!$AA$68="Moderado"),CONCATENATE("R10C",'Mapa final'!$O$68),"")</f>
        <v/>
      </c>
      <c r="AA15" s="74" t="str">
        <f>IF(AND('Mapa final'!$Y$69="Muy Alta",'Mapa final'!$AA$69="Moderado"),CONCATENATE("R10C",'Mapa final'!$O$69),"")</f>
        <v/>
      </c>
      <c r="AB15" s="66" t="str">
        <f>IF(AND('Mapa final'!$Y$64="Muy Alta",'Mapa final'!$AA$64="Mayor"),CONCATENATE("R10C",'Mapa final'!$O$64),"")</f>
        <v/>
      </c>
      <c r="AC15" s="67" t="str">
        <f>IF(AND('Mapa final'!$Y$65="Muy Alta",'Mapa final'!$AA$65="Mayor"),CONCATENATE("R10C",'Mapa final'!$O$65),"")</f>
        <v/>
      </c>
      <c r="AD15" s="67" t="str">
        <f>IF(AND('Mapa final'!$Y$66="Muy Alta",'Mapa final'!$AA$66="Mayor"),CONCATENATE("R10C",'Mapa final'!$O$66),"")</f>
        <v/>
      </c>
      <c r="AE15" s="67" t="str">
        <f>IF(AND('Mapa final'!$Y$67="Muy Alta",'Mapa final'!$AA$67="Mayor"),CONCATENATE("R10C",'Mapa final'!$O$67),"")</f>
        <v/>
      </c>
      <c r="AF15" s="67" t="str">
        <f>IF(AND('Mapa final'!$Y$68="Muy Alta",'Mapa final'!$AA$68="Mayor"),CONCATENATE("R10C",'Mapa final'!$O$68),"")</f>
        <v/>
      </c>
      <c r="AG15" s="68" t="str">
        <f>IF(AND('Mapa final'!$Y$69="Muy Alta",'Mapa final'!$AA$69="Mayor"),CONCATENATE("R10C",'Mapa final'!$O$69),"")</f>
        <v/>
      </c>
      <c r="AH15" s="75" t="str">
        <f>IF(AND('Mapa final'!$Y$64="Muy Alta",'Mapa final'!$AA$64="Catastrófico"),CONCATENATE("R10C",'Mapa final'!$O$64),"")</f>
        <v/>
      </c>
      <c r="AI15" s="76" t="str">
        <f>IF(AND('Mapa final'!$Y$65="Muy Alta",'Mapa final'!$AA$65="Catastrófico"),CONCATENATE("R10C",'Mapa final'!$O$65),"")</f>
        <v/>
      </c>
      <c r="AJ15" s="76" t="str">
        <f>IF(AND('Mapa final'!$Y$66="Muy Alta",'Mapa final'!$AA$66="Catastrófico"),CONCATENATE("R10C",'Mapa final'!$O$66),"")</f>
        <v/>
      </c>
      <c r="AK15" s="76" t="str">
        <f>IF(AND('Mapa final'!$Y$67="Muy Alta",'Mapa final'!$AA$67="Catastrófico"),CONCATENATE("R10C",'Mapa final'!$O$67),"")</f>
        <v/>
      </c>
      <c r="AL15" s="76" t="str">
        <f>IF(AND('Mapa final'!$Y$68="Muy Alta",'Mapa final'!$AA$68="Catastrófico"),CONCATENATE("R10C",'Mapa final'!$O$68),"")</f>
        <v/>
      </c>
      <c r="AM15" s="77" t="str">
        <f>IF(AND('Mapa final'!$Y$69="Muy Alta",'Mapa final'!$AA$69="Catastrófico"),CONCATENATE("R10C",'Mapa final'!$O$69),"")</f>
        <v/>
      </c>
      <c r="AN15" s="97"/>
      <c r="AO15" s="379"/>
      <c r="AP15" s="380"/>
      <c r="AQ15" s="380"/>
      <c r="AR15" s="380"/>
      <c r="AS15" s="380"/>
      <c r="AT15" s="381"/>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row>
    <row r="16" spans="1:91" ht="15" customHeight="1" x14ac:dyDescent="0.25">
      <c r="A16" s="97"/>
      <c r="B16" s="271"/>
      <c r="C16" s="271"/>
      <c r="D16" s="272"/>
      <c r="E16" s="366" t="s">
        <v>115</v>
      </c>
      <c r="F16" s="367"/>
      <c r="G16" s="367"/>
      <c r="H16" s="367"/>
      <c r="I16" s="367"/>
      <c r="J16" s="78" t="str">
        <f>IF(AND('Mapa final'!$Y$10="Alta",'Mapa final'!$AA$10="Leve"),CONCATENATE("R1C",'Mapa final'!$O$10),"")</f>
        <v/>
      </c>
      <c r="K16" s="79" t="str">
        <f>IF(AND('Mapa final'!$Y$11="Alta",'Mapa final'!$AA$11="Leve"),CONCATENATE("R1C",'Mapa final'!$O$11),"")</f>
        <v/>
      </c>
      <c r="L16" s="79" t="str">
        <f>IF(AND('Mapa final'!$Y$12="Alta",'Mapa final'!$AA$12="Leve"),CONCATENATE("R1C",'Mapa final'!$O$12),"")</f>
        <v/>
      </c>
      <c r="M16" s="79" t="str">
        <f>IF(AND('Mapa final'!$Y$13="Alta",'Mapa final'!$AA$13="Leve"),CONCATENATE("R1C",'Mapa final'!$O$13),"")</f>
        <v/>
      </c>
      <c r="N16" s="79" t="str">
        <f>IF(AND('Mapa final'!$Y$14="Alta",'Mapa final'!$AA$14="Leve"),CONCATENATE("R1C",'Mapa final'!$O$14),"")</f>
        <v/>
      </c>
      <c r="O16" s="80" t="str">
        <f>IF(AND('Mapa final'!$Y$15="Alta",'Mapa final'!$AA$15="Leve"),CONCATENATE("R1C",'Mapa final'!$O$15),"")</f>
        <v/>
      </c>
      <c r="P16" s="78" t="str">
        <f>IF(AND('Mapa final'!$Y$10="Alta",'Mapa final'!$AA$10="Menor"),CONCATENATE("R1C",'Mapa final'!$O$10),"")</f>
        <v/>
      </c>
      <c r="Q16" s="79" t="str">
        <f>IF(AND('Mapa final'!$Y$11="Alta",'Mapa final'!$AA$11="Menor"),CONCATENATE("R1C",'Mapa final'!$O$11),"")</f>
        <v/>
      </c>
      <c r="R16" s="79" t="str">
        <f>IF(AND('Mapa final'!$Y$12="Alta",'Mapa final'!$AA$12="Menor"),CONCATENATE("R1C",'Mapa final'!$O$12),"")</f>
        <v/>
      </c>
      <c r="S16" s="79" t="str">
        <f>IF(AND('Mapa final'!$Y$13="Alta",'Mapa final'!$AA$13="Menor"),CONCATENATE("R1C",'Mapa final'!$O$13),"")</f>
        <v/>
      </c>
      <c r="T16" s="79" t="str">
        <f>IF(AND('Mapa final'!$Y$14="Alta",'Mapa final'!$AA$14="Menor"),CONCATENATE("R1C",'Mapa final'!$O$14),"")</f>
        <v/>
      </c>
      <c r="U16" s="80" t="str">
        <f>IF(AND('Mapa final'!$Y$15="Alta",'Mapa final'!$AA$15="Menor"),CONCATENATE("R1C",'Mapa final'!$O$15),"")</f>
        <v/>
      </c>
      <c r="V16" s="60" t="str">
        <f>IF(AND('Mapa final'!$Y$10="Alta",'Mapa final'!$AA$10="Moderado"),CONCATENATE("R1C",'Mapa final'!$O$10),"")</f>
        <v/>
      </c>
      <c r="W16" s="61" t="str">
        <f>IF(AND('Mapa final'!$Y$11="Alta",'Mapa final'!$AA$11="Moderado"),CONCATENATE("R1C",'Mapa final'!$O$11),"")</f>
        <v/>
      </c>
      <c r="X16" s="61" t="str">
        <f>IF(AND('Mapa final'!$Y$12="Alta",'Mapa final'!$AA$12="Moderado"),CONCATENATE("R1C",'Mapa final'!$O$12),"")</f>
        <v/>
      </c>
      <c r="Y16" s="61" t="str">
        <f>IF(AND('Mapa final'!$Y$13="Alta",'Mapa final'!$AA$13="Moderado"),CONCATENATE("R1C",'Mapa final'!$O$13),"")</f>
        <v/>
      </c>
      <c r="Z16" s="61" t="str">
        <f>IF(AND('Mapa final'!$Y$14="Alta",'Mapa final'!$AA$14="Moderado"),CONCATENATE("R1C",'Mapa final'!$O$14),"")</f>
        <v/>
      </c>
      <c r="AA16" s="62" t="str">
        <f>IF(AND('Mapa final'!$Y$15="Alta",'Mapa final'!$AA$15="Moderado"),CONCATENATE("R1C",'Mapa final'!$O$15),"")</f>
        <v/>
      </c>
      <c r="AB16" s="60" t="str">
        <f>IF(AND('Mapa final'!$Y$10="Alta",'Mapa final'!$AA$10="Mayor"),CONCATENATE("R1C",'Mapa final'!$O$10),"")</f>
        <v/>
      </c>
      <c r="AC16" s="61" t="str">
        <f>IF(AND('Mapa final'!$Y$11="Alta",'Mapa final'!$AA$11="Mayor"),CONCATENATE("R1C",'Mapa final'!$O$11),"")</f>
        <v/>
      </c>
      <c r="AD16" s="61" t="str">
        <f>IF(AND('Mapa final'!$Y$12="Alta",'Mapa final'!$AA$12="Mayor"),CONCATENATE("R1C",'Mapa final'!$O$12),"")</f>
        <v/>
      </c>
      <c r="AE16" s="61" t="str">
        <f>IF(AND('Mapa final'!$Y$13="Alta",'Mapa final'!$AA$13="Mayor"),CONCATENATE("R1C",'Mapa final'!$O$13),"")</f>
        <v/>
      </c>
      <c r="AF16" s="61" t="str">
        <f>IF(AND('Mapa final'!$Y$14="Alta",'Mapa final'!$AA$14="Mayor"),CONCATENATE("R1C",'Mapa final'!$O$14),"")</f>
        <v/>
      </c>
      <c r="AG16" s="62" t="str">
        <f>IF(AND('Mapa final'!$Y$15="Alta",'Mapa final'!$AA$15="Mayor"),CONCATENATE("R1C",'Mapa final'!$O$15),"")</f>
        <v/>
      </c>
      <c r="AH16" s="63" t="str">
        <f>IF(AND('Mapa final'!$Y$10="Alta",'Mapa final'!$AA$10="Catastrófico"),CONCATENATE("R1C",'Mapa final'!$O$10),"")</f>
        <v/>
      </c>
      <c r="AI16" s="64" t="str">
        <f>IF(AND('Mapa final'!$Y$11="Alta",'Mapa final'!$AA$11="Catastrófico"),CONCATENATE("R1C",'Mapa final'!$O$11),"")</f>
        <v/>
      </c>
      <c r="AJ16" s="64" t="str">
        <f>IF(AND('Mapa final'!$Y$12="Alta",'Mapa final'!$AA$12="Catastrófico"),CONCATENATE("R1C",'Mapa final'!$O$12),"")</f>
        <v/>
      </c>
      <c r="AK16" s="64" t="str">
        <f>IF(AND('Mapa final'!$Y$13="Alta",'Mapa final'!$AA$13="Catastrófico"),CONCATENATE("R1C",'Mapa final'!$O$13),"")</f>
        <v/>
      </c>
      <c r="AL16" s="64" t="str">
        <f>IF(AND('Mapa final'!$Y$14="Alta",'Mapa final'!$AA$14="Catastrófico"),CONCATENATE("R1C",'Mapa final'!$O$14),"")</f>
        <v/>
      </c>
      <c r="AM16" s="65" t="str">
        <f>IF(AND('Mapa final'!$Y$15="Alta",'Mapa final'!$AA$15="Catastrófico"),CONCATENATE("R1C",'Mapa final'!$O$15),"")</f>
        <v/>
      </c>
      <c r="AN16" s="97"/>
      <c r="AO16" s="357" t="s">
        <v>80</v>
      </c>
      <c r="AP16" s="358"/>
      <c r="AQ16" s="358"/>
      <c r="AR16" s="358"/>
      <c r="AS16" s="358"/>
      <c r="AT16" s="359"/>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row>
    <row r="17" spans="1:76" ht="15" customHeight="1" x14ac:dyDescent="0.25">
      <c r="A17" s="97"/>
      <c r="B17" s="271"/>
      <c r="C17" s="271"/>
      <c r="D17" s="272"/>
      <c r="E17" s="368"/>
      <c r="F17" s="369"/>
      <c r="G17" s="369"/>
      <c r="H17" s="369"/>
      <c r="I17" s="369"/>
      <c r="J17" s="81" t="str">
        <f>IF(AND('Mapa final'!$Y$16="Alta",'Mapa final'!$AA$16="Leve"),CONCATENATE("R2C",'Mapa final'!$O$16),"")</f>
        <v/>
      </c>
      <c r="K17" s="82" t="str">
        <f>IF(AND('Mapa final'!$Y$17="Alta",'Mapa final'!$AA$17="Leve"),CONCATENATE("R2C",'Mapa final'!$O$17),"")</f>
        <v/>
      </c>
      <c r="L17" s="82" t="str">
        <f>IF(AND('Mapa final'!$Y$18="Alta",'Mapa final'!$AA$18="Leve"),CONCATENATE("R2C",'Mapa final'!$O$18),"")</f>
        <v/>
      </c>
      <c r="M17" s="82" t="str">
        <f>IF(AND('Mapa final'!$Y$19="Alta",'Mapa final'!$AA$19="Leve"),CONCATENATE("R2C",'Mapa final'!$O$19),"")</f>
        <v/>
      </c>
      <c r="N17" s="82" t="str">
        <f>IF(AND('Mapa final'!$Y$20="Alta",'Mapa final'!$AA$20="Leve"),CONCATENATE("R2C",'Mapa final'!$O$20),"")</f>
        <v/>
      </c>
      <c r="O17" s="83" t="str">
        <f>IF(AND('Mapa final'!$Y$21="Alta",'Mapa final'!$AA$21="Leve"),CONCATENATE("R2C",'Mapa final'!$O$21),"")</f>
        <v/>
      </c>
      <c r="P17" s="81" t="str">
        <f>IF(AND('Mapa final'!$Y$16="Alta",'Mapa final'!$AA$16="Menor"),CONCATENATE("R2C",'Mapa final'!$O$16),"")</f>
        <v/>
      </c>
      <c r="Q17" s="82" t="str">
        <f>IF(AND('Mapa final'!$Y$17="Alta",'Mapa final'!$AA$17="Menor"),CONCATENATE("R2C",'Mapa final'!$O$17),"")</f>
        <v/>
      </c>
      <c r="R17" s="82" t="str">
        <f>IF(AND('Mapa final'!$Y$18="Alta",'Mapa final'!$AA$18="Menor"),CONCATENATE("R2C",'Mapa final'!$O$18),"")</f>
        <v/>
      </c>
      <c r="S17" s="82" t="str">
        <f>IF(AND('Mapa final'!$Y$19="Alta",'Mapa final'!$AA$19="Menor"),CONCATENATE("R2C",'Mapa final'!$O$19),"")</f>
        <v/>
      </c>
      <c r="T17" s="82" t="str">
        <f>IF(AND('Mapa final'!$Y$20="Alta",'Mapa final'!$AA$20="Menor"),CONCATENATE("R2C",'Mapa final'!$O$20),"")</f>
        <v/>
      </c>
      <c r="U17" s="83" t="str">
        <f>IF(AND('Mapa final'!$Y$21="Alta",'Mapa final'!$AA$21="Menor"),CONCATENATE("R2C",'Mapa final'!$O$21),"")</f>
        <v/>
      </c>
      <c r="V17" s="66" t="str">
        <f>IF(AND('Mapa final'!$Y$16="Alta",'Mapa final'!$AA$16="Moderado"),CONCATENATE("R2C",'Mapa final'!$O$16),"")</f>
        <v/>
      </c>
      <c r="W17" s="67" t="str">
        <f>IF(AND('Mapa final'!$Y$17="Alta",'Mapa final'!$AA$17="Moderado"),CONCATENATE("R2C",'Mapa final'!$O$17),"")</f>
        <v/>
      </c>
      <c r="X17" s="67" t="str">
        <f>IF(AND('Mapa final'!$Y$18="Alta",'Mapa final'!$AA$18="Moderado"),CONCATENATE("R2C",'Mapa final'!$O$18),"")</f>
        <v/>
      </c>
      <c r="Y17" s="67" t="str">
        <f>IF(AND('Mapa final'!$Y$19="Alta",'Mapa final'!$AA$19="Moderado"),CONCATENATE("R2C",'Mapa final'!$O$19),"")</f>
        <v/>
      </c>
      <c r="Z17" s="67" t="str">
        <f>IF(AND('Mapa final'!$Y$20="Alta",'Mapa final'!$AA$20="Moderado"),CONCATENATE("R2C",'Mapa final'!$O$20),"")</f>
        <v/>
      </c>
      <c r="AA17" s="68" t="str">
        <f>IF(AND('Mapa final'!$Y$21="Alta",'Mapa final'!$AA$21="Moderado"),CONCATENATE("R2C",'Mapa final'!$O$21),"")</f>
        <v/>
      </c>
      <c r="AB17" s="66" t="str">
        <f>IF(AND('Mapa final'!$Y$16="Alta",'Mapa final'!$AA$16="Mayor"),CONCATENATE("R2C",'Mapa final'!$O$16),"")</f>
        <v/>
      </c>
      <c r="AC17" s="67" t="str">
        <f>IF(AND('Mapa final'!$Y$17="Alta",'Mapa final'!$AA$17="Mayor"),CONCATENATE("R2C",'Mapa final'!$O$17),"")</f>
        <v/>
      </c>
      <c r="AD17" s="67" t="str">
        <f>IF(AND('Mapa final'!$Y$18="Alta",'Mapa final'!$AA$18="Mayor"),CONCATENATE("R2C",'Mapa final'!$O$18),"")</f>
        <v/>
      </c>
      <c r="AE17" s="67" t="str">
        <f>IF(AND('Mapa final'!$Y$19="Alta",'Mapa final'!$AA$19="Mayor"),CONCATENATE("R2C",'Mapa final'!$O$19),"")</f>
        <v/>
      </c>
      <c r="AF17" s="67" t="str">
        <f>IF(AND('Mapa final'!$Y$20="Alta",'Mapa final'!$AA$20="Mayor"),CONCATENATE("R2C",'Mapa final'!$O$20),"")</f>
        <v/>
      </c>
      <c r="AG17" s="68" t="str">
        <f>IF(AND('Mapa final'!$Y$21="Alta",'Mapa final'!$AA$21="Mayor"),CONCATENATE("R2C",'Mapa final'!$O$21),"")</f>
        <v/>
      </c>
      <c r="AH17" s="69" t="str">
        <f>IF(AND('Mapa final'!$Y$16="Alta",'Mapa final'!$AA$16="Catastrófico"),CONCATENATE("R2C",'Mapa final'!$O$16),"")</f>
        <v/>
      </c>
      <c r="AI17" s="70" t="str">
        <f>IF(AND('Mapa final'!$Y$17="Alta",'Mapa final'!$AA$17="Catastrófico"),CONCATENATE("R2C",'Mapa final'!$O$17),"")</f>
        <v/>
      </c>
      <c r="AJ17" s="70" t="str">
        <f>IF(AND('Mapa final'!$Y$18="Alta",'Mapa final'!$AA$18="Catastrófico"),CONCATENATE("R2C",'Mapa final'!$O$18),"")</f>
        <v/>
      </c>
      <c r="AK17" s="70" t="str">
        <f>IF(AND('Mapa final'!$Y$19="Alta",'Mapa final'!$AA$19="Catastrófico"),CONCATENATE("R2C",'Mapa final'!$O$19),"")</f>
        <v/>
      </c>
      <c r="AL17" s="70" t="str">
        <f>IF(AND('Mapa final'!$Y$20="Alta",'Mapa final'!$AA$20="Catastrófico"),CONCATENATE("R2C",'Mapa final'!$O$20),"")</f>
        <v/>
      </c>
      <c r="AM17" s="71" t="str">
        <f>IF(AND('Mapa final'!$Y$21="Alta",'Mapa final'!$AA$21="Catastrófico"),CONCATENATE("R2C",'Mapa final'!$O$21),"")</f>
        <v/>
      </c>
      <c r="AN17" s="97"/>
      <c r="AO17" s="360"/>
      <c r="AP17" s="361"/>
      <c r="AQ17" s="361"/>
      <c r="AR17" s="361"/>
      <c r="AS17" s="361"/>
      <c r="AT17" s="362"/>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row>
    <row r="18" spans="1:76" ht="15" customHeight="1" x14ac:dyDescent="0.25">
      <c r="A18" s="97"/>
      <c r="B18" s="271"/>
      <c r="C18" s="271"/>
      <c r="D18" s="272"/>
      <c r="E18" s="370"/>
      <c r="F18" s="369"/>
      <c r="G18" s="369"/>
      <c r="H18" s="369"/>
      <c r="I18" s="369"/>
      <c r="J18" s="81" t="str">
        <f>IF(AND('Mapa final'!$Y$22="Alta",'Mapa final'!$AA$22="Leve"),CONCATENATE("R3C",'Mapa final'!$O$22),"")</f>
        <v/>
      </c>
      <c r="K18" s="82" t="str">
        <f>IF(AND('Mapa final'!$Y$23="Alta",'Mapa final'!$AA$23="Leve"),CONCATENATE("R3C",'Mapa final'!$O$23),"")</f>
        <v/>
      </c>
      <c r="L18" s="82" t="str">
        <f>IF(AND('Mapa final'!$Y$24="Alta",'Mapa final'!$AA$24="Leve"),CONCATENATE("R3C",'Mapa final'!$O$24),"")</f>
        <v/>
      </c>
      <c r="M18" s="82" t="str">
        <f>IF(AND('Mapa final'!$Y$25="Alta",'Mapa final'!$AA$25="Leve"),CONCATENATE("R3C",'Mapa final'!$O$25),"")</f>
        <v/>
      </c>
      <c r="N18" s="82" t="str">
        <f>IF(AND('Mapa final'!$Y$26="Alta",'Mapa final'!$AA$26="Leve"),CONCATENATE("R3C",'Mapa final'!$O$26),"")</f>
        <v/>
      </c>
      <c r="O18" s="83" t="str">
        <f>IF(AND('Mapa final'!$Y$27="Alta",'Mapa final'!$AA$27="Leve"),CONCATENATE("R3C",'Mapa final'!$O$27),"")</f>
        <v/>
      </c>
      <c r="P18" s="81" t="str">
        <f>IF(AND('Mapa final'!$Y$22="Alta",'Mapa final'!$AA$22="Menor"),CONCATENATE("R3C",'Mapa final'!$O$22),"")</f>
        <v/>
      </c>
      <c r="Q18" s="82" t="str">
        <f>IF(AND('Mapa final'!$Y$23="Alta",'Mapa final'!$AA$23="Menor"),CONCATENATE("R3C",'Mapa final'!$O$23),"")</f>
        <v/>
      </c>
      <c r="R18" s="82" t="str">
        <f>IF(AND('Mapa final'!$Y$24="Alta",'Mapa final'!$AA$24="Menor"),CONCATENATE("R3C",'Mapa final'!$O$24),"")</f>
        <v/>
      </c>
      <c r="S18" s="82" t="str">
        <f>IF(AND('Mapa final'!$Y$25="Alta",'Mapa final'!$AA$25="Menor"),CONCATENATE("R3C",'Mapa final'!$O$25),"")</f>
        <v/>
      </c>
      <c r="T18" s="82" t="str">
        <f>IF(AND('Mapa final'!$Y$26="Alta",'Mapa final'!$AA$26="Menor"),CONCATENATE("R3C",'Mapa final'!$O$26),"")</f>
        <v/>
      </c>
      <c r="U18" s="83" t="str">
        <f>IF(AND('Mapa final'!$Y$27="Alta",'Mapa final'!$AA$27="Menor"),CONCATENATE("R3C",'Mapa final'!$O$27),"")</f>
        <v/>
      </c>
      <c r="V18" s="66" t="str">
        <f>IF(AND('Mapa final'!$Y$22="Alta",'Mapa final'!$AA$22="Moderado"),CONCATENATE("R3C",'Mapa final'!$O$22),"")</f>
        <v/>
      </c>
      <c r="W18" s="67" t="str">
        <f>IF(AND('Mapa final'!$Y$23="Alta",'Mapa final'!$AA$23="Moderado"),CONCATENATE("R3C",'Mapa final'!$O$23),"")</f>
        <v/>
      </c>
      <c r="X18" s="67" t="str">
        <f>IF(AND('Mapa final'!$Y$24="Alta",'Mapa final'!$AA$24="Moderado"),CONCATENATE("R3C",'Mapa final'!$O$24),"")</f>
        <v/>
      </c>
      <c r="Y18" s="67" t="str">
        <f>IF(AND('Mapa final'!$Y$25="Alta",'Mapa final'!$AA$25="Moderado"),CONCATENATE("R3C",'Mapa final'!$O$25),"")</f>
        <v/>
      </c>
      <c r="Z18" s="67" t="str">
        <f>IF(AND('Mapa final'!$Y$26="Alta",'Mapa final'!$AA$26="Moderado"),CONCATENATE("R3C",'Mapa final'!$O$26),"")</f>
        <v/>
      </c>
      <c r="AA18" s="68" t="str">
        <f>IF(AND('Mapa final'!$Y$27="Alta",'Mapa final'!$AA$27="Moderado"),CONCATENATE("R3C",'Mapa final'!$O$27),"")</f>
        <v/>
      </c>
      <c r="AB18" s="66" t="str">
        <f>IF(AND('Mapa final'!$Y$22="Alta",'Mapa final'!$AA$22="Mayor"),CONCATENATE("R3C",'Mapa final'!$O$22),"")</f>
        <v/>
      </c>
      <c r="AC18" s="67" t="str">
        <f>IF(AND('Mapa final'!$Y$23="Alta",'Mapa final'!$AA$23="Mayor"),CONCATENATE("R3C",'Mapa final'!$O$23),"")</f>
        <v/>
      </c>
      <c r="AD18" s="67" t="str">
        <f>IF(AND('Mapa final'!$Y$24="Alta",'Mapa final'!$AA$24="Mayor"),CONCATENATE("R3C",'Mapa final'!$O$24),"")</f>
        <v/>
      </c>
      <c r="AE18" s="67" t="str">
        <f>IF(AND('Mapa final'!$Y$25="Alta",'Mapa final'!$AA$25="Mayor"),CONCATENATE("R3C",'Mapa final'!$O$25),"")</f>
        <v/>
      </c>
      <c r="AF18" s="67" t="str">
        <f>IF(AND('Mapa final'!$Y$26="Alta",'Mapa final'!$AA$26="Mayor"),CONCATENATE("R3C",'Mapa final'!$O$26),"")</f>
        <v/>
      </c>
      <c r="AG18" s="68" t="str">
        <f>IF(AND('Mapa final'!$Y$27="Alta",'Mapa final'!$AA$27="Mayor"),CONCATENATE("R3C",'Mapa final'!$O$27),"")</f>
        <v/>
      </c>
      <c r="AH18" s="69" t="str">
        <f>IF(AND('Mapa final'!$Y$22="Alta",'Mapa final'!$AA$22="Catastrófico"),CONCATENATE("R3C",'Mapa final'!$O$22),"")</f>
        <v/>
      </c>
      <c r="AI18" s="70" t="str">
        <f>IF(AND('Mapa final'!$Y$23="Alta",'Mapa final'!$AA$23="Catastrófico"),CONCATENATE("R3C",'Mapa final'!$O$23),"")</f>
        <v/>
      </c>
      <c r="AJ18" s="70" t="str">
        <f>IF(AND('Mapa final'!$Y$24="Alta",'Mapa final'!$AA$24="Catastrófico"),CONCATENATE("R3C",'Mapa final'!$O$24),"")</f>
        <v/>
      </c>
      <c r="AK18" s="70" t="str">
        <f>IF(AND('Mapa final'!$Y$25="Alta",'Mapa final'!$AA$25="Catastrófico"),CONCATENATE("R3C",'Mapa final'!$O$25),"")</f>
        <v/>
      </c>
      <c r="AL18" s="70" t="str">
        <f>IF(AND('Mapa final'!$Y$26="Alta",'Mapa final'!$AA$26="Catastrófico"),CONCATENATE("R3C",'Mapa final'!$O$26),"")</f>
        <v/>
      </c>
      <c r="AM18" s="71" t="str">
        <f>IF(AND('Mapa final'!$Y$27="Alta",'Mapa final'!$AA$27="Catastrófico"),CONCATENATE("R3C",'Mapa final'!$O$27),"")</f>
        <v/>
      </c>
      <c r="AN18" s="97"/>
      <c r="AO18" s="360"/>
      <c r="AP18" s="361"/>
      <c r="AQ18" s="361"/>
      <c r="AR18" s="361"/>
      <c r="AS18" s="361"/>
      <c r="AT18" s="362"/>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row>
    <row r="19" spans="1:76" ht="15" customHeight="1" x14ac:dyDescent="0.25">
      <c r="A19" s="97"/>
      <c r="B19" s="271"/>
      <c r="C19" s="271"/>
      <c r="D19" s="272"/>
      <c r="E19" s="370"/>
      <c r="F19" s="369"/>
      <c r="G19" s="369"/>
      <c r="H19" s="369"/>
      <c r="I19" s="369"/>
      <c r="J19" s="81" t="str">
        <f>IF(AND('Mapa final'!$Y$28="Alta",'Mapa final'!$AA$28="Leve"),CONCATENATE("R4C",'Mapa final'!$O$28),"")</f>
        <v/>
      </c>
      <c r="K19" s="82" t="str">
        <f>IF(AND('Mapa final'!$Y$29="Alta",'Mapa final'!$AA$29="Leve"),CONCATENATE("R4C",'Mapa final'!$O$29),"")</f>
        <v/>
      </c>
      <c r="L19" s="82" t="str">
        <f>IF(AND('Mapa final'!$Y$30="Alta",'Mapa final'!$AA$30="Leve"),CONCATENATE("R4C",'Mapa final'!$O$30),"")</f>
        <v/>
      </c>
      <c r="M19" s="82" t="str">
        <f>IF(AND('Mapa final'!$Y$31="Alta",'Mapa final'!$AA$31="Leve"),CONCATENATE("R4C",'Mapa final'!$O$31),"")</f>
        <v/>
      </c>
      <c r="N19" s="82" t="str">
        <f>IF(AND('Mapa final'!$Y$32="Alta",'Mapa final'!$AA$32="Leve"),CONCATENATE("R4C",'Mapa final'!$O$32),"")</f>
        <v/>
      </c>
      <c r="O19" s="83" t="str">
        <f>IF(AND('Mapa final'!$Y$33="Alta",'Mapa final'!$AA$33="Leve"),CONCATENATE("R4C",'Mapa final'!$O$33),"")</f>
        <v/>
      </c>
      <c r="P19" s="81" t="str">
        <f>IF(AND('Mapa final'!$Y$28="Alta",'Mapa final'!$AA$28="Menor"),CONCATENATE("R4C",'Mapa final'!$O$28),"")</f>
        <v/>
      </c>
      <c r="Q19" s="82" t="str">
        <f>IF(AND('Mapa final'!$Y$29="Alta",'Mapa final'!$AA$29="Menor"),CONCATENATE("R4C",'Mapa final'!$O$29),"")</f>
        <v/>
      </c>
      <c r="R19" s="82" t="str">
        <f>IF(AND('Mapa final'!$Y$30="Alta",'Mapa final'!$AA$30="Menor"),CONCATENATE("R4C",'Mapa final'!$O$30),"")</f>
        <v/>
      </c>
      <c r="S19" s="82" t="str">
        <f>IF(AND('Mapa final'!$Y$31="Alta",'Mapa final'!$AA$31="Menor"),CONCATENATE("R4C",'Mapa final'!$O$31),"")</f>
        <v/>
      </c>
      <c r="T19" s="82" t="str">
        <f>IF(AND('Mapa final'!$Y$32="Alta",'Mapa final'!$AA$32="Menor"),CONCATENATE("R4C",'Mapa final'!$O$32),"")</f>
        <v/>
      </c>
      <c r="U19" s="83" t="str">
        <f>IF(AND('Mapa final'!$Y$33="Alta",'Mapa final'!$AA$33="Menor"),CONCATENATE("R4C",'Mapa final'!$O$33),"")</f>
        <v/>
      </c>
      <c r="V19" s="66" t="str">
        <f>IF(AND('Mapa final'!$Y$28="Alta",'Mapa final'!$AA$28="Moderado"),CONCATENATE("R4C",'Mapa final'!$O$28),"")</f>
        <v/>
      </c>
      <c r="W19" s="67" t="str">
        <f>IF(AND('Mapa final'!$Y$29="Alta",'Mapa final'!$AA$29="Moderado"),CONCATENATE("R4C",'Mapa final'!$O$29),"")</f>
        <v/>
      </c>
      <c r="X19" s="67" t="str">
        <f>IF(AND('Mapa final'!$Y$30="Alta",'Mapa final'!$AA$30="Moderado"),CONCATENATE("R4C",'Mapa final'!$O$30),"")</f>
        <v/>
      </c>
      <c r="Y19" s="67" t="str">
        <f>IF(AND('Mapa final'!$Y$31="Alta",'Mapa final'!$AA$31="Moderado"),CONCATENATE("R4C",'Mapa final'!$O$31),"")</f>
        <v/>
      </c>
      <c r="Z19" s="67" t="str">
        <f>IF(AND('Mapa final'!$Y$32="Alta",'Mapa final'!$AA$32="Moderado"),CONCATENATE("R4C",'Mapa final'!$O$32),"")</f>
        <v/>
      </c>
      <c r="AA19" s="68" t="str">
        <f>IF(AND('Mapa final'!$Y$33="Alta",'Mapa final'!$AA$33="Moderado"),CONCATENATE("R4C",'Mapa final'!$O$33),"")</f>
        <v/>
      </c>
      <c r="AB19" s="66" t="str">
        <f>IF(AND('Mapa final'!$Y$28="Alta",'Mapa final'!$AA$28="Mayor"),CONCATENATE("R4C",'Mapa final'!$O$28),"")</f>
        <v/>
      </c>
      <c r="AC19" s="67" t="str">
        <f>IF(AND('Mapa final'!$Y$29="Alta",'Mapa final'!$AA$29="Mayor"),CONCATENATE("R4C",'Mapa final'!$O$29),"")</f>
        <v/>
      </c>
      <c r="AD19" s="67" t="str">
        <f>IF(AND('Mapa final'!$Y$30="Alta",'Mapa final'!$AA$30="Mayor"),CONCATENATE("R4C",'Mapa final'!$O$30),"")</f>
        <v/>
      </c>
      <c r="AE19" s="67" t="str">
        <f>IF(AND('Mapa final'!$Y$31="Alta",'Mapa final'!$AA$31="Mayor"),CONCATENATE("R4C",'Mapa final'!$O$31),"")</f>
        <v/>
      </c>
      <c r="AF19" s="67" t="str">
        <f>IF(AND('Mapa final'!$Y$32="Alta",'Mapa final'!$AA$32="Mayor"),CONCATENATE("R4C",'Mapa final'!$O$32),"")</f>
        <v/>
      </c>
      <c r="AG19" s="68" t="str">
        <f>IF(AND('Mapa final'!$Y$33="Alta",'Mapa final'!$AA$33="Mayor"),CONCATENATE("R4C",'Mapa final'!$O$33),"")</f>
        <v/>
      </c>
      <c r="AH19" s="69" t="str">
        <f>IF(AND('Mapa final'!$Y$28="Alta",'Mapa final'!$AA$28="Catastrófico"),CONCATENATE("R4C",'Mapa final'!$O$28),"")</f>
        <v/>
      </c>
      <c r="AI19" s="70" t="str">
        <f>IF(AND('Mapa final'!$Y$29="Alta",'Mapa final'!$AA$29="Catastrófico"),CONCATENATE("R4C",'Mapa final'!$O$29),"")</f>
        <v/>
      </c>
      <c r="AJ19" s="70" t="str">
        <f>IF(AND('Mapa final'!$Y$30="Alta",'Mapa final'!$AA$30="Catastrófico"),CONCATENATE("R4C",'Mapa final'!$O$30),"")</f>
        <v/>
      </c>
      <c r="AK19" s="70" t="str">
        <f>IF(AND('Mapa final'!$Y$31="Alta",'Mapa final'!$AA$31="Catastrófico"),CONCATENATE("R4C",'Mapa final'!$O$31),"")</f>
        <v/>
      </c>
      <c r="AL19" s="70" t="str">
        <f>IF(AND('Mapa final'!$Y$32="Alta",'Mapa final'!$AA$32="Catastrófico"),CONCATENATE("R4C",'Mapa final'!$O$32),"")</f>
        <v/>
      </c>
      <c r="AM19" s="71" t="str">
        <f>IF(AND('Mapa final'!$Y$33="Alta",'Mapa final'!$AA$33="Catastrófico"),CONCATENATE("R4C",'Mapa final'!$O$33),"")</f>
        <v/>
      </c>
      <c r="AN19" s="97"/>
      <c r="AO19" s="360"/>
      <c r="AP19" s="361"/>
      <c r="AQ19" s="361"/>
      <c r="AR19" s="361"/>
      <c r="AS19" s="361"/>
      <c r="AT19" s="362"/>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row>
    <row r="20" spans="1:76" ht="15" customHeight="1" x14ac:dyDescent="0.25">
      <c r="A20" s="97"/>
      <c r="B20" s="271"/>
      <c r="C20" s="271"/>
      <c r="D20" s="272"/>
      <c r="E20" s="370"/>
      <c r="F20" s="369"/>
      <c r="G20" s="369"/>
      <c r="H20" s="369"/>
      <c r="I20" s="369"/>
      <c r="J20" s="81" t="str">
        <f>IF(AND('Mapa final'!$Y$34="Alta",'Mapa final'!$AA$34="Leve"),CONCATENATE("R5C",'Mapa final'!$O$34),"")</f>
        <v/>
      </c>
      <c r="K20" s="82" t="str">
        <f>IF(AND('Mapa final'!$Y$35="Alta",'Mapa final'!$AA$35="Leve"),CONCATENATE("R5C",'Mapa final'!$O$35),"")</f>
        <v/>
      </c>
      <c r="L20" s="82" t="str">
        <f>IF(AND('Mapa final'!$Y$36="Alta",'Mapa final'!$AA$36="Leve"),CONCATENATE("R5C",'Mapa final'!$O$36),"")</f>
        <v/>
      </c>
      <c r="M20" s="82" t="str">
        <f>IF(AND('Mapa final'!$Y$37="Alta",'Mapa final'!$AA$37="Leve"),CONCATENATE("R5C",'Mapa final'!$O$37),"")</f>
        <v/>
      </c>
      <c r="N20" s="82" t="str">
        <f>IF(AND('Mapa final'!$Y$38="Alta",'Mapa final'!$AA$38="Leve"),CONCATENATE("R5C",'Mapa final'!$O$38),"")</f>
        <v/>
      </c>
      <c r="O20" s="83" t="str">
        <f>IF(AND('Mapa final'!$Y$39="Alta",'Mapa final'!$AA$39="Leve"),CONCATENATE("R5C",'Mapa final'!$O$39),"")</f>
        <v/>
      </c>
      <c r="P20" s="81" t="str">
        <f>IF(AND('Mapa final'!$Y$34="Alta",'Mapa final'!$AA$34="Menor"),CONCATENATE("R5C",'Mapa final'!$O$34),"")</f>
        <v/>
      </c>
      <c r="Q20" s="82" t="str">
        <f>IF(AND('Mapa final'!$Y$35="Alta",'Mapa final'!$AA$35="Menor"),CONCATENATE("R5C",'Mapa final'!$O$35),"")</f>
        <v/>
      </c>
      <c r="R20" s="82" t="str">
        <f>IF(AND('Mapa final'!$Y$36="Alta",'Mapa final'!$AA$36="Menor"),CONCATENATE("R5C",'Mapa final'!$O$36),"")</f>
        <v/>
      </c>
      <c r="S20" s="82" t="str">
        <f>IF(AND('Mapa final'!$Y$37="Alta",'Mapa final'!$AA$37="Menor"),CONCATENATE("R5C",'Mapa final'!$O$37),"")</f>
        <v/>
      </c>
      <c r="T20" s="82" t="str">
        <f>IF(AND('Mapa final'!$Y$38="Alta",'Mapa final'!$AA$38="Menor"),CONCATENATE("R5C",'Mapa final'!$O$38),"")</f>
        <v/>
      </c>
      <c r="U20" s="83" t="str">
        <f>IF(AND('Mapa final'!$Y$39="Alta",'Mapa final'!$AA$39="Menor"),CONCATENATE("R5C",'Mapa final'!$O$39),"")</f>
        <v/>
      </c>
      <c r="V20" s="66" t="str">
        <f>IF(AND('Mapa final'!$Y$34="Alta",'Mapa final'!$AA$34="Moderado"),CONCATENATE("R5C",'Mapa final'!$O$34),"")</f>
        <v/>
      </c>
      <c r="W20" s="67" t="str">
        <f>IF(AND('Mapa final'!$Y$35="Alta",'Mapa final'!$AA$35="Moderado"),CONCATENATE("R5C",'Mapa final'!$O$35),"")</f>
        <v/>
      </c>
      <c r="X20" s="67" t="str">
        <f>IF(AND('Mapa final'!$Y$36="Alta",'Mapa final'!$AA$36="Moderado"),CONCATENATE("R5C",'Mapa final'!$O$36),"")</f>
        <v/>
      </c>
      <c r="Y20" s="67" t="str">
        <f>IF(AND('Mapa final'!$Y$37="Alta",'Mapa final'!$AA$37="Moderado"),CONCATENATE("R5C",'Mapa final'!$O$37),"")</f>
        <v/>
      </c>
      <c r="Z20" s="67" t="str">
        <f>IF(AND('Mapa final'!$Y$38="Alta",'Mapa final'!$AA$38="Moderado"),CONCATENATE("R5C",'Mapa final'!$O$38),"")</f>
        <v/>
      </c>
      <c r="AA20" s="68" t="str">
        <f>IF(AND('Mapa final'!$Y$39="Alta",'Mapa final'!$AA$39="Moderado"),CONCATENATE("R5C",'Mapa final'!$O$39),"")</f>
        <v/>
      </c>
      <c r="AB20" s="66" t="str">
        <f>IF(AND('Mapa final'!$Y$34="Alta",'Mapa final'!$AA$34="Mayor"),CONCATENATE("R5C",'Mapa final'!$O$34),"")</f>
        <v/>
      </c>
      <c r="AC20" s="67" t="str">
        <f>IF(AND('Mapa final'!$Y$35="Alta",'Mapa final'!$AA$35="Mayor"),CONCATENATE("R5C",'Mapa final'!$O$35),"")</f>
        <v/>
      </c>
      <c r="AD20" s="67" t="str">
        <f>IF(AND('Mapa final'!$Y$36="Alta",'Mapa final'!$AA$36="Mayor"),CONCATENATE("R5C",'Mapa final'!$O$36),"")</f>
        <v/>
      </c>
      <c r="AE20" s="67" t="str">
        <f>IF(AND('Mapa final'!$Y$37="Alta",'Mapa final'!$AA$37="Mayor"),CONCATENATE("R5C",'Mapa final'!$O$37),"")</f>
        <v/>
      </c>
      <c r="AF20" s="67" t="str">
        <f>IF(AND('Mapa final'!$Y$38="Alta",'Mapa final'!$AA$38="Mayor"),CONCATENATE("R5C",'Mapa final'!$O$38),"")</f>
        <v/>
      </c>
      <c r="AG20" s="68" t="str">
        <f>IF(AND('Mapa final'!$Y$39="Alta",'Mapa final'!$AA$39="Mayor"),CONCATENATE("R5C",'Mapa final'!$O$39),"")</f>
        <v/>
      </c>
      <c r="AH20" s="69" t="str">
        <f>IF(AND('Mapa final'!$Y$34="Alta",'Mapa final'!$AA$34="Catastrófico"),CONCATENATE("R5C",'Mapa final'!$O$34),"")</f>
        <v/>
      </c>
      <c r="AI20" s="70" t="str">
        <f>IF(AND('Mapa final'!$Y$35="Alta",'Mapa final'!$AA$35="Catastrófico"),CONCATENATE("R5C",'Mapa final'!$O$35),"")</f>
        <v/>
      </c>
      <c r="AJ20" s="70" t="str">
        <f>IF(AND('Mapa final'!$Y$36="Alta",'Mapa final'!$AA$36="Catastrófico"),CONCATENATE("R5C",'Mapa final'!$O$36),"")</f>
        <v/>
      </c>
      <c r="AK20" s="70" t="str">
        <f>IF(AND('Mapa final'!$Y$37="Alta",'Mapa final'!$AA$37="Catastrófico"),CONCATENATE("R5C",'Mapa final'!$O$37),"")</f>
        <v/>
      </c>
      <c r="AL20" s="70" t="str">
        <f>IF(AND('Mapa final'!$Y$38="Alta",'Mapa final'!$AA$38="Catastrófico"),CONCATENATE("R5C",'Mapa final'!$O$38),"")</f>
        <v/>
      </c>
      <c r="AM20" s="71" t="str">
        <f>IF(AND('Mapa final'!$Y$39="Alta",'Mapa final'!$AA$39="Catastrófico"),CONCATENATE("R5C",'Mapa final'!$O$39),"")</f>
        <v/>
      </c>
      <c r="AN20" s="97"/>
      <c r="AO20" s="360"/>
      <c r="AP20" s="361"/>
      <c r="AQ20" s="361"/>
      <c r="AR20" s="361"/>
      <c r="AS20" s="361"/>
      <c r="AT20" s="362"/>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row>
    <row r="21" spans="1:76" ht="15" customHeight="1" x14ac:dyDescent="0.25">
      <c r="A21" s="97"/>
      <c r="B21" s="271"/>
      <c r="C21" s="271"/>
      <c r="D21" s="272"/>
      <c r="E21" s="370"/>
      <c r="F21" s="369"/>
      <c r="G21" s="369"/>
      <c r="H21" s="369"/>
      <c r="I21" s="369"/>
      <c r="J21" s="81" t="str">
        <f>IF(AND('Mapa final'!$Y$40="Alta",'Mapa final'!$AA$40="Leve"),CONCATENATE("R6C",'Mapa final'!$O$40),"")</f>
        <v/>
      </c>
      <c r="K21" s="82" t="str">
        <f>IF(AND('Mapa final'!$Y$41="Alta",'Mapa final'!$AA$41="Leve"),CONCATENATE("R6C",'Mapa final'!$O$41),"")</f>
        <v/>
      </c>
      <c r="L21" s="82" t="str">
        <f>IF(AND('Mapa final'!$Y$42="Alta",'Mapa final'!$AA$42="Leve"),CONCATENATE("R6C",'Mapa final'!$O$42),"")</f>
        <v/>
      </c>
      <c r="M21" s="82" t="str">
        <f>IF(AND('Mapa final'!$Y$43="Alta",'Mapa final'!$AA$43="Leve"),CONCATENATE("R6C",'Mapa final'!$O$43),"")</f>
        <v/>
      </c>
      <c r="N21" s="82" t="str">
        <f>IF(AND('Mapa final'!$Y$44="Alta",'Mapa final'!$AA$44="Leve"),CONCATENATE("R6C",'Mapa final'!$O$44),"")</f>
        <v/>
      </c>
      <c r="O21" s="83" t="str">
        <f>IF(AND('Mapa final'!$Y$45="Alta",'Mapa final'!$AA$45="Leve"),CONCATENATE("R6C",'Mapa final'!$O$45),"")</f>
        <v/>
      </c>
      <c r="P21" s="81" t="str">
        <f>IF(AND('Mapa final'!$Y$40="Alta",'Mapa final'!$AA$40="Menor"),CONCATENATE("R6C",'Mapa final'!$O$40),"")</f>
        <v/>
      </c>
      <c r="Q21" s="82" t="str">
        <f>IF(AND('Mapa final'!$Y$41="Alta",'Mapa final'!$AA$41="Menor"),CONCATENATE("R6C",'Mapa final'!$O$41),"")</f>
        <v/>
      </c>
      <c r="R21" s="82" t="str">
        <f>IF(AND('Mapa final'!$Y$42="Alta",'Mapa final'!$AA$42="Menor"),CONCATENATE("R6C",'Mapa final'!$O$42),"")</f>
        <v/>
      </c>
      <c r="S21" s="82" t="str">
        <f>IF(AND('Mapa final'!$Y$43="Alta",'Mapa final'!$AA$43="Menor"),CONCATENATE("R6C",'Mapa final'!$O$43),"")</f>
        <v/>
      </c>
      <c r="T21" s="82" t="str">
        <f>IF(AND('Mapa final'!$Y$44="Alta",'Mapa final'!$AA$44="Menor"),CONCATENATE("R6C",'Mapa final'!$O$44),"")</f>
        <v/>
      </c>
      <c r="U21" s="83" t="str">
        <f>IF(AND('Mapa final'!$Y$45="Alta",'Mapa final'!$AA$45="Menor"),CONCATENATE("R6C",'Mapa final'!$O$45),"")</f>
        <v/>
      </c>
      <c r="V21" s="66" t="str">
        <f>IF(AND('Mapa final'!$Y$40="Alta",'Mapa final'!$AA$40="Moderado"),CONCATENATE("R6C",'Mapa final'!$O$40),"")</f>
        <v/>
      </c>
      <c r="W21" s="67" t="str">
        <f>IF(AND('Mapa final'!$Y$41="Alta",'Mapa final'!$AA$41="Moderado"),CONCATENATE("R6C",'Mapa final'!$O$41),"")</f>
        <v/>
      </c>
      <c r="X21" s="67" t="str">
        <f>IF(AND('Mapa final'!$Y$42="Alta",'Mapa final'!$AA$42="Moderado"),CONCATENATE("R6C",'Mapa final'!$O$42),"")</f>
        <v/>
      </c>
      <c r="Y21" s="67" t="str">
        <f>IF(AND('Mapa final'!$Y$43="Alta",'Mapa final'!$AA$43="Moderado"),CONCATENATE("R6C",'Mapa final'!$O$43),"")</f>
        <v/>
      </c>
      <c r="Z21" s="67" t="str">
        <f>IF(AND('Mapa final'!$Y$44="Alta",'Mapa final'!$AA$44="Moderado"),CONCATENATE("R6C",'Mapa final'!$O$44),"")</f>
        <v/>
      </c>
      <c r="AA21" s="68" t="str">
        <f>IF(AND('Mapa final'!$Y$45="Alta",'Mapa final'!$AA$45="Moderado"),CONCATENATE("R6C",'Mapa final'!$O$45),"")</f>
        <v/>
      </c>
      <c r="AB21" s="66" t="str">
        <f>IF(AND('Mapa final'!$Y$40="Alta",'Mapa final'!$AA$40="Mayor"),CONCATENATE("R6C",'Mapa final'!$O$40),"")</f>
        <v/>
      </c>
      <c r="AC21" s="67" t="str">
        <f>IF(AND('Mapa final'!$Y$41="Alta",'Mapa final'!$AA$41="Mayor"),CONCATENATE("R6C",'Mapa final'!$O$41),"")</f>
        <v/>
      </c>
      <c r="AD21" s="67" t="str">
        <f>IF(AND('Mapa final'!$Y$42="Alta",'Mapa final'!$AA$42="Mayor"),CONCATENATE("R6C",'Mapa final'!$O$42),"")</f>
        <v/>
      </c>
      <c r="AE21" s="67" t="str">
        <f>IF(AND('Mapa final'!$Y$43="Alta",'Mapa final'!$AA$43="Mayor"),CONCATENATE("R6C",'Mapa final'!$O$43),"")</f>
        <v/>
      </c>
      <c r="AF21" s="67" t="str">
        <f>IF(AND('Mapa final'!$Y$44="Alta",'Mapa final'!$AA$44="Mayor"),CONCATENATE("R6C",'Mapa final'!$O$44),"")</f>
        <v/>
      </c>
      <c r="AG21" s="68" t="str">
        <f>IF(AND('Mapa final'!$Y$45="Alta",'Mapa final'!$AA$45="Mayor"),CONCATENATE("R6C",'Mapa final'!$O$45),"")</f>
        <v/>
      </c>
      <c r="AH21" s="69" t="str">
        <f>IF(AND('Mapa final'!$Y$40="Alta",'Mapa final'!$AA$40="Catastrófico"),CONCATENATE("R6C",'Mapa final'!$O$40),"")</f>
        <v/>
      </c>
      <c r="AI21" s="70" t="str">
        <f>IF(AND('Mapa final'!$Y$41="Alta",'Mapa final'!$AA$41="Catastrófico"),CONCATENATE("R6C",'Mapa final'!$O$41),"")</f>
        <v/>
      </c>
      <c r="AJ21" s="70" t="str">
        <f>IF(AND('Mapa final'!$Y$42="Alta",'Mapa final'!$AA$42="Catastrófico"),CONCATENATE("R6C",'Mapa final'!$O$42),"")</f>
        <v/>
      </c>
      <c r="AK21" s="70" t="str">
        <f>IF(AND('Mapa final'!$Y$43="Alta",'Mapa final'!$AA$43="Catastrófico"),CONCATENATE("R6C",'Mapa final'!$O$43),"")</f>
        <v/>
      </c>
      <c r="AL21" s="70" t="str">
        <f>IF(AND('Mapa final'!$Y$44="Alta",'Mapa final'!$AA$44="Catastrófico"),CONCATENATE("R6C",'Mapa final'!$O$44),"")</f>
        <v/>
      </c>
      <c r="AM21" s="71" t="str">
        <f>IF(AND('Mapa final'!$Y$45="Alta",'Mapa final'!$AA$45="Catastrófico"),CONCATENATE("R6C",'Mapa final'!$O$45),"")</f>
        <v/>
      </c>
      <c r="AN21" s="97"/>
      <c r="AO21" s="360"/>
      <c r="AP21" s="361"/>
      <c r="AQ21" s="361"/>
      <c r="AR21" s="361"/>
      <c r="AS21" s="361"/>
      <c r="AT21" s="362"/>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row>
    <row r="22" spans="1:76" ht="15" customHeight="1" x14ac:dyDescent="0.25">
      <c r="A22" s="97"/>
      <c r="B22" s="271"/>
      <c r="C22" s="271"/>
      <c r="D22" s="272"/>
      <c r="E22" s="370"/>
      <c r="F22" s="369"/>
      <c r="G22" s="369"/>
      <c r="H22" s="369"/>
      <c r="I22" s="369"/>
      <c r="J22" s="81" t="str">
        <f>IF(AND('Mapa final'!$Y$46="Alta",'Mapa final'!$AA$46="Leve"),CONCATENATE("R7C",'Mapa final'!$O$46),"")</f>
        <v/>
      </c>
      <c r="K22" s="82" t="str">
        <f>IF(AND('Mapa final'!$Y$47="Alta",'Mapa final'!$AA$47="Leve"),CONCATENATE("R7C",'Mapa final'!$O$47),"")</f>
        <v/>
      </c>
      <c r="L22" s="82" t="str">
        <f>IF(AND('Mapa final'!$Y$48="Alta",'Mapa final'!$AA$48="Leve"),CONCATENATE("R7C",'Mapa final'!$O$48),"")</f>
        <v/>
      </c>
      <c r="M22" s="82" t="str">
        <f>IF(AND('Mapa final'!$Y$49="Alta",'Mapa final'!$AA$49="Leve"),CONCATENATE("R7C",'Mapa final'!$O$49),"")</f>
        <v/>
      </c>
      <c r="N22" s="82" t="str">
        <f>IF(AND('Mapa final'!$Y$50="Alta",'Mapa final'!$AA$50="Leve"),CONCATENATE("R7C",'Mapa final'!$O$50),"")</f>
        <v/>
      </c>
      <c r="O22" s="83" t="str">
        <f>IF(AND('Mapa final'!$Y$51="Alta",'Mapa final'!$AA$51="Leve"),CONCATENATE("R7C",'Mapa final'!$O$51),"")</f>
        <v/>
      </c>
      <c r="P22" s="81" t="str">
        <f>IF(AND('Mapa final'!$Y$46="Alta",'Mapa final'!$AA$46="Menor"),CONCATENATE("R7C",'Mapa final'!$O$46),"")</f>
        <v/>
      </c>
      <c r="Q22" s="82" t="str">
        <f>IF(AND('Mapa final'!$Y$47="Alta",'Mapa final'!$AA$47="Menor"),CONCATENATE("R7C",'Mapa final'!$O$47),"")</f>
        <v/>
      </c>
      <c r="R22" s="82" t="str">
        <f>IF(AND('Mapa final'!$Y$48="Alta",'Mapa final'!$AA$48="Menor"),CONCATENATE("R7C",'Mapa final'!$O$48),"")</f>
        <v/>
      </c>
      <c r="S22" s="82" t="str">
        <f>IF(AND('Mapa final'!$Y$49="Alta",'Mapa final'!$AA$49="Menor"),CONCATENATE("R7C",'Mapa final'!$O$49),"")</f>
        <v/>
      </c>
      <c r="T22" s="82" t="str">
        <f>IF(AND('Mapa final'!$Y$50="Alta",'Mapa final'!$AA$50="Menor"),CONCATENATE("R7C",'Mapa final'!$O$50),"")</f>
        <v/>
      </c>
      <c r="U22" s="83" t="str">
        <f>IF(AND('Mapa final'!$Y$51="Alta",'Mapa final'!$AA$51="Menor"),CONCATENATE("R7C",'Mapa final'!$O$51),"")</f>
        <v/>
      </c>
      <c r="V22" s="66" t="str">
        <f>IF(AND('Mapa final'!$Y$46="Alta",'Mapa final'!$AA$46="Moderado"),CONCATENATE("R7C",'Mapa final'!$O$46),"")</f>
        <v/>
      </c>
      <c r="W22" s="67" t="str">
        <f>IF(AND('Mapa final'!$Y$47="Alta",'Mapa final'!$AA$47="Moderado"),CONCATENATE("R7C",'Mapa final'!$O$47),"")</f>
        <v/>
      </c>
      <c r="X22" s="67" t="str">
        <f>IF(AND('Mapa final'!$Y$48="Alta",'Mapa final'!$AA$48="Moderado"),CONCATENATE("R7C",'Mapa final'!$O$48),"")</f>
        <v/>
      </c>
      <c r="Y22" s="67" t="str">
        <f>IF(AND('Mapa final'!$Y$49="Alta",'Mapa final'!$AA$49="Moderado"),CONCATENATE("R7C",'Mapa final'!$O$49),"")</f>
        <v/>
      </c>
      <c r="Z22" s="67" t="str">
        <f>IF(AND('Mapa final'!$Y$50="Alta",'Mapa final'!$AA$50="Moderado"),CONCATENATE("R7C",'Mapa final'!$O$50),"")</f>
        <v/>
      </c>
      <c r="AA22" s="68" t="str">
        <f>IF(AND('Mapa final'!$Y$51="Alta",'Mapa final'!$AA$51="Moderado"),CONCATENATE("R7C",'Mapa final'!$O$51),"")</f>
        <v/>
      </c>
      <c r="AB22" s="66" t="str">
        <f>IF(AND('Mapa final'!$Y$46="Alta",'Mapa final'!$AA$46="Mayor"),CONCATENATE("R7C",'Mapa final'!$O$46),"")</f>
        <v/>
      </c>
      <c r="AC22" s="67" t="str">
        <f>IF(AND('Mapa final'!$Y$47="Alta",'Mapa final'!$AA$47="Mayor"),CONCATENATE("R7C",'Mapa final'!$O$47),"")</f>
        <v/>
      </c>
      <c r="AD22" s="67" t="str">
        <f>IF(AND('Mapa final'!$Y$48="Alta",'Mapa final'!$AA$48="Mayor"),CONCATENATE("R7C",'Mapa final'!$O$48),"")</f>
        <v/>
      </c>
      <c r="AE22" s="67" t="str">
        <f>IF(AND('Mapa final'!$Y$49="Alta",'Mapa final'!$AA$49="Mayor"),CONCATENATE("R7C",'Mapa final'!$O$49),"")</f>
        <v/>
      </c>
      <c r="AF22" s="67" t="str">
        <f>IF(AND('Mapa final'!$Y$50="Alta",'Mapa final'!$AA$50="Mayor"),CONCATENATE("R7C",'Mapa final'!$O$50),"")</f>
        <v/>
      </c>
      <c r="AG22" s="68" t="str">
        <f>IF(AND('Mapa final'!$Y$51="Alta",'Mapa final'!$AA$51="Mayor"),CONCATENATE("R7C",'Mapa final'!$O$51),"")</f>
        <v/>
      </c>
      <c r="AH22" s="69" t="str">
        <f>IF(AND('Mapa final'!$Y$46="Alta",'Mapa final'!$AA$46="Catastrófico"),CONCATENATE("R7C",'Mapa final'!$O$46),"")</f>
        <v/>
      </c>
      <c r="AI22" s="70" t="str">
        <f>IF(AND('Mapa final'!$Y$47="Alta",'Mapa final'!$AA$47="Catastrófico"),CONCATENATE("R7C",'Mapa final'!$O$47),"")</f>
        <v/>
      </c>
      <c r="AJ22" s="70" t="str">
        <f>IF(AND('Mapa final'!$Y$48="Alta",'Mapa final'!$AA$48="Catastrófico"),CONCATENATE("R7C",'Mapa final'!$O$48),"")</f>
        <v/>
      </c>
      <c r="AK22" s="70" t="str">
        <f>IF(AND('Mapa final'!$Y$49="Alta",'Mapa final'!$AA$49="Catastrófico"),CONCATENATE("R7C",'Mapa final'!$O$49),"")</f>
        <v/>
      </c>
      <c r="AL22" s="70" t="str">
        <f>IF(AND('Mapa final'!$Y$50="Alta",'Mapa final'!$AA$50="Catastrófico"),CONCATENATE("R7C",'Mapa final'!$O$50),"")</f>
        <v/>
      </c>
      <c r="AM22" s="71" t="str">
        <f>IF(AND('Mapa final'!$Y$51="Alta",'Mapa final'!$AA$51="Catastrófico"),CONCATENATE("R7C",'Mapa final'!$O$51),"")</f>
        <v/>
      </c>
      <c r="AN22" s="97"/>
      <c r="AO22" s="360"/>
      <c r="AP22" s="361"/>
      <c r="AQ22" s="361"/>
      <c r="AR22" s="361"/>
      <c r="AS22" s="361"/>
      <c r="AT22" s="362"/>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row>
    <row r="23" spans="1:76" ht="15" customHeight="1" x14ac:dyDescent="0.25">
      <c r="A23" s="97"/>
      <c r="B23" s="271"/>
      <c r="C23" s="271"/>
      <c r="D23" s="272"/>
      <c r="E23" s="370"/>
      <c r="F23" s="369"/>
      <c r="G23" s="369"/>
      <c r="H23" s="369"/>
      <c r="I23" s="369"/>
      <c r="J23" s="81" t="str">
        <f>IF(AND('Mapa final'!$Y$52="Alta",'Mapa final'!$AA$52="Leve"),CONCATENATE("R8C",'Mapa final'!$O$52),"")</f>
        <v/>
      </c>
      <c r="K23" s="82" t="str">
        <f>IF(AND('Mapa final'!$Y$53="Alta",'Mapa final'!$AA$53="Leve"),CONCATENATE("R8C",'Mapa final'!$O$53),"")</f>
        <v/>
      </c>
      <c r="L23" s="82" t="str">
        <f>IF(AND('Mapa final'!$Y$54="Alta",'Mapa final'!$AA$54="Leve"),CONCATENATE("R8C",'Mapa final'!$O$54),"")</f>
        <v/>
      </c>
      <c r="M23" s="82" t="str">
        <f>IF(AND('Mapa final'!$Y$55="Alta",'Mapa final'!$AA$55="Leve"),CONCATENATE("R8C",'Mapa final'!$O$55),"")</f>
        <v/>
      </c>
      <c r="N23" s="82" t="str">
        <f>IF(AND('Mapa final'!$Y$56="Alta",'Mapa final'!$AA$56="Leve"),CONCATENATE("R8C",'Mapa final'!$O$56),"")</f>
        <v/>
      </c>
      <c r="O23" s="83" t="str">
        <f>IF(AND('Mapa final'!$Y$57="Alta",'Mapa final'!$AA$57="Leve"),CONCATENATE("R8C",'Mapa final'!$O$57),"")</f>
        <v/>
      </c>
      <c r="P23" s="81" t="str">
        <f>IF(AND('Mapa final'!$Y$52="Alta",'Mapa final'!$AA$52="Menor"),CONCATENATE("R8C",'Mapa final'!$O$52),"")</f>
        <v/>
      </c>
      <c r="Q23" s="82" t="str">
        <f>IF(AND('Mapa final'!$Y$53="Alta",'Mapa final'!$AA$53="Menor"),CONCATENATE("R8C",'Mapa final'!$O$53),"")</f>
        <v/>
      </c>
      <c r="R23" s="82" t="str">
        <f>IF(AND('Mapa final'!$Y$54="Alta",'Mapa final'!$AA$54="Menor"),CONCATENATE("R8C",'Mapa final'!$O$54),"")</f>
        <v/>
      </c>
      <c r="S23" s="82" t="str">
        <f>IF(AND('Mapa final'!$Y$55="Alta",'Mapa final'!$AA$55="Menor"),CONCATENATE("R8C",'Mapa final'!$O$55),"")</f>
        <v/>
      </c>
      <c r="T23" s="82" t="str">
        <f>IF(AND('Mapa final'!$Y$56="Alta",'Mapa final'!$AA$56="Menor"),CONCATENATE("R8C",'Mapa final'!$O$56),"")</f>
        <v/>
      </c>
      <c r="U23" s="83" t="str">
        <f>IF(AND('Mapa final'!$Y$57="Alta",'Mapa final'!$AA$57="Menor"),CONCATENATE("R8C",'Mapa final'!$O$57),"")</f>
        <v/>
      </c>
      <c r="V23" s="66" t="str">
        <f>IF(AND('Mapa final'!$Y$52="Alta",'Mapa final'!$AA$52="Moderado"),CONCATENATE("R8C",'Mapa final'!$O$52),"")</f>
        <v/>
      </c>
      <c r="W23" s="67" t="str">
        <f>IF(AND('Mapa final'!$Y$53="Alta",'Mapa final'!$AA$53="Moderado"),CONCATENATE("R8C",'Mapa final'!$O$53),"")</f>
        <v/>
      </c>
      <c r="X23" s="67" t="str">
        <f>IF(AND('Mapa final'!$Y$54="Alta",'Mapa final'!$AA$54="Moderado"),CONCATENATE("R8C",'Mapa final'!$O$54),"")</f>
        <v/>
      </c>
      <c r="Y23" s="67" t="str">
        <f>IF(AND('Mapa final'!$Y$55="Alta",'Mapa final'!$AA$55="Moderado"),CONCATENATE("R8C",'Mapa final'!$O$55),"")</f>
        <v/>
      </c>
      <c r="Z23" s="67" t="str">
        <f>IF(AND('Mapa final'!$Y$56="Alta",'Mapa final'!$AA$56="Moderado"),CONCATENATE("R8C",'Mapa final'!$O$56),"")</f>
        <v/>
      </c>
      <c r="AA23" s="68" t="str">
        <f>IF(AND('Mapa final'!$Y$57="Alta",'Mapa final'!$AA$57="Moderado"),CONCATENATE("R8C",'Mapa final'!$O$57),"")</f>
        <v/>
      </c>
      <c r="AB23" s="66" t="str">
        <f>IF(AND('Mapa final'!$Y$52="Alta",'Mapa final'!$AA$52="Mayor"),CONCATENATE("R8C",'Mapa final'!$O$52),"")</f>
        <v/>
      </c>
      <c r="AC23" s="67" t="str">
        <f>IF(AND('Mapa final'!$Y$53="Alta",'Mapa final'!$AA$53="Mayor"),CONCATENATE("R8C",'Mapa final'!$O$53),"")</f>
        <v/>
      </c>
      <c r="AD23" s="67" t="str">
        <f>IF(AND('Mapa final'!$Y$54="Alta",'Mapa final'!$AA$54="Mayor"),CONCATENATE("R8C",'Mapa final'!$O$54),"")</f>
        <v/>
      </c>
      <c r="AE23" s="67" t="str">
        <f>IF(AND('Mapa final'!$Y$55="Alta",'Mapa final'!$AA$55="Mayor"),CONCATENATE("R8C",'Mapa final'!$O$55),"")</f>
        <v/>
      </c>
      <c r="AF23" s="67" t="str">
        <f>IF(AND('Mapa final'!$Y$56="Alta",'Mapa final'!$AA$56="Mayor"),CONCATENATE("R8C",'Mapa final'!$O$56),"")</f>
        <v/>
      </c>
      <c r="AG23" s="68" t="str">
        <f>IF(AND('Mapa final'!$Y$57="Alta",'Mapa final'!$AA$57="Mayor"),CONCATENATE("R8C",'Mapa final'!$O$57),"")</f>
        <v/>
      </c>
      <c r="AH23" s="69" t="str">
        <f>IF(AND('Mapa final'!$Y$52="Alta",'Mapa final'!$AA$52="Catastrófico"),CONCATENATE("R8C",'Mapa final'!$O$52),"")</f>
        <v/>
      </c>
      <c r="AI23" s="70" t="str">
        <f>IF(AND('Mapa final'!$Y$53="Alta",'Mapa final'!$AA$53="Catastrófico"),CONCATENATE("R8C",'Mapa final'!$O$53),"")</f>
        <v/>
      </c>
      <c r="AJ23" s="70" t="str">
        <f>IF(AND('Mapa final'!$Y$54="Alta",'Mapa final'!$AA$54="Catastrófico"),CONCATENATE("R8C",'Mapa final'!$O$54),"")</f>
        <v/>
      </c>
      <c r="AK23" s="70" t="str">
        <f>IF(AND('Mapa final'!$Y$55="Alta",'Mapa final'!$AA$55="Catastrófico"),CONCATENATE("R8C",'Mapa final'!$O$55),"")</f>
        <v/>
      </c>
      <c r="AL23" s="70" t="str">
        <f>IF(AND('Mapa final'!$Y$56="Alta",'Mapa final'!$AA$56="Catastrófico"),CONCATENATE("R8C",'Mapa final'!$O$56),"")</f>
        <v/>
      </c>
      <c r="AM23" s="71" t="str">
        <f>IF(AND('Mapa final'!$Y$57="Alta",'Mapa final'!$AA$57="Catastrófico"),CONCATENATE("R8C",'Mapa final'!$O$57),"")</f>
        <v/>
      </c>
      <c r="AN23" s="97"/>
      <c r="AO23" s="360"/>
      <c r="AP23" s="361"/>
      <c r="AQ23" s="361"/>
      <c r="AR23" s="361"/>
      <c r="AS23" s="361"/>
      <c r="AT23" s="362"/>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row>
    <row r="24" spans="1:76" ht="15" customHeight="1" x14ac:dyDescent="0.25">
      <c r="A24" s="97"/>
      <c r="B24" s="271"/>
      <c r="C24" s="271"/>
      <c r="D24" s="272"/>
      <c r="E24" s="370"/>
      <c r="F24" s="369"/>
      <c r="G24" s="369"/>
      <c r="H24" s="369"/>
      <c r="I24" s="369"/>
      <c r="J24" s="81" t="str">
        <f>IF(AND('Mapa final'!$Y$58="Alta",'Mapa final'!$AA$58="Leve"),CONCATENATE("R9C",'Mapa final'!$O$58),"")</f>
        <v/>
      </c>
      <c r="K24" s="82" t="str">
        <f>IF(AND('Mapa final'!$Y$59="Alta",'Mapa final'!$AA$59="Leve"),CONCATENATE("R9C",'Mapa final'!$O$59),"")</f>
        <v/>
      </c>
      <c r="L24" s="82" t="str">
        <f>IF(AND('Mapa final'!$Y$60="Alta",'Mapa final'!$AA$60="Leve"),CONCATENATE("R9C",'Mapa final'!$O$60),"")</f>
        <v/>
      </c>
      <c r="M24" s="82" t="str">
        <f>IF(AND('Mapa final'!$Y$61="Alta",'Mapa final'!$AA$61="Leve"),CONCATENATE("R9C",'Mapa final'!$O$61),"")</f>
        <v/>
      </c>
      <c r="N24" s="82" t="str">
        <f>IF(AND('Mapa final'!$Y$62="Alta",'Mapa final'!$AA$62="Leve"),CONCATENATE("R9C",'Mapa final'!$O$62),"")</f>
        <v/>
      </c>
      <c r="O24" s="83" t="str">
        <f>IF(AND('Mapa final'!$Y$63="Alta",'Mapa final'!$AA$63="Leve"),CONCATENATE("R9C",'Mapa final'!$O$63),"")</f>
        <v/>
      </c>
      <c r="P24" s="81" t="str">
        <f>IF(AND('Mapa final'!$Y$58="Alta",'Mapa final'!$AA$58="Menor"),CONCATENATE("R9C",'Mapa final'!$O$58),"")</f>
        <v/>
      </c>
      <c r="Q24" s="82" t="str">
        <f>IF(AND('Mapa final'!$Y$59="Alta",'Mapa final'!$AA$59="Menor"),CONCATENATE("R9C",'Mapa final'!$O$59),"")</f>
        <v/>
      </c>
      <c r="R24" s="82" t="str">
        <f>IF(AND('Mapa final'!$Y$60="Alta",'Mapa final'!$AA$60="Menor"),CONCATENATE("R9C",'Mapa final'!$O$60),"")</f>
        <v/>
      </c>
      <c r="S24" s="82" t="str">
        <f>IF(AND('Mapa final'!$Y$61="Alta",'Mapa final'!$AA$61="Menor"),CONCATENATE("R9C",'Mapa final'!$O$61),"")</f>
        <v/>
      </c>
      <c r="T24" s="82" t="str">
        <f>IF(AND('Mapa final'!$Y$62="Alta",'Mapa final'!$AA$62="Menor"),CONCATENATE("R9C",'Mapa final'!$O$62),"")</f>
        <v/>
      </c>
      <c r="U24" s="83" t="str">
        <f>IF(AND('Mapa final'!$Y$63="Alta",'Mapa final'!$AA$63="Menor"),CONCATENATE("R9C",'Mapa final'!$O$63),"")</f>
        <v/>
      </c>
      <c r="V24" s="66" t="str">
        <f>IF(AND('Mapa final'!$Y$58="Alta",'Mapa final'!$AA$58="Moderado"),CONCATENATE("R9C",'Mapa final'!$O$58),"")</f>
        <v/>
      </c>
      <c r="W24" s="67" t="str">
        <f>IF(AND('Mapa final'!$Y$59="Alta",'Mapa final'!$AA$59="Moderado"),CONCATENATE("R9C",'Mapa final'!$O$59),"")</f>
        <v/>
      </c>
      <c r="X24" s="67" t="str">
        <f>IF(AND('Mapa final'!$Y$60="Alta",'Mapa final'!$AA$60="Moderado"),CONCATENATE("R9C",'Mapa final'!$O$60),"")</f>
        <v/>
      </c>
      <c r="Y24" s="67" t="str">
        <f>IF(AND('Mapa final'!$Y$61="Alta",'Mapa final'!$AA$61="Moderado"),CONCATENATE("R9C",'Mapa final'!$O$61),"")</f>
        <v/>
      </c>
      <c r="Z24" s="67" t="str">
        <f>IF(AND('Mapa final'!$Y$62="Alta",'Mapa final'!$AA$62="Moderado"),CONCATENATE("R9C",'Mapa final'!$O$62),"")</f>
        <v/>
      </c>
      <c r="AA24" s="68" t="str">
        <f>IF(AND('Mapa final'!$Y$63="Alta",'Mapa final'!$AA$63="Moderado"),CONCATENATE("R9C",'Mapa final'!$O$63),"")</f>
        <v/>
      </c>
      <c r="AB24" s="66" t="str">
        <f>IF(AND('Mapa final'!$Y$58="Alta",'Mapa final'!$AA$58="Mayor"),CONCATENATE("R9C",'Mapa final'!$O$58),"")</f>
        <v/>
      </c>
      <c r="AC24" s="67" t="str">
        <f>IF(AND('Mapa final'!$Y$59="Alta",'Mapa final'!$AA$59="Mayor"),CONCATENATE("R9C",'Mapa final'!$O$59),"")</f>
        <v/>
      </c>
      <c r="AD24" s="67" t="str">
        <f>IF(AND('Mapa final'!$Y$60="Alta",'Mapa final'!$AA$60="Mayor"),CONCATENATE("R9C",'Mapa final'!$O$60),"")</f>
        <v/>
      </c>
      <c r="AE24" s="67" t="str">
        <f>IF(AND('Mapa final'!$Y$61="Alta",'Mapa final'!$AA$61="Mayor"),CONCATENATE("R9C",'Mapa final'!$O$61),"")</f>
        <v/>
      </c>
      <c r="AF24" s="67" t="str">
        <f>IF(AND('Mapa final'!$Y$62="Alta",'Mapa final'!$AA$62="Mayor"),CONCATENATE("R9C",'Mapa final'!$O$62),"")</f>
        <v/>
      </c>
      <c r="AG24" s="68" t="str">
        <f>IF(AND('Mapa final'!$Y$63="Alta",'Mapa final'!$AA$63="Mayor"),CONCATENATE("R9C",'Mapa final'!$O$63),"")</f>
        <v/>
      </c>
      <c r="AH24" s="69" t="str">
        <f>IF(AND('Mapa final'!$Y$58="Alta",'Mapa final'!$AA$58="Catastrófico"),CONCATENATE("R9C",'Mapa final'!$O$58),"")</f>
        <v/>
      </c>
      <c r="AI24" s="70" t="str">
        <f>IF(AND('Mapa final'!$Y$59="Alta",'Mapa final'!$AA$59="Catastrófico"),CONCATENATE("R9C",'Mapa final'!$O$59),"")</f>
        <v/>
      </c>
      <c r="AJ24" s="70" t="str">
        <f>IF(AND('Mapa final'!$Y$60="Alta",'Mapa final'!$AA$60="Catastrófico"),CONCATENATE("R9C",'Mapa final'!$O$60),"")</f>
        <v/>
      </c>
      <c r="AK24" s="70" t="str">
        <f>IF(AND('Mapa final'!$Y$61="Alta",'Mapa final'!$AA$61="Catastrófico"),CONCATENATE("R9C",'Mapa final'!$O$61),"")</f>
        <v/>
      </c>
      <c r="AL24" s="70" t="str">
        <f>IF(AND('Mapa final'!$Y$62="Alta",'Mapa final'!$AA$62="Catastrófico"),CONCATENATE("R9C",'Mapa final'!$O$62),"")</f>
        <v/>
      </c>
      <c r="AM24" s="71" t="str">
        <f>IF(AND('Mapa final'!$Y$63="Alta",'Mapa final'!$AA$63="Catastrófico"),CONCATENATE("R9C",'Mapa final'!$O$63),"")</f>
        <v/>
      </c>
      <c r="AN24" s="97"/>
      <c r="AO24" s="360"/>
      <c r="AP24" s="361"/>
      <c r="AQ24" s="361"/>
      <c r="AR24" s="361"/>
      <c r="AS24" s="361"/>
      <c r="AT24" s="362"/>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row>
    <row r="25" spans="1:76" ht="15.75" customHeight="1" thickBot="1" x14ac:dyDescent="0.3">
      <c r="A25" s="97"/>
      <c r="B25" s="271"/>
      <c r="C25" s="271"/>
      <c r="D25" s="272"/>
      <c r="E25" s="371"/>
      <c r="F25" s="372"/>
      <c r="G25" s="372"/>
      <c r="H25" s="372"/>
      <c r="I25" s="372"/>
      <c r="J25" s="84" t="str">
        <f>IF(AND('Mapa final'!$Y$64="Alta",'Mapa final'!$AA$64="Leve"),CONCATENATE("R10C",'Mapa final'!$O$64),"")</f>
        <v/>
      </c>
      <c r="K25" s="85" t="str">
        <f>IF(AND('Mapa final'!$Y$65="Alta",'Mapa final'!$AA$65="Leve"),CONCATENATE("R10C",'Mapa final'!$O$65),"")</f>
        <v/>
      </c>
      <c r="L25" s="85" t="str">
        <f>IF(AND('Mapa final'!$Y$66="Alta",'Mapa final'!$AA$66="Leve"),CONCATENATE("R10C",'Mapa final'!$O$66),"")</f>
        <v/>
      </c>
      <c r="M25" s="85" t="str">
        <f>IF(AND('Mapa final'!$Y$67="Alta",'Mapa final'!$AA$67="Leve"),CONCATENATE("R10C",'Mapa final'!$O$67),"")</f>
        <v/>
      </c>
      <c r="N25" s="85" t="str">
        <f>IF(AND('Mapa final'!$Y$68="Alta",'Mapa final'!$AA$68="Leve"),CONCATENATE("R10C",'Mapa final'!$O$68),"")</f>
        <v/>
      </c>
      <c r="O25" s="86" t="str">
        <f>IF(AND('Mapa final'!$Y$69="Alta",'Mapa final'!$AA$69="Leve"),CONCATENATE("R10C",'Mapa final'!$O$69),"")</f>
        <v/>
      </c>
      <c r="P25" s="84" t="str">
        <f>IF(AND('Mapa final'!$Y$64="Alta",'Mapa final'!$AA$64="Menor"),CONCATENATE("R10C",'Mapa final'!$O$64),"")</f>
        <v/>
      </c>
      <c r="Q25" s="85" t="str">
        <f>IF(AND('Mapa final'!$Y$65="Alta",'Mapa final'!$AA$65="Menor"),CONCATENATE("R10C",'Mapa final'!$O$65),"")</f>
        <v/>
      </c>
      <c r="R25" s="85" t="str">
        <f>IF(AND('Mapa final'!$Y$66="Alta",'Mapa final'!$AA$66="Menor"),CONCATENATE("R10C",'Mapa final'!$O$66),"")</f>
        <v/>
      </c>
      <c r="S25" s="85" t="str">
        <f>IF(AND('Mapa final'!$Y$67="Alta",'Mapa final'!$AA$67="Menor"),CONCATENATE("R10C",'Mapa final'!$O$67),"")</f>
        <v/>
      </c>
      <c r="T25" s="85" t="str">
        <f>IF(AND('Mapa final'!$Y$68="Alta",'Mapa final'!$AA$68="Menor"),CONCATENATE("R10C",'Mapa final'!$O$68),"")</f>
        <v/>
      </c>
      <c r="U25" s="86" t="str">
        <f>IF(AND('Mapa final'!$Y$69="Alta",'Mapa final'!$AA$69="Menor"),CONCATENATE("R10C",'Mapa final'!$O$69),"")</f>
        <v/>
      </c>
      <c r="V25" s="72" t="str">
        <f>IF(AND('Mapa final'!$Y$64="Alta",'Mapa final'!$AA$64="Moderado"),CONCATENATE("R10C",'Mapa final'!$O$64),"")</f>
        <v/>
      </c>
      <c r="W25" s="73" t="str">
        <f>IF(AND('Mapa final'!$Y$65="Alta",'Mapa final'!$AA$65="Moderado"),CONCATENATE("R10C",'Mapa final'!$O$65),"")</f>
        <v/>
      </c>
      <c r="X25" s="73" t="str">
        <f>IF(AND('Mapa final'!$Y$66="Alta",'Mapa final'!$AA$66="Moderado"),CONCATENATE("R10C",'Mapa final'!$O$66),"")</f>
        <v/>
      </c>
      <c r="Y25" s="73" t="str">
        <f>IF(AND('Mapa final'!$Y$67="Alta",'Mapa final'!$AA$67="Moderado"),CONCATENATE("R10C",'Mapa final'!$O$67),"")</f>
        <v/>
      </c>
      <c r="Z25" s="73" t="str">
        <f>IF(AND('Mapa final'!$Y$68="Alta",'Mapa final'!$AA$68="Moderado"),CONCATENATE("R10C",'Mapa final'!$O$68),"")</f>
        <v/>
      </c>
      <c r="AA25" s="74" t="str">
        <f>IF(AND('Mapa final'!$Y$69="Alta",'Mapa final'!$AA$69="Moderado"),CONCATENATE("R10C",'Mapa final'!$O$69),"")</f>
        <v/>
      </c>
      <c r="AB25" s="72" t="str">
        <f>IF(AND('Mapa final'!$Y$64="Alta",'Mapa final'!$AA$64="Mayor"),CONCATENATE("R10C",'Mapa final'!$O$64),"")</f>
        <v/>
      </c>
      <c r="AC25" s="73" t="str">
        <f>IF(AND('Mapa final'!$Y$65="Alta",'Mapa final'!$AA$65="Mayor"),CONCATENATE("R10C",'Mapa final'!$O$65),"")</f>
        <v/>
      </c>
      <c r="AD25" s="73" t="str">
        <f>IF(AND('Mapa final'!$Y$66="Alta",'Mapa final'!$AA$66="Mayor"),CONCATENATE("R10C",'Mapa final'!$O$66),"")</f>
        <v/>
      </c>
      <c r="AE25" s="73" t="str">
        <f>IF(AND('Mapa final'!$Y$67="Alta",'Mapa final'!$AA$67="Mayor"),CONCATENATE("R10C",'Mapa final'!$O$67),"")</f>
        <v/>
      </c>
      <c r="AF25" s="73" t="str">
        <f>IF(AND('Mapa final'!$Y$68="Alta",'Mapa final'!$AA$68="Mayor"),CONCATENATE("R10C",'Mapa final'!$O$68),"")</f>
        <v/>
      </c>
      <c r="AG25" s="74" t="str">
        <f>IF(AND('Mapa final'!$Y$69="Alta",'Mapa final'!$AA$69="Mayor"),CONCATENATE("R10C",'Mapa final'!$O$69),"")</f>
        <v/>
      </c>
      <c r="AH25" s="75" t="str">
        <f>IF(AND('Mapa final'!$Y$64="Alta",'Mapa final'!$AA$64="Catastrófico"),CONCATENATE("R10C",'Mapa final'!$O$64),"")</f>
        <v/>
      </c>
      <c r="AI25" s="76" t="str">
        <f>IF(AND('Mapa final'!$Y$65="Alta",'Mapa final'!$AA$65="Catastrófico"),CONCATENATE("R10C",'Mapa final'!$O$65),"")</f>
        <v/>
      </c>
      <c r="AJ25" s="76" t="str">
        <f>IF(AND('Mapa final'!$Y$66="Alta",'Mapa final'!$AA$66="Catastrófico"),CONCATENATE("R10C",'Mapa final'!$O$66),"")</f>
        <v/>
      </c>
      <c r="AK25" s="76" t="str">
        <f>IF(AND('Mapa final'!$Y$67="Alta",'Mapa final'!$AA$67="Catastrófico"),CONCATENATE("R10C",'Mapa final'!$O$67),"")</f>
        <v/>
      </c>
      <c r="AL25" s="76" t="str">
        <f>IF(AND('Mapa final'!$Y$68="Alta",'Mapa final'!$AA$68="Catastrófico"),CONCATENATE("R10C",'Mapa final'!$O$68),"")</f>
        <v/>
      </c>
      <c r="AM25" s="77" t="str">
        <f>IF(AND('Mapa final'!$Y$69="Alta",'Mapa final'!$AA$69="Catastrófico"),CONCATENATE("R10C",'Mapa final'!$O$69),"")</f>
        <v/>
      </c>
      <c r="AN25" s="97"/>
      <c r="AO25" s="363"/>
      <c r="AP25" s="364"/>
      <c r="AQ25" s="364"/>
      <c r="AR25" s="364"/>
      <c r="AS25" s="364"/>
      <c r="AT25" s="365"/>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row>
    <row r="26" spans="1:76" ht="15" customHeight="1" x14ac:dyDescent="0.25">
      <c r="A26" s="97"/>
      <c r="B26" s="271"/>
      <c r="C26" s="271"/>
      <c r="D26" s="272"/>
      <c r="E26" s="366" t="s">
        <v>117</v>
      </c>
      <c r="F26" s="367"/>
      <c r="G26" s="367"/>
      <c r="H26" s="367"/>
      <c r="I26" s="384"/>
      <c r="J26" s="78" t="str">
        <f>IF(AND('Mapa final'!$Y$10="Media",'Mapa final'!$AA$10="Leve"),CONCATENATE("R1C",'Mapa final'!$O$10),"")</f>
        <v/>
      </c>
      <c r="K26" s="79" t="str">
        <f>IF(AND('Mapa final'!$Y$11="Media",'Mapa final'!$AA$11="Leve"),CONCATENATE("R1C",'Mapa final'!$O$11),"")</f>
        <v/>
      </c>
      <c r="L26" s="79" t="str">
        <f>IF(AND('Mapa final'!$Y$12="Media",'Mapa final'!$AA$12="Leve"),CONCATENATE("R1C",'Mapa final'!$O$12),"")</f>
        <v/>
      </c>
      <c r="M26" s="79" t="str">
        <f>IF(AND('Mapa final'!$Y$13="Media",'Mapa final'!$AA$13="Leve"),CONCATENATE("R1C",'Mapa final'!$O$13),"")</f>
        <v/>
      </c>
      <c r="N26" s="79" t="str">
        <f>IF(AND('Mapa final'!$Y$14="Media",'Mapa final'!$AA$14="Leve"),CONCATENATE("R1C",'Mapa final'!$O$14),"")</f>
        <v/>
      </c>
      <c r="O26" s="80" t="str">
        <f>IF(AND('Mapa final'!$Y$15="Media",'Mapa final'!$AA$15="Leve"),CONCATENATE("R1C",'Mapa final'!$O$15),"")</f>
        <v/>
      </c>
      <c r="P26" s="78" t="str">
        <f>IF(AND('Mapa final'!$Y$10="Media",'Mapa final'!$AA$10="Menor"),CONCATENATE("R1C",'Mapa final'!$O$10),"")</f>
        <v/>
      </c>
      <c r="Q26" s="79" t="str">
        <f>IF(AND('Mapa final'!$Y$11="Media",'Mapa final'!$AA$11="Menor"),CONCATENATE("R1C",'Mapa final'!$O$11),"")</f>
        <v/>
      </c>
      <c r="R26" s="79" t="str">
        <f>IF(AND('Mapa final'!$Y$12="Media",'Mapa final'!$AA$12="Menor"),CONCATENATE("R1C",'Mapa final'!$O$12),"")</f>
        <v/>
      </c>
      <c r="S26" s="79" t="str">
        <f>IF(AND('Mapa final'!$Y$13="Media",'Mapa final'!$AA$13="Menor"),CONCATENATE("R1C",'Mapa final'!$O$13),"")</f>
        <v/>
      </c>
      <c r="T26" s="79" t="str">
        <f>IF(AND('Mapa final'!$Y$14="Media",'Mapa final'!$AA$14="Menor"),CONCATENATE("R1C",'Mapa final'!$O$14),"")</f>
        <v/>
      </c>
      <c r="U26" s="80" t="str">
        <f>IF(AND('Mapa final'!$Y$15="Media",'Mapa final'!$AA$15="Menor"),CONCATENATE("R1C",'Mapa final'!$O$15),"")</f>
        <v/>
      </c>
      <c r="V26" s="78" t="str">
        <f>IF(AND('Mapa final'!$Y$10="Media",'Mapa final'!$AA$10="Moderado"),CONCATENATE("R1C",'Mapa final'!$O$10),"")</f>
        <v/>
      </c>
      <c r="W26" s="79" t="str">
        <f>IF(AND('Mapa final'!$Y$11="Media",'Mapa final'!$AA$11="Moderado"),CONCATENATE("R1C",'Mapa final'!$O$11),"")</f>
        <v/>
      </c>
      <c r="X26" s="79" t="str">
        <f>IF(AND('Mapa final'!$Y$12="Media",'Mapa final'!$AA$12="Moderado"),CONCATENATE("R1C",'Mapa final'!$O$12),"")</f>
        <v/>
      </c>
      <c r="Y26" s="79" t="str">
        <f>IF(AND('Mapa final'!$Y$13="Media",'Mapa final'!$AA$13="Moderado"),CONCATENATE("R1C",'Mapa final'!$O$13),"")</f>
        <v/>
      </c>
      <c r="Z26" s="79" t="str">
        <f>IF(AND('Mapa final'!$Y$14="Media",'Mapa final'!$AA$14="Moderado"),CONCATENATE("R1C",'Mapa final'!$O$14),"")</f>
        <v/>
      </c>
      <c r="AA26" s="80" t="str">
        <f>IF(AND('Mapa final'!$Y$15="Media",'Mapa final'!$AA$15="Moderado"),CONCATENATE("R1C",'Mapa final'!$O$15),"")</f>
        <v/>
      </c>
      <c r="AB26" s="60" t="str">
        <f>IF(AND('Mapa final'!$Y$10="Media",'Mapa final'!$AA$10="Mayor"),CONCATENATE("R1C",'Mapa final'!$O$10),"")</f>
        <v/>
      </c>
      <c r="AC26" s="61" t="str">
        <f>IF(AND('Mapa final'!$Y$11="Media",'Mapa final'!$AA$11="Mayor"),CONCATENATE("R1C",'Mapa final'!$O$11),"")</f>
        <v/>
      </c>
      <c r="AD26" s="61" t="str">
        <f>IF(AND('Mapa final'!$Y$12="Media",'Mapa final'!$AA$12="Mayor"),CONCATENATE("R1C",'Mapa final'!$O$12),"")</f>
        <v/>
      </c>
      <c r="AE26" s="61" t="str">
        <f>IF(AND('Mapa final'!$Y$13="Media",'Mapa final'!$AA$13="Mayor"),CONCATENATE("R1C",'Mapa final'!$O$13),"")</f>
        <v/>
      </c>
      <c r="AF26" s="61" t="str">
        <f>IF(AND('Mapa final'!$Y$14="Media",'Mapa final'!$AA$14="Mayor"),CONCATENATE("R1C",'Mapa final'!$O$14),"")</f>
        <v/>
      </c>
      <c r="AG26" s="62" t="str">
        <f>IF(AND('Mapa final'!$Y$15="Media",'Mapa final'!$AA$15="Mayor"),CONCATENATE("R1C",'Mapa final'!$O$15),"")</f>
        <v/>
      </c>
      <c r="AH26" s="63" t="str">
        <f>IF(AND('Mapa final'!$Y$10="Media",'Mapa final'!$AA$10="Catastrófico"),CONCATENATE("R1C",'Mapa final'!$O$10),"")</f>
        <v/>
      </c>
      <c r="AI26" s="64" t="str">
        <f>IF(AND('Mapa final'!$Y$11="Media",'Mapa final'!$AA$11="Catastrófico"),CONCATENATE("R1C",'Mapa final'!$O$11),"")</f>
        <v/>
      </c>
      <c r="AJ26" s="64" t="str">
        <f>IF(AND('Mapa final'!$Y$12="Media",'Mapa final'!$AA$12="Catastrófico"),CONCATENATE("R1C",'Mapa final'!$O$12),"")</f>
        <v/>
      </c>
      <c r="AK26" s="64" t="str">
        <f>IF(AND('Mapa final'!$Y$13="Media",'Mapa final'!$AA$13="Catastrófico"),CONCATENATE("R1C",'Mapa final'!$O$13),"")</f>
        <v/>
      </c>
      <c r="AL26" s="64" t="str">
        <f>IF(AND('Mapa final'!$Y$14="Media",'Mapa final'!$AA$14="Catastrófico"),CONCATENATE("R1C",'Mapa final'!$O$14),"")</f>
        <v/>
      </c>
      <c r="AM26" s="65" t="str">
        <f>IF(AND('Mapa final'!$Y$15="Media",'Mapa final'!$AA$15="Catastrófico"),CONCATENATE("R1C",'Mapa final'!$O$15),"")</f>
        <v/>
      </c>
      <c r="AN26" s="97"/>
      <c r="AO26" s="396" t="s">
        <v>81</v>
      </c>
      <c r="AP26" s="397"/>
      <c r="AQ26" s="397"/>
      <c r="AR26" s="397"/>
      <c r="AS26" s="397"/>
      <c r="AT26" s="398"/>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row>
    <row r="27" spans="1:76" ht="15" customHeight="1" x14ac:dyDescent="0.25">
      <c r="A27" s="97"/>
      <c r="B27" s="271"/>
      <c r="C27" s="271"/>
      <c r="D27" s="272"/>
      <c r="E27" s="368"/>
      <c r="F27" s="369"/>
      <c r="G27" s="369"/>
      <c r="H27" s="369"/>
      <c r="I27" s="385"/>
      <c r="J27" s="81" t="str">
        <f>IF(AND('Mapa final'!$Y$16="Media",'Mapa final'!$AA$16="Leve"),CONCATENATE("R2C",'Mapa final'!$O$16),"")</f>
        <v/>
      </c>
      <c r="K27" s="82" t="str">
        <f>IF(AND('Mapa final'!$Y$17="Media",'Mapa final'!$AA$17="Leve"),CONCATENATE("R2C",'Mapa final'!$O$17),"")</f>
        <v/>
      </c>
      <c r="L27" s="82" t="str">
        <f>IF(AND('Mapa final'!$Y$18="Media",'Mapa final'!$AA$18="Leve"),CONCATENATE("R2C",'Mapa final'!$O$18),"")</f>
        <v/>
      </c>
      <c r="M27" s="82" t="str">
        <f>IF(AND('Mapa final'!$Y$19="Media",'Mapa final'!$AA$19="Leve"),CONCATENATE("R2C",'Mapa final'!$O$19),"")</f>
        <v/>
      </c>
      <c r="N27" s="82" t="str">
        <f>IF(AND('Mapa final'!$Y$20="Media",'Mapa final'!$AA$20="Leve"),CONCATENATE("R2C",'Mapa final'!$O$20),"")</f>
        <v/>
      </c>
      <c r="O27" s="83" t="str">
        <f>IF(AND('Mapa final'!$Y$21="Media",'Mapa final'!$AA$21="Leve"),CONCATENATE("R2C",'Mapa final'!$O$21),"")</f>
        <v/>
      </c>
      <c r="P27" s="81" t="str">
        <f>IF(AND('Mapa final'!$Y$16="Media",'Mapa final'!$AA$16="Menor"),CONCATENATE("R2C",'Mapa final'!$O$16),"")</f>
        <v/>
      </c>
      <c r="Q27" s="82" t="str">
        <f>IF(AND('Mapa final'!$Y$17="Media",'Mapa final'!$AA$17="Menor"),CONCATENATE("R2C",'Mapa final'!$O$17),"")</f>
        <v/>
      </c>
      <c r="R27" s="82" t="str">
        <f>IF(AND('Mapa final'!$Y$18="Media",'Mapa final'!$AA$18="Menor"),CONCATENATE("R2C",'Mapa final'!$O$18),"")</f>
        <v/>
      </c>
      <c r="S27" s="82" t="str">
        <f>IF(AND('Mapa final'!$Y$19="Media",'Mapa final'!$AA$19="Menor"),CONCATENATE("R2C",'Mapa final'!$O$19),"")</f>
        <v/>
      </c>
      <c r="T27" s="82" t="str">
        <f>IF(AND('Mapa final'!$Y$20="Media",'Mapa final'!$AA$20="Menor"),CONCATENATE("R2C",'Mapa final'!$O$20),"")</f>
        <v/>
      </c>
      <c r="U27" s="83" t="str">
        <f>IF(AND('Mapa final'!$Y$21="Media",'Mapa final'!$AA$21="Menor"),CONCATENATE("R2C",'Mapa final'!$O$21),"")</f>
        <v/>
      </c>
      <c r="V27" s="81" t="str">
        <f>IF(AND('Mapa final'!$Y$16="Media",'Mapa final'!$AA$16="Moderado"),CONCATENATE("R2C",'Mapa final'!$O$16),"")</f>
        <v>R2C1</v>
      </c>
      <c r="W27" s="82" t="str">
        <f>IF(AND('Mapa final'!$Y$17="Media",'Mapa final'!$AA$17="Moderado"),CONCATENATE("R2C",'Mapa final'!$O$17),"")</f>
        <v/>
      </c>
      <c r="X27" s="82" t="str">
        <f>IF(AND('Mapa final'!$Y$18="Media",'Mapa final'!$AA$18="Moderado"),CONCATENATE("R2C",'Mapa final'!$O$18),"")</f>
        <v/>
      </c>
      <c r="Y27" s="82" t="str">
        <f>IF(AND('Mapa final'!$Y$19="Media",'Mapa final'!$AA$19="Moderado"),CONCATENATE("R2C",'Mapa final'!$O$19),"")</f>
        <v/>
      </c>
      <c r="Z27" s="82" t="str">
        <f>IF(AND('Mapa final'!$Y$20="Media",'Mapa final'!$AA$20="Moderado"),CONCATENATE("R2C",'Mapa final'!$O$20),"")</f>
        <v/>
      </c>
      <c r="AA27" s="83" t="str">
        <f>IF(AND('Mapa final'!$Y$21="Media",'Mapa final'!$AA$21="Moderado"),CONCATENATE("R2C",'Mapa final'!$O$21),"")</f>
        <v/>
      </c>
      <c r="AB27" s="66" t="str">
        <f>IF(AND('Mapa final'!$Y$16="Media",'Mapa final'!$AA$16="Mayor"),CONCATENATE("R2C",'Mapa final'!$O$16),"")</f>
        <v/>
      </c>
      <c r="AC27" s="67" t="str">
        <f>IF(AND('Mapa final'!$Y$17="Media",'Mapa final'!$AA$17="Mayor"),CONCATENATE("R2C",'Mapa final'!$O$17),"")</f>
        <v/>
      </c>
      <c r="AD27" s="67" t="str">
        <f>IF(AND('Mapa final'!$Y$18="Media",'Mapa final'!$AA$18="Mayor"),CONCATENATE("R2C",'Mapa final'!$O$18),"")</f>
        <v/>
      </c>
      <c r="AE27" s="67" t="str">
        <f>IF(AND('Mapa final'!$Y$19="Media",'Mapa final'!$AA$19="Mayor"),CONCATENATE("R2C",'Mapa final'!$O$19),"")</f>
        <v/>
      </c>
      <c r="AF27" s="67" t="str">
        <f>IF(AND('Mapa final'!$Y$20="Media",'Mapa final'!$AA$20="Mayor"),CONCATENATE("R2C",'Mapa final'!$O$20),"")</f>
        <v/>
      </c>
      <c r="AG27" s="68" t="str">
        <f>IF(AND('Mapa final'!$Y$21="Media",'Mapa final'!$AA$21="Mayor"),CONCATENATE("R2C",'Mapa final'!$O$21),"")</f>
        <v/>
      </c>
      <c r="AH27" s="69" t="str">
        <f>IF(AND('Mapa final'!$Y$16="Media",'Mapa final'!$AA$16="Catastrófico"),CONCATENATE("R2C",'Mapa final'!$O$16),"")</f>
        <v/>
      </c>
      <c r="AI27" s="70" t="str">
        <f>IF(AND('Mapa final'!$Y$17="Media",'Mapa final'!$AA$17="Catastrófico"),CONCATENATE("R2C",'Mapa final'!$O$17),"")</f>
        <v/>
      </c>
      <c r="AJ27" s="70" t="str">
        <f>IF(AND('Mapa final'!$Y$18="Media",'Mapa final'!$AA$18="Catastrófico"),CONCATENATE("R2C",'Mapa final'!$O$18),"")</f>
        <v/>
      </c>
      <c r="AK27" s="70" t="str">
        <f>IF(AND('Mapa final'!$Y$19="Media",'Mapa final'!$AA$19="Catastrófico"),CONCATENATE("R2C",'Mapa final'!$O$19),"")</f>
        <v/>
      </c>
      <c r="AL27" s="70" t="str">
        <f>IF(AND('Mapa final'!$Y$20="Media",'Mapa final'!$AA$20="Catastrófico"),CONCATENATE("R2C",'Mapa final'!$O$20),"")</f>
        <v/>
      </c>
      <c r="AM27" s="71" t="str">
        <f>IF(AND('Mapa final'!$Y$21="Media",'Mapa final'!$AA$21="Catastrófico"),CONCATENATE("R2C",'Mapa final'!$O$21),"")</f>
        <v/>
      </c>
      <c r="AN27" s="97"/>
      <c r="AO27" s="399"/>
      <c r="AP27" s="400"/>
      <c r="AQ27" s="400"/>
      <c r="AR27" s="400"/>
      <c r="AS27" s="400"/>
      <c r="AT27" s="401"/>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row>
    <row r="28" spans="1:76" ht="15" customHeight="1" x14ac:dyDescent="0.25">
      <c r="A28" s="97"/>
      <c r="B28" s="271"/>
      <c r="C28" s="271"/>
      <c r="D28" s="272"/>
      <c r="E28" s="370"/>
      <c r="F28" s="369"/>
      <c r="G28" s="369"/>
      <c r="H28" s="369"/>
      <c r="I28" s="385"/>
      <c r="J28" s="81" t="str">
        <f>IF(AND('Mapa final'!$Y$22="Media",'Mapa final'!$AA$22="Leve"),CONCATENATE("R3C",'Mapa final'!$O$22),"")</f>
        <v/>
      </c>
      <c r="K28" s="82" t="str">
        <f>IF(AND('Mapa final'!$Y$23="Media",'Mapa final'!$AA$23="Leve"),CONCATENATE("R3C",'Mapa final'!$O$23),"")</f>
        <v/>
      </c>
      <c r="L28" s="82" t="str">
        <f>IF(AND('Mapa final'!$Y$24="Media",'Mapa final'!$AA$24="Leve"),CONCATENATE("R3C",'Mapa final'!$O$24),"")</f>
        <v/>
      </c>
      <c r="M28" s="82" t="str">
        <f>IF(AND('Mapa final'!$Y$25="Media",'Mapa final'!$AA$25="Leve"),CONCATENATE("R3C",'Mapa final'!$O$25),"")</f>
        <v/>
      </c>
      <c r="N28" s="82" t="str">
        <f>IF(AND('Mapa final'!$Y$26="Media",'Mapa final'!$AA$26="Leve"),CONCATENATE("R3C",'Mapa final'!$O$26),"")</f>
        <v/>
      </c>
      <c r="O28" s="83" t="str">
        <f>IF(AND('Mapa final'!$Y$27="Media",'Mapa final'!$AA$27="Leve"),CONCATENATE("R3C",'Mapa final'!$O$27),"")</f>
        <v/>
      </c>
      <c r="P28" s="81" t="str">
        <f>IF(AND('Mapa final'!$Y$22="Media",'Mapa final'!$AA$22="Menor"),CONCATENATE("R3C",'Mapa final'!$O$22),"")</f>
        <v/>
      </c>
      <c r="Q28" s="82" t="str">
        <f>IF(AND('Mapa final'!$Y$23="Media",'Mapa final'!$AA$23="Menor"),CONCATENATE("R3C",'Mapa final'!$O$23),"")</f>
        <v/>
      </c>
      <c r="R28" s="82" t="str">
        <f>IF(AND('Mapa final'!$Y$24="Media",'Mapa final'!$AA$24="Menor"),CONCATENATE("R3C",'Mapa final'!$O$24),"")</f>
        <v/>
      </c>
      <c r="S28" s="82" t="str">
        <f>IF(AND('Mapa final'!$Y$25="Media",'Mapa final'!$AA$25="Menor"),CONCATENATE("R3C",'Mapa final'!$O$25),"")</f>
        <v/>
      </c>
      <c r="T28" s="82" t="str">
        <f>IF(AND('Mapa final'!$Y$26="Media",'Mapa final'!$AA$26="Menor"),CONCATENATE("R3C",'Mapa final'!$O$26),"")</f>
        <v/>
      </c>
      <c r="U28" s="83" t="str">
        <f>IF(AND('Mapa final'!$Y$27="Media",'Mapa final'!$AA$27="Menor"),CONCATENATE("R3C",'Mapa final'!$O$27),"")</f>
        <v/>
      </c>
      <c r="V28" s="81" t="str">
        <f>IF(AND('Mapa final'!$Y$22="Media",'Mapa final'!$AA$22="Moderado"),CONCATENATE("R3C",'Mapa final'!$O$22),"")</f>
        <v/>
      </c>
      <c r="W28" s="82" t="str">
        <f>IF(AND('Mapa final'!$Y$23="Media",'Mapa final'!$AA$23="Moderado"),CONCATENATE("R3C",'Mapa final'!$O$23),"")</f>
        <v/>
      </c>
      <c r="X28" s="82" t="str">
        <f>IF(AND('Mapa final'!$Y$24="Media",'Mapa final'!$AA$24="Moderado"),CONCATENATE("R3C",'Mapa final'!$O$24),"")</f>
        <v/>
      </c>
      <c r="Y28" s="82" t="str">
        <f>IF(AND('Mapa final'!$Y$25="Media",'Mapa final'!$AA$25="Moderado"),CONCATENATE("R3C",'Mapa final'!$O$25),"")</f>
        <v/>
      </c>
      <c r="Z28" s="82" t="str">
        <f>IF(AND('Mapa final'!$Y$26="Media",'Mapa final'!$AA$26="Moderado"),CONCATENATE("R3C",'Mapa final'!$O$26),"")</f>
        <v/>
      </c>
      <c r="AA28" s="83" t="str">
        <f>IF(AND('Mapa final'!$Y$27="Media",'Mapa final'!$AA$27="Moderado"),CONCATENATE("R3C",'Mapa final'!$O$27),"")</f>
        <v/>
      </c>
      <c r="AB28" s="66" t="str">
        <f>IF(AND('Mapa final'!$Y$22="Media",'Mapa final'!$AA$22="Mayor"),CONCATENATE("R3C",'Mapa final'!$O$22),"")</f>
        <v/>
      </c>
      <c r="AC28" s="67" t="str">
        <f>IF(AND('Mapa final'!$Y$23="Media",'Mapa final'!$AA$23="Mayor"),CONCATENATE("R3C",'Mapa final'!$O$23),"")</f>
        <v/>
      </c>
      <c r="AD28" s="67" t="str">
        <f>IF(AND('Mapa final'!$Y$24="Media",'Mapa final'!$AA$24="Mayor"),CONCATENATE("R3C",'Mapa final'!$O$24),"")</f>
        <v/>
      </c>
      <c r="AE28" s="67" t="str">
        <f>IF(AND('Mapa final'!$Y$25="Media",'Mapa final'!$AA$25="Mayor"),CONCATENATE("R3C",'Mapa final'!$O$25),"")</f>
        <v/>
      </c>
      <c r="AF28" s="67" t="str">
        <f>IF(AND('Mapa final'!$Y$26="Media",'Mapa final'!$AA$26="Mayor"),CONCATENATE("R3C",'Mapa final'!$O$26),"")</f>
        <v/>
      </c>
      <c r="AG28" s="68" t="str">
        <f>IF(AND('Mapa final'!$Y$27="Media",'Mapa final'!$AA$27="Mayor"),CONCATENATE("R3C",'Mapa final'!$O$27),"")</f>
        <v/>
      </c>
      <c r="AH28" s="69" t="str">
        <f>IF(AND('Mapa final'!$Y$22="Media",'Mapa final'!$AA$22="Catastrófico"),CONCATENATE("R3C",'Mapa final'!$O$22),"")</f>
        <v/>
      </c>
      <c r="AI28" s="70" t="str">
        <f>IF(AND('Mapa final'!$Y$23="Media",'Mapa final'!$AA$23="Catastrófico"),CONCATENATE("R3C",'Mapa final'!$O$23),"")</f>
        <v/>
      </c>
      <c r="AJ28" s="70" t="str">
        <f>IF(AND('Mapa final'!$Y$24="Media",'Mapa final'!$AA$24="Catastrófico"),CONCATENATE("R3C",'Mapa final'!$O$24),"")</f>
        <v/>
      </c>
      <c r="AK28" s="70" t="str">
        <f>IF(AND('Mapa final'!$Y$25="Media",'Mapa final'!$AA$25="Catastrófico"),CONCATENATE("R3C",'Mapa final'!$O$25),"")</f>
        <v/>
      </c>
      <c r="AL28" s="70" t="str">
        <f>IF(AND('Mapa final'!$Y$26="Media",'Mapa final'!$AA$26="Catastrófico"),CONCATENATE("R3C",'Mapa final'!$O$26),"")</f>
        <v/>
      </c>
      <c r="AM28" s="71" t="str">
        <f>IF(AND('Mapa final'!$Y$27="Media",'Mapa final'!$AA$27="Catastrófico"),CONCATENATE("R3C",'Mapa final'!$O$27),"")</f>
        <v/>
      </c>
      <c r="AN28" s="97"/>
      <c r="AO28" s="399"/>
      <c r="AP28" s="400"/>
      <c r="AQ28" s="400"/>
      <c r="AR28" s="400"/>
      <c r="AS28" s="400"/>
      <c r="AT28" s="401"/>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row>
    <row r="29" spans="1:76" ht="15" customHeight="1" x14ac:dyDescent="0.25">
      <c r="A29" s="97"/>
      <c r="B29" s="271"/>
      <c r="C29" s="271"/>
      <c r="D29" s="272"/>
      <c r="E29" s="370"/>
      <c r="F29" s="369"/>
      <c r="G29" s="369"/>
      <c r="H29" s="369"/>
      <c r="I29" s="385"/>
      <c r="J29" s="81" t="str">
        <f>IF(AND('Mapa final'!$Y$28="Media",'Mapa final'!$AA$28="Leve"),CONCATENATE("R4C",'Mapa final'!$O$28),"")</f>
        <v/>
      </c>
      <c r="K29" s="82" t="str">
        <f>IF(AND('Mapa final'!$Y$29="Media",'Mapa final'!$AA$29="Leve"),CONCATENATE("R4C",'Mapa final'!$O$29),"")</f>
        <v/>
      </c>
      <c r="L29" s="82" t="str">
        <f>IF(AND('Mapa final'!$Y$30="Media",'Mapa final'!$AA$30="Leve"),CONCATENATE("R4C",'Mapa final'!$O$30),"")</f>
        <v/>
      </c>
      <c r="M29" s="82" t="str">
        <f>IF(AND('Mapa final'!$Y$31="Media",'Mapa final'!$AA$31="Leve"),CONCATENATE("R4C",'Mapa final'!$O$31),"")</f>
        <v/>
      </c>
      <c r="N29" s="82" t="str">
        <f>IF(AND('Mapa final'!$Y$32="Media",'Mapa final'!$AA$32="Leve"),CONCATENATE("R4C",'Mapa final'!$O$32),"")</f>
        <v/>
      </c>
      <c r="O29" s="83" t="str">
        <f>IF(AND('Mapa final'!$Y$33="Media",'Mapa final'!$AA$33="Leve"),CONCATENATE("R4C",'Mapa final'!$O$33),"")</f>
        <v/>
      </c>
      <c r="P29" s="81" t="str">
        <f>IF(AND('Mapa final'!$Y$28="Media",'Mapa final'!$AA$28="Menor"),CONCATENATE("R4C",'Mapa final'!$O$28),"")</f>
        <v/>
      </c>
      <c r="Q29" s="82" t="str">
        <f>IF(AND('Mapa final'!$Y$29="Media",'Mapa final'!$AA$29="Menor"),CONCATENATE("R4C",'Mapa final'!$O$29),"")</f>
        <v/>
      </c>
      <c r="R29" s="82" t="str">
        <f>IF(AND('Mapa final'!$Y$30="Media",'Mapa final'!$AA$30="Menor"),CONCATENATE("R4C",'Mapa final'!$O$30),"")</f>
        <v/>
      </c>
      <c r="S29" s="82" t="str">
        <f>IF(AND('Mapa final'!$Y$31="Media",'Mapa final'!$AA$31="Menor"),CONCATENATE("R4C",'Mapa final'!$O$31),"")</f>
        <v/>
      </c>
      <c r="T29" s="82" t="str">
        <f>IF(AND('Mapa final'!$Y$32="Media",'Mapa final'!$AA$32="Menor"),CONCATENATE("R4C",'Mapa final'!$O$32),"")</f>
        <v/>
      </c>
      <c r="U29" s="83" t="str">
        <f>IF(AND('Mapa final'!$Y$33="Media",'Mapa final'!$AA$33="Menor"),CONCATENATE("R4C",'Mapa final'!$O$33),"")</f>
        <v/>
      </c>
      <c r="V29" s="81" t="str">
        <f>IF(AND('Mapa final'!$Y$28="Media",'Mapa final'!$AA$28="Moderado"),CONCATENATE("R4C",'Mapa final'!$O$28),"")</f>
        <v/>
      </c>
      <c r="W29" s="82" t="str">
        <f>IF(AND('Mapa final'!$Y$29="Media",'Mapa final'!$AA$29="Moderado"),CONCATENATE("R4C",'Mapa final'!$O$29),"")</f>
        <v/>
      </c>
      <c r="X29" s="82" t="str">
        <f>IF(AND('Mapa final'!$Y$30="Media",'Mapa final'!$AA$30="Moderado"),CONCATENATE("R4C",'Mapa final'!$O$30),"")</f>
        <v/>
      </c>
      <c r="Y29" s="82" t="str">
        <f>IF(AND('Mapa final'!$Y$31="Media",'Mapa final'!$AA$31="Moderado"),CONCATENATE("R4C",'Mapa final'!$O$31),"")</f>
        <v/>
      </c>
      <c r="Z29" s="82" t="str">
        <f>IF(AND('Mapa final'!$Y$32="Media",'Mapa final'!$AA$32="Moderado"),CONCATENATE("R4C",'Mapa final'!$O$32),"")</f>
        <v/>
      </c>
      <c r="AA29" s="83" t="str">
        <f>IF(AND('Mapa final'!$Y$33="Media",'Mapa final'!$AA$33="Moderado"),CONCATENATE("R4C",'Mapa final'!$O$33),"")</f>
        <v/>
      </c>
      <c r="AB29" s="66" t="str">
        <f>IF(AND('Mapa final'!$Y$28="Media",'Mapa final'!$AA$28="Mayor"),CONCATENATE("R4C",'Mapa final'!$O$28),"")</f>
        <v/>
      </c>
      <c r="AC29" s="67" t="str">
        <f>IF(AND('Mapa final'!$Y$29="Media",'Mapa final'!$AA$29="Mayor"),CONCATENATE("R4C",'Mapa final'!$O$29),"")</f>
        <v/>
      </c>
      <c r="AD29" s="67" t="str">
        <f>IF(AND('Mapa final'!$Y$30="Media",'Mapa final'!$AA$30="Mayor"),CONCATENATE("R4C",'Mapa final'!$O$30),"")</f>
        <v/>
      </c>
      <c r="AE29" s="67" t="str">
        <f>IF(AND('Mapa final'!$Y$31="Media",'Mapa final'!$AA$31="Mayor"),CONCATENATE("R4C",'Mapa final'!$O$31),"")</f>
        <v/>
      </c>
      <c r="AF29" s="67" t="str">
        <f>IF(AND('Mapa final'!$Y$32="Media",'Mapa final'!$AA$32="Mayor"),CONCATENATE("R4C",'Mapa final'!$O$32),"")</f>
        <v/>
      </c>
      <c r="AG29" s="68" t="str">
        <f>IF(AND('Mapa final'!$Y$33="Media",'Mapa final'!$AA$33="Mayor"),CONCATENATE("R4C",'Mapa final'!$O$33),"")</f>
        <v/>
      </c>
      <c r="AH29" s="69" t="str">
        <f>IF(AND('Mapa final'!$Y$28="Media",'Mapa final'!$AA$28="Catastrófico"),CONCATENATE("R4C",'Mapa final'!$O$28),"")</f>
        <v/>
      </c>
      <c r="AI29" s="70" t="str">
        <f>IF(AND('Mapa final'!$Y$29="Media",'Mapa final'!$AA$29="Catastrófico"),CONCATENATE("R4C",'Mapa final'!$O$29),"")</f>
        <v/>
      </c>
      <c r="AJ29" s="70" t="str">
        <f>IF(AND('Mapa final'!$Y$30="Media",'Mapa final'!$AA$30="Catastrófico"),CONCATENATE("R4C",'Mapa final'!$O$30),"")</f>
        <v/>
      </c>
      <c r="AK29" s="70" t="str">
        <f>IF(AND('Mapa final'!$Y$31="Media",'Mapa final'!$AA$31="Catastrófico"),CONCATENATE("R4C",'Mapa final'!$O$31),"")</f>
        <v/>
      </c>
      <c r="AL29" s="70" t="str">
        <f>IF(AND('Mapa final'!$Y$32="Media",'Mapa final'!$AA$32="Catastrófico"),CONCATENATE("R4C",'Mapa final'!$O$32),"")</f>
        <v/>
      </c>
      <c r="AM29" s="71" t="str">
        <f>IF(AND('Mapa final'!$Y$33="Media",'Mapa final'!$AA$33="Catastrófico"),CONCATENATE("R4C",'Mapa final'!$O$33),"")</f>
        <v/>
      </c>
      <c r="AN29" s="97"/>
      <c r="AO29" s="399"/>
      <c r="AP29" s="400"/>
      <c r="AQ29" s="400"/>
      <c r="AR29" s="400"/>
      <c r="AS29" s="400"/>
      <c r="AT29" s="401"/>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row>
    <row r="30" spans="1:76" ht="15" customHeight="1" x14ac:dyDescent="0.25">
      <c r="A30" s="97"/>
      <c r="B30" s="271"/>
      <c r="C30" s="271"/>
      <c r="D30" s="272"/>
      <c r="E30" s="370"/>
      <c r="F30" s="369"/>
      <c r="G30" s="369"/>
      <c r="H30" s="369"/>
      <c r="I30" s="385"/>
      <c r="J30" s="81" t="str">
        <f>IF(AND('Mapa final'!$Y$34="Media",'Mapa final'!$AA$34="Leve"),CONCATENATE("R5C",'Mapa final'!$O$34),"")</f>
        <v/>
      </c>
      <c r="K30" s="82" t="str">
        <f>IF(AND('Mapa final'!$Y$35="Media",'Mapa final'!$AA$35="Leve"),CONCATENATE("R5C",'Mapa final'!$O$35),"")</f>
        <v/>
      </c>
      <c r="L30" s="82" t="str">
        <f>IF(AND('Mapa final'!$Y$36="Media",'Mapa final'!$AA$36="Leve"),CONCATENATE("R5C",'Mapa final'!$O$36),"")</f>
        <v/>
      </c>
      <c r="M30" s="82" t="str">
        <f>IF(AND('Mapa final'!$Y$37="Media",'Mapa final'!$AA$37="Leve"),CONCATENATE("R5C",'Mapa final'!$O$37),"")</f>
        <v/>
      </c>
      <c r="N30" s="82" t="str">
        <f>IF(AND('Mapa final'!$Y$38="Media",'Mapa final'!$AA$38="Leve"),CONCATENATE("R5C",'Mapa final'!$O$38),"")</f>
        <v/>
      </c>
      <c r="O30" s="83" t="str">
        <f>IF(AND('Mapa final'!$Y$39="Media",'Mapa final'!$AA$39="Leve"),CONCATENATE("R5C",'Mapa final'!$O$39),"")</f>
        <v/>
      </c>
      <c r="P30" s="81" t="str">
        <f>IF(AND('Mapa final'!$Y$34="Media",'Mapa final'!$AA$34="Menor"),CONCATENATE("R5C",'Mapa final'!$O$34),"")</f>
        <v/>
      </c>
      <c r="Q30" s="82" t="str">
        <f>IF(AND('Mapa final'!$Y$35="Media",'Mapa final'!$AA$35="Menor"),CONCATENATE("R5C",'Mapa final'!$O$35),"")</f>
        <v/>
      </c>
      <c r="R30" s="82" t="str">
        <f>IF(AND('Mapa final'!$Y$36="Media",'Mapa final'!$AA$36="Menor"),CONCATENATE("R5C",'Mapa final'!$O$36),"")</f>
        <v/>
      </c>
      <c r="S30" s="82" t="str">
        <f>IF(AND('Mapa final'!$Y$37="Media",'Mapa final'!$AA$37="Menor"),CONCATENATE("R5C",'Mapa final'!$O$37),"")</f>
        <v/>
      </c>
      <c r="T30" s="82" t="str">
        <f>IF(AND('Mapa final'!$Y$38="Media",'Mapa final'!$AA$38="Menor"),CONCATENATE("R5C",'Mapa final'!$O$38),"")</f>
        <v/>
      </c>
      <c r="U30" s="83" t="str">
        <f>IF(AND('Mapa final'!$Y$39="Media",'Mapa final'!$AA$39="Menor"),CONCATENATE("R5C",'Mapa final'!$O$39),"")</f>
        <v/>
      </c>
      <c r="V30" s="81" t="str">
        <f>IF(AND('Mapa final'!$Y$34="Media",'Mapa final'!$AA$34="Moderado"),CONCATENATE("R5C",'Mapa final'!$O$34),"")</f>
        <v/>
      </c>
      <c r="W30" s="82" t="str">
        <f>IF(AND('Mapa final'!$Y$35="Media",'Mapa final'!$AA$35="Moderado"),CONCATENATE("R5C",'Mapa final'!$O$35),"")</f>
        <v/>
      </c>
      <c r="X30" s="82" t="str">
        <f>IF(AND('Mapa final'!$Y$36="Media",'Mapa final'!$AA$36="Moderado"),CONCATENATE("R5C",'Mapa final'!$O$36),"")</f>
        <v/>
      </c>
      <c r="Y30" s="82" t="str">
        <f>IF(AND('Mapa final'!$Y$37="Media",'Mapa final'!$AA$37="Moderado"),CONCATENATE("R5C",'Mapa final'!$O$37),"")</f>
        <v/>
      </c>
      <c r="Z30" s="82" t="str">
        <f>IF(AND('Mapa final'!$Y$38="Media",'Mapa final'!$AA$38="Moderado"),CONCATENATE("R5C",'Mapa final'!$O$38),"")</f>
        <v/>
      </c>
      <c r="AA30" s="83" t="str">
        <f>IF(AND('Mapa final'!$Y$39="Media",'Mapa final'!$AA$39="Moderado"),CONCATENATE("R5C",'Mapa final'!$O$39),"")</f>
        <v/>
      </c>
      <c r="AB30" s="66" t="str">
        <f>IF(AND('Mapa final'!$Y$34="Media",'Mapa final'!$AA$34="Mayor"),CONCATENATE("R5C",'Mapa final'!$O$34),"")</f>
        <v/>
      </c>
      <c r="AC30" s="67" t="str">
        <f>IF(AND('Mapa final'!$Y$35="Media",'Mapa final'!$AA$35="Mayor"),CONCATENATE("R5C",'Mapa final'!$O$35),"")</f>
        <v/>
      </c>
      <c r="AD30" s="67" t="str">
        <f>IF(AND('Mapa final'!$Y$36="Media",'Mapa final'!$AA$36="Mayor"),CONCATENATE("R5C",'Mapa final'!$O$36),"")</f>
        <v/>
      </c>
      <c r="AE30" s="67" t="str">
        <f>IF(AND('Mapa final'!$Y$37="Media",'Mapa final'!$AA$37="Mayor"),CONCATENATE("R5C",'Mapa final'!$O$37),"")</f>
        <v/>
      </c>
      <c r="AF30" s="67" t="str">
        <f>IF(AND('Mapa final'!$Y$38="Media",'Mapa final'!$AA$38="Mayor"),CONCATENATE("R5C",'Mapa final'!$O$38),"")</f>
        <v/>
      </c>
      <c r="AG30" s="68" t="str">
        <f>IF(AND('Mapa final'!$Y$39="Media",'Mapa final'!$AA$39="Mayor"),CONCATENATE("R5C",'Mapa final'!$O$39),"")</f>
        <v/>
      </c>
      <c r="AH30" s="69" t="str">
        <f>IF(AND('Mapa final'!$Y$34="Media",'Mapa final'!$AA$34="Catastrófico"),CONCATENATE("R5C",'Mapa final'!$O$34),"")</f>
        <v/>
      </c>
      <c r="AI30" s="70" t="str">
        <f>IF(AND('Mapa final'!$Y$35="Media",'Mapa final'!$AA$35="Catastrófico"),CONCATENATE("R5C",'Mapa final'!$O$35),"")</f>
        <v/>
      </c>
      <c r="AJ30" s="70" t="str">
        <f>IF(AND('Mapa final'!$Y$36="Media",'Mapa final'!$AA$36="Catastrófico"),CONCATENATE("R5C",'Mapa final'!$O$36),"")</f>
        <v/>
      </c>
      <c r="AK30" s="70" t="str">
        <f>IF(AND('Mapa final'!$Y$37="Media",'Mapa final'!$AA$37="Catastrófico"),CONCATENATE("R5C",'Mapa final'!$O$37),"")</f>
        <v/>
      </c>
      <c r="AL30" s="70" t="str">
        <f>IF(AND('Mapa final'!$Y$38="Media",'Mapa final'!$AA$38="Catastrófico"),CONCATENATE("R5C",'Mapa final'!$O$38),"")</f>
        <v/>
      </c>
      <c r="AM30" s="71" t="str">
        <f>IF(AND('Mapa final'!$Y$39="Media",'Mapa final'!$AA$39="Catastrófico"),CONCATENATE("R5C",'Mapa final'!$O$39),"")</f>
        <v/>
      </c>
      <c r="AN30" s="97"/>
      <c r="AO30" s="399"/>
      <c r="AP30" s="400"/>
      <c r="AQ30" s="400"/>
      <c r="AR30" s="400"/>
      <c r="AS30" s="400"/>
      <c r="AT30" s="401"/>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row>
    <row r="31" spans="1:76" ht="15" customHeight="1" x14ac:dyDescent="0.25">
      <c r="A31" s="97"/>
      <c r="B31" s="271"/>
      <c r="C31" s="271"/>
      <c r="D31" s="272"/>
      <c r="E31" s="370"/>
      <c r="F31" s="369"/>
      <c r="G31" s="369"/>
      <c r="H31" s="369"/>
      <c r="I31" s="385"/>
      <c r="J31" s="81" t="str">
        <f>IF(AND('Mapa final'!$Y$40="Media",'Mapa final'!$AA$40="Leve"),CONCATENATE("R6C",'Mapa final'!$O$40),"")</f>
        <v/>
      </c>
      <c r="K31" s="82" t="str">
        <f>IF(AND('Mapa final'!$Y$41="Media",'Mapa final'!$AA$41="Leve"),CONCATENATE("R6C",'Mapa final'!$O$41),"")</f>
        <v/>
      </c>
      <c r="L31" s="82" t="str">
        <f>IF(AND('Mapa final'!$Y$42="Media",'Mapa final'!$AA$42="Leve"),CONCATENATE("R6C",'Mapa final'!$O$42),"")</f>
        <v/>
      </c>
      <c r="M31" s="82" t="str">
        <f>IF(AND('Mapa final'!$Y$43="Media",'Mapa final'!$AA$43="Leve"),CONCATENATE("R6C",'Mapa final'!$O$43),"")</f>
        <v/>
      </c>
      <c r="N31" s="82" t="str">
        <f>IF(AND('Mapa final'!$Y$44="Media",'Mapa final'!$AA$44="Leve"),CONCATENATE("R6C",'Mapa final'!$O$44),"")</f>
        <v/>
      </c>
      <c r="O31" s="83" t="str">
        <f>IF(AND('Mapa final'!$Y$45="Media",'Mapa final'!$AA$45="Leve"),CONCATENATE("R6C",'Mapa final'!$O$45),"")</f>
        <v/>
      </c>
      <c r="P31" s="81" t="str">
        <f>IF(AND('Mapa final'!$Y$40="Media",'Mapa final'!$AA$40="Menor"),CONCATENATE("R6C",'Mapa final'!$O$40),"")</f>
        <v/>
      </c>
      <c r="Q31" s="82" t="str">
        <f>IF(AND('Mapa final'!$Y$41="Media",'Mapa final'!$AA$41="Menor"),CONCATENATE("R6C",'Mapa final'!$O$41),"")</f>
        <v/>
      </c>
      <c r="R31" s="82" t="str">
        <f>IF(AND('Mapa final'!$Y$42="Media",'Mapa final'!$AA$42="Menor"),CONCATENATE("R6C",'Mapa final'!$O$42),"")</f>
        <v/>
      </c>
      <c r="S31" s="82" t="str">
        <f>IF(AND('Mapa final'!$Y$43="Media",'Mapa final'!$AA$43="Menor"),CONCATENATE("R6C",'Mapa final'!$O$43),"")</f>
        <v/>
      </c>
      <c r="T31" s="82" t="str">
        <f>IF(AND('Mapa final'!$Y$44="Media",'Mapa final'!$AA$44="Menor"),CONCATENATE("R6C",'Mapa final'!$O$44),"")</f>
        <v/>
      </c>
      <c r="U31" s="83" t="str">
        <f>IF(AND('Mapa final'!$Y$45="Media",'Mapa final'!$AA$45="Menor"),CONCATENATE("R6C",'Mapa final'!$O$45),"")</f>
        <v/>
      </c>
      <c r="V31" s="81" t="str">
        <f>IF(AND('Mapa final'!$Y$40="Media",'Mapa final'!$AA$40="Moderado"),CONCATENATE("R6C",'Mapa final'!$O$40),"")</f>
        <v/>
      </c>
      <c r="W31" s="82" t="str">
        <f>IF(AND('Mapa final'!$Y$41="Media",'Mapa final'!$AA$41="Moderado"),CONCATENATE("R6C",'Mapa final'!$O$41),"")</f>
        <v/>
      </c>
      <c r="X31" s="82" t="str">
        <f>IF(AND('Mapa final'!$Y$42="Media",'Mapa final'!$AA$42="Moderado"),CONCATENATE("R6C",'Mapa final'!$O$42),"")</f>
        <v/>
      </c>
      <c r="Y31" s="82" t="str">
        <f>IF(AND('Mapa final'!$Y$43="Media",'Mapa final'!$AA$43="Moderado"),CONCATENATE("R6C",'Mapa final'!$O$43),"")</f>
        <v/>
      </c>
      <c r="Z31" s="82" t="str">
        <f>IF(AND('Mapa final'!$Y$44="Media",'Mapa final'!$AA$44="Moderado"),CONCATENATE("R6C",'Mapa final'!$O$44),"")</f>
        <v/>
      </c>
      <c r="AA31" s="83" t="str">
        <f>IF(AND('Mapa final'!$Y$45="Media",'Mapa final'!$AA$45="Moderado"),CONCATENATE("R6C",'Mapa final'!$O$45),"")</f>
        <v/>
      </c>
      <c r="AB31" s="66" t="str">
        <f>IF(AND('Mapa final'!$Y$40="Media",'Mapa final'!$AA$40="Mayor"),CONCATENATE("R6C",'Mapa final'!$O$40),"")</f>
        <v/>
      </c>
      <c r="AC31" s="67" t="str">
        <f>IF(AND('Mapa final'!$Y$41="Media",'Mapa final'!$AA$41="Mayor"),CONCATENATE("R6C",'Mapa final'!$O$41),"")</f>
        <v/>
      </c>
      <c r="AD31" s="67" t="str">
        <f>IF(AND('Mapa final'!$Y$42="Media",'Mapa final'!$AA$42="Mayor"),CONCATENATE("R6C",'Mapa final'!$O$42),"")</f>
        <v/>
      </c>
      <c r="AE31" s="67" t="str">
        <f>IF(AND('Mapa final'!$Y$43="Media",'Mapa final'!$AA$43="Mayor"),CONCATENATE("R6C",'Mapa final'!$O$43),"")</f>
        <v/>
      </c>
      <c r="AF31" s="67" t="str">
        <f>IF(AND('Mapa final'!$Y$44="Media",'Mapa final'!$AA$44="Mayor"),CONCATENATE("R6C",'Mapa final'!$O$44),"")</f>
        <v/>
      </c>
      <c r="AG31" s="68" t="str">
        <f>IF(AND('Mapa final'!$Y$45="Media",'Mapa final'!$AA$45="Mayor"),CONCATENATE("R6C",'Mapa final'!$O$45),"")</f>
        <v/>
      </c>
      <c r="AH31" s="69" t="str">
        <f>IF(AND('Mapa final'!$Y$40="Media",'Mapa final'!$AA$40="Catastrófico"),CONCATENATE("R6C",'Mapa final'!$O$40),"")</f>
        <v/>
      </c>
      <c r="AI31" s="70" t="str">
        <f>IF(AND('Mapa final'!$Y$41="Media",'Mapa final'!$AA$41="Catastrófico"),CONCATENATE("R6C",'Mapa final'!$O$41),"")</f>
        <v/>
      </c>
      <c r="AJ31" s="70" t="str">
        <f>IF(AND('Mapa final'!$Y$42="Media",'Mapa final'!$AA$42="Catastrófico"),CONCATENATE("R6C",'Mapa final'!$O$42),"")</f>
        <v/>
      </c>
      <c r="AK31" s="70" t="str">
        <f>IF(AND('Mapa final'!$Y$43="Media",'Mapa final'!$AA$43="Catastrófico"),CONCATENATE("R6C",'Mapa final'!$O$43),"")</f>
        <v/>
      </c>
      <c r="AL31" s="70" t="str">
        <f>IF(AND('Mapa final'!$Y$44="Media",'Mapa final'!$AA$44="Catastrófico"),CONCATENATE("R6C",'Mapa final'!$O$44),"")</f>
        <v/>
      </c>
      <c r="AM31" s="71" t="str">
        <f>IF(AND('Mapa final'!$Y$45="Media",'Mapa final'!$AA$45="Catastrófico"),CONCATENATE("R6C",'Mapa final'!$O$45),"")</f>
        <v/>
      </c>
      <c r="AN31" s="97"/>
      <c r="AO31" s="399"/>
      <c r="AP31" s="400"/>
      <c r="AQ31" s="400"/>
      <c r="AR31" s="400"/>
      <c r="AS31" s="400"/>
      <c r="AT31" s="401"/>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row>
    <row r="32" spans="1:76" ht="15" customHeight="1" x14ac:dyDescent="0.25">
      <c r="A32" s="97"/>
      <c r="B32" s="271"/>
      <c r="C32" s="271"/>
      <c r="D32" s="272"/>
      <c r="E32" s="370"/>
      <c r="F32" s="369"/>
      <c r="G32" s="369"/>
      <c r="H32" s="369"/>
      <c r="I32" s="385"/>
      <c r="J32" s="81" t="str">
        <f>IF(AND('Mapa final'!$Y$46="Media",'Mapa final'!$AA$46="Leve"),CONCATENATE("R7C",'Mapa final'!$O$46),"")</f>
        <v/>
      </c>
      <c r="K32" s="82" t="str">
        <f>IF(AND('Mapa final'!$Y$47="Media",'Mapa final'!$AA$47="Leve"),CONCATENATE("R7C",'Mapa final'!$O$47),"")</f>
        <v/>
      </c>
      <c r="L32" s="82" t="str">
        <f>IF(AND('Mapa final'!$Y$48="Media",'Mapa final'!$AA$48="Leve"),CONCATENATE("R7C",'Mapa final'!$O$48),"")</f>
        <v/>
      </c>
      <c r="M32" s="82" t="str">
        <f>IF(AND('Mapa final'!$Y$49="Media",'Mapa final'!$AA$49="Leve"),CONCATENATE("R7C",'Mapa final'!$O$49),"")</f>
        <v/>
      </c>
      <c r="N32" s="82" t="str">
        <f>IF(AND('Mapa final'!$Y$50="Media",'Mapa final'!$AA$50="Leve"),CONCATENATE("R7C",'Mapa final'!$O$50),"")</f>
        <v/>
      </c>
      <c r="O32" s="83" t="str">
        <f>IF(AND('Mapa final'!$Y$51="Media",'Mapa final'!$AA$51="Leve"),CONCATENATE("R7C",'Mapa final'!$O$51),"")</f>
        <v/>
      </c>
      <c r="P32" s="81" t="str">
        <f>IF(AND('Mapa final'!$Y$46="Media",'Mapa final'!$AA$46="Menor"),CONCATENATE("R7C",'Mapa final'!$O$46),"")</f>
        <v/>
      </c>
      <c r="Q32" s="82" t="str">
        <f>IF(AND('Mapa final'!$Y$47="Media",'Mapa final'!$AA$47="Menor"),CONCATENATE("R7C",'Mapa final'!$O$47),"")</f>
        <v/>
      </c>
      <c r="R32" s="82" t="str">
        <f>IF(AND('Mapa final'!$Y$48="Media",'Mapa final'!$AA$48="Menor"),CONCATENATE("R7C",'Mapa final'!$O$48),"")</f>
        <v/>
      </c>
      <c r="S32" s="82" t="str">
        <f>IF(AND('Mapa final'!$Y$49="Media",'Mapa final'!$AA$49="Menor"),CONCATENATE("R7C",'Mapa final'!$O$49),"")</f>
        <v/>
      </c>
      <c r="T32" s="82" t="str">
        <f>IF(AND('Mapa final'!$Y$50="Media",'Mapa final'!$AA$50="Menor"),CONCATENATE("R7C",'Mapa final'!$O$50),"")</f>
        <v/>
      </c>
      <c r="U32" s="83" t="str">
        <f>IF(AND('Mapa final'!$Y$51="Media",'Mapa final'!$AA$51="Menor"),CONCATENATE("R7C",'Mapa final'!$O$51),"")</f>
        <v/>
      </c>
      <c r="V32" s="81" t="str">
        <f>IF(AND('Mapa final'!$Y$46="Media",'Mapa final'!$AA$46="Moderado"),CONCATENATE("R7C",'Mapa final'!$O$46),"")</f>
        <v/>
      </c>
      <c r="W32" s="82" t="str">
        <f>IF(AND('Mapa final'!$Y$47="Media",'Mapa final'!$AA$47="Moderado"),CONCATENATE("R7C",'Mapa final'!$O$47),"")</f>
        <v/>
      </c>
      <c r="X32" s="82" t="str">
        <f>IF(AND('Mapa final'!$Y$48="Media",'Mapa final'!$AA$48="Moderado"),CONCATENATE("R7C",'Mapa final'!$O$48),"")</f>
        <v/>
      </c>
      <c r="Y32" s="82" t="str">
        <f>IF(AND('Mapa final'!$Y$49="Media",'Mapa final'!$AA$49="Moderado"),CONCATENATE("R7C",'Mapa final'!$O$49),"")</f>
        <v/>
      </c>
      <c r="Z32" s="82" t="str">
        <f>IF(AND('Mapa final'!$Y$50="Media",'Mapa final'!$AA$50="Moderado"),CONCATENATE("R7C",'Mapa final'!$O$50),"")</f>
        <v/>
      </c>
      <c r="AA32" s="83" t="str">
        <f>IF(AND('Mapa final'!$Y$51="Media",'Mapa final'!$AA$51="Moderado"),CONCATENATE("R7C",'Mapa final'!$O$51),"")</f>
        <v/>
      </c>
      <c r="AB32" s="66" t="str">
        <f>IF(AND('Mapa final'!$Y$46="Media",'Mapa final'!$AA$46="Mayor"),CONCATENATE("R7C",'Mapa final'!$O$46),"")</f>
        <v/>
      </c>
      <c r="AC32" s="67" t="str">
        <f>IF(AND('Mapa final'!$Y$47="Media",'Mapa final'!$AA$47="Mayor"),CONCATENATE("R7C",'Mapa final'!$O$47),"")</f>
        <v/>
      </c>
      <c r="AD32" s="67" t="str">
        <f>IF(AND('Mapa final'!$Y$48="Media",'Mapa final'!$AA$48="Mayor"),CONCATENATE("R7C",'Mapa final'!$O$48),"")</f>
        <v/>
      </c>
      <c r="AE32" s="67" t="str">
        <f>IF(AND('Mapa final'!$Y$49="Media",'Mapa final'!$AA$49="Mayor"),CONCATENATE("R7C",'Mapa final'!$O$49),"")</f>
        <v/>
      </c>
      <c r="AF32" s="67" t="str">
        <f>IF(AND('Mapa final'!$Y$50="Media",'Mapa final'!$AA$50="Mayor"),CONCATENATE("R7C",'Mapa final'!$O$50),"")</f>
        <v/>
      </c>
      <c r="AG32" s="68" t="str">
        <f>IF(AND('Mapa final'!$Y$51="Media",'Mapa final'!$AA$51="Mayor"),CONCATENATE("R7C",'Mapa final'!$O$51),"")</f>
        <v/>
      </c>
      <c r="AH32" s="69" t="str">
        <f>IF(AND('Mapa final'!$Y$46="Media",'Mapa final'!$AA$46="Catastrófico"),CONCATENATE("R7C",'Mapa final'!$O$46),"")</f>
        <v/>
      </c>
      <c r="AI32" s="70" t="str">
        <f>IF(AND('Mapa final'!$Y$47="Media",'Mapa final'!$AA$47="Catastrófico"),CONCATENATE("R7C",'Mapa final'!$O$47),"")</f>
        <v/>
      </c>
      <c r="AJ32" s="70" t="str">
        <f>IF(AND('Mapa final'!$Y$48="Media",'Mapa final'!$AA$48="Catastrófico"),CONCATENATE("R7C",'Mapa final'!$O$48),"")</f>
        <v/>
      </c>
      <c r="AK32" s="70" t="str">
        <f>IF(AND('Mapa final'!$Y$49="Media",'Mapa final'!$AA$49="Catastrófico"),CONCATENATE("R7C",'Mapa final'!$O$49),"")</f>
        <v/>
      </c>
      <c r="AL32" s="70" t="str">
        <f>IF(AND('Mapa final'!$Y$50="Media",'Mapa final'!$AA$50="Catastrófico"),CONCATENATE("R7C",'Mapa final'!$O$50),"")</f>
        <v/>
      </c>
      <c r="AM32" s="71" t="str">
        <f>IF(AND('Mapa final'!$Y$51="Media",'Mapa final'!$AA$51="Catastrófico"),CONCATENATE("R7C",'Mapa final'!$O$51),"")</f>
        <v/>
      </c>
      <c r="AN32" s="97"/>
      <c r="AO32" s="399"/>
      <c r="AP32" s="400"/>
      <c r="AQ32" s="400"/>
      <c r="AR32" s="400"/>
      <c r="AS32" s="400"/>
      <c r="AT32" s="401"/>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row>
    <row r="33" spans="1:80" ht="15" customHeight="1" x14ac:dyDescent="0.25">
      <c r="A33" s="97"/>
      <c r="B33" s="271"/>
      <c r="C33" s="271"/>
      <c r="D33" s="272"/>
      <c r="E33" s="370"/>
      <c r="F33" s="369"/>
      <c r="G33" s="369"/>
      <c r="H33" s="369"/>
      <c r="I33" s="385"/>
      <c r="J33" s="81" t="str">
        <f>IF(AND('Mapa final'!$Y$52="Media",'Mapa final'!$AA$52="Leve"),CONCATENATE("R8C",'Mapa final'!$O$52),"")</f>
        <v/>
      </c>
      <c r="K33" s="82" t="str">
        <f>IF(AND('Mapa final'!$Y$53="Media",'Mapa final'!$AA$53="Leve"),CONCATENATE("R8C",'Mapa final'!$O$53),"")</f>
        <v/>
      </c>
      <c r="L33" s="82" t="str">
        <f>IF(AND('Mapa final'!$Y$54="Media",'Mapa final'!$AA$54="Leve"),CONCATENATE("R8C",'Mapa final'!$O$54),"")</f>
        <v/>
      </c>
      <c r="M33" s="82" t="str">
        <f>IF(AND('Mapa final'!$Y$55="Media",'Mapa final'!$AA$55="Leve"),CONCATENATE("R8C",'Mapa final'!$O$55),"")</f>
        <v/>
      </c>
      <c r="N33" s="82" t="str">
        <f>IF(AND('Mapa final'!$Y$56="Media",'Mapa final'!$AA$56="Leve"),CONCATENATE("R8C",'Mapa final'!$O$56),"")</f>
        <v/>
      </c>
      <c r="O33" s="83" t="str">
        <f>IF(AND('Mapa final'!$Y$57="Media",'Mapa final'!$AA$57="Leve"),CONCATENATE("R8C",'Mapa final'!$O$57),"")</f>
        <v/>
      </c>
      <c r="P33" s="81" t="str">
        <f>IF(AND('Mapa final'!$Y$52="Media",'Mapa final'!$AA$52="Menor"),CONCATENATE("R8C",'Mapa final'!$O$52),"")</f>
        <v/>
      </c>
      <c r="Q33" s="82" t="str">
        <f>IF(AND('Mapa final'!$Y$53="Media",'Mapa final'!$AA$53="Menor"),CONCATENATE("R8C",'Mapa final'!$O$53),"")</f>
        <v/>
      </c>
      <c r="R33" s="82" t="str">
        <f>IF(AND('Mapa final'!$Y$54="Media",'Mapa final'!$AA$54="Menor"),CONCATENATE("R8C",'Mapa final'!$O$54),"")</f>
        <v/>
      </c>
      <c r="S33" s="82" t="str">
        <f>IF(AND('Mapa final'!$Y$55="Media",'Mapa final'!$AA$55="Menor"),CONCATENATE("R8C",'Mapa final'!$O$55),"")</f>
        <v/>
      </c>
      <c r="T33" s="82" t="str">
        <f>IF(AND('Mapa final'!$Y$56="Media",'Mapa final'!$AA$56="Menor"),CONCATENATE("R8C",'Mapa final'!$O$56),"")</f>
        <v/>
      </c>
      <c r="U33" s="83" t="str">
        <f>IF(AND('Mapa final'!$Y$57="Media",'Mapa final'!$AA$57="Menor"),CONCATENATE("R8C",'Mapa final'!$O$57),"")</f>
        <v/>
      </c>
      <c r="V33" s="81" t="str">
        <f>IF(AND('Mapa final'!$Y$52="Media",'Mapa final'!$AA$52="Moderado"),CONCATENATE("R8C",'Mapa final'!$O$52),"")</f>
        <v/>
      </c>
      <c r="W33" s="82" t="str">
        <f>IF(AND('Mapa final'!$Y$53="Media",'Mapa final'!$AA$53="Moderado"),CONCATENATE("R8C",'Mapa final'!$O$53),"")</f>
        <v/>
      </c>
      <c r="X33" s="82" t="str">
        <f>IF(AND('Mapa final'!$Y$54="Media",'Mapa final'!$AA$54="Moderado"),CONCATENATE("R8C",'Mapa final'!$O$54),"")</f>
        <v/>
      </c>
      <c r="Y33" s="82" t="str">
        <f>IF(AND('Mapa final'!$Y$55="Media",'Mapa final'!$AA$55="Moderado"),CONCATENATE("R8C",'Mapa final'!$O$55),"")</f>
        <v/>
      </c>
      <c r="Z33" s="82" t="str">
        <f>IF(AND('Mapa final'!$Y$56="Media",'Mapa final'!$AA$56="Moderado"),CONCATENATE("R8C",'Mapa final'!$O$56),"")</f>
        <v/>
      </c>
      <c r="AA33" s="83" t="str">
        <f>IF(AND('Mapa final'!$Y$57="Media",'Mapa final'!$AA$57="Moderado"),CONCATENATE("R8C",'Mapa final'!$O$57),"")</f>
        <v/>
      </c>
      <c r="AB33" s="66" t="str">
        <f>IF(AND('Mapa final'!$Y$52="Media",'Mapa final'!$AA$52="Mayor"),CONCATENATE("R8C",'Mapa final'!$O$52),"")</f>
        <v/>
      </c>
      <c r="AC33" s="67" t="str">
        <f>IF(AND('Mapa final'!$Y$53="Media",'Mapa final'!$AA$53="Mayor"),CONCATENATE("R8C",'Mapa final'!$O$53),"")</f>
        <v/>
      </c>
      <c r="AD33" s="67" t="str">
        <f>IF(AND('Mapa final'!$Y$54="Media",'Mapa final'!$AA$54="Mayor"),CONCATENATE("R8C",'Mapa final'!$O$54),"")</f>
        <v/>
      </c>
      <c r="AE33" s="67" t="str">
        <f>IF(AND('Mapa final'!$Y$55="Media",'Mapa final'!$AA$55="Mayor"),CONCATENATE("R8C",'Mapa final'!$O$55),"")</f>
        <v/>
      </c>
      <c r="AF33" s="67" t="str">
        <f>IF(AND('Mapa final'!$Y$56="Media",'Mapa final'!$AA$56="Mayor"),CONCATENATE("R8C",'Mapa final'!$O$56),"")</f>
        <v/>
      </c>
      <c r="AG33" s="68" t="str">
        <f>IF(AND('Mapa final'!$Y$57="Media",'Mapa final'!$AA$57="Mayor"),CONCATENATE("R8C",'Mapa final'!$O$57),"")</f>
        <v/>
      </c>
      <c r="AH33" s="69" t="str">
        <f>IF(AND('Mapa final'!$Y$52="Media",'Mapa final'!$AA$52="Catastrófico"),CONCATENATE("R8C",'Mapa final'!$O$52),"")</f>
        <v/>
      </c>
      <c r="AI33" s="70" t="str">
        <f>IF(AND('Mapa final'!$Y$53="Media",'Mapa final'!$AA$53="Catastrófico"),CONCATENATE("R8C",'Mapa final'!$O$53),"")</f>
        <v/>
      </c>
      <c r="AJ33" s="70" t="str">
        <f>IF(AND('Mapa final'!$Y$54="Media",'Mapa final'!$AA$54="Catastrófico"),CONCATENATE("R8C",'Mapa final'!$O$54),"")</f>
        <v/>
      </c>
      <c r="AK33" s="70" t="str">
        <f>IF(AND('Mapa final'!$Y$55="Media",'Mapa final'!$AA$55="Catastrófico"),CONCATENATE("R8C",'Mapa final'!$O$55),"")</f>
        <v/>
      </c>
      <c r="AL33" s="70" t="str">
        <f>IF(AND('Mapa final'!$Y$56="Media",'Mapa final'!$AA$56="Catastrófico"),CONCATENATE("R8C",'Mapa final'!$O$56),"")</f>
        <v/>
      </c>
      <c r="AM33" s="71" t="str">
        <f>IF(AND('Mapa final'!$Y$57="Media",'Mapa final'!$AA$57="Catastrófico"),CONCATENATE("R8C",'Mapa final'!$O$57),"")</f>
        <v/>
      </c>
      <c r="AN33" s="97"/>
      <c r="AO33" s="399"/>
      <c r="AP33" s="400"/>
      <c r="AQ33" s="400"/>
      <c r="AR33" s="400"/>
      <c r="AS33" s="400"/>
      <c r="AT33" s="401"/>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row>
    <row r="34" spans="1:80" ht="15" customHeight="1" x14ac:dyDescent="0.25">
      <c r="A34" s="97"/>
      <c r="B34" s="271"/>
      <c r="C34" s="271"/>
      <c r="D34" s="272"/>
      <c r="E34" s="370"/>
      <c r="F34" s="369"/>
      <c r="G34" s="369"/>
      <c r="H34" s="369"/>
      <c r="I34" s="385"/>
      <c r="J34" s="81" t="str">
        <f>IF(AND('Mapa final'!$Y$58="Media",'Mapa final'!$AA$58="Leve"),CONCATENATE("R9C",'Mapa final'!$O$58),"")</f>
        <v/>
      </c>
      <c r="K34" s="82" t="str">
        <f>IF(AND('Mapa final'!$Y$59="Media",'Mapa final'!$AA$59="Leve"),CONCATENATE("R9C",'Mapa final'!$O$59),"")</f>
        <v/>
      </c>
      <c r="L34" s="82" t="str">
        <f>IF(AND('Mapa final'!$Y$60="Media",'Mapa final'!$AA$60="Leve"),CONCATENATE("R9C",'Mapa final'!$O$60),"")</f>
        <v/>
      </c>
      <c r="M34" s="82" t="str">
        <f>IF(AND('Mapa final'!$Y$61="Media",'Mapa final'!$AA$61="Leve"),CONCATENATE("R9C",'Mapa final'!$O$61),"")</f>
        <v/>
      </c>
      <c r="N34" s="82" t="str">
        <f>IF(AND('Mapa final'!$Y$62="Media",'Mapa final'!$AA$62="Leve"),CONCATENATE("R9C",'Mapa final'!$O$62),"")</f>
        <v/>
      </c>
      <c r="O34" s="83" t="str">
        <f>IF(AND('Mapa final'!$Y$63="Media",'Mapa final'!$AA$63="Leve"),CONCATENATE("R9C",'Mapa final'!$O$63),"")</f>
        <v/>
      </c>
      <c r="P34" s="81" t="str">
        <f>IF(AND('Mapa final'!$Y$58="Media",'Mapa final'!$AA$58="Menor"),CONCATENATE("R9C",'Mapa final'!$O$58),"")</f>
        <v/>
      </c>
      <c r="Q34" s="82" t="str">
        <f>IF(AND('Mapa final'!$Y$59="Media",'Mapa final'!$AA$59="Menor"),CONCATENATE("R9C",'Mapa final'!$O$59),"")</f>
        <v/>
      </c>
      <c r="R34" s="82" t="str">
        <f>IF(AND('Mapa final'!$Y$60="Media",'Mapa final'!$AA$60="Menor"),CONCATENATE("R9C",'Mapa final'!$O$60),"")</f>
        <v/>
      </c>
      <c r="S34" s="82" t="str">
        <f>IF(AND('Mapa final'!$Y$61="Media",'Mapa final'!$AA$61="Menor"),CONCATENATE("R9C",'Mapa final'!$O$61),"")</f>
        <v/>
      </c>
      <c r="T34" s="82" t="str">
        <f>IF(AND('Mapa final'!$Y$62="Media",'Mapa final'!$AA$62="Menor"),CONCATENATE("R9C",'Mapa final'!$O$62),"")</f>
        <v/>
      </c>
      <c r="U34" s="83" t="str">
        <f>IF(AND('Mapa final'!$Y$63="Media",'Mapa final'!$AA$63="Menor"),CONCATENATE("R9C",'Mapa final'!$O$63),"")</f>
        <v/>
      </c>
      <c r="V34" s="81" t="str">
        <f>IF(AND('Mapa final'!$Y$58="Media",'Mapa final'!$AA$58="Moderado"),CONCATENATE("R9C",'Mapa final'!$O$58),"")</f>
        <v/>
      </c>
      <c r="W34" s="82" t="str">
        <f>IF(AND('Mapa final'!$Y$59="Media",'Mapa final'!$AA$59="Moderado"),CONCATENATE("R9C",'Mapa final'!$O$59),"")</f>
        <v/>
      </c>
      <c r="X34" s="82" t="str">
        <f>IF(AND('Mapa final'!$Y$60="Media",'Mapa final'!$AA$60="Moderado"),CONCATENATE("R9C",'Mapa final'!$O$60),"")</f>
        <v/>
      </c>
      <c r="Y34" s="82" t="str">
        <f>IF(AND('Mapa final'!$Y$61="Media",'Mapa final'!$AA$61="Moderado"),CONCATENATE("R9C",'Mapa final'!$O$61),"")</f>
        <v/>
      </c>
      <c r="Z34" s="82" t="str">
        <f>IF(AND('Mapa final'!$Y$62="Media",'Mapa final'!$AA$62="Moderado"),CONCATENATE("R9C",'Mapa final'!$O$62),"")</f>
        <v/>
      </c>
      <c r="AA34" s="83" t="str">
        <f>IF(AND('Mapa final'!$Y$63="Media",'Mapa final'!$AA$63="Moderado"),CONCATENATE("R9C",'Mapa final'!$O$63),"")</f>
        <v/>
      </c>
      <c r="AB34" s="66" t="str">
        <f>IF(AND('Mapa final'!$Y$58="Media",'Mapa final'!$AA$58="Mayor"),CONCATENATE("R9C",'Mapa final'!$O$58),"")</f>
        <v/>
      </c>
      <c r="AC34" s="67" t="str">
        <f>IF(AND('Mapa final'!$Y$59="Media",'Mapa final'!$AA$59="Mayor"),CONCATENATE("R9C",'Mapa final'!$O$59),"")</f>
        <v/>
      </c>
      <c r="AD34" s="67" t="str">
        <f>IF(AND('Mapa final'!$Y$60="Media",'Mapa final'!$AA$60="Mayor"),CONCATENATE("R9C",'Mapa final'!$O$60),"")</f>
        <v/>
      </c>
      <c r="AE34" s="67" t="str">
        <f>IF(AND('Mapa final'!$Y$61="Media",'Mapa final'!$AA$61="Mayor"),CONCATENATE("R9C",'Mapa final'!$O$61),"")</f>
        <v/>
      </c>
      <c r="AF34" s="67" t="str">
        <f>IF(AND('Mapa final'!$Y$62="Media",'Mapa final'!$AA$62="Mayor"),CONCATENATE("R9C",'Mapa final'!$O$62),"")</f>
        <v/>
      </c>
      <c r="AG34" s="68" t="str">
        <f>IF(AND('Mapa final'!$Y$63="Media",'Mapa final'!$AA$63="Mayor"),CONCATENATE("R9C",'Mapa final'!$O$63),"")</f>
        <v/>
      </c>
      <c r="AH34" s="69" t="str">
        <f>IF(AND('Mapa final'!$Y$58="Media",'Mapa final'!$AA$58="Catastrófico"),CONCATENATE("R9C",'Mapa final'!$O$58),"")</f>
        <v/>
      </c>
      <c r="AI34" s="70" t="str">
        <f>IF(AND('Mapa final'!$Y$59="Media",'Mapa final'!$AA$59="Catastrófico"),CONCATENATE("R9C",'Mapa final'!$O$59),"")</f>
        <v/>
      </c>
      <c r="AJ34" s="70" t="str">
        <f>IF(AND('Mapa final'!$Y$60="Media",'Mapa final'!$AA$60="Catastrófico"),CONCATENATE("R9C",'Mapa final'!$O$60),"")</f>
        <v/>
      </c>
      <c r="AK34" s="70" t="str">
        <f>IF(AND('Mapa final'!$Y$61="Media",'Mapa final'!$AA$61="Catastrófico"),CONCATENATE("R9C",'Mapa final'!$O$61),"")</f>
        <v/>
      </c>
      <c r="AL34" s="70" t="str">
        <f>IF(AND('Mapa final'!$Y$62="Media",'Mapa final'!$AA$62="Catastrófico"),CONCATENATE("R9C",'Mapa final'!$O$62),"")</f>
        <v/>
      </c>
      <c r="AM34" s="71" t="str">
        <f>IF(AND('Mapa final'!$Y$63="Media",'Mapa final'!$AA$63="Catastrófico"),CONCATENATE("R9C",'Mapa final'!$O$63),"")</f>
        <v/>
      </c>
      <c r="AN34" s="97"/>
      <c r="AO34" s="399"/>
      <c r="AP34" s="400"/>
      <c r="AQ34" s="400"/>
      <c r="AR34" s="400"/>
      <c r="AS34" s="400"/>
      <c r="AT34" s="401"/>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row>
    <row r="35" spans="1:80" ht="15.75" customHeight="1" thickBot="1" x14ac:dyDescent="0.3">
      <c r="A35" s="97"/>
      <c r="B35" s="271"/>
      <c r="C35" s="271"/>
      <c r="D35" s="272"/>
      <c r="E35" s="371"/>
      <c r="F35" s="372"/>
      <c r="G35" s="372"/>
      <c r="H35" s="372"/>
      <c r="I35" s="386"/>
      <c r="J35" s="81" t="str">
        <f>IF(AND('Mapa final'!$Y$64="Media",'Mapa final'!$AA$64="Leve"),CONCATENATE("R10C",'Mapa final'!$O$64),"")</f>
        <v/>
      </c>
      <c r="K35" s="82" t="str">
        <f>IF(AND('Mapa final'!$Y$65="Media",'Mapa final'!$AA$65="Leve"),CONCATENATE("R10C",'Mapa final'!$O$65),"")</f>
        <v/>
      </c>
      <c r="L35" s="82" t="str">
        <f>IF(AND('Mapa final'!$Y$66="Media",'Mapa final'!$AA$66="Leve"),CONCATENATE("R10C",'Mapa final'!$O$66),"")</f>
        <v/>
      </c>
      <c r="M35" s="82" t="str">
        <f>IF(AND('Mapa final'!$Y$67="Media",'Mapa final'!$AA$67="Leve"),CONCATENATE("R10C",'Mapa final'!$O$67),"")</f>
        <v/>
      </c>
      <c r="N35" s="82" t="str">
        <f>IF(AND('Mapa final'!$Y$68="Media",'Mapa final'!$AA$68="Leve"),CONCATENATE("R10C",'Mapa final'!$O$68),"")</f>
        <v/>
      </c>
      <c r="O35" s="83" t="str">
        <f>IF(AND('Mapa final'!$Y$69="Media",'Mapa final'!$AA$69="Leve"),CONCATENATE("R10C",'Mapa final'!$O$69),"")</f>
        <v/>
      </c>
      <c r="P35" s="81" t="str">
        <f>IF(AND('Mapa final'!$Y$64="Media",'Mapa final'!$AA$64="Menor"),CONCATENATE("R10C",'Mapa final'!$O$64),"")</f>
        <v/>
      </c>
      <c r="Q35" s="82" t="str">
        <f>IF(AND('Mapa final'!$Y$65="Media",'Mapa final'!$AA$65="Menor"),CONCATENATE("R10C",'Mapa final'!$O$65),"")</f>
        <v/>
      </c>
      <c r="R35" s="82" t="str">
        <f>IF(AND('Mapa final'!$Y$66="Media",'Mapa final'!$AA$66="Menor"),CONCATENATE("R10C",'Mapa final'!$O$66),"")</f>
        <v/>
      </c>
      <c r="S35" s="82" t="str">
        <f>IF(AND('Mapa final'!$Y$67="Media",'Mapa final'!$AA$67="Menor"),CONCATENATE("R10C",'Mapa final'!$O$67),"")</f>
        <v/>
      </c>
      <c r="T35" s="82" t="str">
        <f>IF(AND('Mapa final'!$Y$68="Media",'Mapa final'!$AA$68="Menor"),CONCATENATE("R10C",'Mapa final'!$O$68),"")</f>
        <v/>
      </c>
      <c r="U35" s="83" t="str">
        <f>IF(AND('Mapa final'!$Y$69="Media",'Mapa final'!$AA$69="Menor"),CONCATENATE("R10C",'Mapa final'!$O$69),"")</f>
        <v/>
      </c>
      <c r="V35" s="81" t="str">
        <f>IF(AND('Mapa final'!$Y$64="Media",'Mapa final'!$AA$64="Moderado"),CONCATENATE("R10C",'Mapa final'!$O$64),"")</f>
        <v/>
      </c>
      <c r="W35" s="82" t="str">
        <f>IF(AND('Mapa final'!$Y$65="Media",'Mapa final'!$AA$65="Moderado"),CONCATENATE("R10C",'Mapa final'!$O$65),"")</f>
        <v/>
      </c>
      <c r="X35" s="82" t="str">
        <f>IF(AND('Mapa final'!$Y$66="Media",'Mapa final'!$AA$66="Moderado"),CONCATENATE("R10C",'Mapa final'!$O$66),"")</f>
        <v/>
      </c>
      <c r="Y35" s="82" t="str">
        <f>IF(AND('Mapa final'!$Y$67="Media",'Mapa final'!$AA$67="Moderado"),CONCATENATE("R10C",'Mapa final'!$O$67),"")</f>
        <v/>
      </c>
      <c r="Z35" s="82" t="str">
        <f>IF(AND('Mapa final'!$Y$68="Media",'Mapa final'!$AA$68="Moderado"),CONCATENATE("R10C",'Mapa final'!$O$68),"")</f>
        <v/>
      </c>
      <c r="AA35" s="83" t="str">
        <f>IF(AND('Mapa final'!$Y$69="Media",'Mapa final'!$AA$69="Moderado"),CONCATENATE("R10C",'Mapa final'!$O$69),"")</f>
        <v/>
      </c>
      <c r="AB35" s="72" t="str">
        <f>IF(AND('Mapa final'!$Y$64="Media",'Mapa final'!$AA$64="Mayor"),CONCATENATE("R10C",'Mapa final'!$O$64),"")</f>
        <v/>
      </c>
      <c r="AC35" s="73" t="str">
        <f>IF(AND('Mapa final'!$Y$65="Media",'Mapa final'!$AA$65="Mayor"),CONCATENATE("R10C",'Mapa final'!$O$65),"")</f>
        <v/>
      </c>
      <c r="AD35" s="73" t="str">
        <f>IF(AND('Mapa final'!$Y$66="Media",'Mapa final'!$AA$66="Mayor"),CONCATENATE("R10C",'Mapa final'!$O$66),"")</f>
        <v/>
      </c>
      <c r="AE35" s="73" t="str">
        <f>IF(AND('Mapa final'!$Y$67="Media",'Mapa final'!$AA$67="Mayor"),CONCATENATE("R10C",'Mapa final'!$O$67),"")</f>
        <v/>
      </c>
      <c r="AF35" s="73" t="str">
        <f>IF(AND('Mapa final'!$Y$68="Media",'Mapa final'!$AA$68="Mayor"),CONCATENATE("R10C",'Mapa final'!$O$68),"")</f>
        <v/>
      </c>
      <c r="AG35" s="74" t="str">
        <f>IF(AND('Mapa final'!$Y$69="Media",'Mapa final'!$AA$69="Mayor"),CONCATENATE("R10C",'Mapa final'!$O$69),"")</f>
        <v/>
      </c>
      <c r="AH35" s="75" t="str">
        <f>IF(AND('Mapa final'!$Y$64="Media",'Mapa final'!$AA$64="Catastrófico"),CONCATENATE("R10C",'Mapa final'!$O$64),"")</f>
        <v/>
      </c>
      <c r="AI35" s="76" t="str">
        <f>IF(AND('Mapa final'!$Y$65="Media",'Mapa final'!$AA$65="Catastrófico"),CONCATENATE("R10C",'Mapa final'!$O$65),"")</f>
        <v/>
      </c>
      <c r="AJ35" s="76" t="str">
        <f>IF(AND('Mapa final'!$Y$66="Media",'Mapa final'!$AA$66="Catastrófico"),CONCATENATE("R10C",'Mapa final'!$O$66),"")</f>
        <v/>
      </c>
      <c r="AK35" s="76" t="str">
        <f>IF(AND('Mapa final'!$Y$67="Media",'Mapa final'!$AA$67="Catastrófico"),CONCATENATE("R10C",'Mapa final'!$O$67),"")</f>
        <v/>
      </c>
      <c r="AL35" s="76" t="str">
        <f>IF(AND('Mapa final'!$Y$68="Media",'Mapa final'!$AA$68="Catastrófico"),CONCATENATE("R10C",'Mapa final'!$O$68),"")</f>
        <v/>
      </c>
      <c r="AM35" s="77" t="str">
        <f>IF(AND('Mapa final'!$Y$69="Media",'Mapa final'!$AA$69="Catastrófico"),CONCATENATE("R10C",'Mapa final'!$O$69),"")</f>
        <v/>
      </c>
      <c r="AN35" s="97"/>
      <c r="AO35" s="402"/>
      <c r="AP35" s="403"/>
      <c r="AQ35" s="403"/>
      <c r="AR35" s="403"/>
      <c r="AS35" s="403"/>
      <c r="AT35" s="404"/>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row>
    <row r="36" spans="1:80" ht="15" customHeight="1" x14ac:dyDescent="0.25">
      <c r="A36" s="97"/>
      <c r="B36" s="271"/>
      <c r="C36" s="271"/>
      <c r="D36" s="272"/>
      <c r="E36" s="366" t="s">
        <v>114</v>
      </c>
      <c r="F36" s="367"/>
      <c r="G36" s="367"/>
      <c r="H36" s="367"/>
      <c r="I36" s="367"/>
      <c r="J36" s="87" t="str">
        <f>IF(AND('Mapa final'!$Y$10="Baja",'Mapa final'!$AA$10="Leve"),CONCATENATE("R1C",'Mapa final'!$O$10),"")</f>
        <v/>
      </c>
      <c r="K36" s="88" t="str">
        <f>IF(AND('Mapa final'!$Y$11="Baja",'Mapa final'!$AA$11="Leve"),CONCATENATE("R1C",'Mapa final'!$O$11),"")</f>
        <v/>
      </c>
      <c r="L36" s="88" t="str">
        <f>IF(AND('Mapa final'!$Y$12="Baja",'Mapa final'!$AA$12="Leve"),CONCATENATE("R1C",'Mapa final'!$O$12),"")</f>
        <v/>
      </c>
      <c r="M36" s="88" t="str">
        <f>IF(AND('Mapa final'!$Y$13="Baja",'Mapa final'!$AA$13="Leve"),CONCATENATE("R1C",'Mapa final'!$O$13),"")</f>
        <v/>
      </c>
      <c r="N36" s="88" t="str">
        <f>IF(AND('Mapa final'!$Y$14="Baja",'Mapa final'!$AA$14="Leve"),CONCATENATE("R1C",'Mapa final'!$O$14),"")</f>
        <v/>
      </c>
      <c r="O36" s="89" t="str">
        <f>IF(AND('Mapa final'!$Y$15="Baja",'Mapa final'!$AA$15="Leve"),CONCATENATE("R1C",'Mapa final'!$O$15),"")</f>
        <v/>
      </c>
      <c r="P36" s="78" t="str">
        <f>IF(AND('Mapa final'!$Y$10="Baja",'Mapa final'!$AA$10="Menor"),CONCATENATE("R1C",'Mapa final'!$O$10),"")</f>
        <v/>
      </c>
      <c r="Q36" s="79" t="str">
        <f>IF(AND('Mapa final'!$Y$11="Baja",'Mapa final'!$AA$11="Menor"),CONCATENATE("R1C",'Mapa final'!$O$11),"")</f>
        <v/>
      </c>
      <c r="R36" s="79" t="str">
        <f>IF(AND('Mapa final'!$Y$12="Baja",'Mapa final'!$AA$12="Menor"),CONCATENATE("R1C",'Mapa final'!$O$12),"")</f>
        <v/>
      </c>
      <c r="S36" s="79" t="str">
        <f>IF(AND('Mapa final'!$Y$13="Baja",'Mapa final'!$AA$13="Menor"),CONCATENATE("R1C",'Mapa final'!$O$13),"")</f>
        <v/>
      </c>
      <c r="T36" s="79" t="str">
        <f>IF(AND('Mapa final'!$Y$14="Baja",'Mapa final'!$AA$14="Menor"),CONCATENATE("R1C",'Mapa final'!$O$14),"")</f>
        <v/>
      </c>
      <c r="U36" s="80" t="str">
        <f>IF(AND('Mapa final'!$Y$15="Baja",'Mapa final'!$AA$15="Menor"),CONCATENATE("R1C",'Mapa final'!$O$15),"")</f>
        <v/>
      </c>
      <c r="V36" s="78" t="str">
        <f>IF(AND('Mapa final'!$Y$10="Baja",'Mapa final'!$AA$10="Moderado"),CONCATENATE("R1C",'Mapa final'!$O$10),"")</f>
        <v>R1C1</v>
      </c>
      <c r="W36" s="79" t="str">
        <f>IF(AND('Mapa final'!$Y$11="Baja",'Mapa final'!$AA$11="Moderado"),CONCATENATE("R1C",'Mapa final'!$O$11),"")</f>
        <v/>
      </c>
      <c r="X36" s="79" t="str">
        <f>IF(AND('Mapa final'!$Y$12="Baja",'Mapa final'!$AA$12="Moderado"),CONCATENATE("R1C",'Mapa final'!$O$12),"")</f>
        <v/>
      </c>
      <c r="Y36" s="79" t="str">
        <f>IF(AND('Mapa final'!$Y$13="Baja",'Mapa final'!$AA$13="Moderado"),CONCATENATE("R1C",'Mapa final'!$O$13),"")</f>
        <v/>
      </c>
      <c r="Z36" s="79" t="str">
        <f>IF(AND('Mapa final'!$Y$14="Baja",'Mapa final'!$AA$14="Moderado"),CONCATENATE("R1C",'Mapa final'!$O$14),"")</f>
        <v/>
      </c>
      <c r="AA36" s="80" t="str">
        <f>IF(AND('Mapa final'!$Y$15="Baja",'Mapa final'!$AA$15="Moderado"),CONCATENATE("R1C",'Mapa final'!$O$15),"")</f>
        <v/>
      </c>
      <c r="AB36" s="60" t="str">
        <f>IF(AND('Mapa final'!$Y$10="Baja",'Mapa final'!$AA$10="Mayor"),CONCATENATE("R1C",'Mapa final'!$O$10),"")</f>
        <v/>
      </c>
      <c r="AC36" s="61" t="str">
        <f>IF(AND('Mapa final'!$Y$11="Baja",'Mapa final'!$AA$11="Mayor"),CONCATENATE("R1C",'Mapa final'!$O$11),"")</f>
        <v/>
      </c>
      <c r="AD36" s="61" t="str">
        <f>IF(AND('Mapa final'!$Y$12="Baja",'Mapa final'!$AA$12="Mayor"),CONCATENATE("R1C",'Mapa final'!$O$12),"")</f>
        <v/>
      </c>
      <c r="AE36" s="61" t="str">
        <f>IF(AND('Mapa final'!$Y$13="Baja",'Mapa final'!$AA$13="Mayor"),CONCATENATE("R1C",'Mapa final'!$O$13),"")</f>
        <v/>
      </c>
      <c r="AF36" s="61" t="str">
        <f>IF(AND('Mapa final'!$Y$14="Baja",'Mapa final'!$AA$14="Mayor"),CONCATENATE("R1C",'Mapa final'!$O$14),"")</f>
        <v/>
      </c>
      <c r="AG36" s="62" t="str">
        <f>IF(AND('Mapa final'!$Y$15="Baja",'Mapa final'!$AA$15="Mayor"),CONCATENATE("R1C",'Mapa final'!$O$15),"")</f>
        <v/>
      </c>
      <c r="AH36" s="63" t="str">
        <f>IF(AND('Mapa final'!$Y$10="Baja",'Mapa final'!$AA$10="Catastrófico"),CONCATENATE("R1C",'Mapa final'!$O$10),"")</f>
        <v/>
      </c>
      <c r="AI36" s="64" t="str">
        <f>IF(AND('Mapa final'!$Y$11="Baja",'Mapa final'!$AA$11="Catastrófico"),CONCATENATE("R1C",'Mapa final'!$O$11),"")</f>
        <v/>
      </c>
      <c r="AJ36" s="64" t="str">
        <f>IF(AND('Mapa final'!$Y$12="Baja",'Mapa final'!$AA$12="Catastrófico"),CONCATENATE("R1C",'Mapa final'!$O$12),"")</f>
        <v/>
      </c>
      <c r="AK36" s="64" t="str">
        <f>IF(AND('Mapa final'!$Y$13="Baja",'Mapa final'!$AA$13="Catastrófico"),CONCATENATE("R1C",'Mapa final'!$O$13),"")</f>
        <v/>
      </c>
      <c r="AL36" s="64" t="str">
        <f>IF(AND('Mapa final'!$Y$14="Baja",'Mapa final'!$AA$14="Catastrófico"),CONCATENATE("R1C",'Mapa final'!$O$14),"")</f>
        <v/>
      </c>
      <c r="AM36" s="65" t="str">
        <f>IF(AND('Mapa final'!$Y$15="Baja",'Mapa final'!$AA$15="Catastrófico"),CONCATENATE("R1C",'Mapa final'!$O$15),"")</f>
        <v/>
      </c>
      <c r="AN36" s="97"/>
      <c r="AO36" s="387" t="s">
        <v>82</v>
      </c>
      <c r="AP36" s="388"/>
      <c r="AQ36" s="388"/>
      <c r="AR36" s="388"/>
      <c r="AS36" s="388"/>
      <c r="AT36" s="389"/>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row>
    <row r="37" spans="1:80" ht="15" customHeight="1" x14ac:dyDescent="0.25">
      <c r="A37" s="97"/>
      <c r="B37" s="271"/>
      <c r="C37" s="271"/>
      <c r="D37" s="272"/>
      <c r="E37" s="368"/>
      <c r="F37" s="369"/>
      <c r="G37" s="369"/>
      <c r="H37" s="369"/>
      <c r="I37" s="369"/>
      <c r="J37" s="90" t="str">
        <f>IF(AND('Mapa final'!$Y$16="Baja",'Mapa final'!$AA$16="Leve"),CONCATENATE("R2C",'Mapa final'!$O$16),"")</f>
        <v/>
      </c>
      <c r="K37" s="91" t="str">
        <f>IF(AND('Mapa final'!$Y$17="Baja",'Mapa final'!$AA$17="Leve"),CONCATENATE("R2C",'Mapa final'!$O$17),"")</f>
        <v/>
      </c>
      <c r="L37" s="91" t="str">
        <f>IF(AND('Mapa final'!$Y$18="Baja",'Mapa final'!$AA$18="Leve"),CONCATENATE("R2C",'Mapa final'!$O$18),"")</f>
        <v/>
      </c>
      <c r="M37" s="91" t="str">
        <f>IF(AND('Mapa final'!$Y$19="Baja",'Mapa final'!$AA$19="Leve"),CONCATENATE("R2C",'Mapa final'!$O$19),"")</f>
        <v/>
      </c>
      <c r="N37" s="91" t="str">
        <f>IF(AND('Mapa final'!$Y$20="Baja",'Mapa final'!$AA$20="Leve"),CONCATENATE("R2C",'Mapa final'!$O$20),"")</f>
        <v/>
      </c>
      <c r="O37" s="92" t="str">
        <f>IF(AND('Mapa final'!$Y$21="Baja",'Mapa final'!$AA$21="Leve"),CONCATENATE("R2C",'Mapa final'!$O$21),"")</f>
        <v/>
      </c>
      <c r="P37" s="81" t="str">
        <f>IF(AND('Mapa final'!$Y$16="Baja",'Mapa final'!$AA$16="Menor"),CONCATENATE("R2C",'Mapa final'!$O$16),"")</f>
        <v/>
      </c>
      <c r="Q37" s="82" t="str">
        <f>IF(AND('Mapa final'!$Y$17="Baja",'Mapa final'!$AA$17="Menor"),CONCATENATE("R2C",'Mapa final'!$O$17),"")</f>
        <v/>
      </c>
      <c r="R37" s="82" t="str">
        <f>IF(AND('Mapa final'!$Y$18="Baja",'Mapa final'!$AA$18="Menor"),CONCATENATE("R2C",'Mapa final'!$O$18),"")</f>
        <v/>
      </c>
      <c r="S37" s="82" t="str">
        <f>IF(AND('Mapa final'!$Y$19="Baja",'Mapa final'!$AA$19="Menor"),CONCATENATE("R2C",'Mapa final'!$O$19),"")</f>
        <v/>
      </c>
      <c r="T37" s="82" t="str">
        <f>IF(AND('Mapa final'!$Y$20="Baja",'Mapa final'!$AA$20="Menor"),CONCATENATE("R2C",'Mapa final'!$O$20),"")</f>
        <v/>
      </c>
      <c r="U37" s="83" t="str">
        <f>IF(AND('Mapa final'!$Y$21="Baja",'Mapa final'!$AA$21="Menor"),CONCATENATE("R2C",'Mapa final'!$O$21),"")</f>
        <v/>
      </c>
      <c r="V37" s="81" t="str">
        <f>IF(AND('Mapa final'!$Y$16="Baja",'Mapa final'!$AA$16="Moderado"),CONCATENATE("R2C",'Mapa final'!$O$16),"")</f>
        <v/>
      </c>
      <c r="W37" s="82" t="str">
        <f>IF(AND('Mapa final'!$Y$17="Baja",'Mapa final'!$AA$17="Moderado"),CONCATENATE("R2C",'Mapa final'!$O$17),"")</f>
        <v>R2C2</v>
      </c>
      <c r="X37" s="82" t="str">
        <f>IF(AND('Mapa final'!$Y$18="Baja",'Mapa final'!$AA$18="Moderado"),CONCATENATE("R2C",'Mapa final'!$O$18),"")</f>
        <v>R2C3</v>
      </c>
      <c r="Y37" s="82" t="str">
        <f>IF(AND('Mapa final'!$Y$19="Baja",'Mapa final'!$AA$19="Moderado"),CONCATENATE("R2C",'Mapa final'!$O$19),"")</f>
        <v/>
      </c>
      <c r="Z37" s="82" t="str">
        <f>IF(AND('Mapa final'!$Y$20="Baja",'Mapa final'!$AA$20="Moderado"),CONCATENATE("R2C",'Mapa final'!$O$20),"")</f>
        <v/>
      </c>
      <c r="AA37" s="83" t="str">
        <f>IF(AND('Mapa final'!$Y$21="Baja",'Mapa final'!$AA$21="Moderado"),CONCATENATE("R2C",'Mapa final'!$O$21),"")</f>
        <v/>
      </c>
      <c r="AB37" s="66" t="str">
        <f>IF(AND('Mapa final'!$Y$16="Baja",'Mapa final'!$AA$16="Mayor"),CONCATENATE("R2C",'Mapa final'!$O$16),"")</f>
        <v/>
      </c>
      <c r="AC37" s="67" t="str">
        <f>IF(AND('Mapa final'!$Y$17="Baja",'Mapa final'!$AA$17="Mayor"),CONCATENATE("R2C",'Mapa final'!$O$17),"")</f>
        <v/>
      </c>
      <c r="AD37" s="67" t="str">
        <f>IF(AND('Mapa final'!$Y$18="Baja",'Mapa final'!$AA$18="Mayor"),CONCATENATE("R2C",'Mapa final'!$O$18),"")</f>
        <v/>
      </c>
      <c r="AE37" s="67" t="str">
        <f>IF(AND('Mapa final'!$Y$19="Baja",'Mapa final'!$AA$19="Mayor"),CONCATENATE("R2C",'Mapa final'!$O$19),"")</f>
        <v/>
      </c>
      <c r="AF37" s="67" t="str">
        <f>IF(AND('Mapa final'!$Y$20="Baja",'Mapa final'!$AA$20="Mayor"),CONCATENATE("R2C",'Mapa final'!$O$20),"")</f>
        <v/>
      </c>
      <c r="AG37" s="68" t="str">
        <f>IF(AND('Mapa final'!$Y$21="Baja",'Mapa final'!$AA$21="Mayor"),CONCATENATE("R2C",'Mapa final'!$O$21),"")</f>
        <v/>
      </c>
      <c r="AH37" s="69" t="str">
        <f>IF(AND('Mapa final'!$Y$16="Baja",'Mapa final'!$AA$16="Catastrófico"),CONCATENATE("R2C",'Mapa final'!$O$16),"")</f>
        <v/>
      </c>
      <c r="AI37" s="70" t="str">
        <f>IF(AND('Mapa final'!$Y$17="Baja",'Mapa final'!$AA$17="Catastrófico"),CONCATENATE("R2C",'Mapa final'!$O$17),"")</f>
        <v/>
      </c>
      <c r="AJ37" s="70" t="str">
        <f>IF(AND('Mapa final'!$Y$18="Baja",'Mapa final'!$AA$18="Catastrófico"),CONCATENATE("R2C",'Mapa final'!$O$18),"")</f>
        <v/>
      </c>
      <c r="AK37" s="70" t="str">
        <f>IF(AND('Mapa final'!$Y$19="Baja",'Mapa final'!$AA$19="Catastrófico"),CONCATENATE("R2C",'Mapa final'!$O$19),"")</f>
        <v/>
      </c>
      <c r="AL37" s="70" t="str">
        <f>IF(AND('Mapa final'!$Y$20="Baja",'Mapa final'!$AA$20="Catastrófico"),CONCATENATE("R2C",'Mapa final'!$O$20),"")</f>
        <v/>
      </c>
      <c r="AM37" s="71" t="str">
        <f>IF(AND('Mapa final'!$Y$21="Baja",'Mapa final'!$AA$21="Catastrófico"),CONCATENATE("R2C",'Mapa final'!$O$21),"")</f>
        <v/>
      </c>
      <c r="AN37" s="97"/>
      <c r="AO37" s="390"/>
      <c r="AP37" s="391"/>
      <c r="AQ37" s="391"/>
      <c r="AR37" s="391"/>
      <c r="AS37" s="391"/>
      <c r="AT37" s="392"/>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row>
    <row r="38" spans="1:80" ht="15" customHeight="1" x14ac:dyDescent="0.25">
      <c r="A38" s="97"/>
      <c r="B38" s="271"/>
      <c r="C38" s="271"/>
      <c r="D38" s="272"/>
      <c r="E38" s="370"/>
      <c r="F38" s="369"/>
      <c r="G38" s="369"/>
      <c r="H38" s="369"/>
      <c r="I38" s="369"/>
      <c r="J38" s="90" t="str">
        <f>IF(AND('Mapa final'!$Y$22="Baja",'Mapa final'!$AA$22="Leve"),CONCATENATE("R3C",'Mapa final'!$O$22),"")</f>
        <v/>
      </c>
      <c r="K38" s="91" t="str">
        <f>IF(AND('Mapa final'!$Y$23="Baja",'Mapa final'!$AA$23="Leve"),CONCATENATE("R3C",'Mapa final'!$O$23),"")</f>
        <v/>
      </c>
      <c r="L38" s="91" t="str">
        <f>IF(AND('Mapa final'!$Y$24="Baja",'Mapa final'!$AA$24="Leve"),CONCATENATE("R3C",'Mapa final'!$O$24),"")</f>
        <v/>
      </c>
      <c r="M38" s="91" t="str">
        <f>IF(AND('Mapa final'!$Y$25="Baja",'Mapa final'!$AA$25="Leve"),CONCATENATE("R3C",'Mapa final'!$O$25),"")</f>
        <v/>
      </c>
      <c r="N38" s="91" t="str">
        <f>IF(AND('Mapa final'!$Y$26="Baja",'Mapa final'!$AA$26="Leve"),CONCATENATE("R3C",'Mapa final'!$O$26),"")</f>
        <v/>
      </c>
      <c r="O38" s="92" t="str">
        <f>IF(AND('Mapa final'!$Y$27="Baja",'Mapa final'!$AA$27="Leve"),CONCATENATE("R3C",'Mapa final'!$O$27),"")</f>
        <v/>
      </c>
      <c r="P38" s="81" t="str">
        <f>IF(AND('Mapa final'!$Y$22="Baja",'Mapa final'!$AA$22="Menor"),CONCATENATE("R3C",'Mapa final'!$O$22),"")</f>
        <v/>
      </c>
      <c r="Q38" s="82" t="str">
        <f>IF(AND('Mapa final'!$Y$23="Baja",'Mapa final'!$AA$23="Menor"),CONCATENATE("R3C",'Mapa final'!$O$23),"")</f>
        <v/>
      </c>
      <c r="R38" s="82" t="str">
        <f>IF(AND('Mapa final'!$Y$24="Baja",'Mapa final'!$AA$24="Menor"),CONCATENATE("R3C",'Mapa final'!$O$24),"")</f>
        <v/>
      </c>
      <c r="S38" s="82" t="str">
        <f>IF(AND('Mapa final'!$Y$25="Baja",'Mapa final'!$AA$25="Menor"),CONCATENATE("R3C",'Mapa final'!$O$25),"")</f>
        <v/>
      </c>
      <c r="T38" s="82" t="str">
        <f>IF(AND('Mapa final'!$Y$26="Baja",'Mapa final'!$AA$26="Menor"),CONCATENATE("R3C",'Mapa final'!$O$26),"")</f>
        <v/>
      </c>
      <c r="U38" s="83" t="str">
        <f>IF(AND('Mapa final'!$Y$27="Baja",'Mapa final'!$AA$27="Menor"),CONCATENATE("R3C",'Mapa final'!$O$27),"")</f>
        <v/>
      </c>
      <c r="V38" s="81" t="str">
        <f>IF(AND('Mapa final'!$Y$22="Baja",'Mapa final'!$AA$22="Moderado"),CONCATENATE("R3C",'Mapa final'!$O$22),"")</f>
        <v/>
      </c>
      <c r="W38" s="82" t="str">
        <f>IF(AND('Mapa final'!$Y$23="Baja",'Mapa final'!$AA$23="Moderado"),CONCATENATE("R3C",'Mapa final'!$O$23),"")</f>
        <v/>
      </c>
      <c r="X38" s="82" t="str">
        <f>IF(AND('Mapa final'!$Y$24="Baja",'Mapa final'!$AA$24="Moderado"),CONCATENATE("R3C",'Mapa final'!$O$24),"")</f>
        <v/>
      </c>
      <c r="Y38" s="82" t="str">
        <f>IF(AND('Mapa final'!$Y$25="Baja",'Mapa final'!$AA$25="Moderado"),CONCATENATE("R3C",'Mapa final'!$O$25),"")</f>
        <v/>
      </c>
      <c r="Z38" s="82" t="str">
        <f>IF(AND('Mapa final'!$Y$26="Baja",'Mapa final'!$AA$26="Moderado"),CONCATENATE("R3C",'Mapa final'!$O$26),"")</f>
        <v/>
      </c>
      <c r="AA38" s="83" t="str">
        <f>IF(AND('Mapa final'!$Y$27="Baja",'Mapa final'!$AA$27="Moderado"),CONCATENATE("R3C",'Mapa final'!$O$27),"")</f>
        <v/>
      </c>
      <c r="AB38" s="66" t="str">
        <f>IF(AND('Mapa final'!$Y$22="Baja",'Mapa final'!$AA$22="Mayor"),CONCATENATE("R3C",'Mapa final'!$O$22),"")</f>
        <v>R3C1</v>
      </c>
      <c r="AC38" s="67" t="str">
        <f>IF(AND('Mapa final'!$Y$23="Baja",'Mapa final'!$AA$23="Mayor"),CONCATENATE("R3C",'Mapa final'!$O$23),"")</f>
        <v/>
      </c>
      <c r="AD38" s="67" t="str">
        <f>IF(AND('Mapa final'!$Y$24="Baja",'Mapa final'!$AA$24="Mayor"),CONCATENATE("R3C",'Mapa final'!$O$24),"")</f>
        <v/>
      </c>
      <c r="AE38" s="67" t="str">
        <f>IF(AND('Mapa final'!$Y$25="Baja",'Mapa final'!$AA$25="Mayor"),CONCATENATE("R3C",'Mapa final'!$O$25),"")</f>
        <v/>
      </c>
      <c r="AF38" s="67" t="str">
        <f>IF(AND('Mapa final'!$Y$26="Baja",'Mapa final'!$AA$26="Mayor"),CONCATENATE("R3C",'Mapa final'!$O$26),"")</f>
        <v/>
      </c>
      <c r="AG38" s="68" t="str">
        <f>IF(AND('Mapa final'!$Y$27="Baja",'Mapa final'!$AA$27="Mayor"),CONCATENATE("R3C",'Mapa final'!$O$27),"")</f>
        <v/>
      </c>
      <c r="AH38" s="69" t="str">
        <f>IF(AND('Mapa final'!$Y$22="Baja",'Mapa final'!$AA$22="Catastrófico"),CONCATENATE("R3C",'Mapa final'!$O$22),"")</f>
        <v/>
      </c>
      <c r="AI38" s="70" t="str">
        <f>IF(AND('Mapa final'!$Y$23="Baja",'Mapa final'!$AA$23="Catastrófico"),CONCATENATE("R3C",'Mapa final'!$O$23),"")</f>
        <v/>
      </c>
      <c r="AJ38" s="70" t="str">
        <f>IF(AND('Mapa final'!$Y$24="Baja",'Mapa final'!$AA$24="Catastrófico"),CONCATENATE("R3C",'Mapa final'!$O$24),"")</f>
        <v/>
      </c>
      <c r="AK38" s="70" t="str">
        <f>IF(AND('Mapa final'!$Y$25="Baja",'Mapa final'!$AA$25="Catastrófico"),CONCATENATE("R3C",'Mapa final'!$O$25),"")</f>
        <v/>
      </c>
      <c r="AL38" s="70" t="str">
        <f>IF(AND('Mapa final'!$Y$26="Baja",'Mapa final'!$AA$26="Catastrófico"),CONCATENATE("R3C",'Mapa final'!$O$26),"")</f>
        <v/>
      </c>
      <c r="AM38" s="71" t="str">
        <f>IF(AND('Mapa final'!$Y$27="Baja",'Mapa final'!$AA$27="Catastrófico"),CONCATENATE("R3C",'Mapa final'!$O$27),"")</f>
        <v/>
      </c>
      <c r="AN38" s="97"/>
      <c r="AO38" s="390"/>
      <c r="AP38" s="391"/>
      <c r="AQ38" s="391"/>
      <c r="AR38" s="391"/>
      <c r="AS38" s="391"/>
      <c r="AT38" s="392"/>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row>
    <row r="39" spans="1:80" ht="15" customHeight="1" x14ac:dyDescent="0.25">
      <c r="A39" s="97"/>
      <c r="B39" s="271"/>
      <c r="C39" s="271"/>
      <c r="D39" s="272"/>
      <c r="E39" s="370"/>
      <c r="F39" s="369"/>
      <c r="G39" s="369"/>
      <c r="H39" s="369"/>
      <c r="I39" s="369"/>
      <c r="J39" s="90" t="str">
        <f>IF(AND('Mapa final'!$Y$28="Baja",'Mapa final'!$AA$28="Leve"),CONCATENATE("R4C",'Mapa final'!$O$28),"")</f>
        <v>R4C1</v>
      </c>
      <c r="K39" s="91" t="str">
        <f>IF(AND('Mapa final'!$Y$29="Baja",'Mapa final'!$AA$29="Leve"),CONCATENATE("R4C",'Mapa final'!$O$29),"")</f>
        <v/>
      </c>
      <c r="L39" s="91" t="str">
        <f>IF(AND('Mapa final'!$Y$30="Baja",'Mapa final'!$AA$30="Leve"),CONCATENATE("R4C",'Mapa final'!$O$30),"")</f>
        <v/>
      </c>
      <c r="M39" s="91" t="str">
        <f>IF(AND('Mapa final'!$Y$31="Baja",'Mapa final'!$AA$31="Leve"),CONCATENATE("R4C",'Mapa final'!$O$31),"")</f>
        <v/>
      </c>
      <c r="N39" s="91" t="str">
        <f>IF(AND('Mapa final'!$Y$32="Baja",'Mapa final'!$AA$32="Leve"),CONCATENATE("R4C",'Mapa final'!$O$32),"")</f>
        <v/>
      </c>
      <c r="O39" s="92" t="str">
        <f>IF(AND('Mapa final'!$Y$33="Baja",'Mapa final'!$AA$33="Leve"),CONCATENATE("R4C",'Mapa final'!$O$33),"")</f>
        <v/>
      </c>
      <c r="P39" s="81" t="str">
        <f>IF(AND('Mapa final'!$Y$28="Baja",'Mapa final'!$AA$28="Menor"),CONCATENATE("R4C",'Mapa final'!$O$28),"")</f>
        <v/>
      </c>
      <c r="Q39" s="82" t="str">
        <f>IF(AND('Mapa final'!$Y$29="Baja",'Mapa final'!$AA$29="Menor"),CONCATENATE("R4C",'Mapa final'!$O$29),"")</f>
        <v/>
      </c>
      <c r="R39" s="82" t="str">
        <f>IF(AND('Mapa final'!$Y$30="Baja",'Mapa final'!$AA$30="Menor"),CONCATENATE("R4C",'Mapa final'!$O$30),"")</f>
        <v/>
      </c>
      <c r="S39" s="82" t="str">
        <f>IF(AND('Mapa final'!$Y$31="Baja",'Mapa final'!$AA$31="Menor"),CONCATENATE("R4C",'Mapa final'!$O$31),"")</f>
        <v/>
      </c>
      <c r="T39" s="82" t="str">
        <f>IF(AND('Mapa final'!$Y$32="Baja",'Mapa final'!$AA$32="Menor"),CONCATENATE("R4C",'Mapa final'!$O$32),"")</f>
        <v/>
      </c>
      <c r="U39" s="83" t="str">
        <f>IF(AND('Mapa final'!$Y$33="Baja",'Mapa final'!$AA$33="Menor"),CONCATENATE("R4C",'Mapa final'!$O$33),"")</f>
        <v/>
      </c>
      <c r="V39" s="81" t="str">
        <f>IF(AND('Mapa final'!$Y$28="Baja",'Mapa final'!$AA$28="Moderado"),CONCATENATE("R4C",'Mapa final'!$O$28),"")</f>
        <v/>
      </c>
      <c r="W39" s="82" t="str">
        <f>IF(AND('Mapa final'!$Y$29="Baja",'Mapa final'!$AA$29="Moderado"),CONCATENATE("R4C",'Mapa final'!$O$29),"")</f>
        <v/>
      </c>
      <c r="X39" s="82" t="str">
        <f>IF(AND('Mapa final'!$Y$30="Baja",'Mapa final'!$AA$30="Moderado"),CONCATENATE("R4C",'Mapa final'!$O$30),"")</f>
        <v/>
      </c>
      <c r="Y39" s="82" t="str">
        <f>IF(AND('Mapa final'!$Y$31="Baja",'Mapa final'!$AA$31="Moderado"),CONCATENATE("R4C",'Mapa final'!$O$31),"")</f>
        <v/>
      </c>
      <c r="Z39" s="82" t="str">
        <f>IF(AND('Mapa final'!$Y$32="Baja",'Mapa final'!$AA$32="Moderado"),CONCATENATE("R4C",'Mapa final'!$O$32),"")</f>
        <v/>
      </c>
      <c r="AA39" s="83" t="str">
        <f>IF(AND('Mapa final'!$Y$33="Baja",'Mapa final'!$AA$33="Moderado"),CONCATENATE("R4C",'Mapa final'!$O$33),"")</f>
        <v/>
      </c>
      <c r="AB39" s="66" t="str">
        <f>IF(AND('Mapa final'!$Y$28="Baja",'Mapa final'!$AA$28="Mayor"),CONCATENATE("R4C",'Mapa final'!$O$28),"")</f>
        <v/>
      </c>
      <c r="AC39" s="67" t="str">
        <f>IF(AND('Mapa final'!$Y$29="Baja",'Mapa final'!$AA$29="Mayor"),CONCATENATE("R4C",'Mapa final'!$O$29),"")</f>
        <v>R4C2</v>
      </c>
      <c r="AD39" s="67" t="str">
        <f>IF(AND('Mapa final'!$Y$30="Baja",'Mapa final'!$AA$30="Mayor"),CONCATENATE("R4C",'Mapa final'!$O$30),"")</f>
        <v/>
      </c>
      <c r="AE39" s="67" t="str">
        <f>IF(AND('Mapa final'!$Y$31="Baja",'Mapa final'!$AA$31="Mayor"),CONCATENATE("R4C",'Mapa final'!$O$31),"")</f>
        <v/>
      </c>
      <c r="AF39" s="67" t="str">
        <f>IF(AND('Mapa final'!$Y$32="Baja",'Mapa final'!$AA$32="Mayor"),CONCATENATE("R4C",'Mapa final'!$O$32),"")</f>
        <v/>
      </c>
      <c r="AG39" s="68" t="str">
        <f>IF(AND('Mapa final'!$Y$33="Baja",'Mapa final'!$AA$33="Mayor"),CONCATENATE("R4C",'Mapa final'!$O$33),"")</f>
        <v/>
      </c>
      <c r="AH39" s="69" t="str">
        <f>IF(AND('Mapa final'!$Y$28="Baja",'Mapa final'!$AA$28="Catastrófico"),CONCATENATE("R4C",'Mapa final'!$O$28),"")</f>
        <v/>
      </c>
      <c r="AI39" s="70" t="str">
        <f>IF(AND('Mapa final'!$Y$29="Baja",'Mapa final'!$AA$29="Catastrófico"),CONCATENATE("R4C",'Mapa final'!$O$29),"")</f>
        <v/>
      </c>
      <c r="AJ39" s="70" t="str">
        <f>IF(AND('Mapa final'!$Y$30="Baja",'Mapa final'!$AA$30="Catastrófico"),CONCATENATE("R4C",'Mapa final'!$O$30),"")</f>
        <v/>
      </c>
      <c r="AK39" s="70" t="str">
        <f>IF(AND('Mapa final'!$Y$31="Baja",'Mapa final'!$AA$31="Catastrófico"),CONCATENATE("R4C",'Mapa final'!$O$31),"")</f>
        <v/>
      </c>
      <c r="AL39" s="70" t="str">
        <f>IF(AND('Mapa final'!$Y$32="Baja",'Mapa final'!$AA$32="Catastrófico"),CONCATENATE("R4C",'Mapa final'!$O$32),"")</f>
        <v/>
      </c>
      <c r="AM39" s="71" t="str">
        <f>IF(AND('Mapa final'!$Y$33="Baja",'Mapa final'!$AA$33="Catastrófico"),CONCATENATE("R4C",'Mapa final'!$O$33),"")</f>
        <v/>
      </c>
      <c r="AN39" s="97"/>
      <c r="AO39" s="390"/>
      <c r="AP39" s="391"/>
      <c r="AQ39" s="391"/>
      <c r="AR39" s="391"/>
      <c r="AS39" s="391"/>
      <c r="AT39" s="392"/>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row>
    <row r="40" spans="1:80" ht="15" customHeight="1" x14ac:dyDescent="0.25">
      <c r="A40" s="97"/>
      <c r="B40" s="271"/>
      <c r="C40" s="271"/>
      <c r="D40" s="272"/>
      <c r="E40" s="370"/>
      <c r="F40" s="369"/>
      <c r="G40" s="369"/>
      <c r="H40" s="369"/>
      <c r="I40" s="369"/>
      <c r="J40" s="90" t="str">
        <f>IF(AND('Mapa final'!$Y$34="Baja",'Mapa final'!$AA$34="Leve"),CONCATENATE("R5C",'Mapa final'!$O$34),"")</f>
        <v/>
      </c>
      <c r="K40" s="91" t="str">
        <f>IF(AND('Mapa final'!$Y$35="Baja",'Mapa final'!$AA$35="Leve"),CONCATENATE("R5C",'Mapa final'!$O$35),"")</f>
        <v/>
      </c>
      <c r="L40" s="91" t="str">
        <f>IF(AND('Mapa final'!$Y$36="Baja",'Mapa final'!$AA$36="Leve"),CONCATENATE("R5C",'Mapa final'!$O$36),"")</f>
        <v/>
      </c>
      <c r="M40" s="91" t="str">
        <f>IF(AND('Mapa final'!$Y$37="Baja",'Mapa final'!$AA$37="Leve"),CONCATENATE("R5C",'Mapa final'!$O$37),"")</f>
        <v/>
      </c>
      <c r="N40" s="91" t="str">
        <f>IF(AND('Mapa final'!$Y$38="Baja",'Mapa final'!$AA$38="Leve"),CONCATENATE("R5C",'Mapa final'!$O$38),"")</f>
        <v/>
      </c>
      <c r="O40" s="92" t="str">
        <f>IF(AND('Mapa final'!$Y$39="Baja",'Mapa final'!$AA$39="Leve"),CONCATENATE("R5C",'Mapa final'!$O$39),"")</f>
        <v/>
      </c>
      <c r="P40" s="81" t="str">
        <f>IF(AND('Mapa final'!$Y$34="Baja",'Mapa final'!$AA$34="Menor"),CONCATENATE("R5C",'Mapa final'!$O$34),"")</f>
        <v/>
      </c>
      <c r="Q40" s="82" t="str">
        <f>IF(AND('Mapa final'!$Y$35="Baja",'Mapa final'!$AA$35="Menor"),CONCATENATE("R5C",'Mapa final'!$O$35),"")</f>
        <v/>
      </c>
      <c r="R40" s="82" t="str">
        <f>IF(AND('Mapa final'!$Y$36="Baja",'Mapa final'!$AA$36="Menor"),CONCATENATE("R5C",'Mapa final'!$O$36),"")</f>
        <v/>
      </c>
      <c r="S40" s="82" t="str">
        <f>IF(AND('Mapa final'!$Y$37="Baja",'Mapa final'!$AA$37="Menor"),CONCATENATE("R5C",'Mapa final'!$O$37),"")</f>
        <v/>
      </c>
      <c r="T40" s="82" t="str">
        <f>IF(AND('Mapa final'!$Y$38="Baja",'Mapa final'!$AA$38="Menor"),CONCATENATE("R5C",'Mapa final'!$O$38),"")</f>
        <v/>
      </c>
      <c r="U40" s="83" t="str">
        <f>IF(AND('Mapa final'!$Y$39="Baja",'Mapa final'!$AA$39="Menor"),CONCATENATE("R5C",'Mapa final'!$O$39),"")</f>
        <v/>
      </c>
      <c r="V40" s="81" t="str">
        <f>IF(AND('Mapa final'!$Y$34="Baja",'Mapa final'!$AA$34="Moderado"),CONCATENATE("R5C",'Mapa final'!$O$34),"")</f>
        <v>R5C1</v>
      </c>
      <c r="W40" s="82" t="str">
        <f>IF(AND('Mapa final'!$Y$35="Baja",'Mapa final'!$AA$35="Moderado"),CONCATENATE("R5C",'Mapa final'!$O$35),"")</f>
        <v/>
      </c>
      <c r="X40" s="82" t="str">
        <f>IF(AND('Mapa final'!$Y$36="Baja",'Mapa final'!$AA$36="Moderado"),CONCATENATE("R5C",'Mapa final'!$O$36),"")</f>
        <v/>
      </c>
      <c r="Y40" s="82" t="str">
        <f>IF(AND('Mapa final'!$Y$37="Baja",'Mapa final'!$AA$37="Moderado"),CONCATENATE("R5C",'Mapa final'!$O$37),"")</f>
        <v/>
      </c>
      <c r="Z40" s="82" t="str">
        <f>IF(AND('Mapa final'!$Y$38="Baja",'Mapa final'!$AA$38="Moderado"),CONCATENATE("R5C",'Mapa final'!$O$38),"")</f>
        <v/>
      </c>
      <c r="AA40" s="83" t="str">
        <f>IF(AND('Mapa final'!$Y$39="Baja",'Mapa final'!$AA$39="Moderado"),CONCATENATE("R5C",'Mapa final'!$O$39),"")</f>
        <v/>
      </c>
      <c r="AB40" s="66" t="str">
        <f>IF(AND('Mapa final'!$Y$34="Baja",'Mapa final'!$AA$34="Mayor"),CONCATENATE("R5C",'Mapa final'!$O$34),"")</f>
        <v/>
      </c>
      <c r="AC40" s="67" t="str">
        <f>IF(AND('Mapa final'!$Y$35="Baja",'Mapa final'!$AA$35="Mayor"),CONCATENATE("R5C",'Mapa final'!$O$35),"")</f>
        <v/>
      </c>
      <c r="AD40" s="67" t="str">
        <f>IF(AND('Mapa final'!$Y$36="Baja",'Mapa final'!$AA$36="Mayor"),CONCATENATE("R5C",'Mapa final'!$O$36),"")</f>
        <v/>
      </c>
      <c r="AE40" s="67" t="str">
        <f>IF(AND('Mapa final'!$Y$37="Baja",'Mapa final'!$AA$37="Mayor"),CONCATENATE("R5C",'Mapa final'!$O$37),"")</f>
        <v/>
      </c>
      <c r="AF40" s="67" t="str">
        <f>IF(AND('Mapa final'!$Y$38="Baja",'Mapa final'!$AA$38="Mayor"),CONCATENATE("R5C",'Mapa final'!$O$38),"")</f>
        <v/>
      </c>
      <c r="AG40" s="68" t="str">
        <f>IF(AND('Mapa final'!$Y$39="Baja",'Mapa final'!$AA$39="Mayor"),CONCATENATE("R5C",'Mapa final'!$O$39),"")</f>
        <v/>
      </c>
      <c r="AH40" s="69" t="str">
        <f>IF(AND('Mapa final'!$Y$34="Baja",'Mapa final'!$AA$34="Catastrófico"),CONCATENATE("R5C",'Mapa final'!$O$34),"")</f>
        <v/>
      </c>
      <c r="AI40" s="70" t="str">
        <f>IF(AND('Mapa final'!$Y$35="Baja",'Mapa final'!$AA$35="Catastrófico"),CONCATENATE("R5C",'Mapa final'!$O$35),"")</f>
        <v/>
      </c>
      <c r="AJ40" s="70" t="str">
        <f>IF(AND('Mapa final'!$Y$36="Baja",'Mapa final'!$AA$36="Catastrófico"),CONCATENATE("R5C",'Mapa final'!$O$36),"")</f>
        <v/>
      </c>
      <c r="AK40" s="70" t="str">
        <f>IF(AND('Mapa final'!$Y$37="Baja",'Mapa final'!$AA$37="Catastrófico"),CONCATENATE("R5C",'Mapa final'!$O$37),"")</f>
        <v/>
      </c>
      <c r="AL40" s="70" t="str">
        <f>IF(AND('Mapa final'!$Y$38="Baja",'Mapa final'!$AA$38="Catastrófico"),CONCATENATE("R5C",'Mapa final'!$O$38),"")</f>
        <v/>
      </c>
      <c r="AM40" s="71" t="str">
        <f>IF(AND('Mapa final'!$Y$39="Baja",'Mapa final'!$AA$39="Catastrófico"),CONCATENATE("R5C",'Mapa final'!$O$39),"")</f>
        <v/>
      </c>
      <c r="AN40" s="97"/>
      <c r="AO40" s="390"/>
      <c r="AP40" s="391"/>
      <c r="AQ40" s="391"/>
      <c r="AR40" s="391"/>
      <c r="AS40" s="391"/>
      <c r="AT40" s="392"/>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row>
    <row r="41" spans="1:80" ht="15" customHeight="1" x14ac:dyDescent="0.25">
      <c r="A41" s="97"/>
      <c r="B41" s="271"/>
      <c r="C41" s="271"/>
      <c r="D41" s="272"/>
      <c r="E41" s="370"/>
      <c r="F41" s="369"/>
      <c r="G41" s="369"/>
      <c r="H41" s="369"/>
      <c r="I41" s="369"/>
      <c r="J41" s="90" t="str">
        <f>IF(AND('Mapa final'!$Y$40="Baja",'Mapa final'!$AA$40="Leve"),CONCATENATE("R6C",'Mapa final'!$O$40),"")</f>
        <v/>
      </c>
      <c r="K41" s="91" t="str">
        <f>IF(AND('Mapa final'!$Y$41="Baja",'Mapa final'!$AA$41="Leve"),CONCATENATE("R6C",'Mapa final'!$O$41),"")</f>
        <v/>
      </c>
      <c r="L41" s="91" t="str">
        <f>IF(AND('Mapa final'!$Y$42="Baja",'Mapa final'!$AA$42="Leve"),CONCATENATE("R6C",'Mapa final'!$O$42),"")</f>
        <v/>
      </c>
      <c r="M41" s="91" t="str">
        <f>IF(AND('Mapa final'!$Y$43="Baja",'Mapa final'!$AA$43="Leve"),CONCATENATE("R6C",'Mapa final'!$O$43),"")</f>
        <v/>
      </c>
      <c r="N41" s="91" t="str">
        <f>IF(AND('Mapa final'!$Y$44="Baja",'Mapa final'!$AA$44="Leve"),CONCATENATE("R6C",'Mapa final'!$O$44),"")</f>
        <v/>
      </c>
      <c r="O41" s="92" t="str">
        <f>IF(AND('Mapa final'!$Y$45="Baja",'Mapa final'!$AA$45="Leve"),CONCATENATE("R6C",'Mapa final'!$O$45),"")</f>
        <v/>
      </c>
      <c r="P41" s="81" t="str">
        <f>IF(AND('Mapa final'!$Y$40="Baja",'Mapa final'!$AA$40="Menor"),CONCATENATE("R6C",'Mapa final'!$O$40),"")</f>
        <v/>
      </c>
      <c r="Q41" s="82" t="str">
        <f>IF(AND('Mapa final'!$Y$41="Baja",'Mapa final'!$AA$41="Menor"),CONCATENATE("R6C",'Mapa final'!$O$41),"")</f>
        <v/>
      </c>
      <c r="R41" s="82" t="str">
        <f>IF(AND('Mapa final'!$Y$42="Baja",'Mapa final'!$AA$42="Menor"),CONCATENATE("R6C",'Mapa final'!$O$42),"")</f>
        <v/>
      </c>
      <c r="S41" s="82" t="str">
        <f>IF(AND('Mapa final'!$Y$43="Baja",'Mapa final'!$AA$43="Menor"),CONCATENATE("R6C",'Mapa final'!$O$43),"")</f>
        <v/>
      </c>
      <c r="T41" s="82" t="str">
        <f>IF(AND('Mapa final'!$Y$44="Baja",'Mapa final'!$AA$44="Menor"),CONCATENATE("R6C",'Mapa final'!$O$44),"")</f>
        <v/>
      </c>
      <c r="U41" s="83" t="str">
        <f>IF(AND('Mapa final'!$Y$45="Baja",'Mapa final'!$AA$45="Menor"),CONCATENATE("R6C",'Mapa final'!$O$45),"")</f>
        <v/>
      </c>
      <c r="V41" s="81" t="str">
        <f>IF(AND('Mapa final'!$Y$40="Baja",'Mapa final'!$AA$40="Moderado"),CONCATENATE("R6C",'Mapa final'!$O$40),"")</f>
        <v/>
      </c>
      <c r="W41" s="82" t="str">
        <f>IF(AND('Mapa final'!$Y$41="Baja",'Mapa final'!$AA$41="Moderado"),CONCATENATE("R6C",'Mapa final'!$O$41),"")</f>
        <v/>
      </c>
      <c r="X41" s="82" t="str">
        <f>IF(AND('Mapa final'!$Y$42="Baja",'Mapa final'!$AA$42="Moderado"),CONCATENATE("R6C",'Mapa final'!$O$42),"")</f>
        <v/>
      </c>
      <c r="Y41" s="82" t="str">
        <f>IF(AND('Mapa final'!$Y$43="Baja",'Mapa final'!$AA$43="Moderado"),CONCATENATE("R6C",'Mapa final'!$O$43),"")</f>
        <v/>
      </c>
      <c r="Z41" s="82" t="str">
        <f>IF(AND('Mapa final'!$Y$44="Baja",'Mapa final'!$AA$44="Moderado"),CONCATENATE("R6C",'Mapa final'!$O$44),"")</f>
        <v/>
      </c>
      <c r="AA41" s="83" t="str">
        <f>IF(AND('Mapa final'!$Y$45="Baja",'Mapa final'!$AA$45="Moderado"),CONCATENATE("R6C",'Mapa final'!$O$45),"")</f>
        <v/>
      </c>
      <c r="AB41" s="66" t="str">
        <f>IF(AND('Mapa final'!$Y$40="Baja",'Mapa final'!$AA$40="Mayor"),CONCATENATE("R6C",'Mapa final'!$O$40),"")</f>
        <v/>
      </c>
      <c r="AC41" s="67" t="str">
        <f>IF(AND('Mapa final'!$Y$41="Baja",'Mapa final'!$AA$41="Mayor"),CONCATENATE("R6C",'Mapa final'!$O$41),"")</f>
        <v/>
      </c>
      <c r="AD41" s="67" t="str">
        <f>IF(AND('Mapa final'!$Y$42="Baja",'Mapa final'!$AA$42="Mayor"),CONCATENATE("R6C",'Mapa final'!$O$42),"")</f>
        <v/>
      </c>
      <c r="AE41" s="67" t="str">
        <f>IF(AND('Mapa final'!$Y$43="Baja",'Mapa final'!$AA$43="Mayor"),CONCATENATE("R6C",'Mapa final'!$O$43),"")</f>
        <v/>
      </c>
      <c r="AF41" s="67" t="str">
        <f>IF(AND('Mapa final'!$Y$44="Baja",'Mapa final'!$AA$44="Mayor"),CONCATENATE("R6C",'Mapa final'!$O$44),"")</f>
        <v/>
      </c>
      <c r="AG41" s="68" t="str">
        <f>IF(AND('Mapa final'!$Y$45="Baja",'Mapa final'!$AA$45="Mayor"),CONCATENATE("R6C",'Mapa final'!$O$45),"")</f>
        <v/>
      </c>
      <c r="AH41" s="69" t="str">
        <f>IF(AND('Mapa final'!$Y$40="Baja",'Mapa final'!$AA$40="Catastrófico"),CONCATENATE("R6C",'Mapa final'!$O$40),"")</f>
        <v/>
      </c>
      <c r="AI41" s="70" t="str">
        <f>IF(AND('Mapa final'!$Y$41="Baja",'Mapa final'!$AA$41="Catastrófico"),CONCATENATE("R6C",'Mapa final'!$O$41),"")</f>
        <v/>
      </c>
      <c r="AJ41" s="70" t="str">
        <f>IF(AND('Mapa final'!$Y$42="Baja",'Mapa final'!$AA$42="Catastrófico"),CONCATENATE("R6C",'Mapa final'!$O$42),"")</f>
        <v/>
      </c>
      <c r="AK41" s="70" t="str">
        <f>IF(AND('Mapa final'!$Y$43="Baja",'Mapa final'!$AA$43="Catastrófico"),CONCATENATE("R6C",'Mapa final'!$O$43),"")</f>
        <v/>
      </c>
      <c r="AL41" s="70" t="str">
        <f>IF(AND('Mapa final'!$Y$44="Baja",'Mapa final'!$AA$44="Catastrófico"),CONCATENATE("R6C",'Mapa final'!$O$44),"")</f>
        <v/>
      </c>
      <c r="AM41" s="71" t="str">
        <f>IF(AND('Mapa final'!$Y$45="Baja",'Mapa final'!$AA$45="Catastrófico"),CONCATENATE("R6C",'Mapa final'!$O$45),"")</f>
        <v/>
      </c>
      <c r="AN41" s="97"/>
      <c r="AO41" s="390"/>
      <c r="AP41" s="391"/>
      <c r="AQ41" s="391"/>
      <c r="AR41" s="391"/>
      <c r="AS41" s="391"/>
      <c r="AT41" s="392"/>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row>
    <row r="42" spans="1:80" ht="15" customHeight="1" x14ac:dyDescent="0.25">
      <c r="A42" s="97"/>
      <c r="B42" s="271"/>
      <c r="C42" s="271"/>
      <c r="D42" s="272"/>
      <c r="E42" s="370"/>
      <c r="F42" s="369"/>
      <c r="G42" s="369"/>
      <c r="H42" s="369"/>
      <c r="I42" s="369"/>
      <c r="J42" s="90" t="str">
        <f>IF(AND('Mapa final'!$Y$46="Baja",'Mapa final'!$AA$46="Leve"),CONCATENATE("R7C",'Mapa final'!$O$46),"")</f>
        <v/>
      </c>
      <c r="K42" s="91" t="str">
        <f>IF(AND('Mapa final'!$Y$47="Baja",'Mapa final'!$AA$47="Leve"),CONCATENATE("R7C",'Mapa final'!$O$47),"")</f>
        <v/>
      </c>
      <c r="L42" s="91" t="str">
        <f>IF(AND('Mapa final'!$Y$48="Baja",'Mapa final'!$AA$48="Leve"),CONCATENATE("R7C",'Mapa final'!$O$48),"")</f>
        <v/>
      </c>
      <c r="M42" s="91" t="str">
        <f>IF(AND('Mapa final'!$Y$49="Baja",'Mapa final'!$AA$49="Leve"),CONCATENATE("R7C",'Mapa final'!$O$49),"")</f>
        <v/>
      </c>
      <c r="N42" s="91" t="str">
        <f>IF(AND('Mapa final'!$Y$50="Baja",'Mapa final'!$AA$50="Leve"),CONCATENATE("R7C",'Mapa final'!$O$50),"")</f>
        <v/>
      </c>
      <c r="O42" s="92" t="str">
        <f>IF(AND('Mapa final'!$Y$51="Baja",'Mapa final'!$AA$51="Leve"),CONCATENATE("R7C",'Mapa final'!$O$51),"")</f>
        <v/>
      </c>
      <c r="P42" s="81" t="str">
        <f>IF(AND('Mapa final'!$Y$46="Baja",'Mapa final'!$AA$46="Menor"),CONCATENATE("R7C",'Mapa final'!$O$46),"")</f>
        <v/>
      </c>
      <c r="Q42" s="82" t="str">
        <f>IF(AND('Mapa final'!$Y$47="Baja",'Mapa final'!$AA$47="Menor"),CONCATENATE("R7C",'Mapa final'!$O$47),"")</f>
        <v/>
      </c>
      <c r="R42" s="82" t="str">
        <f>IF(AND('Mapa final'!$Y$48="Baja",'Mapa final'!$AA$48="Menor"),CONCATENATE("R7C",'Mapa final'!$O$48),"")</f>
        <v/>
      </c>
      <c r="S42" s="82" t="str">
        <f>IF(AND('Mapa final'!$Y$49="Baja",'Mapa final'!$AA$49="Menor"),CONCATENATE("R7C",'Mapa final'!$O$49),"")</f>
        <v/>
      </c>
      <c r="T42" s="82" t="str">
        <f>IF(AND('Mapa final'!$Y$50="Baja",'Mapa final'!$AA$50="Menor"),CONCATENATE("R7C",'Mapa final'!$O$50),"")</f>
        <v/>
      </c>
      <c r="U42" s="83" t="str">
        <f>IF(AND('Mapa final'!$Y$51="Baja",'Mapa final'!$AA$51="Menor"),CONCATENATE("R7C",'Mapa final'!$O$51),"")</f>
        <v/>
      </c>
      <c r="V42" s="81" t="str">
        <f>IF(AND('Mapa final'!$Y$46="Baja",'Mapa final'!$AA$46="Moderado"),CONCATENATE("R7C",'Mapa final'!$O$46),"")</f>
        <v/>
      </c>
      <c r="W42" s="82" t="str">
        <f>IF(AND('Mapa final'!$Y$47="Baja",'Mapa final'!$AA$47="Moderado"),CONCATENATE("R7C",'Mapa final'!$O$47),"")</f>
        <v/>
      </c>
      <c r="X42" s="82" t="str">
        <f>IF(AND('Mapa final'!$Y$48="Baja",'Mapa final'!$AA$48="Moderado"),CONCATENATE("R7C",'Mapa final'!$O$48),"")</f>
        <v/>
      </c>
      <c r="Y42" s="82" t="str">
        <f>IF(AND('Mapa final'!$Y$49="Baja",'Mapa final'!$AA$49="Moderado"),CONCATENATE("R7C",'Mapa final'!$O$49),"")</f>
        <v/>
      </c>
      <c r="Z42" s="82" t="str">
        <f>IF(AND('Mapa final'!$Y$50="Baja",'Mapa final'!$AA$50="Moderado"),CONCATENATE("R7C",'Mapa final'!$O$50),"")</f>
        <v/>
      </c>
      <c r="AA42" s="83" t="str">
        <f>IF(AND('Mapa final'!$Y$51="Baja",'Mapa final'!$AA$51="Moderado"),CONCATENATE("R7C",'Mapa final'!$O$51),"")</f>
        <v/>
      </c>
      <c r="AB42" s="66" t="str">
        <f>IF(AND('Mapa final'!$Y$46="Baja",'Mapa final'!$AA$46="Mayor"),CONCATENATE("R7C",'Mapa final'!$O$46),"")</f>
        <v/>
      </c>
      <c r="AC42" s="67" t="str">
        <f>IF(AND('Mapa final'!$Y$47="Baja",'Mapa final'!$AA$47="Mayor"),CONCATENATE("R7C",'Mapa final'!$O$47),"")</f>
        <v/>
      </c>
      <c r="AD42" s="67" t="str">
        <f>IF(AND('Mapa final'!$Y$48="Baja",'Mapa final'!$AA$48="Mayor"),CONCATENATE("R7C",'Mapa final'!$O$48),"")</f>
        <v/>
      </c>
      <c r="AE42" s="67" t="str">
        <f>IF(AND('Mapa final'!$Y$49="Baja",'Mapa final'!$AA$49="Mayor"),CONCATENATE("R7C",'Mapa final'!$O$49),"")</f>
        <v/>
      </c>
      <c r="AF42" s="67" t="str">
        <f>IF(AND('Mapa final'!$Y$50="Baja",'Mapa final'!$AA$50="Mayor"),CONCATENATE("R7C",'Mapa final'!$O$50),"")</f>
        <v/>
      </c>
      <c r="AG42" s="68" t="str">
        <f>IF(AND('Mapa final'!$Y$51="Baja",'Mapa final'!$AA$51="Mayor"),CONCATENATE("R7C",'Mapa final'!$O$51),"")</f>
        <v/>
      </c>
      <c r="AH42" s="69" t="str">
        <f>IF(AND('Mapa final'!$Y$46="Baja",'Mapa final'!$AA$46="Catastrófico"),CONCATENATE("R7C",'Mapa final'!$O$46),"")</f>
        <v/>
      </c>
      <c r="AI42" s="70" t="str">
        <f>IF(AND('Mapa final'!$Y$47="Baja",'Mapa final'!$AA$47="Catastrófico"),CONCATENATE("R7C",'Mapa final'!$O$47),"")</f>
        <v/>
      </c>
      <c r="AJ42" s="70" t="str">
        <f>IF(AND('Mapa final'!$Y$48="Baja",'Mapa final'!$AA$48="Catastrófico"),CONCATENATE("R7C",'Mapa final'!$O$48),"")</f>
        <v/>
      </c>
      <c r="AK42" s="70" t="str">
        <f>IF(AND('Mapa final'!$Y$49="Baja",'Mapa final'!$AA$49="Catastrófico"),CONCATENATE("R7C",'Mapa final'!$O$49),"")</f>
        <v/>
      </c>
      <c r="AL42" s="70" t="str">
        <f>IF(AND('Mapa final'!$Y$50="Baja",'Mapa final'!$AA$50="Catastrófico"),CONCATENATE("R7C",'Mapa final'!$O$50),"")</f>
        <v/>
      </c>
      <c r="AM42" s="71" t="str">
        <f>IF(AND('Mapa final'!$Y$51="Baja",'Mapa final'!$AA$51="Catastrófico"),CONCATENATE("R7C",'Mapa final'!$O$51),"")</f>
        <v/>
      </c>
      <c r="AN42" s="97"/>
      <c r="AO42" s="390"/>
      <c r="AP42" s="391"/>
      <c r="AQ42" s="391"/>
      <c r="AR42" s="391"/>
      <c r="AS42" s="391"/>
      <c r="AT42" s="392"/>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row>
    <row r="43" spans="1:80" ht="15" customHeight="1" x14ac:dyDescent="0.25">
      <c r="A43" s="97"/>
      <c r="B43" s="271"/>
      <c r="C43" s="271"/>
      <c r="D43" s="272"/>
      <c r="E43" s="370"/>
      <c r="F43" s="369"/>
      <c r="G43" s="369"/>
      <c r="H43" s="369"/>
      <c r="I43" s="369"/>
      <c r="J43" s="90" t="str">
        <f>IF(AND('Mapa final'!$Y$52="Baja",'Mapa final'!$AA$52="Leve"),CONCATENATE("R8C",'Mapa final'!$O$52),"")</f>
        <v/>
      </c>
      <c r="K43" s="91" t="str">
        <f>IF(AND('Mapa final'!$Y$53="Baja",'Mapa final'!$AA$53="Leve"),CONCATENATE("R8C",'Mapa final'!$O$53),"")</f>
        <v/>
      </c>
      <c r="L43" s="91" t="str">
        <f>IF(AND('Mapa final'!$Y$54="Baja",'Mapa final'!$AA$54="Leve"),CONCATENATE("R8C",'Mapa final'!$O$54),"")</f>
        <v/>
      </c>
      <c r="M43" s="91" t="str">
        <f>IF(AND('Mapa final'!$Y$55="Baja",'Mapa final'!$AA$55="Leve"),CONCATENATE("R8C",'Mapa final'!$O$55),"")</f>
        <v/>
      </c>
      <c r="N43" s="91" t="str">
        <f>IF(AND('Mapa final'!$Y$56="Baja",'Mapa final'!$AA$56="Leve"),CONCATENATE("R8C",'Mapa final'!$O$56),"")</f>
        <v/>
      </c>
      <c r="O43" s="92" t="str">
        <f>IF(AND('Mapa final'!$Y$57="Baja",'Mapa final'!$AA$57="Leve"),CONCATENATE("R8C",'Mapa final'!$O$57),"")</f>
        <v/>
      </c>
      <c r="P43" s="81" t="str">
        <f>IF(AND('Mapa final'!$Y$52="Baja",'Mapa final'!$AA$52="Menor"),CONCATENATE("R8C",'Mapa final'!$O$52),"")</f>
        <v/>
      </c>
      <c r="Q43" s="82" t="str">
        <f>IF(AND('Mapa final'!$Y$53="Baja",'Mapa final'!$AA$53="Menor"),CONCATENATE("R8C",'Mapa final'!$O$53),"")</f>
        <v/>
      </c>
      <c r="R43" s="82" t="str">
        <f>IF(AND('Mapa final'!$Y$54="Baja",'Mapa final'!$AA$54="Menor"),CONCATENATE("R8C",'Mapa final'!$O$54),"")</f>
        <v/>
      </c>
      <c r="S43" s="82" t="str">
        <f>IF(AND('Mapa final'!$Y$55="Baja",'Mapa final'!$AA$55="Menor"),CONCATENATE("R8C",'Mapa final'!$O$55),"")</f>
        <v/>
      </c>
      <c r="T43" s="82" t="str">
        <f>IF(AND('Mapa final'!$Y$56="Baja",'Mapa final'!$AA$56="Menor"),CONCATENATE("R8C",'Mapa final'!$O$56),"")</f>
        <v/>
      </c>
      <c r="U43" s="83" t="str">
        <f>IF(AND('Mapa final'!$Y$57="Baja",'Mapa final'!$AA$57="Menor"),CONCATENATE("R8C",'Mapa final'!$O$57),"")</f>
        <v/>
      </c>
      <c r="V43" s="81" t="str">
        <f>IF(AND('Mapa final'!$Y$52="Baja",'Mapa final'!$AA$52="Moderado"),CONCATENATE("R8C",'Mapa final'!$O$52),"")</f>
        <v/>
      </c>
      <c r="W43" s="82" t="str">
        <f>IF(AND('Mapa final'!$Y$53="Baja",'Mapa final'!$AA$53="Moderado"),CONCATENATE("R8C",'Mapa final'!$O$53),"")</f>
        <v/>
      </c>
      <c r="X43" s="82" t="str">
        <f>IF(AND('Mapa final'!$Y$54="Baja",'Mapa final'!$AA$54="Moderado"),CONCATENATE("R8C",'Mapa final'!$O$54),"")</f>
        <v/>
      </c>
      <c r="Y43" s="82" t="str">
        <f>IF(AND('Mapa final'!$Y$55="Baja",'Mapa final'!$AA$55="Moderado"),CONCATENATE("R8C",'Mapa final'!$O$55),"")</f>
        <v/>
      </c>
      <c r="Z43" s="82" t="str">
        <f>IF(AND('Mapa final'!$Y$56="Baja",'Mapa final'!$AA$56="Moderado"),CONCATENATE("R8C",'Mapa final'!$O$56),"")</f>
        <v/>
      </c>
      <c r="AA43" s="83" t="str">
        <f>IF(AND('Mapa final'!$Y$57="Baja",'Mapa final'!$AA$57="Moderado"),CONCATENATE("R8C",'Mapa final'!$O$57),"")</f>
        <v/>
      </c>
      <c r="AB43" s="66" t="str">
        <f>IF(AND('Mapa final'!$Y$52="Baja",'Mapa final'!$AA$52="Mayor"),CONCATENATE("R8C",'Mapa final'!$O$52),"")</f>
        <v/>
      </c>
      <c r="AC43" s="67" t="str">
        <f>IF(AND('Mapa final'!$Y$53="Baja",'Mapa final'!$AA$53="Mayor"),CONCATENATE("R8C",'Mapa final'!$O$53),"")</f>
        <v/>
      </c>
      <c r="AD43" s="67" t="str">
        <f>IF(AND('Mapa final'!$Y$54="Baja",'Mapa final'!$AA$54="Mayor"),CONCATENATE("R8C",'Mapa final'!$O$54),"")</f>
        <v/>
      </c>
      <c r="AE43" s="67" t="str">
        <f>IF(AND('Mapa final'!$Y$55="Baja",'Mapa final'!$AA$55="Mayor"),CONCATENATE("R8C",'Mapa final'!$O$55),"")</f>
        <v/>
      </c>
      <c r="AF43" s="67" t="str">
        <f>IF(AND('Mapa final'!$Y$56="Baja",'Mapa final'!$AA$56="Mayor"),CONCATENATE("R8C",'Mapa final'!$O$56),"")</f>
        <v/>
      </c>
      <c r="AG43" s="68" t="str">
        <f>IF(AND('Mapa final'!$Y$57="Baja",'Mapa final'!$AA$57="Mayor"),CONCATENATE("R8C",'Mapa final'!$O$57),"")</f>
        <v/>
      </c>
      <c r="AH43" s="69" t="str">
        <f>IF(AND('Mapa final'!$Y$52="Baja",'Mapa final'!$AA$52="Catastrófico"),CONCATENATE("R8C",'Mapa final'!$O$52),"")</f>
        <v/>
      </c>
      <c r="AI43" s="70" t="str">
        <f>IF(AND('Mapa final'!$Y$53="Baja",'Mapa final'!$AA$53="Catastrófico"),CONCATENATE("R8C",'Mapa final'!$O$53),"")</f>
        <v/>
      </c>
      <c r="AJ43" s="70" t="str">
        <f>IF(AND('Mapa final'!$Y$54="Baja",'Mapa final'!$AA$54="Catastrófico"),CONCATENATE("R8C",'Mapa final'!$O$54),"")</f>
        <v/>
      </c>
      <c r="AK43" s="70" t="str">
        <f>IF(AND('Mapa final'!$Y$55="Baja",'Mapa final'!$AA$55="Catastrófico"),CONCATENATE("R8C",'Mapa final'!$O$55),"")</f>
        <v/>
      </c>
      <c r="AL43" s="70" t="str">
        <f>IF(AND('Mapa final'!$Y$56="Baja",'Mapa final'!$AA$56="Catastrófico"),CONCATENATE("R8C",'Mapa final'!$O$56),"")</f>
        <v/>
      </c>
      <c r="AM43" s="71" t="str">
        <f>IF(AND('Mapa final'!$Y$57="Baja",'Mapa final'!$AA$57="Catastrófico"),CONCATENATE("R8C",'Mapa final'!$O$57),"")</f>
        <v/>
      </c>
      <c r="AN43" s="97"/>
      <c r="AO43" s="390"/>
      <c r="AP43" s="391"/>
      <c r="AQ43" s="391"/>
      <c r="AR43" s="391"/>
      <c r="AS43" s="391"/>
      <c r="AT43" s="392"/>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row>
    <row r="44" spans="1:80" ht="15" customHeight="1" x14ac:dyDescent="0.25">
      <c r="A44" s="97"/>
      <c r="B44" s="271"/>
      <c r="C44" s="271"/>
      <c r="D44" s="272"/>
      <c r="E44" s="370"/>
      <c r="F44" s="369"/>
      <c r="G44" s="369"/>
      <c r="H44" s="369"/>
      <c r="I44" s="369"/>
      <c r="J44" s="90" t="str">
        <f>IF(AND('Mapa final'!$Y$58="Baja",'Mapa final'!$AA$58="Leve"),CONCATENATE("R9C",'Mapa final'!$O$58),"")</f>
        <v/>
      </c>
      <c r="K44" s="91" t="str">
        <f>IF(AND('Mapa final'!$Y$59="Baja",'Mapa final'!$AA$59="Leve"),CONCATENATE("R9C",'Mapa final'!$O$59),"")</f>
        <v/>
      </c>
      <c r="L44" s="91" t="str">
        <f>IF(AND('Mapa final'!$Y$60="Baja",'Mapa final'!$AA$60="Leve"),CONCATENATE("R9C",'Mapa final'!$O$60),"")</f>
        <v/>
      </c>
      <c r="M44" s="91" t="str">
        <f>IF(AND('Mapa final'!$Y$61="Baja",'Mapa final'!$AA$61="Leve"),CONCATENATE("R9C",'Mapa final'!$O$61),"")</f>
        <v/>
      </c>
      <c r="N44" s="91" t="str">
        <f>IF(AND('Mapa final'!$Y$62="Baja",'Mapa final'!$AA$62="Leve"),CONCATENATE("R9C",'Mapa final'!$O$62),"")</f>
        <v/>
      </c>
      <c r="O44" s="92" t="str">
        <f>IF(AND('Mapa final'!$Y$63="Baja",'Mapa final'!$AA$63="Leve"),CONCATENATE("R9C",'Mapa final'!$O$63),"")</f>
        <v/>
      </c>
      <c r="P44" s="81" t="str">
        <f>IF(AND('Mapa final'!$Y$58="Baja",'Mapa final'!$AA$58="Menor"),CONCATENATE("R9C",'Mapa final'!$O$58),"")</f>
        <v/>
      </c>
      <c r="Q44" s="82" t="str">
        <f>IF(AND('Mapa final'!$Y$59="Baja",'Mapa final'!$AA$59="Menor"),CONCATENATE("R9C",'Mapa final'!$O$59),"")</f>
        <v/>
      </c>
      <c r="R44" s="82" t="str">
        <f>IF(AND('Mapa final'!$Y$60="Baja",'Mapa final'!$AA$60="Menor"),CONCATENATE("R9C",'Mapa final'!$O$60),"")</f>
        <v/>
      </c>
      <c r="S44" s="82" t="str">
        <f>IF(AND('Mapa final'!$Y$61="Baja",'Mapa final'!$AA$61="Menor"),CONCATENATE("R9C",'Mapa final'!$O$61),"")</f>
        <v/>
      </c>
      <c r="T44" s="82" t="str">
        <f>IF(AND('Mapa final'!$Y$62="Baja",'Mapa final'!$AA$62="Menor"),CONCATENATE("R9C",'Mapa final'!$O$62),"")</f>
        <v/>
      </c>
      <c r="U44" s="83" t="str">
        <f>IF(AND('Mapa final'!$Y$63="Baja",'Mapa final'!$AA$63="Menor"),CONCATENATE("R9C",'Mapa final'!$O$63),"")</f>
        <v/>
      </c>
      <c r="V44" s="81" t="str">
        <f>IF(AND('Mapa final'!$Y$58="Baja",'Mapa final'!$AA$58="Moderado"),CONCATENATE("R9C",'Mapa final'!$O$58),"")</f>
        <v/>
      </c>
      <c r="W44" s="82" t="str">
        <f>IF(AND('Mapa final'!$Y$59="Baja",'Mapa final'!$AA$59="Moderado"),CONCATENATE("R9C",'Mapa final'!$O$59),"")</f>
        <v/>
      </c>
      <c r="X44" s="82" t="str">
        <f>IF(AND('Mapa final'!$Y$60="Baja",'Mapa final'!$AA$60="Moderado"),CONCATENATE("R9C",'Mapa final'!$O$60),"")</f>
        <v/>
      </c>
      <c r="Y44" s="82" t="str">
        <f>IF(AND('Mapa final'!$Y$61="Baja",'Mapa final'!$AA$61="Moderado"),CONCATENATE("R9C",'Mapa final'!$O$61),"")</f>
        <v/>
      </c>
      <c r="Z44" s="82" t="str">
        <f>IF(AND('Mapa final'!$Y$62="Baja",'Mapa final'!$AA$62="Moderado"),CONCATENATE("R9C",'Mapa final'!$O$62),"")</f>
        <v/>
      </c>
      <c r="AA44" s="83" t="str">
        <f>IF(AND('Mapa final'!$Y$63="Baja",'Mapa final'!$AA$63="Moderado"),CONCATENATE("R9C",'Mapa final'!$O$63),"")</f>
        <v/>
      </c>
      <c r="AB44" s="66" t="str">
        <f>IF(AND('Mapa final'!$Y$58="Baja",'Mapa final'!$AA$58="Mayor"),CONCATENATE("R9C",'Mapa final'!$O$58),"")</f>
        <v/>
      </c>
      <c r="AC44" s="67" t="str">
        <f>IF(AND('Mapa final'!$Y$59="Baja",'Mapa final'!$AA$59="Mayor"),CONCATENATE("R9C",'Mapa final'!$O$59),"")</f>
        <v/>
      </c>
      <c r="AD44" s="67" t="str">
        <f>IF(AND('Mapa final'!$Y$60="Baja",'Mapa final'!$AA$60="Mayor"),CONCATENATE("R9C",'Mapa final'!$O$60),"")</f>
        <v/>
      </c>
      <c r="AE44" s="67" t="str">
        <f>IF(AND('Mapa final'!$Y$61="Baja",'Mapa final'!$AA$61="Mayor"),CONCATENATE("R9C",'Mapa final'!$O$61),"")</f>
        <v/>
      </c>
      <c r="AF44" s="67" t="str">
        <f>IF(AND('Mapa final'!$Y$62="Baja",'Mapa final'!$AA$62="Mayor"),CONCATENATE("R9C",'Mapa final'!$O$62),"")</f>
        <v/>
      </c>
      <c r="AG44" s="68" t="str">
        <f>IF(AND('Mapa final'!$Y$63="Baja",'Mapa final'!$AA$63="Mayor"),CONCATENATE("R9C",'Mapa final'!$O$63),"")</f>
        <v/>
      </c>
      <c r="AH44" s="69" t="str">
        <f>IF(AND('Mapa final'!$Y$58="Baja",'Mapa final'!$AA$58="Catastrófico"),CONCATENATE("R9C",'Mapa final'!$O$58),"")</f>
        <v/>
      </c>
      <c r="AI44" s="70" t="str">
        <f>IF(AND('Mapa final'!$Y$59="Baja",'Mapa final'!$AA$59="Catastrófico"),CONCATENATE("R9C",'Mapa final'!$O$59),"")</f>
        <v/>
      </c>
      <c r="AJ44" s="70" t="str">
        <f>IF(AND('Mapa final'!$Y$60="Baja",'Mapa final'!$AA$60="Catastrófico"),CONCATENATE("R9C",'Mapa final'!$O$60),"")</f>
        <v/>
      </c>
      <c r="AK44" s="70" t="str">
        <f>IF(AND('Mapa final'!$Y$61="Baja",'Mapa final'!$AA$61="Catastrófico"),CONCATENATE("R9C",'Mapa final'!$O$61),"")</f>
        <v/>
      </c>
      <c r="AL44" s="70" t="str">
        <f>IF(AND('Mapa final'!$Y$62="Baja",'Mapa final'!$AA$62="Catastrófico"),CONCATENATE("R9C",'Mapa final'!$O$62),"")</f>
        <v/>
      </c>
      <c r="AM44" s="71" t="str">
        <f>IF(AND('Mapa final'!$Y$63="Baja",'Mapa final'!$AA$63="Catastrófico"),CONCATENATE("R9C",'Mapa final'!$O$63),"")</f>
        <v/>
      </c>
      <c r="AN44" s="97"/>
      <c r="AO44" s="390"/>
      <c r="AP44" s="391"/>
      <c r="AQ44" s="391"/>
      <c r="AR44" s="391"/>
      <c r="AS44" s="391"/>
      <c r="AT44" s="392"/>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row>
    <row r="45" spans="1:80" ht="15.75" customHeight="1" thickBot="1" x14ac:dyDescent="0.3">
      <c r="A45" s="97"/>
      <c r="B45" s="271"/>
      <c r="C45" s="271"/>
      <c r="D45" s="272"/>
      <c r="E45" s="371"/>
      <c r="F45" s="372"/>
      <c r="G45" s="372"/>
      <c r="H45" s="372"/>
      <c r="I45" s="372"/>
      <c r="J45" s="93" t="str">
        <f>IF(AND('Mapa final'!$Y$64="Baja",'Mapa final'!$AA$64="Leve"),CONCATENATE("R10C",'Mapa final'!$O$64),"")</f>
        <v/>
      </c>
      <c r="K45" s="94" t="str">
        <f>IF(AND('Mapa final'!$Y$65="Baja",'Mapa final'!$AA$65="Leve"),CONCATENATE("R10C",'Mapa final'!$O$65),"")</f>
        <v/>
      </c>
      <c r="L45" s="94" t="str">
        <f>IF(AND('Mapa final'!$Y$66="Baja",'Mapa final'!$AA$66="Leve"),CONCATENATE("R10C",'Mapa final'!$O$66),"")</f>
        <v/>
      </c>
      <c r="M45" s="94" t="str">
        <f>IF(AND('Mapa final'!$Y$67="Baja",'Mapa final'!$AA$67="Leve"),CONCATENATE("R10C",'Mapa final'!$O$67),"")</f>
        <v/>
      </c>
      <c r="N45" s="94" t="str">
        <f>IF(AND('Mapa final'!$Y$68="Baja",'Mapa final'!$AA$68="Leve"),CONCATENATE("R10C",'Mapa final'!$O$68),"")</f>
        <v/>
      </c>
      <c r="O45" s="95" t="str">
        <f>IF(AND('Mapa final'!$Y$69="Baja",'Mapa final'!$AA$69="Leve"),CONCATENATE("R10C",'Mapa final'!$O$69),"")</f>
        <v/>
      </c>
      <c r="P45" s="81" t="str">
        <f>IF(AND('Mapa final'!$Y$64="Baja",'Mapa final'!$AA$64="Menor"),CONCATENATE("R10C",'Mapa final'!$O$64),"")</f>
        <v/>
      </c>
      <c r="Q45" s="82" t="str">
        <f>IF(AND('Mapa final'!$Y$65="Baja",'Mapa final'!$AA$65="Menor"),CONCATENATE("R10C",'Mapa final'!$O$65),"")</f>
        <v/>
      </c>
      <c r="R45" s="82" t="str">
        <f>IF(AND('Mapa final'!$Y$66="Baja",'Mapa final'!$AA$66="Menor"),CONCATENATE("R10C",'Mapa final'!$O$66),"")</f>
        <v/>
      </c>
      <c r="S45" s="82" t="str">
        <f>IF(AND('Mapa final'!$Y$67="Baja",'Mapa final'!$AA$67="Menor"),CONCATENATE("R10C",'Mapa final'!$O$67),"")</f>
        <v/>
      </c>
      <c r="T45" s="82" t="str">
        <f>IF(AND('Mapa final'!$Y$68="Baja",'Mapa final'!$AA$68="Menor"),CONCATENATE("R10C",'Mapa final'!$O$68),"")</f>
        <v/>
      </c>
      <c r="U45" s="83" t="str">
        <f>IF(AND('Mapa final'!$Y$69="Baja",'Mapa final'!$AA$69="Menor"),CONCATENATE("R10C",'Mapa final'!$O$69),"")</f>
        <v/>
      </c>
      <c r="V45" s="84" t="str">
        <f>IF(AND('Mapa final'!$Y$64="Baja",'Mapa final'!$AA$64="Moderado"),CONCATENATE("R10C",'Mapa final'!$O$64),"")</f>
        <v/>
      </c>
      <c r="W45" s="85" t="str">
        <f>IF(AND('Mapa final'!$Y$65="Baja",'Mapa final'!$AA$65="Moderado"),CONCATENATE("R10C",'Mapa final'!$O$65),"")</f>
        <v/>
      </c>
      <c r="X45" s="85" t="str">
        <f>IF(AND('Mapa final'!$Y$66="Baja",'Mapa final'!$AA$66="Moderado"),CONCATENATE("R10C",'Mapa final'!$O$66),"")</f>
        <v/>
      </c>
      <c r="Y45" s="85" t="str">
        <f>IF(AND('Mapa final'!$Y$67="Baja",'Mapa final'!$AA$67="Moderado"),CONCATENATE("R10C",'Mapa final'!$O$67),"")</f>
        <v/>
      </c>
      <c r="Z45" s="85" t="str">
        <f>IF(AND('Mapa final'!$Y$68="Baja",'Mapa final'!$AA$68="Moderado"),CONCATENATE("R10C",'Mapa final'!$O$68),"")</f>
        <v/>
      </c>
      <c r="AA45" s="86" t="str">
        <f>IF(AND('Mapa final'!$Y$69="Baja",'Mapa final'!$AA$69="Moderado"),CONCATENATE("R10C",'Mapa final'!$O$69),"")</f>
        <v/>
      </c>
      <c r="AB45" s="72" t="str">
        <f>IF(AND('Mapa final'!$Y$64="Baja",'Mapa final'!$AA$64="Mayor"),CONCATENATE("R10C",'Mapa final'!$O$64),"")</f>
        <v/>
      </c>
      <c r="AC45" s="73" t="str">
        <f>IF(AND('Mapa final'!$Y$65="Baja",'Mapa final'!$AA$65="Mayor"),CONCATENATE("R10C",'Mapa final'!$O$65),"")</f>
        <v/>
      </c>
      <c r="AD45" s="73" t="str">
        <f>IF(AND('Mapa final'!$Y$66="Baja",'Mapa final'!$AA$66="Mayor"),CONCATENATE("R10C",'Mapa final'!$O$66),"")</f>
        <v/>
      </c>
      <c r="AE45" s="73" t="str">
        <f>IF(AND('Mapa final'!$Y$67="Baja",'Mapa final'!$AA$67="Mayor"),CONCATENATE("R10C",'Mapa final'!$O$67),"")</f>
        <v/>
      </c>
      <c r="AF45" s="73" t="str">
        <f>IF(AND('Mapa final'!$Y$68="Baja",'Mapa final'!$AA$68="Mayor"),CONCATENATE("R10C",'Mapa final'!$O$68),"")</f>
        <v/>
      </c>
      <c r="AG45" s="74" t="str">
        <f>IF(AND('Mapa final'!$Y$69="Baja",'Mapa final'!$AA$69="Mayor"),CONCATENATE("R10C",'Mapa final'!$O$69),"")</f>
        <v/>
      </c>
      <c r="AH45" s="75" t="str">
        <f>IF(AND('Mapa final'!$Y$64="Baja",'Mapa final'!$AA$64="Catastrófico"),CONCATENATE("R10C",'Mapa final'!$O$64),"")</f>
        <v/>
      </c>
      <c r="AI45" s="76" t="str">
        <f>IF(AND('Mapa final'!$Y$65="Baja",'Mapa final'!$AA$65="Catastrófico"),CONCATENATE("R10C",'Mapa final'!$O$65),"")</f>
        <v/>
      </c>
      <c r="AJ45" s="76" t="str">
        <f>IF(AND('Mapa final'!$Y$66="Baja",'Mapa final'!$AA$66="Catastrófico"),CONCATENATE("R10C",'Mapa final'!$O$66),"")</f>
        <v/>
      </c>
      <c r="AK45" s="76" t="str">
        <f>IF(AND('Mapa final'!$Y$67="Baja",'Mapa final'!$AA$67="Catastrófico"),CONCATENATE("R10C",'Mapa final'!$O$67),"")</f>
        <v/>
      </c>
      <c r="AL45" s="76" t="str">
        <f>IF(AND('Mapa final'!$Y$68="Baja",'Mapa final'!$AA$68="Catastrófico"),CONCATENATE("R10C",'Mapa final'!$O$68),"")</f>
        <v/>
      </c>
      <c r="AM45" s="77" t="str">
        <f>IF(AND('Mapa final'!$Y$69="Baja",'Mapa final'!$AA$69="Catastrófico"),CONCATENATE("R10C",'Mapa final'!$O$69),"")</f>
        <v/>
      </c>
      <c r="AN45" s="97"/>
      <c r="AO45" s="393"/>
      <c r="AP45" s="394"/>
      <c r="AQ45" s="394"/>
      <c r="AR45" s="394"/>
      <c r="AS45" s="394"/>
      <c r="AT45" s="395"/>
    </row>
    <row r="46" spans="1:80" ht="46.5" customHeight="1" x14ac:dyDescent="0.35">
      <c r="A46" s="97"/>
      <c r="B46" s="271"/>
      <c r="C46" s="271"/>
      <c r="D46" s="272"/>
      <c r="E46" s="366" t="s">
        <v>113</v>
      </c>
      <c r="F46" s="367"/>
      <c r="G46" s="367"/>
      <c r="H46" s="367"/>
      <c r="I46" s="384"/>
      <c r="J46" s="87" t="str">
        <f>IF(AND('Mapa final'!$Y$10="Muy Baja",'Mapa final'!$AA$10="Leve"),CONCATENATE("R1C",'Mapa final'!$O$10),"")</f>
        <v/>
      </c>
      <c r="K46" s="88" t="str">
        <f>IF(AND('Mapa final'!$Y$11="Muy Baja",'Mapa final'!$AA$11="Leve"),CONCATENATE("R1C",'Mapa final'!$O$11),"")</f>
        <v/>
      </c>
      <c r="L46" s="88" t="str">
        <f>IF(AND('Mapa final'!$Y$12="Muy Baja",'Mapa final'!$AA$12="Leve"),CONCATENATE("R1C",'Mapa final'!$O$12),"")</f>
        <v/>
      </c>
      <c r="M46" s="88" t="str">
        <f>IF(AND('Mapa final'!$Y$13="Muy Baja",'Mapa final'!$AA$13="Leve"),CONCATENATE("R1C",'Mapa final'!$O$13),"")</f>
        <v/>
      </c>
      <c r="N46" s="88" t="str">
        <f>IF(AND('Mapa final'!$Y$14="Muy Baja",'Mapa final'!$AA$14="Leve"),CONCATENATE("R1C",'Mapa final'!$O$14),"")</f>
        <v/>
      </c>
      <c r="O46" s="89" t="str">
        <f>IF(AND('Mapa final'!$Y$15="Muy Baja",'Mapa final'!$AA$15="Leve"),CONCATENATE("R1C",'Mapa final'!$O$15),"")</f>
        <v/>
      </c>
      <c r="P46" s="87" t="str">
        <f>IF(AND('Mapa final'!$Y$10="Muy Baja",'Mapa final'!$AA$10="Menor"),CONCATENATE("R1C",'Mapa final'!$O$10),"")</f>
        <v/>
      </c>
      <c r="Q46" s="88" t="str">
        <f>IF(AND('Mapa final'!$Y$11="Muy Baja",'Mapa final'!$AA$11="Menor"),CONCATENATE("R1C",'Mapa final'!$O$11),"")</f>
        <v/>
      </c>
      <c r="R46" s="88" t="str">
        <f>IF(AND('Mapa final'!$Y$12="Muy Baja",'Mapa final'!$AA$12="Menor"),CONCATENATE("R1C",'Mapa final'!$O$12),"")</f>
        <v/>
      </c>
      <c r="S46" s="88" t="str">
        <f>IF(AND('Mapa final'!$Y$13="Muy Baja",'Mapa final'!$AA$13="Menor"),CONCATENATE("R1C",'Mapa final'!$O$13),"")</f>
        <v/>
      </c>
      <c r="T46" s="88" t="str">
        <f>IF(AND('Mapa final'!$Y$14="Muy Baja",'Mapa final'!$AA$14="Menor"),CONCATENATE("R1C",'Mapa final'!$O$14),"")</f>
        <v/>
      </c>
      <c r="U46" s="89" t="str">
        <f>IF(AND('Mapa final'!$Y$15="Muy Baja",'Mapa final'!$AA$15="Menor"),CONCATENATE("R1C",'Mapa final'!$O$15),"")</f>
        <v/>
      </c>
      <c r="V46" s="78" t="str">
        <f>IF(AND('Mapa final'!$Y$10="Muy Baja",'Mapa final'!$AA$10="Moderado"),CONCATENATE("R1C",'Mapa final'!$O$10),"")</f>
        <v/>
      </c>
      <c r="W46" s="96" t="str">
        <f>IF(AND('Mapa final'!$Y$11="Muy Baja",'Mapa final'!$AA$11="Moderado"),CONCATENATE("R1C",'Mapa final'!$O$11),"")</f>
        <v>R1C2</v>
      </c>
      <c r="X46" s="79" t="str">
        <f>IF(AND('Mapa final'!$Y$12="Muy Baja",'Mapa final'!$AA$12="Moderado"),CONCATENATE("R1C",'Mapa final'!$O$12),"")</f>
        <v>R1C3</v>
      </c>
      <c r="Y46" s="79" t="str">
        <f>IF(AND('Mapa final'!$Y$13="Muy Baja",'Mapa final'!$AA$13="Moderado"),CONCATENATE("R1C",'Mapa final'!$O$13),"")</f>
        <v>R1C4</v>
      </c>
      <c r="Z46" s="79" t="str">
        <f>IF(AND('Mapa final'!$Y$14="Muy Baja",'Mapa final'!$AA$14="Moderado"),CONCATENATE("R1C",'Mapa final'!$O$14),"")</f>
        <v>R1C5</v>
      </c>
      <c r="AA46" s="80" t="str">
        <f>IF(AND('Mapa final'!$Y$15="Muy Baja",'Mapa final'!$AA$15="Moderado"),CONCATENATE("R1C",'Mapa final'!$O$15),"")</f>
        <v>R1C6</v>
      </c>
      <c r="AB46" s="60" t="str">
        <f>IF(AND('Mapa final'!$Y$10="Muy Baja",'Mapa final'!$AA$10="Mayor"),CONCATENATE("R1C",'Mapa final'!$O$10),"")</f>
        <v/>
      </c>
      <c r="AC46" s="61" t="str">
        <f>IF(AND('Mapa final'!$Y$11="Muy Baja",'Mapa final'!$AA$11="Mayor"),CONCATENATE("R1C",'Mapa final'!$O$11),"")</f>
        <v/>
      </c>
      <c r="AD46" s="61" t="str">
        <f>IF(AND('Mapa final'!$Y$12="Muy Baja",'Mapa final'!$AA$12="Mayor"),CONCATENATE("R1C",'Mapa final'!$O$12),"")</f>
        <v/>
      </c>
      <c r="AE46" s="61" t="str">
        <f>IF(AND('Mapa final'!$Y$13="Muy Baja",'Mapa final'!$AA$13="Mayor"),CONCATENATE("R1C",'Mapa final'!$O$13),"")</f>
        <v/>
      </c>
      <c r="AF46" s="61" t="str">
        <f>IF(AND('Mapa final'!$Y$14="Muy Baja",'Mapa final'!$AA$14="Mayor"),CONCATENATE("R1C",'Mapa final'!$O$14),"")</f>
        <v/>
      </c>
      <c r="AG46" s="62" t="str">
        <f>IF(AND('Mapa final'!$Y$15="Muy Baja",'Mapa final'!$AA$15="Mayor"),CONCATENATE("R1C",'Mapa final'!$O$15),"")</f>
        <v/>
      </c>
      <c r="AH46" s="63" t="str">
        <f>IF(AND('Mapa final'!$Y$10="Muy Baja",'Mapa final'!$AA$10="Catastrófico"),CONCATENATE("R1C",'Mapa final'!$O$10),"")</f>
        <v/>
      </c>
      <c r="AI46" s="64" t="str">
        <f>IF(AND('Mapa final'!$Y$11="Muy Baja",'Mapa final'!$AA$11="Catastrófico"),CONCATENATE("R1C",'Mapa final'!$O$11),"")</f>
        <v/>
      </c>
      <c r="AJ46" s="64" t="str">
        <f>IF(AND('Mapa final'!$Y$12="Muy Baja",'Mapa final'!$AA$12="Catastrófico"),CONCATENATE("R1C",'Mapa final'!$O$12),"")</f>
        <v/>
      </c>
      <c r="AK46" s="64" t="str">
        <f>IF(AND('Mapa final'!$Y$13="Muy Baja",'Mapa final'!$AA$13="Catastrófico"),CONCATENATE("R1C",'Mapa final'!$O$13),"")</f>
        <v/>
      </c>
      <c r="AL46" s="64" t="str">
        <f>IF(AND('Mapa final'!$Y$14="Muy Baja",'Mapa final'!$AA$14="Catastrófico"),CONCATENATE("R1C",'Mapa final'!$O$14),"")</f>
        <v/>
      </c>
      <c r="AM46" s="65" t="str">
        <f>IF(AND('Mapa final'!$Y$15="Muy Baja",'Mapa final'!$AA$15="Catastrófico"),CONCATENATE("R1C",'Mapa final'!$O$15),"")</f>
        <v/>
      </c>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row>
    <row r="47" spans="1:80" ht="46.5" customHeight="1" x14ac:dyDescent="0.25">
      <c r="A47" s="97"/>
      <c r="B47" s="271"/>
      <c r="C47" s="271"/>
      <c r="D47" s="272"/>
      <c r="E47" s="368"/>
      <c r="F47" s="369"/>
      <c r="G47" s="369"/>
      <c r="H47" s="369"/>
      <c r="I47" s="385"/>
      <c r="J47" s="90" t="str">
        <f>IF(AND('Mapa final'!$Y$16="Muy Baja",'Mapa final'!$AA$16="Leve"),CONCATENATE("R2C",'Mapa final'!$O$16),"")</f>
        <v/>
      </c>
      <c r="K47" s="91" t="str">
        <f>IF(AND('Mapa final'!$Y$17="Muy Baja",'Mapa final'!$AA$17="Leve"),CONCATENATE("R2C",'Mapa final'!$O$17),"")</f>
        <v/>
      </c>
      <c r="L47" s="91" t="str">
        <f>IF(AND('Mapa final'!$Y$18="Muy Baja",'Mapa final'!$AA$18="Leve"),CONCATENATE("R2C",'Mapa final'!$O$18),"")</f>
        <v/>
      </c>
      <c r="M47" s="91" t="str">
        <f>IF(AND('Mapa final'!$Y$19="Muy Baja",'Mapa final'!$AA$19="Leve"),CONCATENATE("R2C",'Mapa final'!$O$19),"")</f>
        <v/>
      </c>
      <c r="N47" s="91" t="str">
        <f>IF(AND('Mapa final'!$Y$20="Muy Baja",'Mapa final'!$AA$20="Leve"),CONCATENATE("R2C",'Mapa final'!$O$20),"")</f>
        <v/>
      </c>
      <c r="O47" s="92" t="str">
        <f>IF(AND('Mapa final'!$Y$21="Muy Baja",'Mapa final'!$AA$21="Leve"),CONCATENATE("R2C",'Mapa final'!$O$21),"")</f>
        <v/>
      </c>
      <c r="P47" s="90" t="str">
        <f>IF(AND('Mapa final'!$Y$16="Muy Baja",'Mapa final'!$AA$16="Menor"),CONCATENATE("R2C",'Mapa final'!$O$16),"")</f>
        <v/>
      </c>
      <c r="Q47" s="91" t="str">
        <f>IF(AND('Mapa final'!$Y$17="Muy Baja",'Mapa final'!$AA$17="Menor"),CONCATENATE("R2C",'Mapa final'!$O$17),"")</f>
        <v/>
      </c>
      <c r="R47" s="91" t="str">
        <f>IF(AND('Mapa final'!$Y$18="Muy Baja",'Mapa final'!$AA$18="Menor"),CONCATENATE("R2C",'Mapa final'!$O$18),"")</f>
        <v/>
      </c>
      <c r="S47" s="91" t="str">
        <f>IF(AND('Mapa final'!$Y$19="Muy Baja",'Mapa final'!$AA$19="Menor"),CONCATENATE("R2C",'Mapa final'!$O$19),"")</f>
        <v/>
      </c>
      <c r="T47" s="91" t="str">
        <f>IF(AND('Mapa final'!$Y$20="Muy Baja",'Mapa final'!$AA$20="Menor"),CONCATENATE("R2C",'Mapa final'!$O$20),"")</f>
        <v/>
      </c>
      <c r="U47" s="92" t="str">
        <f>IF(AND('Mapa final'!$Y$21="Muy Baja",'Mapa final'!$AA$21="Menor"),CONCATENATE("R2C",'Mapa final'!$O$21),"")</f>
        <v/>
      </c>
      <c r="V47" s="81" t="str">
        <f>IF(AND('Mapa final'!$Y$16="Muy Baja",'Mapa final'!$AA$16="Moderado"),CONCATENATE("R2C",'Mapa final'!$O$16),"")</f>
        <v/>
      </c>
      <c r="W47" s="82" t="str">
        <f>IF(AND('Mapa final'!$Y$17="Muy Baja",'Mapa final'!$AA$17="Moderado"),CONCATENATE("R2C",'Mapa final'!$O$17),"")</f>
        <v/>
      </c>
      <c r="X47" s="82" t="str">
        <f>IF(AND('Mapa final'!$Y$18="Muy Baja",'Mapa final'!$AA$18="Moderado"),CONCATENATE("R2C",'Mapa final'!$O$18),"")</f>
        <v/>
      </c>
      <c r="Y47" s="82" t="str">
        <f>IF(AND('Mapa final'!$Y$19="Muy Baja",'Mapa final'!$AA$19="Moderado"),CONCATENATE("R2C",'Mapa final'!$O$19),"")</f>
        <v>R2C4</v>
      </c>
      <c r="Z47" s="82" t="str">
        <f>IF(AND('Mapa final'!$Y$20="Muy Baja",'Mapa final'!$AA$20="Moderado"),CONCATENATE("R2C",'Mapa final'!$O$20),"")</f>
        <v>R2C5</v>
      </c>
      <c r="AA47" s="83" t="str">
        <f>IF(AND('Mapa final'!$Y$21="Muy Baja",'Mapa final'!$AA$21="Moderado"),CONCATENATE("R2C",'Mapa final'!$O$21),"")</f>
        <v/>
      </c>
      <c r="AB47" s="66" t="str">
        <f>IF(AND('Mapa final'!$Y$16="Muy Baja",'Mapa final'!$AA$16="Mayor"),CONCATENATE("R2C",'Mapa final'!$O$16),"")</f>
        <v/>
      </c>
      <c r="AC47" s="67" t="str">
        <f>IF(AND('Mapa final'!$Y$17="Muy Baja",'Mapa final'!$AA$17="Mayor"),CONCATENATE("R2C",'Mapa final'!$O$17),"")</f>
        <v/>
      </c>
      <c r="AD47" s="67" t="str">
        <f>IF(AND('Mapa final'!$Y$18="Muy Baja",'Mapa final'!$AA$18="Mayor"),CONCATENATE("R2C",'Mapa final'!$O$18),"")</f>
        <v/>
      </c>
      <c r="AE47" s="67" t="str">
        <f>IF(AND('Mapa final'!$Y$19="Muy Baja",'Mapa final'!$AA$19="Mayor"),CONCATENATE("R2C",'Mapa final'!$O$19),"")</f>
        <v/>
      </c>
      <c r="AF47" s="67" t="str">
        <f>IF(AND('Mapa final'!$Y$20="Muy Baja",'Mapa final'!$AA$20="Mayor"),CONCATENATE("R2C",'Mapa final'!$O$20),"")</f>
        <v/>
      </c>
      <c r="AG47" s="68" t="str">
        <f>IF(AND('Mapa final'!$Y$21="Muy Baja",'Mapa final'!$AA$21="Mayor"),CONCATENATE("R2C",'Mapa final'!$O$21),"")</f>
        <v/>
      </c>
      <c r="AH47" s="69" t="str">
        <f>IF(AND('Mapa final'!$Y$16="Muy Baja",'Mapa final'!$AA$16="Catastrófico"),CONCATENATE("R2C",'Mapa final'!$O$16),"")</f>
        <v/>
      </c>
      <c r="AI47" s="70" t="str">
        <f>IF(AND('Mapa final'!$Y$17="Muy Baja",'Mapa final'!$AA$17="Catastrófico"),CONCATENATE("R2C",'Mapa final'!$O$17),"")</f>
        <v/>
      </c>
      <c r="AJ47" s="70" t="str">
        <f>IF(AND('Mapa final'!$Y$18="Muy Baja",'Mapa final'!$AA$18="Catastrófico"),CONCATENATE("R2C",'Mapa final'!$O$18),"")</f>
        <v/>
      </c>
      <c r="AK47" s="70" t="str">
        <f>IF(AND('Mapa final'!$Y$19="Muy Baja",'Mapa final'!$AA$19="Catastrófico"),CONCATENATE("R2C",'Mapa final'!$O$19),"")</f>
        <v/>
      </c>
      <c r="AL47" s="70" t="str">
        <f>IF(AND('Mapa final'!$Y$20="Muy Baja",'Mapa final'!$AA$20="Catastrófico"),CONCATENATE("R2C",'Mapa final'!$O$20),"")</f>
        <v/>
      </c>
      <c r="AM47" s="71" t="str">
        <f>IF(AND('Mapa final'!$Y$21="Muy Baja",'Mapa final'!$AA$21="Catastrófico"),CONCATENATE("R2C",'Mapa final'!$O$21),"")</f>
        <v/>
      </c>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row>
    <row r="48" spans="1:80" ht="15" customHeight="1" x14ac:dyDescent="0.25">
      <c r="A48" s="97"/>
      <c r="B48" s="271"/>
      <c r="C48" s="271"/>
      <c r="D48" s="272"/>
      <c r="E48" s="368"/>
      <c r="F48" s="369"/>
      <c r="G48" s="369"/>
      <c r="H48" s="369"/>
      <c r="I48" s="385"/>
      <c r="J48" s="90" t="str">
        <f>IF(AND('Mapa final'!$Y$22="Muy Baja",'Mapa final'!$AA$22="Leve"),CONCATENATE("R3C",'Mapa final'!$O$22),"")</f>
        <v/>
      </c>
      <c r="K48" s="91" t="str">
        <f>IF(AND('Mapa final'!$Y$23="Muy Baja",'Mapa final'!$AA$23="Leve"),CONCATENATE("R3C",'Mapa final'!$O$23),"")</f>
        <v/>
      </c>
      <c r="L48" s="91" t="str">
        <f>IF(AND('Mapa final'!$Y$24="Muy Baja",'Mapa final'!$AA$24="Leve"),CONCATENATE("R3C",'Mapa final'!$O$24),"")</f>
        <v/>
      </c>
      <c r="M48" s="91" t="str">
        <f>IF(AND('Mapa final'!$Y$25="Muy Baja",'Mapa final'!$AA$25="Leve"),CONCATENATE("R3C",'Mapa final'!$O$25),"")</f>
        <v/>
      </c>
      <c r="N48" s="91" t="str">
        <f>IF(AND('Mapa final'!$Y$26="Muy Baja",'Mapa final'!$AA$26="Leve"),CONCATENATE("R3C",'Mapa final'!$O$26),"")</f>
        <v/>
      </c>
      <c r="O48" s="92" t="str">
        <f>IF(AND('Mapa final'!$Y$27="Muy Baja",'Mapa final'!$AA$27="Leve"),CONCATENATE("R3C",'Mapa final'!$O$27),"")</f>
        <v/>
      </c>
      <c r="P48" s="90" t="str">
        <f>IF(AND('Mapa final'!$Y$22="Muy Baja",'Mapa final'!$AA$22="Menor"),CONCATENATE("R3C",'Mapa final'!$O$22),"")</f>
        <v/>
      </c>
      <c r="Q48" s="91" t="str">
        <f>IF(AND('Mapa final'!$Y$23="Muy Baja",'Mapa final'!$AA$23="Menor"),CONCATENATE("R3C",'Mapa final'!$O$23),"")</f>
        <v/>
      </c>
      <c r="R48" s="91" t="str">
        <f>IF(AND('Mapa final'!$Y$24="Muy Baja",'Mapa final'!$AA$24="Menor"),CONCATENATE("R3C",'Mapa final'!$O$24),"")</f>
        <v/>
      </c>
      <c r="S48" s="91" t="str">
        <f>IF(AND('Mapa final'!$Y$25="Muy Baja",'Mapa final'!$AA$25="Menor"),CONCATENATE("R3C",'Mapa final'!$O$25),"")</f>
        <v/>
      </c>
      <c r="T48" s="91" t="str">
        <f>IF(AND('Mapa final'!$Y$26="Muy Baja",'Mapa final'!$AA$26="Menor"),CONCATENATE("R3C",'Mapa final'!$O$26),"")</f>
        <v/>
      </c>
      <c r="U48" s="92" t="str">
        <f>IF(AND('Mapa final'!$Y$27="Muy Baja",'Mapa final'!$AA$27="Menor"),CONCATENATE("R3C",'Mapa final'!$O$27),"")</f>
        <v/>
      </c>
      <c r="V48" s="81" t="str">
        <f>IF(AND('Mapa final'!$Y$22="Muy Baja",'Mapa final'!$AA$22="Moderado"),CONCATENATE("R3C",'Mapa final'!$O$22),"")</f>
        <v/>
      </c>
      <c r="W48" s="82" t="str">
        <f>IF(AND('Mapa final'!$Y$23="Muy Baja",'Mapa final'!$AA$23="Moderado"),CONCATENATE("R3C",'Mapa final'!$O$23),"")</f>
        <v>R3C2</v>
      </c>
      <c r="X48" s="82" t="str">
        <f>IF(AND('Mapa final'!$Y$24="Muy Baja",'Mapa final'!$AA$24="Moderado"),CONCATENATE("R3C",'Mapa final'!$O$24),"")</f>
        <v>R3C3</v>
      </c>
      <c r="Y48" s="82" t="str">
        <f>IF(AND('Mapa final'!$Y$25="Muy Baja",'Mapa final'!$AA$25="Moderado"),CONCATENATE("R3C",'Mapa final'!$O$25),"")</f>
        <v>R3C4</v>
      </c>
      <c r="Z48" s="82" t="str">
        <f>IF(AND('Mapa final'!$Y$26="Muy Baja",'Mapa final'!$AA$26="Moderado"),CONCATENATE("R3C",'Mapa final'!$O$26),"")</f>
        <v/>
      </c>
      <c r="AA48" s="83" t="str">
        <f>IF(AND('Mapa final'!$Y$27="Muy Baja",'Mapa final'!$AA$27="Moderado"),CONCATENATE("R3C",'Mapa final'!$O$27),"")</f>
        <v/>
      </c>
      <c r="AB48" s="66" t="str">
        <f>IF(AND('Mapa final'!$Y$22="Muy Baja",'Mapa final'!$AA$22="Mayor"),CONCATENATE("R3C",'Mapa final'!$O$22),"")</f>
        <v/>
      </c>
      <c r="AC48" s="67" t="str">
        <f>IF(AND('Mapa final'!$Y$23="Muy Baja",'Mapa final'!$AA$23="Mayor"),CONCATENATE("R3C",'Mapa final'!$O$23),"")</f>
        <v/>
      </c>
      <c r="AD48" s="67" t="str">
        <f>IF(AND('Mapa final'!$Y$24="Muy Baja",'Mapa final'!$AA$24="Mayor"),CONCATENATE("R3C",'Mapa final'!$O$24),"")</f>
        <v/>
      </c>
      <c r="AE48" s="67" t="str">
        <f>IF(AND('Mapa final'!$Y$25="Muy Baja",'Mapa final'!$AA$25="Mayor"),CONCATENATE("R3C",'Mapa final'!$O$25),"")</f>
        <v/>
      </c>
      <c r="AF48" s="67" t="str">
        <f>IF(AND('Mapa final'!$Y$26="Muy Baja",'Mapa final'!$AA$26="Mayor"),CONCATENATE("R3C",'Mapa final'!$O$26),"")</f>
        <v/>
      </c>
      <c r="AG48" s="68" t="str">
        <f>IF(AND('Mapa final'!$Y$27="Muy Baja",'Mapa final'!$AA$27="Mayor"),CONCATENATE("R3C",'Mapa final'!$O$27),"")</f>
        <v/>
      </c>
      <c r="AH48" s="69" t="str">
        <f>IF(AND('Mapa final'!$Y$22="Muy Baja",'Mapa final'!$AA$22="Catastrófico"),CONCATENATE("R3C",'Mapa final'!$O$22),"")</f>
        <v/>
      </c>
      <c r="AI48" s="70" t="str">
        <f>IF(AND('Mapa final'!$Y$23="Muy Baja",'Mapa final'!$AA$23="Catastrófico"),CONCATENATE("R3C",'Mapa final'!$O$23),"")</f>
        <v/>
      </c>
      <c r="AJ48" s="70" t="str">
        <f>IF(AND('Mapa final'!$Y$24="Muy Baja",'Mapa final'!$AA$24="Catastrófico"),CONCATENATE("R3C",'Mapa final'!$O$24),"")</f>
        <v/>
      </c>
      <c r="AK48" s="70" t="str">
        <f>IF(AND('Mapa final'!$Y$25="Muy Baja",'Mapa final'!$AA$25="Catastrófico"),CONCATENATE("R3C",'Mapa final'!$O$25),"")</f>
        <v/>
      </c>
      <c r="AL48" s="70" t="str">
        <f>IF(AND('Mapa final'!$Y$26="Muy Baja",'Mapa final'!$AA$26="Catastrófico"),CONCATENATE("R3C",'Mapa final'!$O$26),"")</f>
        <v/>
      </c>
      <c r="AM48" s="71" t="str">
        <f>IF(AND('Mapa final'!$Y$27="Muy Baja",'Mapa final'!$AA$27="Catastrófico"),CONCATENATE("R3C",'Mapa final'!$O$27),"")</f>
        <v/>
      </c>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row>
    <row r="49" spans="1:80" ht="15" customHeight="1" x14ac:dyDescent="0.25">
      <c r="A49" s="97"/>
      <c r="B49" s="271"/>
      <c r="C49" s="271"/>
      <c r="D49" s="272"/>
      <c r="E49" s="370"/>
      <c r="F49" s="369"/>
      <c r="G49" s="369"/>
      <c r="H49" s="369"/>
      <c r="I49" s="385"/>
      <c r="J49" s="90" t="str">
        <f>IF(AND('Mapa final'!$Y$28="Muy Baja",'Mapa final'!$AA$28="Leve"),CONCATENATE("R4C",'Mapa final'!$O$28),"")</f>
        <v/>
      </c>
      <c r="K49" s="91" t="str">
        <f>IF(AND('Mapa final'!$Y$29="Muy Baja",'Mapa final'!$AA$29="Leve"),CONCATENATE("R4C",'Mapa final'!$O$29),"")</f>
        <v/>
      </c>
      <c r="L49" s="91" t="str">
        <f>IF(AND('Mapa final'!$Y$30="Muy Baja",'Mapa final'!$AA$30="Leve"),CONCATENATE("R4C",'Mapa final'!$O$30),"")</f>
        <v/>
      </c>
      <c r="M49" s="91" t="str">
        <f>IF(AND('Mapa final'!$Y$31="Muy Baja",'Mapa final'!$AA$31="Leve"),CONCATENATE("R4C",'Mapa final'!$O$31),"")</f>
        <v/>
      </c>
      <c r="N49" s="91" t="str">
        <f>IF(AND('Mapa final'!$Y$32="Muy Baja",'Mapa final'!$AA$32="Leve"),CONCATENATE("R4C",'Mapa final'!$O$32),"")</f>
        <v/>
      </c>
      <c r="O49" s="92" t="str">
        <f>IF(AND('Mapa final'!$Y$33="Muy Baja",'Mapa final'!$AA$33="Leve"),CONCATENATE("R4C",'Mapa final'!$O$33),"")</f>
        <v/>
      </c>
      <c r="P49" s="90" t="str">
        <f>IF(AND('Mapa final'!$Y$28="Muy Baja",'Mapa final'!$AA$28="Menor"),CONCATENATE("R4C",'Mapa final'!$O$28),"")</f>
        <v/>
      </c>
      <c r="Q49" s="91" t="str">
        <f>IF(AND('Mapa final'!$Y$29="Muy Baja",'Mapa final'!$AA$29="Menor"),CONCATENATE("R4C",'Mapa final'!$O$29),"")</f>
        <v/>
      </c>
      <c r="R49" s="91" t="str">
        <f>IF(AND('Mapa final'!$Y$30="Muy Baja",'Mapa final'!$AA$30="Menor"),CONCATENATE("R4C",'Mapa final'!$O$30),"")</f>
        <v/>
      </c>
      <c r="S49" s="91" t="str">
        <f>IF(AND('Mapa final'!$Y$31="Muy Baja",'Mapa final'!$AA$31="Menor"),CONCATENATE("R4C",'Mapa final'!$O$31),"")</f>
        <v/>
      </c>
      <c r="T49" s="91" t="str">
        <f>IF(AND('Mapa final'!$Y$32="Muy Baja",'Mapa final'!$AA$32="Menor"),CONCATENATE("R4C",'Mapa final'!$O$32),"")</f>
        <v/>
      </c>
      <c r="U49" s="92" t="str">
        <f>IF(AND('Mapa final'!$Y$33="Muy Baja",'Mapa final'!$AA$33="Menor"),CONCATENATE("R4C",'Mapa final'!$O$33),"")</f>
        <v/>
      </c>
      <c r="V49" s="81" t="str">
        <f>IF(AND('Mapa final'!$Y$28="Muy Baja",'Mapa final'!$AA$28="Moderado"),CONCATENATE("R4C",'Mapa final'!$O$28),"")</f>
        <v/>
      </c>
      <c r="W49" s="82" t="str">
        <f>IF(AND('Mapa final'!$Y$29="Muy Baja",'Mapa final'!$AA$29="Moderado"),CONCATENATE("R4C",'Mapa final'!$O$29),"")</f>
        <v/>
      </c>
      <c r="X49" s="82" t="str">
        <f>IF(AND('Mapa final'!$Y$30="Muy Baja",'Mapa final'!$AA$30="Moderado"),CONCATENATE("R4C",'Mapa final'!$O$30),"")</f>
        <v/>
      </c>
      <c r="Y49" s="82" t="str">
        <f>IF(AND('Mapa final'!$Y$31="Muy Baja",'Mapa final'!$AA$31="Moderado"),CONCATENATE("R4C",'Mapa final'!$O$31),"")</f>
        <v/>
      </c>
      <c r="Z49" s="82" t="str">
        <f>IF(AND('Mapa final'!$Y$32="Muy Baja",'Mapa final'!$AA$32="Moderado"),CONCATENATE("R4C",'Mapa final'!$O$32),"")</f>
        <v/>
      </c>
      <c r="AA49" s="83" t="str">
        <f>IF(AND('Mapa final'!$Y$33="Muy Baja",'Mapa final'!$AA$33="Moderado"),CONCATENATE("R4C",'Mapa final'!$O$33),"")</f>
        <v/>
      </c>
      <c r="AB49" s="66" t="str">
        <f>IF(AND('Mapa final'!$Y$28="Muy Baja",'Mapa final'!$AA$28="Mayor"),CONCATENATE("R4C",'Mapa final'!$O$28),"")</f>
        <v/>
      </c>
      <c r="AC49" s="67" t="str">
        <f>IF(AND('Mapa final'!$Y$29="Muy Baja",'Mapa final'!$AA$29="Mayor"),CONCATENATE("R4C",'Mapa final'!$O$29),"")</f>
        <v/>
      </c>
      <c r="AD49" s="67" t="str">
        <f>IF(AND('Mapa final'!$Y$30="Muy Baja",'Mapa final'!$AA$30="Mayor"),CONCATENATE("R4C",'Mapa final'!$O$30),"")</f>
        <v>R4C3</v>
      </c>
      <c r="AE49" s="67" t="str">
        <f>IF(AND('Mapa final'!$Y$31="Muy Baja",'Mapa final'!$AA$31="Mayor"),CONCATENATE("R4C",'Mapa final'!$O$31),"")</f>
        <v/>
      </c>
      <c r="AF49" s="67" t="str">
        <f>IF(AND('Mapa final'!$Y$32="Muy Baja",'Mapa final'!$AA$32="Mayor"),CONCATENATE("R4C",'Mapa final'!$O$32),"")</f>
        <v/>
      </c>
      <c r="AG49" s="68" t="str">
        <f>IF(AND('Mapa final'!$Y$33="Muy Baja",'Mapa final'!$AA$33="Mayor"),CONCATENATE("R4C",'Mapa final'!$O$33),"")</f>
        <v/>
      </c>
      <c r="AH49" s="69" t="str">
        <f>IF(AND('Mapa final'!$Y$28="Muy Baja",'Mapa final'!$AA$28="Catastrófico"),CONCATENATE("R4C",'Mapa final'!$O$28),"")</f>
        <v/>
      </c>
      <c r="AI49" s="70" t="str">
        <f>IF(AND('Mapa final'!$Y$29="Muy Baja",'Mapa final'!$AA$29="Catastrófico"),CONCATENATE("R4C",'Mapa final'!$O$29),"")</f>
        <v/>
      </c>
      <c r="AJ49" s="70" t="str">
        <f>IF(AND('Mapa final'!$Y$30="Muy Baja",'Mapa final'!$AA$30="Catastrófico"),CONCATENATE("R4C",'Mapa final'!$O$30),"")</f>
        <v/>
      </c>
      <c r="AK49" s="70" t="str">
        <f>IF(AND('Mapa final'!$Y$31="Muy Baja",'Mapa final'!$AA$31="Catastrófico"),CONCATENATE("R4C",'Mapa final'!$O$31),"")</f>
        <v/>
      </c>
      <c r="AL49" s="70" t="str">
        <f>IF(AND('Mapa final'!$Y$32="Muy Baja",'Mapa final'!$AA$32="Catastrófico"),CONCATENATE("R4C",'Mapa final'!$O$32),"")</f>
        <v/>
      </c>
      <c r="AM49" s="71" t="str">
        <f>IF(AND('Mapa final'!$Y$33="Muy Baja",'Mapa final'!$AA$33="Catastrófico"),CONCATENATE("R4C",'Mapa final'!$O$33),"")</f>
        <v/>
      </c>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row>
    <row r="50" spans="1:80" ht="15" customHeight="1" x14ac:dyDescent="0.25">
      <c r="A50" s="97"/>
      <c r="B50" s="271"/>
      <c r="C50" s="271"/>
      <c r="D50" s="272"/>
      <c r="E50" s="370"/>
      <c r="F50" s="369"/>
      <c r="G50" s="369"/>
      <c r="H50" s="369"/>
      <c r="I50" s="385"/>
      <c r="J50" s="90" t="str">
        <f>IF(AND('Mapa final'!$Y$34="Muy Baja",'Mapa final'!$AA$34="Leve"),CONCATENATE("R5C",'Mapa final'!$O$34),"")</f>
        <v/>
      </c>
      <c r="K50" s="91" t="str">
        <f>IF(AND('Mapa final'!$Y$35="Muy Baja",'Mapa final'!$AA$35="Leve"),CONCATENATE("R5C",'Mapa final'!$O$35),"")</f>
        <v>R5C2</v>
      </c>
      <c r="L50" s="91" t="str">
        <f>IF(AND('Mapa final'!$Y$36="Muy Baja",'Mapa final'!$AA$36="Leve"),CONCATENATE("R5C",'Mapa final'!$O$36),"")</f>
        <v>R5C3</v>
      </c>
      <c r="M50" s="91" t="str">
        <f>IF(AND('Mapa final'!$Y$37="Muy Baja",'Mapa final'!$AA$37="Leve"),CONCATENATE("R5C",'Mapa final'!$O$37),"")</f>
        <v>R5C4</v>
      </c>
      <c r="N50" s="91" t="str">
        <f>IF(AND('Mapa final'!$Y$38="Muy Baja",'Mapa final'!$AA$38="Leve"),CONCATENATE("R5C",'Mapa final'!$O$38),"")</f>
        <v>R5C5</v>
      </c>
      <c r="O50" s="92" t="str">
        <f>IF(AND('Mapa final'!$Y$39="Muy Baja",'Mapa final'!$AA$39="Leve"),CONCATENATE("R5C",'Mapa final'!$O$39),"")</f>
        <v>R5C6</v>
      </c>
      <c r="P50" s="90" t="str">
        <f>IF(AND('Mapa final'!$Y$34="Muy Baja",'Mapa final'!$AA$34="Menor"),CONCATENATE("R5C",'Mapa final'!$O$34),"")</f>
        <v/>
      </c>
      <c r="Q50" s="91" t="str">
        <f>IF(AND('Mapa final'!$Y$35="Muy Baja",'Mapa final'!$AA$35="Menor"),CONCATENATE("R5C",'Mapa final'!$O$35),"")</f>
        <v/>
      </c>
      <c r="R50" s="91" t="str">
        <f>IF(AND('Mapa final'!$Y$36="Muy Baja",'Mapa final'!$AA$36="Menor"),CONCATENATE("R5C",'Mapa final'!$O$36),"")</f>
        <v/>
      </c>
      <c r="S50" s="91" t="str">
        <f>IF(AND('Mapa final'!$Y$37="Muy Baja",'Mapa final'!$AA$37="Menor"),CONCATENATE("R5C",'Mapa final'!$O$37),"")</f>
        <v/>
      </c>
      <c r="T50" s="91" t="str">
        <f>IF(AND('Mapa final'!$Y$38="Muy Baja",'Mapa final'!$AA$38="Menor"),CONCATENATE("R5C",'Mapa final'!$O$38),"")</f>
        <v/>
      </c>
      <c r="U50" s="92" t="str">
        <f>IF(AND('Mapa final'!$Y$39="Muy Baja",'Mapa final'!$AA$39="Menor"),CONCATENATE("R5C",'Mapa final'!$O$39),"")</f>
        <v/>
      </c>
      <c r="V50" s="81" t="str">
        <f>IF(AND('Mapa final'!$Y$34="Muy Baja",'Mapa final'!$AA$34="Moderado"),CONCATENATE("R5C",'Mapa final'!$O$34),"")</f>
        <v/>
      </c>
      <c r="W50" s="82" t="str">
        <f>IF(AND('Mapa final'!$Y$35="Muy Baja",'Mapa final'!$AA$35="Moderado"),CONCATENATE("R5C",'Mapa final'!$O$35),"")</f>
        <v/>
      </c>
      <c r="X50" s="82" t="str">
        <f>IF(AND('Mapa final'!$Y$36="Muy Baja",'Mapa final'!$AA$36="Moderado"),CONCATENATE("R5C",'Mapa final'!$O$36),"")</f>
        <v/>
      </c>
      <c r="Y50" s="82" t="str">
        <f>IF(AND('Mapa final'!$Y$37="Muy Baja",'Mapa final'!$AA$37="Moderado"),CONCATENATE("R5C",'Mapa final'!$O$37),"")</f>
        <v/>
      </c>
      <c r="Z50" s="82" t="str">
        <f>IF(AND('Mapa final'!$Y$38="Muy Baja",'Mapa final'!$AA$38="Moderado"),CONCATENATE("R5C",'Mapa final'!$O$38),"")</f>
        <v/>
      </c>
      <c r="AA50" s="83" t="str">
        <f>IF(AND('Mapa final'!$Y$39="Muy Baja",'Mapa final'!$AA$39="Moderado"),CONCATENATE("R5C",'Mapa final'!$O$39),"")</f>
        <v/>
      </c>
      <c r="AB50" s="66" t="str">
        <f>IF(AND('Mapa final'!$Y$34="Muy Baja",'Mapa final'!$AA$34="Mayor"),CONCATENATE("R5C",'Mapa final'!$O$34),"")</f>
        <v/>
      </c>
      <c r="AC50" s="67" t="str">
        <f>IF(AND('Mapa final'!$Y$35="Muy Baja",'Mapa final'!$AA$35="Mayor"),CONCATENATE("R5C",'Mapa final'!$O$35),"")</f>
        <v/>
      </c>
      <c r="AD50" s="67" t="str">
        <f>IF(AND('Mapa final'!$Y$36="Muy Baja",'Mapa final'!$AA$36="Mayor"),CONCATENATE("R5C",'Mapa final'!$O$36),"")</f>
        <v/>
      </c>
      <c r="AE50" s="67" t="str">
        <f>IF(AND('Mapa final'!$Y$37="Muy Baja",'Mapa final'!$AA$37="Mayor"),CONCATENATE("R5C",'Mapa final'!$O$37),"")</f>
        <v/>
      </c>
      <c r="AF50" s="67" t="str">
        <f>IF(AND('Mapa final'!$Y$38="Muy Baja",'Mapa final'!$AA$38="Mayor"),CONCATENATE("R5C",'Mapa final'!$O$38),"")</f>
        <v/>
      </c>
      <c r="AG50" s="68" t="str">
        <f>IF(AND('Mapa final'!$Y$39="Muy Baja",'Mapa final'!$AA$39="Mayor"),CONCATENATE("R5C",'Mapa final'!$O$39),"")</f>
        <v/>
      </c>
      <c r="AH50" s="69" t="str">
        <f>IF(AND('Mapa final'!$Y$34="Muy Baja",'Mapa final'!$AA$34="Catastrófico"),CONCATENATE("R5C",'Mapa final'!$O$34),"")</f>
        <v/>
      </c>
      <c r="AI50" s="70" t="str">
        <f>IF(AND('Mapa final'!$Y$35="Muy Baja",'Mapa final'!$AA$35="Catastrófico"),CONCATENATE("R5C",'Mapa final'!$O$35),"")</f>
        <v/>
      </c>
      <c r="AJ50" s="70" t="str">
        <f>IF(AND('Mapa final'!$Y$36="Muy Baja",'Mapa final'!$AA$36="Catastrófico"),CONCATENATE("R5C",'Mapa final'!$O$36),"")</f>
        <v/>
      </c>
      <c r="AK50" s="70" t="str">
        <f>IF(AND('Mapa final'!$Y$37="Muy Baja",'Mapa final'!$AA$37="Catastrófico"),CONCATENATE("R5C",'Mapa final'!$O$37),"")</f>
        <v/>
      </c>
      <c r="AL50" s="70" t="str">
        <f>IF(AND('Mapa final'!$Y$38="Muy Baja",'Mapa final'!$AA$38="Catastrófico"),CONCATENATE("R5C",'Mapa final'!$O$38),"")</f>
        <v/>
      </c>
      <c r="AM50" s="71" t="str">
        <f>IF(AND('Mapa final'!$Y$39="Muy Baja",'Mapa final'!$AA$39="Catastrófico"),CONCATENATE("R5C",'Mapa final'!$O$39),"")</f>
        <v/>
      </c>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row>
    <row r="51" spans="1:80" ht="15" customHeight="1" x14ac:dyDescent="0.25">
      <c r="A51" s="97"/>
      <c r="B51" s="271"/>
      <c r="C51" s="271"/>
      <c r="D51" s="272"/>
      <c r="E51" s="370"/>
      <c r="F51" s="369"/>
      <c r="G51" s="369"/>
      <c r="H51" s="369"/>
      <c r="I51" s="385"/>
      <c r="J51" s="90" t="str">
        <f>IF(AND('Mapa final'!$Y$40="Muy Baja",'Mapa final'!$AA$40="Leve"),CONCATENATE("R6C",'Mapa final'!$O$40),"")</f>
        <v/>
      </c>
      <c r="K51" s="91" t="str">
        <f>IF(AND('Mapa final'!$Y$41="Muy Baja",'Mapa final'!$AA$41="Leve"),CONCATENATE("R6C",'Mapa final'!$O$41),"")</f>
        <v/>
      </c>
      <c r="L51" s="91" t="str">
        <f>IF(AND('Mapa final'!$Y$42="Muy Baja",'Mapa final'!$AA$42="Leve"),CONCATENATE("R6C",'Mapa final'!$O$42),"")</f>
        <v/>
      </c>
      <c r="M51" s="91" t="str">
        <f>IF(AND('Mapa final'!$Y$43="Muy Baja",'Mapa final'!$AA$43="Leve"),CONCATENATE("R6C",'Mapa final'!$O$43),"")</f>
        <v/>
      </c>
      <c r="N51" s="91" t="str">
        <f>IF(AND('Mapa final'!$Y$44="Muy Baja",'Mapa final'!$AA$44="Leve"),CONCATENATE("R6C",'Mapa final'!$O$44),"")</f>
        <v/>
      </c>
      <c r="O51" s="92" t="str">
        <f>IF(AND('Mapa final'!$Y$45="Muy Baja",'Mapa final'!$AA$45="Leve"),CONCATENATE("R6C",'Mapa final'!$O$45),"")</f>
        <v/>
      </c>
      <c r="P51" s="90" t="str">
        <f>IF(AND('Mapa final'!$Y$40="Muy Baja",'Mapa final'!$AA$40="Menor"),CONCATENATE("R6C",'Mapa final'!$O$40),"")</f>
        <v/>
      </c>
      <c r="Q51" s="91" t="str">
        <f>IF(AND('Mapa final'!$Y$41="Muy Baja",'Mapa final'!$AA$41="Menor"),CONCATENATE("R6C",'Mapa final'!$O$41),"")</f>
        <v/>
      </c>
      <c r="R51" s="91" t="str">
        <f>IF(AND('Mapa final'!$Y$42="Muy Baja",'Mapa final'!$AA$42="Menor"),CONCATENATE("R6C",'Mapa final'!$O$42),"")</f>
        <v/>
      </c>
      <c r="S51" s="91" t="str">
        <f>IF(AND('Mapa final'!$Y$43="Muy Baja",'Mapa final'!$AA$43="Menor"),CONCATENATE("R6C",'Mapa final'!$O$43),"")</f>
        <v/>
      </c>
      <c r="T51" s="91" t="str">
        <f>IF(AND('Mapa final'!$Y$44="Muy Baja",'Mapa final'!$AA$44="Menor"),CONCATENATE("R6C",'Mapa final'!$O$44),"")</f>
        <v/>
      </c>
      <c r="U51" s="92" t="str">
        <f>IF(AND('Mapa final'!$Y$45="Muy Baja",'Mapa final'!$AA$45="Menor"),CONCATENATE("R6C",'Mapa final'!$O$45),"")</f>
        <v/>
      </c>
      <c r="V51" s="81" t="str">
        <f>IF(AND('Mapa final'!$Y$40="Muy Baja",'Mapa final'!$AA$40="Moderado"),CONCATENATE("R6C",'Mapa final'!$O$40),"")</f>
        <v/>
      </c>
      <c r="W51" s="82" t="str">
        <f>IF(AND('Mapa final'!$Y$41="Muy Baja",'Mapa final'!$AA$41="Moderado"),CONCATENATE("R6C",'Mapa final'!$O$41),"")</f>
        <v>R6C2</v>
      </c>
      <c r="X51" s="82" t="str">
        <f>IF(AND('Mapa final'!$Y$42="Muy Baja",'Mapa final'!$AA$42="Moderado"),CONCATENATE("R6C",'Mapa final'!$O$42),"")</f>
        <v/>
      </c>
      <c r="Y51" s="82" t="str">
        <f>IF(AND('Mapa final'!$Y$43="Muy Baja",'Mapa final'!$AA$43="Moderado"),CONCATENATE("R6C",'Mapa final'!$O$43),"")</f>
        <v/>
      </c>
      <c r="Z51" s="82" t="str">
        <f>IF(AND('Mapa final'!$Y$44="Muy Baja",'Mapa final'!$AA$44="Moderado"),CONCATENATE("R6C",'Mapa final'!$O$44),"")</f>
        <v/>
      </c>
      <c r="AA51" s="83" t="str">
        <f>IF(AND('Mapa final'!$Y$45="Muy Baja",'Mapa final'!$AA$45="Moderado"),CONCATENATE("R6C",'Mapa final'!$O$45),"")</f>
        <v/>
      </c>
      <c r="AB51" s="66" t="str">
        <f>IF(AND('Mapa final'!$Y$40="Muy Baja",'Mapa final'!$AA$40="Mayor"),CONCATENATE("R6C",'Mapa final'!$O$40),"")</f>
        <v>R6C1</v>
      </c>
      <c r="AC51" s="67" t="str">
        <f>IF(AND('Mapa final'!$Y$41="Muy Baja",'Mapa final'!$AA$41="Mayor"),CONCATENATE("R6C",'Mapa final'!$O$41),"")</f>
        <v/>
      </c>
      <c r="AD51" s="67" t="str">
        <f>IF(AND('Mapa final'!$Y$42="Muy Baja",'Mapa final'!$AA$42="Mayor"),CONCATENATE("R6C",'Mapa final'!$O$42),"")</f>
        <v/>
      </c>
      <c r="AE51" s="67" t="str">
        <f>IF(AND('Mapa final'!$Y$43="Muy Baja",'Mapa final'!$AA$43="Mayor"),CONCATENATE("R6C",'Mapa final'!$O$43),"")</f>
        <v/>
      </c>
      <c r="AF51" s="67" t="str">
        <f>IF(AND('Mapa final'!$Y$44="Muy Baja",'Mapa final'!$AA$44="Mayor"),CONCATENATE("R6C",'Mapa final'!$O$44),"")</f>
        <v/>
      </c>
      <c r="AG51" s="68" t="str">
        <f>IF(AND('Mapa final'!$Y$45="Muy Baja",'Mapa final'!$AA$45="Mayor"),CONCATENATE("R6C",'Mapa final'!$O$45),"")</f>
        <v/>
      </c>
      <c r="AH51" s="69" t="str">
        <f>IF(AND('Mapa final'!$Y$40="Muy Baja",'Mapa final'!$AA$40="Catastrófico"),CONCATENATE("R6C",'Mapa final'!$O$40),"")</f>
        <v/>
      </c>
      <c r="AI51" s="70" t="str">
        <f>IF(AND('Mapa final'!$Y$41="Muy Baja",'Mapa final'!$AA$41="Catastrófico"),CONCATENATE("R6C",'Mapa final'!$O$41),"")</f>
        <v/>
      </c>
      <c r="AJ51" s="70" t="str">
        <f>IF(AND('Mapa final'!$Y$42="Muy Baja",'Mapa final'!$AA$42="Catastrófico"),CONCATENATE("R6C",'Mapa final'!$O$42),"")</f>
        <v/>
      </c>
      <c r="AK51" s="70" t="str">
        <f>IF(AND('Mapa final'!$Y$43="Muy Baja",'Mapa final'!$AA$43="Catastrófico"),CONCATENATE("R6C",'Mapa final'!$O$43),"")</f>
        <v/>
      </c>
      <c r="AL51" s="70" t="str">
        <f>IF(AND('Mapa final'!$Y$44="Muy Baja",'Mapa final'!$AA$44="Catastrófico"),CONCATENATE("R6C",'Mapa final'!$O$44),"")</f>
        <v/>
      </c>
      <c r="AM51" s="71" t="str">
        <f>IF(AND('Mapa final'!$Y$45="Muy Baja",'Mapa final'!$AA$45="Catastrófico"),CONCATENATE("R6C",'Mapa final'!$O$45),"")</f>
        <v/>
      </c>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row>
    <row r="52" spans="1:80" ht="15" customHeight="1" x14ac:dyDescent="0.25">
      <c r="A52" s="97"/>
      <c r="B52" s="271"/>
      <c r="C52" s="271"/>
      <c r="D52" s="272"/>
      <c r="E52" s="370"/>
      <c r="F52" s="369"/>
      <c r="G52" s="369"/>
      <c r="H52" s="369"/>
      <c r="I52" s="385"/>
      <c r="J52" s="90" t="str">
        <f>IF(AND('Mapa final'!$Y$46="Muy Baja",'Mapa final'!$AA$46="Leve"),CONCATENATE("R7C",'Mapa final'!$O$46),"")</f>
        <v/>
      </c>
      <c r="K52" s="91" t="str">
        <f>IF(AND('Mapa final'!$Y$47="Muy Baja",'Mapa final'!$AA$47="Leve"),CONCATENATE("R7C",'Mapa final'!$O$47),"")</f>
        <v/>
      </c>
      <c r="L52" s="91" t="str">
        <f>IF(AND('Mapa final'!$Y$48="Muy Baja",'Mapa final'!$AA$48="Leve"),CONCATENATE("R7C",'Mapa final'!$O$48),"")</f>
        <v/>
      </c>
      <c r="M52" s="91" t="str">
        <f>IF(AND('Mapa final'!$Y$49="Muy Baja",'Mapa final'!$AA$49="Leve"),CONCATENATE("R7C",'Mapa final'!$O$49),"")</f>
        <v/>
      </c>
      <c r="N52" s="91" t="str">
        <f>IF(AND('Mapa final'!$Y$50="Muy Baja",'Mapa final'!$AA$50="Leve"),CONCATENATE("R7C",'Mapa final'!$O$50),"")</f>
        <v/>
      </c>
      <c r="O52" s="92" t="str">
        <f>IF(AND('Mapa final'!$Y$51="Muy Baja",'Mapa final'!$AA$51="Leve"),CONCATENATE("R7C",'Mapa final'!$O$51),"")</f>
        <v/>
      </c>
      <c r="P52" s="90" t="str">
        <f>IF(AND('Mapa final'!$Y$46="Muy Baja",'Mapa final'!$AA$46="Menor"),CONCATENATE("R7C",'Mapa final'!$O$46),"")</f>
        <v/>
      </c>
      <c r="Q52" s="91" t="str">
        <f>IF(AND('Mapa final'!$Y$47="Muy Baja",'Mapa final'!$AA$47="Menor"),CONCATENATE("R7C",'Mapa final'!$O$47),"")</f>
        <v/>
      </c>
      <c r="R52" s="91" t="str">
        <f>IF(AND('Mapa final'!$Y$48="Muy Baja",'Mapa final'!$AA$48="Menor"),CONCATENATE("R7C",'Mapa final'!$O$48),"")</f>
        <v/>
      </c>
      <c r="S52" s="91" t="str">
        <f>IF(AND('Mapa final'!$Y$49="Muy Baja",'Mapa final'!$AA$49="Menor"),CONCATENATE("R7C",'Mapa final'!$O$49),"")</f>
        <v/>
      </c>
      <c r="T52" s="91" t="str">
        <f>IF(AND('Mapa final'!$Y$50="Muy Baja",'Mapa final'!$AA$50="Menor"),CONCATENATE("R7C",'Mapa final'!$O$50),"")</f>
        <v/>
      </c>
      <c r="U52" s="92" t="str">
        <f>IF(AND('Mapa final'!$Y$51="Muy Baja",'Mapa final'!$AA$51="Menor"),CONCATENATE("R7C",'Mapa final'!$O$51),"")</f>
        <v/>
      </c>
      <c r="V52" s="81" t="str">
        <f>IF(AND('Mapa final'!$Y$46="Muy Baja",'Mapa final'!$AA$46="Moderado"),CONCATENATE("R7C",'Mapa final'!$O$46),"")</f>
        <v/>
      </c>
      <c r="W52" s="82" t="str">
        <f>IF(AND('Mapa final'!$Y$47="Muy Baja",'Mapa final'!$AA$47="Moderado"),CONCATENATE("R7C",'Mapa final'!$O$47),"")</f>
        <v/>
      </c>
      <c r="X52" s="82" t="str">
        <f>IF(AND('Mapa final'!$Y$48="Muy Baja",'Mapa final'!$AA$48="Moderado"),CONCATENATE("R7C",'Mapa final'!$O$48),"")</f>
        <v/>
      </c>
      <c r="Y52" s="82" t="str">
        <f>IF(AND('Mapa final'!$Y$49="Muy Baja",'Mapa final'!$AA$49="Moderado"),CONCATENATE("R7C",'Mapa final'!$O$49),"")</f>
        <v/>
      </c>
      <c r="Z52" s="82" t="str">
        <f>IF(AND('Mapa final'!$Y$50="Muy Baja",'Mapa final'!$AA$50="Moderado"),CONCATENATE("R7C",'Mapa final'!$O$50),"")</f>
        <v/>
      </c>
      <c r="AA52" s="83" t="str">
        <f>IF(AND('Mapa final'!$Y$51="Muy Baja",'Mapa final'!$AA$51="Moderado"),CONCATENATE("R7C",'Mapa final'!$O$51),"")</f>
        <v/>
      </c>
      <c r="AB52" s="66" t="str">
        <f>IF(AND('Mapa final'!$Y$46="Muy Baja",'Mapa final'!$AA$46="Mayor"),CONCATENATE("R7C",'Mapa final'!$O$46),"")</f>
        <v/>
      </c>
      <c r="AC52" s="67" t="str">
        <f>IF(AND('Mapa final'!$Y$47="Muy Baja",'Mapa final'!$AA$47="Mayor"),CONCATENATE("R7C",'Mapa final'!$O$47),"")</f>
        <v/>
      </c>
      <c r="AD52" s="67" t="str">
        <f>IF(AND('Mapa final'!$Y$48="Muy Baja",'Mapa final'!$AA$48="Mayor"),CONCATENATE("R7C",'Mapa final'!$O$48),"")</f>
        <v/>
      </c>
      <c r="AE52" s="67" t="str">
        <f>IF(AND('Mapa final'!$Y$49="Muy Baja",'Mapa final'!$AA$49="Mayor"),CONCATENATE("R7C",'Mapa final'!$O$49),"")</f>
        <v/>
      </c>
      <c r="AF52" s="67" t="str">
        <f>IF(AND('Mapa final'!$Y$50="Muy Baja",'Mapa final'!$AA$50="Mayor"),CONCATENATE("R7C",'Mapa final'!$O$50),"")</f>
        <v/>
      </c>
      <c r="AG52" s="68" t="str">
        <f>IF(AND('Mapa final'!$Y$51="Muy Baja",'Mapa final'!$AA$51="Mayor"),CONCATENATE("R7C",'Mapa final'!$O$51),"")</f>
        <v/>
      </c>
      <c r="AH52" s="69" t="str">
        <f>IF(AND('Mapa final'!$Y$46="Muy Baja",'Mapa final'!$AA$46="Catastrófico"),CONCATENATE("R7C",'Mapa final'!$O$46),"")</f>
        <v/>
      </c>
      <c r="AI52" s="70" t="str">
        <f>IF(AND('Mapa final'!$Y$47="Muy Baja",'Mapa final'!$AA$47="Catastrófico"),CONCATENATE("R7C",'Mapa final'!$O$47),"")</f>
        <v/>
      </c>
      <c r="AJ52" s="70" t="str">
        <f>IF(AND('Mapa final'!$Y$48="Muy Baja",'Mapa final'!$AA$48="Catastrófico"),CONCATENATE("R7C",'Mapa final'!$O$48),"")</f>
        <v/>
      </c>
      <c r="AK52" s="70" t="str">
        <f>IF(AND('Mapa final'!$Y$49="Muy Baja",'Mapa final'!$AA$49="Catastrófico"),CONCATENATE("R7C",'Mapa final'!$O$49),"")</f>
        <v/>
      </c>
      <c r="AL52" s="70" t="str">
        <f>IF(AND('Mapa final'!$Y$50="Muy Baja",'Mapa final'!$AA$50="Catastrófico"),CONCATENATE("R7C",'Mapa final'!$O$50),"")</f>
        <v/>
      </c>
      <c r="AM52" s="71" t="str">
        <f>IF(AND('Mapa final'!$Y$51="Muy Baja",'Mapa final'!$AA$51="Catastrófico"),CONCATENATE("R7C",'Mapa final'!$O$51),"")</f>
        <v/>
      </c>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row>
    <row r="53" spans="1:80" ht="15" customHeight="1" x14ac:dyDescent="0.25">
      <c r="A53" s="97"/>
      <c r="B53" s="271"/>
      <c r="C53" s="271"/>
      <c r="D53" s="272"/>
      <c r="E53" s="370"/>
      <c r="F53" s="369"/>
      <c r="G53" s="369"/>
      <c r="H53" s="369"/>
      <c r="I53" s="385"/>
      <c r="J53" s="90" t="str">
        <f>IF(AND('Mapa final'!$Y$52="Muy Baja",'Mapa final'!$AA$52="Leve"),CONCATENATE("R8C",'Mapa final'!$O$52),"")</f>
        <v/>
      </c>
      <c r="K53" s="91" t="str">
        <f>IF(AND('Mapa final'!$Y$53="Muy Baja",'Mapa final'!$AA$53="Leve"),CONCATENATE("R8C",'Mapa final'!$O$53),"")</f>
        <v/>
      </c>
      <c r="L53" s="91" t="str">
        <f>IF(AND('Mapa final'!$Y$54="Muy Baja",'Mapa final'!$AA$54="Leve"),CONCATENATE("R8C",'Mapa final'!$O$54),"")</f>
        <v/>
      </c>
      <c r="M53" s="91" t="str">
        <f>IF(AND('Mapa final'!$Y$55="Muy Baja",'Mapa final'!$AA$55="Leve"),CONCATENATE("R8C",'Mapa final'!$O$55),"")</f>
        <v/>
      </c>
      <c r="N53" s="91" t="str">
        <f>IF(AND('Mapa final'!$Y$56="Muy Baja",'Mapa final'!$AA$56="Leve"),CONCATENATE("R8C",'Mapa final'!$O$56),"")</f>
        <v/>
      </c>
      <c r="O53" s="92" t="str">
        <f>IF(AND('Mapa final'!$Y$57="Muy Baja",'Mapa final'!$AA$57="Leve"),CONCATENATE("R8C",'Mapa final'!$O$57),"")</f>
        <v/>
      </c>
      <c r="P53" s="90" t="str">
        <f>IF(AND('Mapa final'!$Y$52="Muy Baja",'Mapa final'!$AA$52="Menor"),CONCATENATE("R8C",'Mapa final'!$O$52),"")</f>
        <v/>
      </c>
      <c r="Q53" s="91" t="str">
        <f>IF(AND('Mapa final'!$Y$53="Muy Baja",'Mapa final'!$AA$53="Menor"),CONCATENATE("R8C",'Mapa final'!$O$53),"")</f>
        <v/>
      </c>
      <c r="R53" s="91" t="str">
        <f>IF(AND('Mapa final'!$Y$54="Muy Baja",'Mapa final'!$AA$54="Menor"),CONCATENATE("R8C",'Mapa final'!$O$54),"")</f>
        <v/>
      </c>
      <c r="S53" s="91" t="str">
        <f>IF(AND('Mapa final'!$Y$55="Muy Baja",'Mapa final'!$AA$55="Menor"),CONCATENATE("R8C",'Mapa final'!$O$55),"")</f>
        <v/>
      </c>
      <c r="T53" s="91" t="str">
        <f>IF(AND('Mapa final'!$Y$56="Muy Baja",'Mapa final'!$AA$56="Menor"),CONCATENATE("R8C",'Mapa final'!$O$56),"")</f>
        <v/>
      </c>
      <c r="U53" s="92" t="str">
        <f>IF(AND('Mapa final'!$Y$57="Muy Baja",'Mapa final'!$AA$57="Menor"),CONCATENATE("R8C",'Mapa final'!$O$57),"")</f>
        <v/>
      </c>
      <c r="V53" s="81" t="str">
        <f>IF(AND('Mapa final'!$Y$52="Muy Baja",'Mapa final'!$AA$52="Moderado"),CONCATENATE("R8C",'Mapa final'!$O$52),"")</f>
        <v/>
      </c>
      <c r="W53" s="82" t="str">
        <f>IF(AND('Mapa final'!$Y$53="Muy Baja",'Mapa final'!$AA$53="Moderado"),CONCATENATE("R8C",'Mapa final'!$O$53),"")</f>
        <v/>
      </c>
      <c r="X53" s="82" t="str">
        <f>IF(AND('Mapa final'!$Y$54="Muy Baja",'Mapa final'!$AA$54="Moderado"),CONCATENATE("R8C",'Mapa final'!$O$54),"")</f>
        <v/>
      </c>
      <c r="Y53" s="82" t="str">
        <f>IF(AND('Mapa final'!$Y$55="Muy Baja",'Mapa final'!$AA$55="Moderado"),CONCATENATE("R8C",'Mapa final'!$O$55),"")</f>
        <v/>
      </c>
      <c r="Z53" s="82" t="str">
        <f>IF(AND('Mapa final'!$Y$56="Muy Baja",'Mapa final'!$AA$56="Moderado"),CONCATENATE("R8C",'Mapa final'!$O$56),"")</f>
        <v/>
      </c>
      <c r="AA53" s="83" t="str">
        <f>IF(AND('Mapa final'!$Y$57="Muy Baja",'Mapa final'!$AA$57="Moderado"),CONCATENATE("R8C",'Mapa final'!$O$57),"")</f>
        <v/>
      </c>
      <c r="AB53" s="66" t="str">
        <f>IF(AND('Mapa final'!$Y$52="Muy Baja",'Mapa final'!$AA$52="Mayor"),CONCATENATE("R8C",'Mapa final'!$O$52),"")</f>
        <v/>
      </c>
      <c r="AC53" s="67" t="str">
        <f>IF(AND('Mapa final'!$Y$53="Muy Baja",'Mapa final'!$AA$53="Mayor"),CONCATENATE("R8C",'Mapa final'!$O$53),"")</f>
        <v/>
      </c>
      <c r="AD53" s="67" t="str">
        <f>IF(AND('Mapa final'!$Y$54="Muy Baja",'Mapa final'!$AA$54="Mayor"),CONCATENATE("R8C",'Mapa final'!$O$54),"")</f>
        <v/>
      </c>
      <c r="AE53" s="67" t="str">
        <f>IF(AND('Mapa final'!$Y$55="Muy Baja",'Mapa final'!$AA$55="Mayor"),CONCATENATE("R8C",'Mapa final'!$O$55),"")</f>
        <v/>
      </c>
      <c r="AF53" s="67" t="str">
        <f>IF(AND('Mapa final'!$Y$56="Muy Baja",'Mapa final'!$AA$56="Mayor"),CONCATENATE("R8C",'Mapa final'!$O$56),"")</f>
        <v/>
      </c>
      <c r="AG53" s="68" t="str">
        <f>IF(AND('Mapa final'!$Y$57="Muy Baja",'Mapa final'!$AA$57="Mayor"),CONCATENATE("R8C",'Mapa final'!$O$57),"")</f>
        <v/>
      </c>
      <c r="AH53" s="69" t="str">
        <f>IF(AND('Mapa final'!$Y$52="Muy Baja",'Mapa final'!$AA$52="Catastrófico"),CONCATENATE("R8C",'Mapa final'!$O$52),"")</f>
        <v/>
      </c>
      <c r="AI53" s="70" t="str">
        <f>IF(AND('Mapa final'!$Y$53="Muy Baja",'Mapa final'!$AA$53="Catastrófico"),CONCATENATE("R8C",'Mapa final'!$O$53),"")</f>
        <v/>
      </c>
      <c r="AJ53" s="70" t="str">
        <f>IF(AND('Mapa final'!$Y$54="Muy Baja",'Mapa final'!$AA$54="Catastrófico"),CONCATENATE("R8C",'Mapa final'!$O$54),"")</f>
        <v/>
      </c>
      <c r="AK53" s="70" t="str">
        <f>IF(AND('Mapa final'!$Y$55="Muy Baja",'Mapa final'!$AA$55="Catastrófico"),CONCATENATE("R8C",'Mapa final'!$O$55),"")</f>
        <v/>
      </c>
      <c r="AL53" s="70" t="str">
        <f>IF(AND('Mapa final'!$Y$56="Muy Baja",'Mapa final'!$AA$56="Catastrófico"),CONCATENATE("R8C",'Mapa final'!$O$56),"")</f>
        <v/>
      </c>
      <c r="AM53" s="71" t="str">
        <f>IF(AND('Mapa final'!$Y$57="Muy Baja",'Mapa final'!$AA$57="Catastrófico"),CONCATENATE("R8C",'Mapa final'!$O$57),"")</f>
        <v/>
      </c>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row>
    <row r="54" spans="1:80" ht="15" customHeight="1" x14ac:dyDescent="0.25">
      <c r="A54" s="97"/>
      <c r="B54" s="271"/>
      <c r="C54" s="271"/>
      <c r="D54" s="272"/>
      <c r="E54" s="370"/>
      <c r="F54" s="369"/>
      <c r="G54" s="369"/>
      <c r="H54" s="369"/>
      <c r="I54" s="385"/>
      <c r="J54" s="90" t="str">
        <f>IF(AND('Mapa final'!$Y$58="Muy Baja",'Mapa final'!$AA$58="Leve"),CONCATENATE("R9C",'Mapa final'!$O$58),"")</f>
        <v/>
      </c>
      <c r="K54" s="91" t="str">
        <f>IF(AND('Mapa final'!$Y$59="Muy Baja",'Mapa final'!$AA$59="Leve"),CONCATENATE("R9C",'Mapa final'!$O$59),"")</f>
        <v/>
      </c>
      <c r="L54" s="91" t="str">
        <f>IF(AND('Mapa final'!$Y$60="Muy Baja",'Mapa final'!$AA$60="Leve"),CONCATENATE("R9C",'Mapa final'!$O$60),"")</f>
        <v/>
      </c>
      <c r="M54" s="91" t="str">
        <f>IF(AND('Mapa final'!$Y$61="Muy Baja",'Mapa final'!$AA$61="Leve"),CONCATENATE("R9C",'Mapa final'!$O$61),"")</f>
        <v/>
      </c>
      <c r="N54" s="91" t="str">
        <f>IF(AND('Mapa final'!$Y$62="Muy Baja",'Mapa final'!$AA$62="Leve"),CONCATENATE("R9C",'Mapa final'!$O$62),"")</f>
        <v/>
      </c>
      <c r="O54" s="92" t="str">
        <f>IF(AND('Mapa final'!$Y$63="Muy Baja",'Mapa final'!$AA$63="Leve"),CONCATENATE("R9C",'Mapa final'!$O$63),"")</f>
        <v/>
      </c>
      <c r="P54" s="90" t="str">
        <f>IF(AND('Mapa final'!$Y$58="Muy Baja",'Mapa final'!$AA$58="Menor"),CONCATENATE("R9C",'Mapa final'!$O$58),"")</f>
        <v/>
      </c>
      <c r="Q54" s="91" t="str">
        <f>IF(AND('Mapa final'!$Y$59="Muy Baja",'Mapa final'!$AA$59="Menor"),CONCATENATE("R9C",'Mapa final'!$O$59),"")</f>
        <v/>
      </c>
      <c r="R54" s="91" t="str">
        <f>IF(AND('Mapa final'!$Y$60="Muy Baja",'Mapa final'!$AA$60="Menor"),CONCATENATE("R9C",'Mapa final'!$O$60),"")</f>
        <v/>
      </c>
      <c r="S54" s="91" t="str">
        <f>IF(AND('Mapa final'!$Y$61="Muy Baja",'Mapa final'!$AA$61="Menor"),CONCATENATE("R9C",'Mapa final'!$O$61),"")</f>
        <v/>
      </c>
      <c r="T54" s="91" t="str">
        <f>IF(AND('Mapa final'!$Y$62="Muy Baja",'Mapa final'!$AA$62="Menor"),CONCATENATE("R9C",'Mapa final'!$O$62),"")</f>
        <v/>
      </c>
      <c r="U54" s="92" t="str">
        <f>IF(AND('Mapa final'!$Y$63="Muy Baja",'Mapa final'!$AA$63="Menor"),CONCATENATE("R9C",'Mapa final'!$O$63),"")</f>
        <v/>
      </c>
      <c r="V54" s="81" t="str">
        <f>IF(AND('Mapa final'!$Y$58="Muy Baja",'Mapa final'!$AA$58="Moderado"),CONCATENATE("R9C",'Mapa final'!$O$58),"")</f>
        <v/>
      </c>
      <c r="W54" s="82" t="str">
        <f>IF(AND('Mapa final'!$Y$59="Muy Baja",'Mapa final'!$AA$59="Moderado"),CONCATENATE("R9C",'Mapa final'!$O$59),"")</f>
        <v/>
      </c>
      <c r="X54" s="82" t="str">
        <f>IF(AND('Mapa final'!$Y$60="Muy Baja",'Mapa final'!$AA$60="Moderado"),CONCATENATE("R9C",'Mapa final'!$O$60),"")</f>
        <v/>
      </c>
      <c r="Y54" s="82" t="str">
        <f>IF(AND('Mapa final'!$Y$61="Muy Baja",'Mapa final'!$AA$61="Moderado"),CONCATENATE("R9C",'Mapa final'!$O$61),"")</f>
        <v/>
      </c>
      <c r="Z54" s="82" t="str">
        <f>IF(AND('Mapa final'!$Y$62="Muy Baja",'Mapa final'!$AA$62="Moderado"),CONCATENATE("R9C",'Mapa final'!$O$62),"")</f>
        <v/>
      </c>
      <c r="AA54" s="83" t="str">
        <f>IF(AND('Mapa final'!$Y$63="Muy Baja",'Mapa final'!$AA$63="Moderado"),CONCATENATE("R9C",'Mapa final'!$O$63),"")</f>
        <v/>
      </c>
      <c r="AB54" s="66" t="str">
        <f>IF(AND('Mapa final'!$Y$58="Muy Baja",'Mapa final'!$AA$58="Mayor"),CONCATENATE("R9C",'Mapa final'!$O$58),"")</f>
        <v/>
      </c>
      <c r="AC54" s="67" t="str">
        <f>IF(AND('Mapa final'!$Y$59="Muy Baja",'Mapa final'!$AA$59="Mayor"),CONCATENATE("R9C",'Mapa final'!$O$59),"")</f>
        <v/>
      </c>
      <c r="AD54" s="67" t="str">
        <f>IF(AND('Mapa final'!$Y$60="Muy Baja",'Mapa final'!$AA$60="Mayor"),CONCATENATE("R9C",'Mapa final'!$O$60),"")</f>
        <v/>
      </c>
      <c r="AE54" s="67" t="str">
        <f>IF(AND('Mapa final'!$Y$61="Muy Baja",'Mapa final'!$AA$61="Mayor"),CONCATENATE("R9C",'Mapa final'!$O$61),"")</f>
        <v/>
      </c>
      <c r="AF54" s="67" t="str">
        <f>IF(AND('Mapa final'!$Y$62="Muy Baja",'Mapa final'!$AA$62="Mayor"),CONCATENATE("R9C",'Mapa final'!$O$62),"")</f>
        <v/>
      </c>
      <c r="AG54" s="68" t="str">
        <f>IF(AND('Mapa final'!$Y$63="Muy Baja",'Mapa final'!$AA$63="Mayor"),CONCATENATE("R9C",'Mapa final'!$O$63),"")</f>
        <v/>
      </c>
      <c r="AH54" s="69" t="str">
        <f>IF(AND('Mapa final'!$Y$58="Muy Baja",'Mapa final'!$AA$58="Catastrófico"),CONCATENATE("R9C",'Mapa final'!$O$58),"")</f>
        <v/>
      </c>
      <c r="AI54" s="70" t="str">
        <f>IF(AND('Mapa final'!$Y$59="Muy Baja",'Mapa final'!$AA$59="Catastrófico"),CONCATENATE("R9C",'Mapa final'!$O$59),"")</f>
        <v/>
      </c>
      <c r="AJ54" s="70" t="str">
        <f>IF(AND('Mapa final'!$Y$60="Muy Baja",'Mapa final'!$AA$60="Catastrófico"),CONCATENATE("R9C",'Mapa final'!$O$60),"")</f>
        <v/>
      </c>
      <c r="AK54" s="70" t="str">
        <f>IF(AND('Mapa final'!$Y$61="Muy Baja",'Mapa final'!$AA$61="Catastrófico"),CONCATENATE("R9C",'Mapa final'!$O$61),"")</f>
        <v/>
      </c>
      <c r="AL54" s="70" t="str">
        <f>IF(AND('Mapa final'!$Y$62="Muy Baja",'Mapa final'!$AA$62="Catastrófico"),CONCATENATE("R9C",'Mapa final'!$O$62),"")</f>
        <v/>
      </c>
      <c r="AM54" s="71" t="str">
        <f>IF(AND('Mapa final'!$Y$63="Muy Baja",'Mapa final'!$AA$63="Catastrófico"),CONCATENATE("R9C",'Mapa final'!$O$63),"")</f>
        <v/>
      </c>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row>
    <row r="55" spans="1:80" ht="15.75" customHeight="1" thickBot="1" x14ac:dyDescent="0.3">
      <c r="A55" s="97"/>
      <c r="B55" s="271"/>
      <c r="C55" s="271"/>
      <c r="D55" s="272"/>
      <c r="E55" s="371"/>
      <c r="F55" s="372"/>
      <c r="G55" s="372"/>
      <c r="H55" s="372"/>
      <c r="I55" s="386"/>
      <c r="J55" s="93" t="str">
        <f>IF(AND('Mapa final'!$Y$64="Muy Baja",'Mapa final'!$AA$64="Leve"),CONCATENATE("R10C",'Mapa final'!$O$64),"")</f>
        <v/>
      </c>
      <c r="K55" s="94" t="str">
        <f>IF(AND('Mapa final'!$Y$65="Muy Baja",'Mapa final'!$AA$65="Leve"),CONCATENATE("R10C",'Mapa final'!$O$65),"")</f>
        <v/>
      </c>
      <c r="L55" s="94" t="str">
        <f>IF(AND('Mapa final'!$Y$66="Muy Baja",'Mapa final'!$AA$66="Leve"),CONCATENATE("R10C",'Mapa final'!$O$66),"")</f>
        <v/>
      </c>
      <c r="M55" s="94" t="str">
        <f>IF(AND('Mapa final'!$Y$67="Muy Baja",'Mapa final'!$AA$67="Leve"),CONCATENATE("R10C",'Mapa final'!$O$67),"")</f>
        <v/>
      </c>
      <c r="N55" s="94" t="str">
        <f>IF(AND('Mapa final'!$Y$68="Muy Baja",'Mapa final'!$AA$68="Leve"),CONCATENATE("R10C",'Mapa final'!$O$68),"")</f>
        <v/>
      </c>
      <c r="O55" s="95" t="str">
        <f>IF(AND('Mapa final'!$Y$69="Muy Baja",'Mapa final'!$AA$69="Leve"),CONCATENATE("R10C",'Mapa final'!$O$69),"")</f>
        <v/>
      </c>
      <c r="P55" s="93" t="str">
        <f>IF(AND('Mapa final'!$Y$64="Muy Baja",'Mapa final'!$AA$64="Menor"),CONCATENATE("R10C",'Mapa final'!$O$64),"")</f>
        <v/>
      </c>
      <c r="Q55" s="94" t="str">
        <f>IF(AND('Mapa final'!$Y$65="Muy Baja",'Mapa final'!$AA$65="Menor"),CONCATENATE("R10C",'Mapa final'!$O$65),"")</f>
        <v/>
      </c>
      <c r="R55" s="94" t="str">
        <f>IF(AND('Mapa final'!$Y$66="Muy Baja",'Mapa final'!$AA$66="Menor"),CONCATENATE("R10C",'Mapa final'!$O$66),"")</f>
        <v/>
      </c>
      <c r="S55" s="94" t="str">
        <f>IF(AND('Mapa final'!$Y$67="Muy Baja",'Mapa final'!$AA$67="Menor"),CONCATENATE("R10C",'Mapa final'!$O$67),"")</f>
        <v/>
      </c>
      <c r="T55" s="94" t="str">
        <f>IF(AND('Mapa final'!$Y$68="Muy Baja",'Mapa final'!$AA$68="Menor"),CONCATENATE("R10C",'Mapa final'!$O$68),"")</f>
        <v/>
      </c>
      <c r="U55" s="95" t="str">
        <f>IF(AND('Mapa final'!$Y$69="Muy Baja",'Mapa final'!$AA$69="Menor"),CONCATENATE("R10C",'Mapa final'!$O$69),"")</f>
        <v/>
      </c>
      <c r="V55" s="84" t="str">
        <f>IF(AND('Mapa final'!$Y$64="Muy Baja",'Mapa final'!$AA$64="Moderado"),CONCATENATE("R10C",'Mapa final'!$O$64),"")</f>
        <v/>
      </c>
      <c r="W55" s="85" t="str">
        <f>IF(AND('Mapa final'!$Y$65="Muy Baja",'Mapa final'!$AA$65="Moderado"),CONCATENATE("R10C",'Mapa final'!$O$65),"")</f>
        <v/>
      </c>
      <c r="X55" s="85" t="str">
        <f>IF(AND('Mapa final'!$Y$66="Muy Baja",'Mapa final'!$AA$66="Moderado"),CONCATENATE("R10C",'Mapa final'!$O$66),"")</f>
        <v/>
      </c>
      <c r="Y55" s="85" t="str">
        <f>IF(AND('Mapa final'!$Y$67="Muy Baja",'Mapa final'!$AA$67="Moderado"),CONCATENATE("R10C",'Mapa final'!$O$67),"")</f>
        <v/>
      </c>
      <c r="Z55" s="85" t="str">
        <f>IF(AND('Mapa final'!$Y$68="Muy Baja",'Mapa final'!$AA$68="Moderado"),CONCATENATE("R10C",'Mapa final'!$O$68),"")</f>
        <v/>
      </c>
      <c r="AA55" s="86" t="str">
        <f>IF(AND('Mapa final'!$Y$69="Muy Baja",'Mapa final'!$AA$69="Moderado"),CONCATENATE("R10C",'Mapa final'!$O$69),"")</f>
        <v/>
      </c>
      <c r="AB55" s="72" t="str">
        <f>IF(AND('Mapa final'!$Y$64="Muy Baja",'Mapa final'!$AA$64="Mayor"),CONCATENATE("R10C",'Mapa final'!$O$64),"")</f>
        <v/>
      </c>
      <c r="AC55" s="73" t="str">
        <f>IF(AND('Mapa final'!$Y$65="Muy Baja",'Mapa final'!$AA$65="Mayor"),CONCATENATE("R10C",'Mapa final'!$O$65),"")</f>
        <v/>
      </c>
      <c r="AD55" s="73" t="str">
        <f>IF(AND('Mapa final'!$Y$66="Muy Baja",'Mapa final'!$AA$66="Mayor"),CONCATENATE("R10C",'Mapa final'!$O$66),"")</f>
        <v/>
      </c>
      <c r="AE55" s="73" t="str">
        <f>IF(AND('Mapa final'!$Y$67="Muy Baja",'Mapa final'!$AA$67="Mayor"),CONCATENATE("R10C",'Mapa final'!$O$67),"")</f>
        <v/>
      </c>
      <c r="AF55" s="73" t="str">
        <f>IF(AND('Mapa final'!$Y$68="Muy Baja",'Mapa final'!$AA$68="Mayor"),CONCATENATE("R10C",'Mapa final'!$O$68),"")</f>
        <v/>
      </c>
      <c r="AG55" s="74" t="str">
        <f>IF(AND('Mapa final'!$Y$69="Muy Baja",'Mapa final'!$AA$69="Mayor"),CONCATENATE("R10C",'Mapa final'!$O$69),"")</f>
        <v/>
      </c>
      <c r="AH55" s="75" t="str">
        <f>IF(AND('Mapa final'!$Y$64="Muy Baja",'Mapa final'!$AA$64="Catastrófico"),CONCATENATE("R10C",'Mapa final'!$O$64),"")</f>
        <v/>
      </c>
      <c r="AI55" s="76" t="str">
        <f>IF(AND('Mapa final'!$Y$65="Muy Baja",'Mapa final'!$AA$65="Catastrófico"),CONCATENATE("R10C",'Mapa final'!$O$65),"")</f>
        <v/>
      </c>
      <c r="AJ55" s="76" t="str">
        <f>IF(AND('Mapa final'!$Y$66="Muy Baja",'Mapa final'!$AA$66="Catastrófico"),CONCATENATE("R10C",'Mapa final'!$O$66),"")</f>
        <v/>
      </c>
      <c r="AK55" s="76" t="str">
        <f>IF(AND('Mapa final'!$Y$67="Muy Baja",'Mapa final'!$AA$67="Catastrófico"),CONCATENATE("R10C",'Mapa final'!$O$67),"")</f>
        <v/>
      </c>
      <c r="AL55" s="76" t="str">
        <f>IF(AND('Mapa final'!$Y$68="Muy Baja",'Mapa final'!$AA$68="Catastrófico"),CONCATENATE("R10C",'Mapa final'!$O$68),"")</f>
        <v/>
      </c>
      <c r="AM55" s="77" t="str">
        <f>IF(AND('Mapa final'!$Y$69="Muy Baja",'Mapa final'!$AA$69="Catastrófico"),CONCATENATE("R10C",'Mapa final'!$O$69),"")</f>
        <v/>
      </c>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row>
    <row r="56" spans="1:80" x14ac:dyDescent="0.25">
      <c r="A56" s="97"/>
      <c r="B56" s="97"/>
      <c r="C56" s="97"/>
      <c r="D56" s="97"/>
      <c r="E56" s="97"/>
      <c r="F56" s="97"/>
      <c r="G56" s="97"/>
      <c r="H56" s="97"/>
      <c r="I56" s="97"/>
      <c r="J56" s="366" t="s">
        <v>112</v>
      </c>
      <c r="K56" s="367"/>
      <c r="L56" s="367"/>
      <c r="M56" s="367"/>
      <c r="N56" s="367"/>
      <c r="O56" s="384"/>
      <c r="P56" s="366" t="s">
        <v>111</v>
      </c>
      <c r="Q56" s="367"/>
      <c r="R56" s="367"/>
      <c r="S56" s="367"/>
      <c r="T56" s="367"/>
      <c r="U56" s="384"/>
      <c r="V56" s="366" t="s">
        <v>110</v>
      </c>
      <c r="W56" s="367"/>
      <c r="X56" s="367"/>
      <c r="Y56" s="367"/>
      <c r="Z56" s="367"/>
      <c r="AA56" s="384"/>
      <c r="AB56" s="366" t="s">
        <v>109</v>
      </c>
      <c r="AC56" s="405"/>
      <c r="AD56" s="367"/>
      <c r="AE56" s="367"/>
      <c r="AF56" s="367"/>
      <c r="AG56" s="384"/>
      <c r="AH56" s="366" t="s">
        <v>108</v>
      </c>
      <c r="AI56" s="367"/>
      <c r="AJ56" s="367"/>
      <c r="AK56" s="367"/>
      <c r="AL56" s="367"/>
      <c r="AM56" s="384"/>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row>
    <row r="57" spans="1:80" x14ac:dyDescent="0.25">
      <c r="A57" s="97"/>
      <c r="B57" s="97"/>
      <c r="C57" s="97"/>
      <c r="D57" s="97"/>
      <c r="E57" s="97"/>
      <c r="F57" s="97"/>
      <c r="G57" s="97"/>
      <c r="H57" s="97"/>
      <c r="I57" s="97"/>
      <c r="J57" s="370"/>
      <c r="K57" s="369"/>
      <c r="L57" s="369"/>
      <c r="M57" s="369"/>
      <c r="N57" s="369"/>
      <c r="O57" s="385"/>
      <c r="P57" s="370"/>
      <c r="Q57" s="369"/>
      <c r="R57" s="369"/>
      <c r="S57" s="369"/>
      <c r="T57" s="369"/>
      <c r="U57" s="385"/>
      <c r="V57" s="370"/>
      <c r="W57" s="369"/>
      <c r="X57" s="369"/>
      <c r="Y57" s="369"/>
      <c r="Z57" s="369"/>
      <c r="AA57" s="385"/>
      <c r="AB57" s="370"/>
      <c r="AC57" s="369"/>
      <c r="AD57" s="369"/>
      <c r="AE57" s="369"/>
      <c r="AF57" s="369"/>
      <c r="AG57" s="385"/>
      <c r="AH57" s="370"/>
      <c r="AI57" s="369"/>
      <c r="AJ57" s="369"/>
      <c r="AK57" s="369"/>
      <c r="AL57" s="369"/>
      <c r="AM57" s="385"/>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row>
    <row r="58" spans="1:80" x14ac:dyDescent="0.25">
      <c r="A58" s="97"/>
      <c r="B58" s="97"/>
      <c r="C58" s="97"/>
      <c r="D58" s="97"/>
      <c r="E58" s="97"/>
      <c r="F58" s="97"/>
      <c r="G58" s="97"/>
      <c r="H58" s="97"/>
      <c r="I58" s="97"/>
      <c r="J58" s="370"/>
      <c r="K58" s="369"/>
      <c r="L58" s="369"/>
      <c r="M58" s="369"/>
      <c r="N58" s="369"/>
      <c r="O58" s="385"/>
      <c r="P58" s="370"/>
      <c r="Q58" s="369"/>
      <c r="R58" s="369"/>
      <c r="S58" s="369"/>
      <c r="T58" s="369"/>
      <c r="U58" s="385"/>
      <c r="V58" s="370"/>
      <c r="W58" s="369"/>
      <c r="X58" s="369"/>
      <c r="Y58" s="369"/>
      <c r="Z58" s="369"/>
      <c r="AA58" s="385"/>
      <c r="AB58" s="370"/>
      <c r="AC58" s="369"/>
      <c r="AD58" s="369"/>
      <c r="AE58" s="369"/>
      <c r="AF58" s="369"/>
      <c r="AG58" s="385"/>
      <c r="AH58" s="370"/>
      <c r="AI58" s="369"/>
      <c r="AJ58" s="369"/>
      <c r="AK58" s="369"/>
      <c r="AL58" s="369"/>
      <c r="AM58" s="385"/>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7"/>
    </row>
    <row r="59" spans="1:80" x14ac:dyDescent="0.25">
      <c r="A59" s="97"/>
      <c r="B59" s="97"/>
      <c r="C59" s="97"/>
      <c r="D59" s="97"/>
      <c r="E59" s="97"/>
      <c r="F59" s="97"/>
      <c r="G59" s="97"/>
      <c r="H59" s="97"/>
      <c r="I59" s="97"/>
      <c r="J59" s="370"/>
      <c r="K59" s="369"/>
      <c r="L59" s="369"/>
      <c r="M59" s="369"/>
      <c r="N59" s="369"/>
      <c r="O59" s="385"/>
      <c r="P59" s="370"/>
      <c r="Q59" s="369"/>
      <c r="R59" s="369"/>
      <c r="S59" s="369"/>
      <c r="T59" s="369"/>
      <c r="U59" s="385"/>
      <c r="V59" s="370"/>
      <c r="W59" s="369"/>
      <c r="X59" s="369"/>
      <c r="Y59" s="369"/>
      <c r="Z59" s="369"/>
      <c r="AA59" s="385"/>
      <c r="AB59" s="370"/>
      <c r="AC59" s="369"/>
      <c r="AD59" s="369"/>
      <c r="AE59" s="369"/>
      <c r="AF59" s="369"/>
      <c r="AG59" s="385"/>
      <c r="AH59" s="370"/>
      <c r="AI59" s="369"/>
      <c r="AJ59" s="369"/>
      <c r="AK59" s="369"/>
      <c r="AL59" s="369"/>
      <c r="AM59" s="385"/>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row>
    <row r="60" spans="1:80" x14ac:dyDescent="0.25">
      <c r="A60" s="97"/>
      <c r="B60" s="97"/>
      <c r="C60" s="97"/>
      <c r="D60" s="97"/>
      <c r="E60" s="97"/>
      <c r="F60" s="97"/>
      <c r="G60" s="97"/>
      <c r="H60" s="97"/>
      <c r="I60" s="97"/>
      <c r="J60" s="370"/>
      <c r="K60" s="369"/>
      <c r="L60" s="369"/>
      <c r="M60" s="369"/>
      <c r="N60" s="369"/>
      <c r="O60" s="385"/>
      <c r="P60" s="370"/>
      <c r="Q60" s="369"/>
      <c r="R60" s="369"/>
      <c r="S60" s="369"/>
      <c r="T60" s="369"/>
      <c r="U60" s="385"/>
      <c r="V60" s="370"/>
      <c r="W60" s="369"/>
      <c r="X60" s="369"/>
      <c r="Y60" s="369"/>
      <c r="Z60" s="369"/>
      <c r="AA60" s="385"/>
      <c r="AB60" s="370"/>
      <c r="AC60" s="369"/>
      <c r="AD60" s="369"/>
      <c r="AE60" s="369"/>
      <c r="AF60" s="369"/>
      <c r="AG60" s="385"/>
      <c r="AH60" s="370"/>
      <c r="AI60" s="369"/>
      <c r="AJ60" s="369"/>
      <c r="AK60" s="369"/>
      <c r="AL60" s="369"/>
      <c r="AM60" s="385"/>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row>
    <row r="61" spans="1:80" ht="15.75" thickBot="1" x14ac:dyDescent="0.3">
      <c r="A61" s="97"/>
      <c r="B61" s="97"/>
      <c r="C61" s="97"/>
      <c r="D61" s="97"/>
      <c r="E61" s="97"/>
      <c r="F61" s="97"/>
      <c r="G61" s="97"/>
      <c r="H61" s="97"/>
      <c r="I61" s="97"/>
      <c r="J61" s="371"/>
      <c r="K61" s="372"/>
      <c r="L61" s="372"/>
      <c r="M61" s="372"/>
      <c r="N61" s="372"/>
      <c r="O61" s="386"/>
      <c r="P61" s="371"/>
      <c r="Q61" s="372"/>
      <c r="R61" s="372"/>
      <c r="S61" s="372"/>
      <c r="T61" s="372"/>
      <c r="U61" s="386"/>
      <c r="V61" s="371"/>
      <c r="W61" s="372"/>
      <c r="X61" s="372"/>
      <c r="Y61" s="372"/>
      <c r="Z61" s="372"/>
      <c r="AA61" s="386"/>
      <c r="AB61" s="371"/>
      <c r="AC61" s="372"/>
      <c r="AD61" s="372"/>
      <c r="AE61" s="372"/>
      <c r="AF61" s="372"/>
      <c r="AG61" s="386"/>
      <c r="AH61" s="371"/>
      <c r="AI61" s="372"/>
      <c r="AJ61" s="372"/>
      <c r="AK61" s="372"/>
      <c r="AL61" s="372"/>
      <c r="AM61" s="386"/>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row>
    <row r="62" spans="1:80" x14ac:dyDescent="0.25">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row>
    <row r="63" spans="1:80" ht="15" customHeight="1" x14ac:dyDescent="0.25">
      <c r="A63" s="97"/>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97"/>
      <c r="AV63" s="97"/>
      <c r="AW63" s="97"/>
      <c r="AX63" s="97"/>
      <c r="AY63" s="97"/>
      <c r="AZ63" s="97"/>
      <c r="BA63" s="97"/>
      <c r="BB63" s="97"/>
      <c r="BC63" s="97"/>
      <c r="BD63" s="97"/>
      <c r="BE63" s="97"/>
      <c r="BF63" s="97"/>
      <c r="BG63" s="97"/>
      <c r="BH63" s="97"/>
    </row>
    <row r="64" spans="1:80" ht="15" customHeight="1" x14ac:dyDescent="0.25">
      <c r="A64" s="97"/>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97"/>
      <c r="AV64" s="97"/>
      <c r="AW64" s="97"/>
      <c r="AX64" s="97"/>
      <c r="AY64" s="97"/>
      <c r="AZ64" s="97"/>
      <c r="BA64" s="97"/>
      <c r="BB64" s="97"/>
      <c r="BC64" s="97"/>
      <c r="BD64" s="97"/>
      <c r="BE64" s="97"/>
      <c r="BF64" s="97"/>
      <c r="BG64" s="97"/>
      <c r="BH64" s="97"/>
    </row>
    <row r="65" spans="1:60" x14ac:dyDescent="0.25">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row>
    <row r="66" spans="1:60" x14ac:dyDescent="0.25">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row>
    <row r="67" spans="1:60" x14ac:dyDescent="0.25">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row>
    <row r="68" spans="1:60" x14ac:dyDescent="0.25">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row>
    <row r="69" spans="1:60" x14ac:dyDescent="0.25">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row>
    <row r="70" spans="1:60" x14ac:dyDescent="0.25">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c r="BE70" s="97"/>
      <c r="BF70" s="97"/>
      <c r="BG70" s="97"/>
      <c r="BH70" s="97"/>
    </row>
    <row r="71" spans="1:60" x14ac:dyDescent="0.25">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c r="BC71" s="97"/>
      <c r="BD71" s="97"/>
      <c r="BE71" s="97"/>
      <c r="BF71" s="97"/>
      <c r="BG71" s="97"/>
      <c r="BH71" s="97"/>
    </row>
    <row r="72" spans="1:60" x14ac:dyDescent="0.25">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row>
    <row r="73" spans="1:60" x14ac:dyDescent="0.25">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c r="BG73" s="97"/>
      <c r="BH73" s="97"/>
    </row>
    <row r="74" spans="1:60" x14ac:dyDescent="0.25">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row>
    <row r="75" spans="1:60" x14ac:dyDescent="0.25">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c r="BC75" s="97"/>
      <c r="BD75" s="97"/>
      <c r="BE75" s="97"/>
      <c r="BF75" s="97"/>
      <c r="BG75" s="97"/>
      <c r="BH75" s="97"/>
    </row>
    <row r="76" spans="1:60" x14ac:dyDescent="0.25">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c r="BB76" s="97"/>
      <c r="BC76" s="97"/>
      <c r="BD76" s="97"/>
      <c r="BE76" s="97"/>
      <c r="BF76" s="97"/>
      <c r="BG76" s="97"/>
      <c r="BH76" s="97"/>
    </row>
    <row r="77" spans="1:60" x14ac:dyDescent="0.25">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7"/>
      <c r="BC77" s="97"/>
      <c r="BD77" s="97"/>
      <c r="BE77" s="97"/>
      <c r="BF77" s="97"/>
      <c r="BG77" s="97"/>
      <c r="BH77" s="97"/>
    </row>
    <row r="78" spans="1:60" x14ac:dyDescent="0.25">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row>
    <row r="79" spans="1:60" x14ac:dyDescent="0.25">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row>
    <row r="80" spans="1:60" x14ac:dyDescent="0.25">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row>
    <row r="81" spans="1:60" x14ac:dyDescent="0.25">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row>
    <row r="82" spans="1:60" x14ac:dyDescent="0.25">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row>
    <row r="83" spans="1:60" x14ac:dyDescent="0.25">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row>
    <row r="84" spans="1:60" x14ac:dyDescent="0.25">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row>
    <row r="85" spans="1:60" x14ac:dyDescent="0.25">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row>
    <row r="86" spans="1:60" x14ac:dyDescent="0.25">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row>
    <row r="87" spans="1:60" x14ac:dyDescent="0.25">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row>
    <row r="88" spans="1:60" x14ac:dyDescent="0.25">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row>
    <row r="89" spans="1:60" x14ac:dyDescent="0.25">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row>
    <row r="90" spans="1:60" x14ac:dyDescent="0.25">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row>
    <row r="91" spans="1:60" x14ac:dyDescent="0.25">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row>
    <row r="92" spans="1:60" x14ac:dyDescent="0.25">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row>
    <row r="93" spans="1:60" x14ac:dyDescent="0.25">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row>
    <row r="94" spans="1:60" x14ac:dyDescent="0.25">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row>
    <row r="95" spans="1:60" x14ac:dyDescent="0.25">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row>
    <row r="96" spans="1:60" x14ac:dyDescent="0.25">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row>
    <row r="97" spans="1:60" x14ac:dyDescent="0.25">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row>
    <row r="98" spans="1:60" x14ac:dyDescent="0.25">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row>
    <row r="99" spans="1:60" x14ac:dyDescent="0.25">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97"/>
      <c r="BF99" s="97"/>
      <c r="BG99" s="97"/>
      <c r="BH99" s="97"/>
    </row>
    <row r="100" spans="1:60" x14ac:dyDescent="0.25">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row>
    <row r="101" spans="1:60" x14ac:dyDescent="0.25">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row>
    <row r="102" spans="1:60" x14ac:dyDescent="0.25">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c r="BB102" s="97"/>
      <c r="BC102" s="97"/>
      <c r="BD102" s="97"/>
      <c r="BE102" s="97"/>
      <c r="BF102" s="97"/>
      <c r="BG102" s="97"/>
      <c r="BH102" s="97"/>
    </row>
    <row r="103" spans="1:60" x14ac:dyDescent="0.25">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c r="BF103" s="97"/>
      <c r="BG103" s="97"/>
      <c r="BH103" s="97"/>
    </row>
    <row r="104" spans="1:60" x14ac:dyDescent="0.25">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row>
    <row r="105" spans="1:60" x14ac:dyDescent="0.25">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c r="BF105" s="97"/>
      <c r="BG105" s="97"/>
      <c r="BH105" s="97"/>
    </row>
    <row r="106" spans="1:60" x14ac:dyDescent="0.25">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row>
    <row r="107" spans="1:60" x14ac:dyDescent="0.25">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c r="BB107" s="97"/>
      <c r="BC107" s="97"/>
      <c r="BD107" s="97"/>
      <c r="BE107" s="97"/>
      <c r="BF107" s="97"/>
      <c r="BG107" s="97"/>
      <c r="BH107" s="97"/>
    </row>
    <row r="108" spans="1:60" x14ac:dyDescent="0.25">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c r="BF108" s="97"/>
      <c r="BG108" s="97"/>
      <c r="BH108" s="97"/>
    </row>
    <row r="109" spans="1:60" x14ac:dyDescent="0.25">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c r="BF109" s="97"/>
      <c r="BG109" s="97"/>
      <c r="BH109" s="97"/>
    </row>
    <row r="110" spans="1:60" x14ac:dyDescent="0.25">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c r="BB110" s="97"/>
      <c r="BC110" s="97"/>
      <c r="BD110" s="97"/>
      <c r="BE110" s="97"/>
      <c r="BF110" s="97"/>
      <c r="BG110" s="97"/>
      <c r="BH110" s="97"/>
    </row>
    <row r="111" spans="1:60" x14ac:dyDescent="0.25">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7"/>
      <c r="BC111" s="97"/>
      <c r="BD111" s="97"/>
      <c r="BE111" s="97"/>
      <c r="BF111" s="97"/>
      <c r="BG111" s="97"/>
      <c r="BH111" s="97"/>
    </row>
    <row r="112" spans="1:60" x14ac:dyDescent="0.25">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c r="BC112" s="97"/>
      <c r="BD112" s="97"/>
      <c r="BE112" s="97"/>
      <c r="BF112" s="97"/>
      <c r="BG112" s="97"/>
      <c r="BH112" s="97"/>
    </row>
    <row r="113" spans="1:60" x14ac:dyDescent="0.25">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row>
    <row r="114" spans="1:60" x14ac:dyDescent="0.25">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row>
    <row r="115" spans="1:60" x14ac:dyDescent="0.25">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row>
    <row r="116" spans="1:60" x14ac:dyDescent="0.25">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row>
    <row r="117" spans="1:60" x14ac:dyDescent="0.25">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row>
    <row r="118" spans="1:60" x14ac:dyDescent="0.25">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c r="BB118" s="97"/>
      <c r="BC118" s="97"/>
      <c r="BD118" s="97"/>
      <c r="BE118" s="97"/>
      <c r="BF118" s="97"/>
      <c r="BG118" s="97"/>
      <c r="BH118" s="97"/>
    </row>
    <row r="119" spans="1:60" x14ac:dyDescent="0.25">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97"/>
      <c r="BC119" s="97"/>
      <c r="BD119" s="97"/>
      <c r="BE119" s="97"/>
      <c r="BF119" s="97"/>
      <c r="BG119" s="97"/>
      <c r="BH119" s="97"/>
    </row>
    <row r="120" spans="1:60" x14ac:dyDescent="0.25">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row>
    <row r="121" spans="1:60" x14ac:dyDescent="0.25">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c r="BB121" s="97"/>
      <c r="BC121" s="97"/>
      <c r="BD121" s="97"/>
      <c r="BE121" s="97"/>
      <c r="BF121" s="97"/>
      <c r="BG121" s="97"/>
      <c r="BH121" s="97"/>
    </row>
    <row r="122" spans="1:60" x14ac:dyDescent="0.25">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c r="BC122" s="97"/>
      <c r="BD122" s="97"/>
      <c r="BE122" s="97"/>
      <c r="BF122" s="97"/>
      <c r="BG122" s="97"/>
      <c r="BH122" s="97"/>
    </row>
    <row r="123" spans="1:60" x14ac:dyDescent="0.25">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c r="BB123" s="97"/>
      <c r="BC123" s="97"/>
      <c r="BD123" s="97"/>
      <c r="BE123" s="97"/>
      <c r="BF123" s="97"/>
      <c r="BG123" s="97"/>
      <c r="BH123" s="97"/>
    </row>
    <row r="124" spans="1:60" x14ac:dyDescent="0.25">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c r="BB124" s="97"/>
      <c r="BC124" s="97"/>
      <c r="BD124" s="97"/>
      <c r="BE124" s="97"/>
      <c r="BF124" s="97"/>
      <c r="BG124" s="97"/>
      <c r="BH124" s="97"/>
    </row>
    <row r="125" spans="1:60" x14ac:dyDescent="0.25">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c r="BB125" s="97"/>
      <c r="BC125" s="97"/>
      <c r="BD125" s="97"/>
      <c r="BE125" s="97"/>
      <c r="BF125" s="97"/>
      <c r="BG125" s="97"/>
      <c r="BH125" s="97"/>
    </row>
    <row r="126" spans="1:60" x14ac:dyDescent="0.25">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97"/>
      <c r="BB126" s="97"/>
      <c r="BC126" s="97"/>
      <c r="BD126" s="97"/>
      <c r="BE126" s="97"/>
      <c r="BF126" s="97"/>
      <c r="BG126" s="97"/>
      <c r="BH126" s="97"/>
    </row>
    <row r="127" spans="1:60" x14ac:dyDescent="0.25">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7"/>
      <c r="AZ127" s="97"/>
      <c r="BA127" s="97"/>
      <c r="BB127" s="97"/>
      <c r="BC127" s="97"/>
      <c r="BD127" s="97"/>
      <c r="BE127" s="97"/>
      <c r="BF127" s="97"/>
      <c r="BG127" s="97"/>
      <c r="BH127" s="97"/>
    </row>
    <row r="128" spans="1:60" x14ac:dyDescent="0.25">
      <c r="A128" s="97"/>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c r="BB128" s="97"/>
      <c r="BC128" s="97"/>
      <c r="BD128" s="97"/>
      <c r="BE128" s="97"/>
      <c r="BF128" s="97"/>
      <c r="BG128" s="97"/>
      <c r="BH128" s="97"/>
    </row>
    <row r="129" spans="1:60" x14ac:dyDescent="0.25">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c r="BB129" s="97"/>
      <c r="BC129" s="97"/>
      <c r="BD129" s="97"/>
      <c r="BE129" s="97"/>
      <c r="BF129" s="97"/>
      <c r="BG129" s="97"/>
      <c r="BH129" s="97"/>
    </row>
    <row r="130" spans="1:60" x14ac:dyDescent="0.25">
      <c r="A130" s="97"/>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c r="BB130" s="97"/>
      <c r="BC130" s="97"/>
      <c r="BD130" s="97"/>
      <c r="BE130" s="97"/>
      <c r="BF130" s="97"/>
      <c r="BG130" s="97"/>
      <c r="BH130" s="97"/>
    </row>
    <row r="131" spans="1:60" x14ac:dyDescent="0.25">
      <c r="A131" s="97"/>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7"/>
      <c r="AZ131" s="97"/>
      <c r="BA131" s="97"/>
      <c r="BB131" s="97"/>
      <c r="BC131" s="97"/>
      <c r="BD131" s="97"/>
      <c r="BE131" s="97"/>
      <c r="BF131" s="97"/>
      <c r="BG131" s="97"/>
      <c r="BH131" s="97"/>
    </row>
    <row r="132" spans="1:60" x14ac:dyDescent="0.25">
      <c r="A132" s="97"/>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c r="BB132" s="97"/>
      <c r="BC132" s="97"/>
      <c r="BD132" s="97"/>
      <c r="BE132" s="97"/>
      <c r="BF132" s="97"/>
      <c r="BG132" s="97"/>
      <c r="BH132" s="97"/>
    </row>
    <row r="133" spans="1:60" x14ac:dyDescent="0.25">
      <c r="A133" s="97"/>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row>
    <row r="134" spans="1:60" x14ac:dyDescent="0.25">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row>
    <row r="135" spans="1:60" x14ac:dyDescent="0.25">
      <c r="A135" s="97"/>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row>
    <row r="136" spans="1:60" x14ac:dyDescent="0.25">
      <c r="A136" s="97"/>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row>
    <row r="137" spans="1:60" x14ac:dyDescent="0.25">
      <c r="A137" s="97"/>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c r="BB137" s="97"/>
      <c r="BC137" s="97"/>
      <c r="BD137" s="97"/>
      <c r="BE137" s="97"/>
      <c r="BF137" s="97"/>
      <c r="BG137" s="97"/>
      <c r="BH137" s="97"/>
    </row>
    <row r="138" spans="1:60" x14ac:dyDescent="0.25">
      <c r="A138" s="97"/>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row>
    <row r="139" spans="1:60" x14ac:dyDescent="0.25">
      <c r="A139" s="97"/>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row>
    <row r="140" spans="1:60" x14ac:dyDescent="0.25">
      <c r="A140" s="97"/>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row>
    <row r="141" spans="1:60" x14ac:dyDescent="0.25">
      <c r="A141" s="97"/>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c r="AD141" s="97"/>
      <c r="AE141" s="97"/>
      <c r="AF141" s="97"/>
      <c r="AG141" s="97"/>
      <c r="AH141" s="97"/>
      <c r="AI141" s="97"/>
      <c r="AJ141" s="97"/>
      <c r="AK141" s="97"/>
      <c r="AL141" s="97"/>
      <c r="AM141" s="97"/>
      <c r="AN141" s="97"/>
      <c r="AO141" s="97"/>
      <c r="AP141" s="97"/>
      <c r="AQ141" s="97"/>
      <c r="AR141" s="97"/>
      <c r="AS141" s="97"/>
      <c r="AT141" s="97"/>
      <c r="AU141" s="97"/>
      <c r="AV141" s="97"/>
      <c r="AW141" s="97"/>
      <c r="AX141" s="97"/>
      <c r="AY141" s="97"/>
      <c r="AZ141" s="97"/>
      <c r="BA141" s="97"/>
      <c r="BB141" s="97"/>
      <c r="BC141" s="97"/>
      <c r="BD141" s="97"/>
      <c r="BE141" s="97"/>
      <c r="BF141" s="97"/>
      <c r="BG141" s="97"/>
      <c r="BH141" s="97"/>
    </row>
    <row r="142" spans="1:60" x14ac:dyDescent="0.25">
      <c r="A142" s="97"/>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97"/>
      <c r="BB142" s="97"/>
      <c r="BC142" s="97"/>
      <c r="BD142" s="97"/>
      <c r="BE142" s="97"/>
      <c r="BF142" s="97"/>
      <c r="BG142" s="97"/>
      <c r="BH142" s="97"/>
    </row>
    <row r="143" spans="1:60" x14ac:dyDescent="0.25">
      <c r="A143" s="97"/>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c r="AC143" s="97"/>
      <c r="AD143" s="97"/>
      <c r="AE143" s="97"/>
      <c r="AF143" s="97"/>
      <c r="AG143" s="97"/>
      <c r="AH143" s="97"/>
      <c r="AI143" s="97"/>
      <c r="AJ143" s="97"/>
      <c r="AK143" s="97"/>
      <c r="AL143" s="97"/>
      <c r="AM143" s="97"/>
      <c r="AN143" s="97"/>
      <c r="AO143" s="97"/>
      <c r="AP143" s="97"/>
      <c r="AQ143" s="97"/>
      <c r="AR143" s="97"/>
      <c r="AS143" s="97"/>
      <c r="AT143" s="97"/>
      <c r="AU143" s="97"/>
      <c r="AV143" s="97"/>
      <c r="AW143" s="97"/>
      <c r="AX143" s="97"/>
      <c r="AY143" s="97"/>
      <c r="AZ143" s="97"/>
      <c r="BA143" s="97"/>
      <c r="BB143" s="97"/>
      <c r="BC143" s="97"/>
      <c r="BD143" s="97"/>
      <c r="BE143" s="97"/>
      <c r="BF143" s="97"/>
      <c r="BG143" s="97"/>
      <c r="BH143" s="97"/>
    </row>
    <row r="144" spans="1:60" x14ac:dyDescent="0.25">
      <c r="A144" s="97"/>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7"/>
      <c r="AL144" s="97"/>
      <c r="AM144" s="97"/>
      <c r="AN144" s="97"/>
      <c r="AO144" s="97"/>
      <c r="AP144" s="97"/>
      <c r="AQ144" s="97"/>
      <c r="AR144" s="97"/>
      <c r="AS144" s="97"/>
      <c r="AT144" s="97"/>
      <c r="AU144" s="97"/>
      <c r="AV144" s="97"/>
      <c r="AW144" s="97"/>
      <c r="AX144" s="97"/>
      <c r="AY144" s="97"/>
      <c r="AZ144" s="97"/>
      <c r="BA144" s="97"/>
      <c r="BB144" s="97"/>
      <c r="BC144" s="97"/>
      <c r="BD144" s="97"/>
      <c r="BE144" s="97"/>
      <c r="BF144" s="97"/>
      <c r="BG144" s="97"/>
      <c r="BH144" s="97"/>
    </row>
    <row r="145" spans="1:60" x14ac:dyDescent="0.25">
      <c r="A145" s="97"/>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c r="AA145" s="97"/>
      <c r="AB145" s="97"/>
      <c r="AC145" s="97"/>
      <c r="AD145" s="97"/>
      <c r="AE145" s="97"/>
      <c r="AF145" s="97"/>
      <c r="AG145" s="97"/>
      <c r="AH145" s="97"/>
      <c r="AI145" s="97"/>
      <c r="AJ145" s="97"/>
      <c r="AK145" s="97"/>
      <c r="AL145" s="97"/>
      <c r="AM145" s="97"/>
      <c r="AN145" s="97"/>
      <c r="AO145" s="97"/>
      <c r="AP145" s="97"/>
      <c r="AQ145" s="97"/>
      <c r="AR145" s="97"/>
      <c r="AS145" s="97"/>
      <c r="AT145" s="97"/>
      <c r="AU145" s="97"/>
      <c r="AV145" s="97"/>
      <c r="AW145" s="97"/>
      <c r="AX145" s="97"/>
      <c r="AY145" s="97"/>
      <c r="AZ145" s="97"/>
      <c r="BA145" s="97"/>
      <c r="BB145" s="97"/>
      <c r="BC145" s="97"/>
      <c r="BD145" s="97"/>
      <c r="BE145" s="97"/>
      <c r="BF145" s="97"/>
      <c r="BG145" s="97"/>
      <c r="BH145" s="97"/>
    </row>
    <row r="146" spans="1:60" x14ac:dyDescent="0.25">
      <c r="A146" s="97"/>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c r="AA146" s="97"/>
      <c r="AB146" s="97"/>
      <c r="AC146" s="97"/>
      <c r="AD146" s="97"/>
      <c r="AE146" s="97"/>
      <c r="AF146" s="97"/>
      <c r="AG146" s="97"/>
      <c r="AH146" s="97"/>
      <c r="AI146" s="97"/>
      <c r="AJ146" s="97"/>
      <c r="AK146" s="97"/>
      <c r="AL146" s="97"/>
      <c r="AM146" s="97"/>
      <c r="AN146" s="97"/>
      <c r="AO146" s="97"/>
      <c r="AP146" s="97"/>
      <c r="AQ146" s="97"/>
      <c r="AR146" s="97"/>
      <c r="AS146" s="97"/>
      <c r="AT146" s="97"/>
      <c r="AU146" s="97"/>
      <c r="AV146" s="97"/>
      <c r="AW146" s="97"/>
      <c r="AX146" s="97"/>
      <c r="AY146" s="97"/>
      <c r="AZ146" s="97"/>
      <c r="BA146" s="97"/>
      <c r="BB146" s="97"/>
      <c r="BC146" s="97"/>
      <c r="BD146" s="97"/>
      <c r="BE146" s="97"/>
      <c r="BF146" s="97"/>
      <c r="BG146" s="97"/>
      <c r="BH146" s="97"/>
    </row>
    <row r="147" spans="1:60" x14ac:dyDescent="0.25">
      <c r="A147" s="97"/>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c r="AB147" s="97"/>
      <c r="AC147" s="97"/>
      <c r="AD147" s="97"/>
      <c r="AE147" s="97"/>
      <c r="AF147" s="97"/>
      <c r="AG147" s="97"/>
      <c r="AH147" s="97"/>
      <c r="AI147" s="97"/>
      <c r="AJ147" s="97"/>
      <c r="AK147" s="97"/>
      <c r="AL147" s="97"/>
      <c r="AM147" s="97"/>
      <c r="AN147" s="97"/>
      <c r="AO147" s="97"/>
      <c r="AP147" s="97"/>
      <c r="AQ147" s="97"/>
      <c r="AR147" s="97"/>
      <c r="AS147" s="97"/>
      <c r="AT147" s="97"/>
      <c r="AU147" s="97"/>
      <c r="AV147" s="97"/>
      <c r="AW147" s="97"/>
      <c r="AX147" s="97"/>
      <c r="AY147" s="97"/>
      <c r="AZ147" s="97"/>
      <c r="BA147" s="97"/>
      <c r="BB147" s="97"/>
      <c r="BC147" s="97"/>
      <c r="BD147" s="97"/>
      <c r="BE147" s="97"/>
      <c r="BF147" s="97"/>
      <c r="BG147" s="97"/>
      <c r="BH147" s="97"/>
    </row>
    <row r="148" spans="1:60" x14ac:dyDescent="0.25">
      <c r="A148" s="97"/>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c r="AC148" s="97"/>
      <c r="AD148" s="97"/>
      <c r="AE148" s="97"/>
      <c r="AF148" s="97"/>
      <c r="AG148" s="97"/>
      <c r="AH148" s="97"/>
      <c r="AI148" s="97"/>
      <c r="AJ148" s="97"/>
      <c r="AK148" s="97"/>
      <c r="AL148" s="97"/>
      <c r="AM148" s="97"/>
      <c r="AN148" s="97"/>
      <c r="AO148" s="97"/>
      <c r="AP148" s="97"/>
      <c r="AQ148" s="97"/>
      <c r="AR148" s="97"/>
      <c r="AS148" s="97"/>
      <c r="AT148" s="97"/>
      <c r="AU148" s="97"/>
      <c r="AV148" s="97"/>
      <c r="AW148" s="97"/>
      <c r="AX148" s="97"/>
      <c r="AY148" s="97"/>
      <c r="AZ148" s="97"/>
      <c r="BA148" s="97"/>
      <c r="BB148" s="97"/>
      <c r="BC148" s="97"/>
      <c r="BD148" s="97"/>
      <c r="BE148" s="97"/>
      <c r="BF148" s="97"/>
      <c r="BG148" s="97"/>
      <c r="BH148" s="97"/>
    </row>
    <row r="149" spans="1:60" x14ac:dyDescent="0.25">
      <c r="A149" s="97"/>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c r="AC149" s="97"/>
      <c r="AD149" s="97"/>
      <c r="AE149" s="97"/>
      <c r="AF149" s="97"/>
      <c r="AG149" s="97"/>
      <c r="AH149" s="97"/>
      <c r="AI149" s="97"/>
      <c r="AJ149" s="97"/>
      <c r="AK149" s="97"/>
      <c r="AL149" s="97"/>
      <c r="AM149" s="97"/>
      <c r="AN149" s="97"/>
      <c r="AO149" s="97"/>
      <c r="AP149" s="97"/>
      <c r="AQ149" s="97"/>
      <c r="AR149" s="97"/>
      <c r="AS149" s="97"/>
      <c r="AT149" s="97"/>
      <c r="AU149" s="97"/>
      <c r="AV149" s="97"/>
      <c r="AW149" s="97"/>
      <c r="AX149" s="97"/>
      <c r="AY149" s="97"/>
      <c r="AZ149" s="97"/>
      <c r="BA149" s="97"/>
      <c r="BB149" s="97"/>
      <c r="BC149" s="97"/>
      <c r="BD149" s="97"/>
      <c r="BE149" s="97"/>
      <c r="BF149" s="97"/>
      <c r="BG149" s="97"/>
      <c r="BH149" s="97"/>
    </row>
    <row r="150" spans="1:60" x14ac:dyDescent="0.25">
      <c r="A150" s="97"/>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c r="AB150" s="97"/>
      <c r="AC150" s="97"/>
      <c r="AD150" s="97"/>
      <c r="AE150" s="97"/>
      <c r="AF150" s="97"/>
      <c r="AG150" s="97"/>
      <c r="AH150" s="97"/>
      <c r="AI150" s="97"/>
      <c r="AJ150" s="97"/>
      <c r="AK150" s="97"/>
      <c r="AL150" s="97"/>
      <c r="AM150" s="97"/>
      <c r="AN150" s="97"/>
      <c r="AO150" s="97"/>
      <c r="AP150" s="97"/>
      <c r="AQ150" s="97"/>
      <c r="AR150" s="97"/>
      <c r="AS150" s="97"/>
      <c r="AT150" s="97"/>
      <c r="AU150" s="97"/>
      <c r="AV150" s="97"/>
      <c r="AW150" s="97"/>
      <c r="AX150" s="97"/>
      <c r="AY150" s="97"/>
      <c r="AZ150" s="97"/>
      <c r="BA150" s="97"/>
      <c r="BB150" s="97"/>
      <c r="BC150" s="97"/>
      <c r="BD150" s="97"/>
      <c r="BE150" s="97"/>
      <c r="BF150" s="97"/>
      <c r="BG150" s="97"/>
      <c r="BH150" s="97"/>
    </row>
    <row r="151" spans="1:60" x14ac:dyDescent="0.25">
      <c r="A151" s="97"/>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97"/>
      <c r="AC151" s="97"/>
      <c r="AD151" s="97"/>
      <c r="AE151" s="97"/>
      <c r="AF151" s="97"/>
      <c r="AG151" s="97"/>
      <c r="AH151" s="97"/>
      <c r="AI151" s="97"/>
      <c r="AJ151" s="97"/>
      <c r="AK151" s="97"/>
      <c r="AL151" s="97"/>
      <c r="AM151" s="97"/>
      <c r="AN151" s="97"/>
      <c r="AO151" s="97"/>
      <c r="AP151" s="97"/>
      <c r="AQ151" s="97"/>
      <c r="AR151" s="97"/>
      <c r="AS151" s="97"/>
      <c r="AT151" s="97"/>
      <c r="AU151" s="97"/>
      <c r="AV151" s="97"/>
      <c r="AW151" s="97"/>
      <c r="AX151" s="97"/>
      <c r="AY151" s="97"/>
      <c r="AZ151" s="97"/>
      <c r="BA151" s="97"/>
      <c r="BB151" s="97"/>
      <c r="BC151" s="97"/>
      <c r="BD151" s="97"/>
      <c r="BE151" s="97"/>
      <c r="BF151" s="97"/>
      <c r="BG151" s="97"/>
      <c r="BH151" s="97"/>
    </row>
    <row r="152" spans="1:60" x14ac:dyDescent="0.25">
      <c r="A152" s="97"/>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c r="AC152" s="97"/>
      <c r="AD152" s="97"/>
      <c r="AE152" s="97"/>
      <c r="AF152" s="97"/>
      <c r="AG152" s="97"/>
      <c r="AH152" s="97"/>
      <c r="AI152" s="97"/>
      <c r="AJ152" s="97"/>
      <c r="AK152" s="97"/>
      <c r="AL152" s="97"/>
      <c r="AM152" s="97"/>
      <c r="AN152" s="97"/>
      <c r="AO152" s="97"/>
      <c r="AP152" s="97"/>
      <c r="AQ152" s="97"/>
      <c r="AR152" s="97"/>
      <c r="AS152" s="97"/>
      <c r="AT152" s="97"/>
      <c r="AU152" s="97"/>
      <c r="AV152" s="97"/>
      <c r="AW152" s="97"/>
      <c r="AX152" s="97"/>
      <c r="AY152" s="97"/>
      <c r="AZ152" s="97"/>
      <c r="BA152" s="97"/>
      <c r="BB152" s="97"/>
      <c r="BC152" s="97"/>
      <c r="BD152" s="97"/>
      <c r="BE152" s="97"/>
      <c r="BF152" s="97"/>
      <c r="BG152" s="97"/>
      <c r="BH152" s="97"/>
    </row>
    <row r="153" spans="1:60" x14ac:dyDescent="0.25">
      <c r="A153" s="97"/>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c r="AC153" s="97"/>
      <c r="AD153" s="97"/>
      <c r="AE153" s="97"/>
      <c r="AF153" s="97"/>
      <c r="AG153" s="97"/>
      <c r="AH153" s="97"/>
      <c r="AI153" s="97"/>
      <c r="AJ153" s="97"/>
      <c r="AK153" s="97"/>
      <c r="AL153" s="97"/>
      <c r="AM153" s="97"/>
      <c r="AN153" s="97"/>
      <c r="AO153" s="97"/>
      <c r="AP153" s="97"/>
      <c r="AQ153" s="97"/>
      <c r="AR153" s="97"/>
      <c r="AS153" s="97"/>
      <c r="AT153" s="97"/>
      <c r="AU153" s="97"/>
      <c r="AV153" s="97"/>
      <c r="AW153" s="97"/>
      <c r="AX153" s="97"/>
      <c r="AY153" s="97"/>
      <c r="AZ153" s="97"/>
      <c r="BA153" s="97"/>
      <c r="BB153" s="97"/>
      <c r="BC153" s="97"/>
      <c r="BD153" s="97"/>
      <c r="BE153" s="97"/>
      <c r="BF153" s="97"/>
      <c r="BG153" s="97"/>
      <c r="BH153" s="97"/>
    </row>
    <row r="154" spans="1:60" x14ac:dyDescent="0.25">
      <c r="A154" s="97"/>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c r="AD154" s="97"/>
      <c r="AE154" s="97"/>
      <c r="AF154" s="97"/>
      <c r="AG154" s="97"/>
      <c r="AH154" s="97"/>
      <c r="AI154" s="97"/>
      <c r="AJ154" s="97"/>
      <c r="AK154" s="97"/>
      <c r="AL154" s="97"/>
      <c r="AM154" s="97"/>
      <c r="AN154" s="97"/>
      <c r="AO154" s="97"/>
      <c r="AP154" s="97"/>
      <c r="AQ154" s="97"/>
      <c r="AR154" s="97"/>
      <c r="AS154" s="97"/>
      <c r="AT154" s="97"/>
      <c r="AU154" s="97"/>
      <c r="AV154" s="97"/>
      <c r="AW154" s="97"/>
      <c r="AX154" s="97"/>
      <c r="AY154" s="97"/>
      <c r="AZ154" s="97"/>
      <c r="BA154" s="97"/>
      <c r="BB154" s="97"/>
      <c r="BC154" s="97"/>
      <c r="BD154" s="97"/>
      <c r="BE154" s="97"/>
      <c r="BF154" s="97"/>
      <c r="BG154" s="97"/>
      <c r="BH154" s="97"/>
    </row>
    <row r="155" spans="1:60" x14ac:dyDescent="0.25">
      <c r="A155" s="97"/>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c r="AA155" s="97"/>
      <c r="AB155" s="97"/>
      <c r="AC155" s="97"/>
      <c r="AD155" s="97"/>
      <c r="AE155" s="97"/>
      <c r="AF155" s="97"/>
      <c r="AG155" s="97"/>
      <c r="AH155" s="97"/>
      <c r="AI155" s="97"/>
      <c r="AJ155" s="97"/>
      <c r="AK155" s="97"/>
      <c r="AL155" s="97"/>
      <c r="AM155" s="97"/>
      <c r="AN155" s="97"/>
      <c r="AO155" s="97"/>
      <c r="AP155" s="97"/>
      <c r="AQ155" s="97"/>
      <c r="AR155" s="97"/>
      <c r="AS155" s="97"/>
      <c r="AT155" s="97"/>
      <c r="AU155" s="97"/>
      <c r="AV155" s="97"/>
      <c r="AW155" s="97"/>
      <c r="AX155" s="97"/>
      <c r="AY155" s="97"/>
      <c r="AZ155" s="97"/>
      <c r="BA155" s="97"/>
      <c r="BB155" s="97"/>
      <c r="BC155" s="97"/>
      <c r="BD155" s="97"/>
      <c r="BE155" s="97"/>
      <c r="BF155" s="97"/>
      <c r="BG155" s="97"/>
      <c r="BH155" s="97"/>
    </row>
    <row r="156" spans="1:60" x14ac:dyDescent="0.25">
      <c r="A156" s="97"/>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c r="AA156" s="97"/>
      <c r="AB156" s="97"/>
      <c r="AC156" s="97"/>
      <c r="AD156" s="97"/>
      <c r="AE156" s="97"/>
      <c r="AF156" s="97"/>
      <c r="AG156" s="97"/>
      <c r="AH156" s="97"/>
      <c r="AI156" s="97"/>
      <c r="AJ156" s="97"/>
      <c r="AK156" s="97"/>
      <c r="AL156" s="97"/>
      <c r="AM156" s="97"/>
      <c r="AN156" s="97"/>
      <c r="AO156" s="97"/>
      <c r="AP156" s="97"/>
      <c r="AQ156" s="97"/>
      <c r="AR156" s="97"/>
      <c r="AS156" s="97"/>
      <c r="AT156" s="97"/>
      <c r="AU156" s="97"/>
      <c r="AV156" s="97"/>
      <c r="AW156" s="97"/>
      <c r="AX156" s="97"/>
      <c r="AY156" s="97"/>
      <c r="AZ156" s="97"/>
      <c r="BA156" s="97"/>
      <c r="BB156" s="97"/>
      <c r="BC156" s="97"/>
      <c r="BD156" s="97"/>
      <c r="BE156" s="97"/>
      <c r="BF156" s="97"/>
      <c r="BG156" s="97"/>
      <c r="BH156" s="97"/>
    </row>
    <row r="157" spans="1:60" x14ac:dyDescent="0.25">
      <c r="A157" s="97"/>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AA157" s="97"/>
      <c r="AB157" s="97"/>
      <c r="AC157" s="97"/>
      <c r="AD157" s="97"/>
      <c r="AE157" s="97"/>
      <c r="AF157" s="97"/>
      <c r="AG157" s="97"/>
      <c r="AH157" s="97"/>
      <c r="AI157" s="97"/>
      <c r="AJ157" s="97"/>
      <c r="AK157" s="97"/>
      <c r="AL157" s="97"/>
      <c r="AM157" s="97"/>
      <c r="AN157" s="97"/>
      <c r="AO157" s="97"/>
      <c r="AP157" s="97"/>
      <c r="AQ157" s="97"/>
      <c r="AR157" s="97"/>
      <c r="AS157" s="97"/>
      <c r="AT157" s="97"/>
      <c r="AU157" s="97"/>
      <c r="AV157" s="97"/>
      <c r="AW157" s="97"/>
      <c r="AX157" s="97"/>
      <c r="AY157" s="97"/>
      <c r="AZ157" s="97"/>
      <c r="BA157" s="97"/>
      <c r="BB157" s="97"/>
      <c r="BC157" s="97"/>
      <c r="BD157" s="97"/>
      <c r="BE157" s="97"/>
      <c r="BF157" s="97"/>
      <c r="BG157" s="97"/>
      <c r="BH157" s="97"/>
    </row>
    <row r="158" spans="1:60" x14ac:dyDescent="0.25">
      <c r="A158" s="97"/>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c r="AC158" s="97"/>
      <c r="AD158" s="97"/>
      <c r="AE158" s="97"/>
      <c r="AF158" s="97"/>
      <c r="AG158" s="97"/>
      <c r="AH158" s="97"/>
      <c r="AI158" s="97"/>
      <c r="AJ158" s="97"/>
      <c r="AK158" s="97"/>
      <c r="AL158" s="97"/>
      <c r="AM158" s="97"/>
      <c r="AN158" s="97"/>
      <c r="AO158" s="97"/>
      <c r="AP158" s="97"/>
      <c r="AQ158" s="97"/>
      <c r="AR158" s="97"/>
      <c r="AS158" s="97"/>
      <c r="AT158" s="97"/>
      <c r="AU158" s="97"/>
      <c r="AV158" s="97"/>
      <c r="AW158" s="97"/>
      <c r="AX158" s="97"/>
      <c r="AY158" s="97"/>
      <c r="AZ158" s="97"/>
      <c r="BA158" s="97"/>
      <c r="BB158" s="97"/>
      <c r="BC158" s="97"/>
      <c r="BD158" s="97"/>
      <c r="BE158" s="97"/>
      <c r="BF158" s="97"/>
      <c r="BG158" s="97"/>
      <c r="BH158" s="97"/>
    </row>
    <row r="159" spans="1:60" x14ac:dyDescent="0.25">
      <c r="A159" s="97"/>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97"/>
      <c r="AB159" s="97"/>
      <c r="AC159" s="97"/>
      <c r="AD159" s="97"/>
      <c r="AE159" s="97"/>
      <c r="AF159" s="97"/>
      <c r="AG159" s="97"/>
      <c r="AH159" s="97"/>
      <c r="AI159" s="97"/>
      <c r="AJ159" s="97"/>
      <c r="AK159" s="97"/>
      <c r="AL159" s="97"/>
      <c r="AM159" s="97"/>
      <c r="AN159" s="97"/>
      <c r="AO159" s="97"/>
      <c r="AP159" s="97"/>
      <c r="AQ159" s="97"/>
      <c r="AR159" s="97"/>
      <c r="AS159" s="97"/>
      <c r="AT159" s="97"/>
      <c r="AU159" s="97"/>
      <c r="AV159" s="97"/>
      <c r="AW159" s="97"/>
      <c r="AX159" s="97"/>
      <c r="AY159" s="97"/>
      <c r="AZ159" s="97"/>
      <c r="BA159" s="97"/>
      <c r="BB159" s="97"/>
      <c r="BC159" s="97"/>
      <c r="BD159" s="97"/>
      <c r="BE159" s="97"/>
      <c r="BF159" s="97"/>
      <c r="BG159" s="97"/>
      <c r="BH159" s="97"/>
    </row>
    <row r="160" spans="1:60" x14ac:dyDescent="0.25">
      <c r="A160" s="97"/>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c r="AA160" s="97"/>
      <c r="AB160" s="97"/>
      <c r="AC160" s="97"/>
      <c r="AD160" s="97"/>
      <c r="AE160" s="97"/>
      <c r="AF160" s="97"/>
      <c r="AG160" s="97"/>
      <c r="AH160" s="97"/>
      <c r="AI160" s="97"/>
      <c r="AJ160" s="97"/>
      <c r="AK160" s="97"/>
      <c r="AL160" s="97"/>
      <c r="AM160" s="97"/>
      <c r="AN160" s="97"/>
      <c r="AO160" s="97"/>
      <c r="AP160" s="97"/>
      <c r="AQ160" s="97"/>
      <c r="AR160" s="97"/>
      <c r="AS160" s="97"/>
      <c r="AT160" s="97"/>
      <c r="AU160" s="97"/>
      <c r="AV160" s="97"/>
      <c r="AW160" s="97"/>
      <c r="AX160" s="97"/>
      <c r="AY160" s="97"/>
      <c r="AZ160" s="97"/>
      <c r="BA160" s="97"/>
      <c r="BB160" s="97"/>
      <c r="BC160" s="97"/>
      <c r="BD160" s="97"/>
      <c r="BE160" s="97"/>
      <c r="BF160" s="97"/>
      <c r="BG160" s="97"/>
      <c r="BH160" s="97"/>
    </row>
    <row r="161" spans="1:60" x14ac:dyDescent="0.25">
      <c r="A161" s="97"/>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c r="AA161" s="97"/>
      <c r="AB161" s="97"/>
      <c r="AC161" s="97"/>
      <c r="AD161" s="97"/>
      <c r="AE161" s="97"/>
      <c r="AF161" s="97"/>
      <c r="AG161" s="97"/>
      <c r="AH161" s="97"/>
      <c r="AI161" s="97"/>
      <c r="AJ161" s="97"/>
      <c r="AK161" s="97"/>
      <c r="AL161" s="97"/>
      <c r="AM161" s="97"/>
      <c r="AN161" s="97"/>
      <c r="AO161" s="97"/>
      <c r="AP161" s="97"/>
      <c r="AQ161" s="97"/>
      <c r="AR161" s="97"/>
      <c r="AS161" s="97"/>
      <c r="AT161" s="97"/>
      <c r="AU161" s="97"/>
      <c r="AV161" s="97"/>
      <c r="AW161" s="97"/>
      <c r="AX161" s="97"/>
      <c r="AY161" s="97"/>
      <c r="AZ161" s="97"/>
      <c r="BA161" s="97"/>
      <c r="BB161" s="97"/>
      <c r="BC161" s="97"/>
      <c r="BD161" s="97"/>
      <c r="BE161" s="97"/>
      <c r="BF161" s="97"/>
      <c r="BG161" s="97"/>
      <c r="BH161" s="97"/>
    </row>
    <row r="162" spans="1:60" x14ac:dyDescent="0.25">
      <c r="A162" s="97"/>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c r="AA162" s="97"/>
      <c r="AB162" s="97"/>
      <c r="AC162" s="97"/>
      <c r="AD162" s="97"/>
      <c r="AE162" s="97"/>
      <c r="AF162" s="97"/>
      <c r="AG162" s="97"/>
      <c r="AH162" s="97"/>
      <c r="AI162" s="97"/>
      <c r="AJ162" s="97"/>
      <c r="AK162" s="97"/>
      <c r="AL162" s="97"/>
      <c r="AM162" s="97"/>
      <c r="AN162" s="97"/>
      <c r="AO162" s="97"/>
      <c r="AP162" s="97"/>
      <c r="AQ162" s="97"/>
      <c r="AR162" s="97"/>
      <c r="AS162" s="97"/>
      <c r="AT162" s="97"/>
      <c r="AU162" s="97"/>
      <c r="AV162" s="97"/>
      <c r="AW162" s="97"/>
      <c r="AX162" s="97"/>
      <c r="AY162" s="97"/>
      <c r="AZ162" s="97"/>
      <c r="BA162" s="97"/>
      <c r="BB162" s="97"/>
      <c r="BC162" s="97"/>
      <c r="BD162" s="97"/>
      <c r="BE162" s="97"/>
      <c r="BF162" s="97"/>
      <c r="BG162" s="97"/>
      <c r="BH162" s="97"/>
    </row>
    <row r="163" spans="1:60" x14ac:dyDescent="0.25">
      <c r="A163" s="97"/>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c r="AB163" s="97"/>
      <c r="AC163" s="97"/>
      <c r="AD163" s="97"/>
      <c r="AE163" s="97"/>
      <c r="AF163" s="97"/>
      <c r="AG163" s="97"/>
      <c r="AH163" s="97"/>
      <c r="AI163" s="97"/>
      <c r="AJ163" s="97"/>
      <c r="AK163" s="97"/>
      <c r="AL163" s="97"/>
      <c r="AM163" s="97"/>
      <c r="AN163" s="97"/>
      <c r="AO163" s="97"/>
      <c r="AP163" s="97"/>
      <c r="AQ163" s="97"/>
      <c r="AR163" s="97"/>
      <c r="AS163" s="97"/>
      <c r="AT163" s="97"/>
      <c r="AU163" s="97"/>
      <c r="AV163" s="97"/>
      <c r="AW163" s="97"/>
      <c r="AX163" s="97"/>
      <c r="AY163" s="97"/>
      <c r="AZ163" s="97"/>
      <c r="BA163" s="97"/>
      <c r="BB163" s="97"/>
      <c r="BC163" s="97"/>
      <c r="BD163" s="97"/>
      <c r="BE163" s="97"/>
      <c r="BF163" s="97"/>
      <c r="BG163" s="97"/>
      <c r="BH163" s="97"/>
    </row>
    <row r="164" spans="1:60" x14ac:dyDescent="0.25">
      <c r="A164" s="97"/>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row>
    <row r="165" spans="1:60" x14ac:dyDescent="0.25">
      <c r="A165" s="97"/>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c r="AA165" s="97"/>
      <c r="AB165" s="97"/>
      <c r="AC165" s="97"/>
      <c r="AD165" s="97"/>
      <c r="AE165" s="97"/>
      <c r="AF165" s="97"/>
      <c r="AG165" s="97"/>
      <c r="AH165" s="97"/>
      <c r="AI165" s="97"/>
      <c r="AJ165" s="97"/>
      <c r="AK165" s="97"/>
      <c r="AL165" s="97"/>
      <c r="AM165" s="97"/>
      <c r="AN165" s="97"/>
      <c r="AO165" s="97"/>
      <c r="AP165" s="97"/>
      <c r="AQ165" s="97"/>
      <c r="AR165" s="97"/>
      <c r="AS165" s="97"/>
      <c r="AT165" s="97"/>
      <c r="AU165" s="97"/>
      <c r="AV165" s="97"/>
      <c r="AW165" s="97"/>
      <c r="AX165" s="97"/>
      <c r="AY165" s="97"/>
      <c r="AZ165" s="97"/>
      <c r="BA165" s="97"/>
      <c r="BB165" s="97"/>
      <c r="BC165" s="97"/>
      <c r="BD165" s="97"/>
      <c r="BE165" s="97"/>
      <c r="BF165" s="97"/>
      <c r="BG165" s="97"/>
      <c r="BH165" s="97"/>
    </row>
    <row r="166" spans="1:60" x14ac:dyDescent="0.25">
      <c r="A166" s="97"/>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c r="AA166" s="97"/>
      <c r="AB166" s="97"/>
      <c r="AC166" s="97"/>
      <c r="AD166" s="97"/>
      <c r="AE166" s="97"/>
      <c r="AF166" s="97"/>
      <c r="AG166" s="97"/>
      <c r="AH166" s="97"/>
      <c r="AI166" s="97"/>
      <c r="AJ166" s="97"/>
      <c r="AK166" s="97"/>
      <c r="AL166" s="97"/>
      <c r="AM166" s="97"/>
      <c r="AN166" s="97"/>
      <c r="AO166" s="97"/>
      <c r="AP166" s="97"/>
      <c r="AQ166" s="97"/>
      <c r="AR166" s="97"/>
      <c r="AS166" s="97"/>
      <c r="AT166" s="97"/>
      <c r="AU166" s="97"/>
      <c r="AV166" s="97"/>
      <c r="AW166" s="97"/>
      <c r="AX166" s="97"/>
      <c r="AY166" s="97"/>
      <c r="AZ166" s="97"/>
      <c r="BA166" s="97"/>
      <c r="BB166" s="97"/>
      <c r="BC166" s="97"/>
      <c r="BD166" s="97"/>
      <c r="BE166" s="97"/>
      <c r="BF166" s="97"/>
      <c r="BG166" s="97"/>
      <c r="BH166" s="97"/>
    </row>
    <row r="167" spans="1:60" x14ac:dyDescent="0.25">
      <c r="A167" s="97"/>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c r="AB167" s="97"/>
      <c r="AC167" s="97"/>
      <c r="AD167" s="97"/>
      <c r="AE167" s="97"/>
      <c r="AF167" s="97"/>
      <c r="AG167" s="97"/>
      <c r="AH167" s="97"/>
      <c r="AI167" s="97"/>
      <c r="AJ167" s="97"/>
      <c r="AK167" s="97"/>
      <c r="AL167" s="97"/>
      <c r="AM167" s="97"/>
      <c r="AN167" s="97"/>
      <c r="AO167" s="97"/>
      <c r="AP167" s="97"/>
      <c r="AQ167" s="97"/>
      <c r="AR167" s="97"/>
      <c r="AS167" s="97"/>
      <c r="AT167" s="97"/>
      <c r="AU167" s="97"/>
      <c r="AV167" s="97"/>
      <c r="AW167" s="97"/>
      <c r="AX167" s="97"/>
      <c r="AY167" s="97"/>
      <c r="AZ167" s="97"/>
      <c r="BA167" s="97"/>
      <c r="BB167" s="97"/>
      <c r="BC167" s="97"/>
      <c r="BD167" s="97"/>
      <c r="BE167" s="97"/>
      <c r="BF167" s="97"/>
      <c r="BG167" s="97"/>
      <c r="BH167" s="97"/>
    </row>
    <row r="168" spans="1:60" x14ac:dyDescent="0.25">
      <c r="A168" s="97"/>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c r="AA168" s="97"/>
      <c r="AB168" s="97"/>
      <c r="AC168" s="97"/>
      <c r="AD168" s="97"/>
      <c r="AE168" s="97"/>
      <c r="AF168" s="97"/>
      <c r="AG168" s="97"/>
      <c r="AH168" s="97"/>
      <c r="AI168" s="97"/>
      <c r="AJ168" s="97"/>
      <c r="AK168" s="97"/>
      <c r="AL168" s="97"/>
      <c r="AM168" s="97"/>
      <c r="AN168" s="97"/>
      <c r="AO168" s="97"/>
      <c r="AP168" s="97"/>
      <c r="AQ168" s="97"/>
      <c r="AR168" s="97"/>
      <c r="AS168" s="97"/>
      <c r="AT168" s="97"/>
      <c r="AU168" s="97"/>
      <c r="AV168" s="97"/>
      <c r="AW168" s="97"/>
      <c r="AX168" s="97"/>
      <c r="AY168" s="97"/>
      <c r="AZ168" s="97"/>
      <c r="BA168" s="97"/>
      <c r="BB168" s="97"/>
      <c r="BC168" s="97"/>
      <c r="BD168" s="97"/>
      <c r="BE168" s="97"/>
      <c r="BF168" s="97"/>
      <c r="BG168" s="97"/>
      <c r="BH168" s="97"/>
    </row>
    <row r="169" spans="1:60" x14ac:dyDescent="0.25">
      <c r="A169" s="97"/>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c r="AA169" s="97"/>
      <c r="AB169" s="97"/>
      <c r="AC169" s="97"/>
      <c r="AD169" s="97"/>
      <c r="AE169" s="97"/>
      <c r="AF169" s="97"/>
      <c r="AG169" s="97"/>
      <c r="AH169" s="97"/>
      <c r="AI169" s="97"/>
      <c r="AJ169" s="97"/>
      <c r="AK169" s="97"/>
      <c r="AL169" s="97"/>
      <c r="AM169" s="97"/>
      <c r="AN169" s="97"/>
      <c r="AO169" s="97"/>
      <c r="AP169" s="97"/>
      <c r="AQ169" s="97"/>
      <c r="AR169" s="97"/>
      <c r="AS169" s="97"/>
      <c r="AT169" s="97"/>
      <c r="AU169" s="97"/>
      <c r="AV169" s="97"/>
      <c r="AW169" s="97"/>
      <c r="AX169" s="97"/>
      <c r="AY169" s="97"/>
      <c r="AZ169" s="97"/>
      <c r="BA169" s="97"/>
      <c r="BB169" s="97"/>
      <c r="BC169" s="97"/>
      <c r="BD169" s="97"/>
      <c r="BE169" s="97"/>
      <c r="BF169" s="97"/>
      <c r="BG169" s="97"/>
      <c r="BH169" s="97"/>
    </row>
    <row r="170" spans="1:60" x14ac:dyDescent="0.25">
      <c r="A170" s="97"/>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c r="AC170" s="97"/>
      <c r="AD170" s="97"/>
      <c r="AE170" s="97"/>
      <c r="AF170" s="97"/>
      <c r="AG170" s="97"/>
      <c r="AH170" s="97"/>
      <c r="AI170" s="97"/>
      <c r="AJ170" s="97"/>
      <c r="AK170" s="97"/>
      <c r="AL170" s="97"/>
      <c r="AM170" s="97"/>
      <c r="AN170" s="97"/>
      <c r="AO170" s="97"/>
      <c r="AP170" s="97"/>
      <c r="AQ170" s="97"/>
      <c r="AR170" s="97"/>
      <c r="AS170" s="97"/>
      <c r="AT170" s="97"/>
      <c r="AU170" s="97"/>
      <c r="AV170" s="97"/>
      <c r="AW170" s="97"/>
      <c r="AX170" s="97"/>
      <c r="AY170" s="97"/>
      <c r="AZ170" s="97"/>
      <c r="BA170" s="97"/>
      <c r="BB170" s="97"/>
      <c r="BC170" s="97"/>
      <c r="BD170" s="97"/>
      <c r="BE170" s="97"/>
      <c r="BF170" s="97"/>
      <c r="BG170" s="97"/>
      <c r="BH170" s="97"/>
    </row>
    <row r="171" spans="1:60" x14ac:dyDescent="0.25">
      <c r="A171" s="97"/>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c r="AB171" s="97"/>
      <c r="AC171" s="97"/>
      <c r="AD171" s="97"/>
      <c r="AE171" s="97"/>
      <c r="AF171" s="97"/>
      <c r="AG171" s="97"/>
      <c r="AH171" s="97"/>
      <c r="AI171" s="97"/>
      <c r="AJ171" s="97"/>
      <c r="AK171" s="97"/>
      <c r="AL171" s="97"/>
      <c r="AM171" s="97"/>
      <c r="AN171" s="97"/>
      <c r="AO171" s="97"/>
      <c r="AP171" s="97"/>
      <c r="AQ171" s="97"/>
      <c r="AR171" s="97"/>
      <c r="AS171" s="97"/>
      <c r="AT171" s="97"/>
      <c r="AU171" s="97"/>
      <c r="AV171" s="97"/>
      <c r="AW171" s="97"/>
      <c r="AX171" s="97"/>
      <c r="AY171" s="97"/>
      <c r="AZ171" s="97"/>
      <c r="BA171" s="97"/>
      <c r="BB171" s="97"/>
      <c r="BC171" s="97"/>
      <c r="BD171" s="97"/>
      <c r="BE171" s="97"/>
      <c r="BF171" s="97"/>
      <c r="BG171" s="97"/>
      <c r="BH171" s="97"/>
    </row>
    <row r="172" spans="1:60" x14ac:dyDescent="0.25">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7"/>
      <c r="AZ172" s="97"/>
      <c r="BA172" s="97"/>
      <c r="BB172" s="97"/>
      <c r="BC172" s="97"/>
      <c r="BD172" s="97"/>
      <c r="BE172" s="97"/>
      <c r="BF172" s="97"/>
      <c r="BG172" s="97"/>
      <c r="BH172" s="97"/>
    </row>
    <row r="173" spans="1:60" x14ac:dyDescent="0.25">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7"/>
      <c r="AZ173" s="97"/>
      <c r="BA173" s="97"/>
      <c r="BB173" s="97"/>
      <c r="BC173" s="97"/>
      <c r="BD173" s="97"/>
      <c r="BE173" s="97"/>
      <c r="BF173" s="97"/>
      <c r="BG173" s="97"/>
      <c r="BH173" s="97"/>
    </row>
    <row r="174" spans="1:60" x14ac:dyDescent="0.25">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c r="AC174" s="97"/>
      <c r="AD174" s="97"/>
      <c r="AE174" s="97"/>
      <c r="AF174" s="97"/>
      <c r="AG174" s="97"/>
      <c r="AH174" s="97"/>
      <c r="AI174" s="97"/>
      <c r="AJ174" s="97"/>
      <c r="AK174" s="97"/>
      <c r="AL174" s="97"/>
      <c r="AM174" s="97"/>
      <c r="AN174" s="97"/>
      <c r="AO174" s="97"/>
      <c r="AP174" s="97"/>
      <c r="AQ174" s="97"/>
      <c r="AR174" s="97"/>
      <c r="AS174" s="97"/>
      <c r="AT174" s="97"/>
      <c r="AU174" s="97"/>
      <c r="AV174" s="97"/>
      <c r="AW174" s="97"/>
      <c r="AX174" s="97"/>
      <c r="AY174" s="97"/>
      <c r="AZ174" s="97"/>
      <c r="BA174" s="97"/>
      <c r="BB174" s="97"/>
      <c r="BC174" s="97"/>
      <c r="BD174" s="97"/>
      <c r="BE174" s="97"/>
      <c r="BF174" s="97"/>
      <c r="BG174" s="97"/>
      <c r="BH174" s="97"/>
    </row>
    <row r="175" spans="1:60" x14ac:dyDescent="0.25">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c r="AC175" s="97"/>
      <c r="AD175" s="97"/>
      <c r="AE175" s="97"/>
      <c r="AF175" s="97"/>
      <c r="AG175" s="97"/>
      <c r="AH175" s="97"/>
      <c r="AI175" s="97"/>
      <c r="AJ175" s="97"/>
      <c r="AK175" s="97"/>
      <c r="AL175" s="97"/>
      <c r="AM175" s="97"/>
      <c r="AN175" s="97"/>
      <c r="AO175" s="97"/>
      <c r="AP175" s="97"/>
      <c r="AQ175" s="97"/>
      <c r="AR175" s="97"/>
      <c r="AS175" s="97"/>
      <c r="AT175" s="97"/>
      <c r="AU175" s="97"/>
      <c r="AV175" s="97"/>
      <c r="AW175" s="97"/>
      <c r="AX175" s="97"/>
      <c r="AY175" s="97"/>
      <c r="AZ175" s="97"/>
      <c r="BA175" s="97"/>
      <c r="BB175" s="97"/>
      <c r="BC175" s="97"/>
      <c r="BD175" s="97"/>
      <c r="BE175" s="97"/>
      <c r="BF175" s="97"/>
      <c r="BG175" s="97"/>
      <c r="BH175" s="97"/>
    </row>
    <row r="176" spans="1:60" x14ac:dyDescent="0.25">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Y176" s="97"/>
      <c r="AZ176" s="97"/>
      <c r="BA176" s="97"/>
      <c r="BB176" s="97"/>
      <c r="BC176" s="97"/>
      <c r="BD176" s="97"/>
      <c r="BE176" s="97"/>
      <c r="BF176" s="97"/>
      <c r="BG176" s="97"/>
      <c r="BH176" s="97"/>
    </row>
    <row r="177" spans="1:60" x14ac:dyDescent="0.25">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7"/>
      <c r="BC177" s="97"/>
      <c r="BD177" s="97"/>
      <c r="BE177" s="97"/>
      <c r="BF177" s="97"/>
      <c r="BG177" s="97"/>
      <c r="BH177" s="97"/>
    </row>
    <row r="178" spans="1:60" x14ac:dyDescent="0.25">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7"/>
      <c r="AF178" s="97"/>
      <c r="AG178" s="97"/>
      <c r="AH178" s="97"/>
      <c r="AI178" s="97"/>
      <c r="AJ178" s="97"/>
      <c r="AK178" s="97"/>
      <c r="AL178" s="97"/>
      <c r="AM178" s="97"/>
      <c r="AN178" s="97"/>
      <c r="AO178" s="97"/>
      <c r="AP178" s="97"/>
      <c r="AQ178" s="97"/>
      <c r="AR178" s="97"/>
      <c r="AS178" s="97"/>
      <c r="AT178" s="97"/>
      <c r="AU178" s="97"/>
      <c r="AV178" s="97"/>
      <c r="AW178" s="97"/>
      <c r="AX178" s="97"/>
      <c r="AY178" s="97"/>
      <c r="AZ178" s="97"/>
      <c r="BA178" s="97"/>
      <c r="BB178" s="97"/>
      <c r="BC178" s="97"/>
      <c r="BD178" s="97"/>
      <c r="BE178" s="97"/>
      <c r="BF178" s="97"/>
      <c r="BG178" s="97"/>
      <c r="BH178" s="97"/>
    </row>
    <row r="179" spans="1:60" x14ac:dyDescent="0.25">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c r="AE179" s="97"/>
      <c r="AF179" s="97"/>
      <c r="AG179" s="97"/>
      <c r="AH179" s="97"/>
      <c r="AI179" s="97"/>
      <c r="AJ179" s="97"/>
      <c r="AK179" s="97"/>
      <c r="AL179" s="97"/>
      <c r="AM179" s="97"/>
      <c r="AN179" s="97"/>
      <c r="AO179" s="97"/>
      <c r="AP179" s="97"/>
      <c r="AQ179" s="97"/>
      <c r="AR179" s="97"/>
      <c r="AS179" s="97"/>
      <c r="AT179" s="97"/>
      <c r="AU179" s="97"/>
      <c r="AV179" s="97"/>
      <c r="AW179" s="97"/>
      <c r="AX179" s="97"/>
      <c r="AY179" s="97"/>
      <c r="AZ179" s="97"/>
      <c r="BA179" s="97"/>
      <c r="BB179" s="97"/>
      <c r="BC179" s="97"/>
      <c r="BD179" s="97"/>
      <c r="BE179" s="97"/>
      <c r="BF179" s="97"/>
      <c r="BG179" s="97"/>
      <c r="BH179" s="97"/>
    </row>
    <row r="180" spans="1:60" x14ac:dyDescent="0.25">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c r="AC180" s="97"/>
      <c r="AD180" s="97"/>
      <c r="AE180" s="97"/>
      <c r="AF180" s="97"/>
      <c r="AG180" s="97"/>
      <c r="AH180" s="97"/>
      <c r="AI180" s="97"/>
      <c r="AJ180" s="97"/>
      <c r="AK180" s="97"/>
      <c r="AL180" s="97"/>
      <c r="AM180" s="97"/>
      <c r="AN180" s="97"/>
      <c r="AO180" s="97"/>
      <c r="AP180" s="97"/>
      <c r="AQ180" s="97"/>
      <c r="AR180" s="97"/>
      <c r="AS180" s="97"/>
      <c r="AT180" s="97"/>
      <c r="AU180" s="97"/>
      <c r="AV180" s="97"/>
      <c r="AW180" s="97"/>
      <c r="AX180" s="97"/>
      <c r="AY180" s="97"/>
      <c r="AZ180" s="97"/>
      <c r="BA180" s="97"/>
      <c r="BB180" s="97"/>
      <c r="BC180" s="97"/>
      <c r="BD180" s="97"/>
      <c r="BE180" s="97"/>
      <c r="BF180" s="97"/>
      <c r="BG180" s="97"/>
      <c r="BH180" s="97"/>
    </row>
    <row r="181" spans="1:60" x14ac:dyDescent="0.25">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c r="AD181" s="97"/>
      <c r="AE181" s="97"/>
      <c r="AF181" s="97"/>
      <c r="AG181" s="97"/>
      <c r="AH181" s="97"/>
      <c r="AI181" s="97"/>
      <c r="AJ181" s="97"/>
      <c r="AK181" s="97"/>
      <c r="AL181" s="97"/>
      <c r="AM181" s="97"/>
      <c r="AN181" s="97"/>
      <c r="AO181" s="97"/>
      <c r="AP181" s="97"/>
      <c r="AQ181" s="97"/>
      <c r="AR181" s="97"/>
      <c r="AS181" s="97"/>
      <c r="AT181" s="97"/>
      <c r="AU181" s="97"/>
      <c r="AV181" s="97"/>
      <c r="AW181" s="97"/>
      <c r="AX181" s="97"/>
      <c r="AY181" s="97"/>
      <c r="AZ181" s="97"/>
      <c r="BA181" s="97"/>
      <c r="BB181" s="97"/>
      <c r="BC181" s="97"/>
      <c r="BD181" s="97"/>
      <c r="BE181" s="97"/>
      <c r="BF181" s="97"/>
      <c r="BG181" s="97"/>
      <c r="BH181" s="97"/>
    </row>
    <row r="182" spans="1:60" x14ac:dyDescent="0.25">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c r="AB182" s="97"/>
      <c r="AC182" s="97"/>
      <c r="AD182" s="97"/>
      <c r="AE182" s="97"/>
      <c r="AF182" s="97"/>
      <c r="AG182" s="97"/>
      <c r="AH182" s="97"/>
      <c r="AI182" s="97"/>
      <c r="AJ182" s="97"/>
      <c r="AK182" s="97"/>
      <c r="AL182" s="97"/>
      <c r="AM182" s="97"/>
      <c r="AN182" s="97"/>
      <c r="AO182" s="97"/>
      <c r="AP182" s="97"/>
      <c r="AQ182" s="97"/>
      <c r="AR182" s="97"/>
      <c r="AS182" s="97"/>
      <c r="AT182" s="97"/>
      <c r="AU182" s="97"/>
      <c r="AV182" s="97"/>
      <c r="AW182" s="97"/>
      <c r="AX182" s="97"/>
      <c r="AY182" s="97"/>
      <c r="AZ182" s="97"/>
      <c r="BA182" s="97"/>
      <c r="BB182" s="97"/>
      <c r="BC182" s="97"/>
      <c r="BD182" s="97"/>
      <c r="BE182" s="97"/>
      <c r="BF182" s="97"/>
      <c r="BG182" s="97"/>
      <c r="BH182" s="97"/>
    </row>
    <row r="183" spans="1:60" x14ac:dyDescent="0.25">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c r="AB183" s="97"/>
      <c r="AC183" s="97"/>
      <c r="AD183" s="97"/>
      <c r="AE183" s="97"/>
      <c r="AF183" s="97"/>
      <c r="AG183" s="97"/>
      <c r="AH183" s="97"/>
      <c r="AI183" s="97"/>
      <c r="AJ183" s="97"/>
      <c r="AK183" s="97"/>
      <c r="AL183" s="97"/>
      <c r="AM183" s="97"/>
      <c r="AN183" s="97"/>
      <c r="AO183" s="97"/>
      <c r="AP183" s="97"/>
      <c r="AQ183" s="97"/>
      <c r="AR183" s="97"/>
      <c r="AS183" s="97"/>
      <c r="AT183" s="97"/>
      <c r="AU183" s="97"/>
      <c r="AV183" s="97"/>
      <c r="AW183" s="97"/>
      <c r="AX183" s="97"/>
      <c r="AY183" s="97"/>
      <c r="AZ183" s="97"/>
      <c r="BA183" s="97"/>
      <c r="BB183" s="97"/>
      <c r="BC183" s="97"/>
      <c r="BD183" s="97"/>
      <c r="BE183" s="97"/>
      <c r="BF183" s="97"/>
      <c r="BG183" s="97"/>
      <c r="BH183" s="97"/>
    </row>
    <row r="184" spans="1:60" x14ac:dyDescent="0.25">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c r="AD184" s="97"/>
      <c r="AE184" s="97"/>
      <c r="AF184" s="97"/>
      <c r="AG184" s="97"/>
      <c r="AH184" s="97"/>
      <c r="AI184" s="97"/>
      <c r="AJ184" s="97"/>
      <c r="AK184" s="97"/>
      <c r="AL184" s="97"/>
      <c r="AM184" s="97"/>
      <c r="AN184" s="97"/>
      <c r="AO184" s="97"/>
      <c r="AP184" s="97"/>
      <c r="AQ184" s="97"/>
      <c r="AR184" s="97"/>
      <c r="AS184" s="97"/>
      <c r="AT184" s="97"/>
      <c r="AU184" s="97"/>
      <c r="AV184" s="97"/>
      <c r="AW184" s="97"/>
      <c r="AX184" s="97"/>
      <c r="AY184" s="97"/>
      <c r="AZ184" s="97"/>
      <c r="BA184" s="97"/>
      <c r="BB184" s="97"/>
      <c r="BC184" s="97"/>
      <c r="BD184" s="97"/>
      <c r="BE184" s="97"/>
      <c r="BF184" s="97"/>
      <c r="BG184" s="97"/>
      <c r="BH184" s="97"/>
    </row>
    <row r="185" spans="1:60" x14ac:dyDescent="0.25">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c r="AB185" s="97"/>
      <c r="AC185" s="97"/>
      <c r="AD185" s="97"/>
      <c r="AE185" s="97"/>
      <c r="AF185" s="97"/>
      <c r="AG185" s="97"/>
      <c r="AH185" s="97"/>
      <c r="AI185" s="97"/>
      <c r="AJ185" s="97"/>
      <c r="AK185" s="97"/>
      <c r="AL185" s="97"/>
      <c r="AM185" s="97"/>
      <c r="AN185" s="97"/>
      <c r="AO185" s="97"/>
      <c r="AP185" s="97"/>
      <c r="AQ185" s="97"/>
      <c r="AR185" s="97"/>
      <c r="AS185" s="97"/>
      <c r="AT185" s="97"/>
      <c r="AU185" s="97"/>
      <c r="AV185" s="97"/>
      <c r="AW185" s="97"/>
      <c r="AX185" s="97"/>
      <c r="AY185" s="97"/>
      <c r="AZ185" s="97"/>
      <c r="BA185" s="97"/>
      <c r="BB185" s="97"/>
      <c r="BC185" s="97"/>
      <c r="BD185" s="97"/>
      <c r="BE185" s="97"/>
      <c r="BF185" s="97"/>
      <c r="BG185" s="97"/>
      <c r="BH185" s="97"/>
    </row>
    <row r="186" spans="1:60" x14ac:dyDescent="0.25">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c r="AD186" s="97"/>
      <c r="AE186" s="97"/>
      <c r="AF186" s="97"/>
      <c r="AG186" s="97"/>
      <c r="AH186" s="97"/>
      <c r="AI186" s="97"/>
      <c r="AJ186" s="97"/>
      <c r="AK186" s="97"/>
      <c r="AL186" s="97"/>
      <c r="AM186" s="97"/>
      <c r="AN186" s="97"/>
      <c r="AO186" s="97"/>
      <c r="AP186" s="97"/>
      <c r="AQ186" s="97"/>
      <c r="AR186" s="97"/>
      <c r="AS186" s="97"/>
      <c r="AT186" s="97"/>
      <c r="AU186" s="97"/>
      <c r="AV186" s="97"/>
      <c r="AW186" s="97"/>
      <c r="AX186" s="97"/>
      <c r="AY186" s="97"/>
      <c r="AZ186" s="97"/>
      <c r="BA186" s="97"/>
      <c r="BB186" s="97"/>
      <c r="BC186" s="97"/>
      <c r="BD186" s="97"/>
      <c r="BE186" s="97"/>
      <c r="BF186" s="97"/>
      <c r="BG186" s="97"/>
      <c r="BH186" s="97"/>
    </row>
    <row r="187" spans="1:60" x14ac:dyDescent="0.25">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c r="AD187" s="97"/>
      <c r="AE187" s="97"/>
      <c r="AF187" s="97"/>
      <c r="AG187" s="97"/>
      <c r="AH187" s="97"/>
      <c r="AI187" s="97"/>
      <c r="AJ187" s="97"/>
      <c r="AK187" s="97"/>
      <c r="AL187" s="97"/>
      <c r="AM187" s="97"/>
      <c r="AN187" s="97"/>
      <c r="AO187" s="97"/>
      <c r="AP187" s="97"/>
      <c r="AQ187" s="97"/>
      <c r="AR187" s="97"/>
      <c r="AS187" s="97"/>
      <c r="AT187" s="97"/>
      <c r="AU187" s="97"/>
      <c r="AV187" s="97"/>
      <c r="AW187" s="97"/>
      <c r="AX187" s="97"/>
      <c r="AY187" s="97"/>
      <c r="AZ187" s="97"/>
      <c r="BA187" s="97"/>
      <c r="BB187" s="97"/>
      <c r="BC187" s="97"/>
      <c r="BD187" s="97"/>
      <c r="BE187" s="97"/>
      <c r="BF187" s="97"/>
      <c r="BG187" s="97"/>
      <c r="BH187" s="97"/>
    </row>
    <row r="188" spans="1:60" x14ac:dyDescent="0.25">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c r="AD188" s="97"/>
      <c r="AE188" s="97"/>
      <c r="AF188" s="97"/>
      <c r="AG188" s="97"/>
      <c r="AH188" s="97"/>
      <c r="AI188" s="97"/>
      <c r="AJ188" s="97"/>
      <c r="AK188" s="97"/>
      <c r="AL188" s="97"/>
      <c r="AM188" s="97"/>
      <c r="AN188" s="97"/>
      <c r="AO188" s="97"/>
      <c r="AP188" s="97"/>
      <c r="AQ188" s="97"/>
      <c r="AR188" s="97"/>
      <c r="AS188" s="97"/>
      <c r="AT188" s="97"/>
      <c r="AU188" s="97"/>
      <c r="AV188" s="97"/>
      <c r="AW188" s="97"/>
      <c r="AX188" s="97"/>
      <c r="AY188" s="97"/>
      <c r="AZ188" s="97"/>
      <c r="BA188" s="97"/>
      <c r="BB188" s="97"/>
      <c r="BC188" s="97"/>
      <c r="BD188" s="97"/>
      <c r="BE188" s="97"/>
      <c r="BF188" s="97"/>
      <c r="BG188" s="97"/>
      <c r="BH188" s="97"/>
    </row>
    <row r="189" spans="1:60" x14ac:dyDescent="0.25">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c r="AA189" s="97"/>
      <c r="AB189" s="97"/>
      <c r="AC189" s="97"/>
      <c r="AD189" s="97"/>
      <c r="AE189" s="97"/>
      <c r="AF189" s="97"/>
      <c r="AG189" s="97"/>
      <c r="AH189" s="97"/>
      <c r="AI189" s="97"/>
      <c r="AJ189" s="97"/>
      <c r="AK189" s="97"/>
      <c r="AL189" s="97"/>
      <c r="AM189" s="97"/>
      <c r="AN189" s="97"/>
      <c r="AO189" s="97"/>
      <c r="AP189" s="97"/>
      <c r="AQ189" s="97"/>
      <c r="AR189" s="97"/>
      <c r="AS189" s="97"/>
      <c r="AT189" s="97"/>
      <c r="AU189" s="97"/>
      <c r="AV189" s="97"/>
      <c r="AW189" s="97"/>
      <c r="AX189" s="97"/>
      <c r="AY189" s="97"/>
      <c r="AZ189" s="97"/>
      <c r="BA189" s="97"/>
      <c r="BB189" s="97"/>
      <c r="BC189" s="97"/>
      <c r="BD189" s="97"/>
      <c r="BE189" s="97"/>
      <c r="BF189" s="97"/>
      <c r="BG189" s="97"/>
      <c r="BH189" s="97"/>
    </row>
    <row r="190" spans="1:60" x14ac:dyDescent="0.25">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c r="AA190" s="97"/>
      <c r="AB190" s="97"/>
      <c r="AC190" s="97"/>
      <c r="AD190" s="97"/>
      <c r="AE190" s="97"/>
      <c r="AF190" s="97"/>
      <c r="AG190" s="97"/>
      <c r="AH190" s="97"/>
      <c r="AI190" s="97"/>
      <c r="AJ190" s="97"/>
      <c r="AK190" s="97"/>
      <c r="AL190" s="97"/>
      <c r="AM190" s="97"/>
      <c r="AN190" s="97"/>
      <c r="AO190" s="97"/>
      <c r="AP190" s="97"/>
      <c r="AQ190" s="97"/>
      <c r="AR190" s="97"/>
      <c r="AS190" s="97"/>
      <c r="AT190" s="97"/>
      <c r="AU190" s="97"/>
      <c r="AV190" s="97"/>
      <c r="AW190" s="97"/>
      <c r="AX190" s="97"/>
      <c r="AY190" s="97"/>
      <c r="AZ190" s="97"/>
      <c r="BA190" s="97"/>
      <c r="BB190" s="97"/>
      <c r="BC190" s="97"/>
      <c r="BD190" s="97"/>
      <c r="BE190" s="97"/>
      <c r="BF190" s="97"/>
      <c r="BG190" s="97"/>
      <c r="BH190" s="97"/>
    </row>
    <row r="191" spans="1:60" x14ac:dyDescent="0.25">
      <c r="A191" s="97"/>
      <c r="J191" s="97"/>
      <c r="K191" s="97"/>
      <c r="L191" s="97"/>
      <c r="M191" s="97"/>
      <c r="N191" s="97"/>
      <c r="O191" s="97"/>
      <c r="P191" s="97"/>
      <c r="Q191" s="97"/>
      <c r="R191" s="97"/>
      <c r="S191" s="97"/>
      <c r="T191" s="97"/>
      <c r="U191" s="97"/>
      <c r="V191" s="97"/>
      <c r="W191" s="97"/>
      <c r="X191" s="97"/>
      <c r="Y191" s="97"/>
      <c r="Z191" s="97"/>
      <c r="AA191" s="97"/>
      <c r="AB191" s="97"/>
      <c r="AC191" s="97"/>
      <c r="AD191" s="97"/>
      <c r="AE191" s="97"/>
      <c r="AF191" s="97"/>
      <c r="AG191" s="97"/>
      <c r="AH191" s="97"/>
      <c r="AI191" s="97"/>
      <c r="AJ191" s="97"/>
      <c r="AK191" s="97"/>
      <c r="AL191" s="97"/>
      <c r="AM191" s="97"/>
      <c r="AN191" s="97"/>
      <c r="AO191" s="97"/>
      <c r="AP191" s="97"/>
      <c r="AQ191" s="97"/>
      <c r="AR191" s="97"/>
      <c r="AS191" s="97"/>
      <c r="AT191" s="97"/>
      <c r="AU191" s="97"/>
      <c r="AV191" s="97"/>
      <c r="AW191" s="97"/>
      <c r="AX191" s="97"/>
      <c r="AY191" s="97"/>
      <c r="AZ191" s="97"/>
      <c r="BA191" s="97"/>
      <c r="BB191" s="97"/>
      <c r="BC191" s="97"/>
      <c r="BD191" s="97"/>
      <c r="BE191" s="97"/>
      <c r="BF191" s="97"/>
      <c r="BG191" s="97"/>
      <c r="BH191" s="97"/>
    </row>
    <row r="192" spans="1:60" x14ac:dyDescent="0.25">
      <c r="A192" s="97"/>
      <c r="J192" s="97"/>
      <c r="K192" s="97"/>
      <c r="L192" s="97"/>
      <c r="M192" s="97"/>
      <c r="N192" s="97"/>
      <c r="O192" s="97"/>
      <c r="P192" s="97"/>
      <c r="Q192" s="97"/>
      <c r="R192" s="97"/>
      <c r="S192" s="97"/>
      <c r="T192" s="97"/>
      <c r="U192" s="97"/>
      <c r="V192" s="97"/>
      <c r="W192" s="97"/>
      <c r="X192" s="97"/>
      <c r="Y192" s="97"/>
      <c r="Z192" s="97"/>
      <c r="AA192" s="97"/>
      <c r="AB192" s="97"/>
      <c r="AC192" s="97"/>
      <c r="AD192" s="97"/>
      <c r="AE192" s="97"/>
      <c r="AF192" s="97"/>
      <c r="AG192" s="97"/>
      <c r="AH192" s="97"/>
      <c r="AI192" s="97"/>
      <c r="AJ192" s="97"/>
      <c r="AK192" s="97"/>
      <c r="AL192" s="97"/>
      <c r="AM192" s="97"/>
      <c r="AN192" s="97"/>
      <c r="AO192" s="97"/>
      <c r="AP192" s="97"/>
      <c r="AQ192" s="97"/>
      <c r="AR192" s="97"/>
      <c r="AS192" s="97"/>
      <c r="AT192" s="97"/>
      <c r="AU192" s="97"/>
      <c r="AV192" s="97"/>
      <c r="AW192" s="97"/>
      <c r="AX192" s="97"/>
      <c r="AY192" s="97"/>
      <c r="AZ192" s="97"/>
      <c r="BA192" s="97"/>
      <c r="BB192" s="97"/>
      <c r="BC192" s="97"/>
      <c r="BD192" s="97"/>
      <c r="BE192" s="97"/>
      <c r="BF192" s="97"/>
      <c r="BG192" s="97"/>
      <c r="BH192" s="97"/>
    </row>
    <row r="193" spans="1:60" x14ac:dyDescent="0.25">
      <c r="A193" s="97"/>
      <c r="J193" s="97"/>
      <c r="K193" s="97"/>
      <c r="L193" s="97"/>
      <c r="M193" s="97"/>
      <c r="N193" s="97"/>
      <c r="O193" s="97"/>
      <c r="P193" s="97"/>
      <c r="Q193" s="97"/>
      <c r="R193" s="97"/>
      <c r="S193" s="97"/>
      <c r="T193" s="97"/>
      <c r="U193" s="97"/>
      <c r="V193" s="97"/>
      <c r="W193" s="97"/>
      <c r="X193" s="97"/>
      <c r="Y193" s="97"/>
      <c r="Z193" s="97"/>
      <c r="AA193" s="97"/>
      <c r="AB193" s="97"/>
      <c r="AC193" s="97"/>
      <c r="AD193" s="97"/>
      <c r="AE193" s="97"/>
      <c r="AF193" s="97"/>
      <c r="AG193" s="97"/>
      <c r="AH193" s="97"/>
      <c r="AI193" s="97"/>
      <c r="AJ193" s="97"/>
      <c r="AK193" s="97"/>
      <c r="AL193" s="97"/>
      <c r="AM193" s="97"/>
      <c r="AN193" s="97"/>
      <c r="AO193" s="97"/>
      <c r="AP193" s="97"/>
      <c r="AQ193" s="97"/>
      <c r="AR193" s="97"/>
      <c r="AS193" s="97"/>
      <c r="AT193" s="97"/>
      <c r="AU193" s="97"/>
      <c r="AV193" s="97"/>
      <c r="AW193" s="97"/>
      <c r="AX193" s="97"/>
      <c r="AY193" s="97"/>
      <c r="AZ193" s="97"/>
      <c r="BA193" s="97"/>
      <c r="BB193" s="97"/>
      <c r="BC193" s="97"/>
      <c r="BD193" s="97"/>
      <c r="BE193" s="97"/>
      <c r="BF193" s="97"/>
      <c r="BG193" s="97"/>
      <c r="BH193" s="97"/>
    </row>
    <row r="194" spans="1:60" x14ac:dyDescent="0.25">
      <c r="A194" s="97"/>
      <c r="J194" s="97"/>
      <c r="K194" s="97"/>
      <c r="L194" s="97"/>
      <c r="M194" s="97"/>
      <c r="N194" s="97"/>
      <c r="O194" s="97"/>
      <c r="P194" s="97"/>
      <c r="Q194" s="97"/>
      <c r="R194" s="97"/>
      <c r="S194" s="97"/>
      <c r="T194" s="97"/>
      <c r="U194" s="97"/>
      <c r="V194" s="97"/>
      <c r="W194" s="97"/>
      <c r="X194" s="97"/>
      <c r="Y194" s="97"/>
      <c r="Z194" s="97"/>
      <c r="AA194" s="97"/>
      <c r="AB194" s="97"/>
      <c r="AC194" s="97"/>
      <c r="AD194" s="97"/>
      <c r="AE194" s="97"/>
      <c r="AF194" s="97"/>
      <c r="AG194" s="97"/>
      <c r="AH194" s="97"/>
      <c r="AI194" s="97"/>
      <c r="AJ194" s="97"/>
      <c r="AK194" s="97"/>
      <c r="AL194" s="97"/>
      <c r="AM194" s="97"/>
      <c r="AN194" s="97"/>
      <c r="AO194" s="97"/>
      <c r="AP194" s="97"/>
      <c r="AQ194" s="97"/>
      <c r="AR194" s="97"/>
      <c r="AS194" s="97"/>
      <c r="AT194" s="97"/>
      <c r="AU194" s="97"/>
      <c r="AV194" s="97"/>
      <c r="AW194" s="97"/>
      <c r="AX194" s="97"/>
      <c r="AY194" s="97"/>
      <c r="AZ194" s="97"/>
      <c r="BA194" s="97"/>
      <c r="BB194" s="97"/>
      <c r="BC194" s="97"/>
      <c r="BD194" s="97"/>
      <c r="BE194" s="97"/>
      <c r="BF194" s="97"/>
      <c r="BG194" s="97"/>
      <c r="BH194" s="97"/>
    </row>
    <row r="195" spans="1:60" x14ac:dyDescent="0.25">
      <c r="A195" s="97"/>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97"/>
      <c r="AG195" s="97"/>
      <c r="AH195" s="97"/>
      <c r="AI195" s="97"/>
      <c r="AJ195" s="97"/>
      <c r="AK195" s="97"/>
      <c r="AL195" s="97"/>
      <c r="AM195" s="97"/>
      <c r="AN195" s="97"/>
      <c r="AO195" s="97"/>
      <c r="AP195" s="97"/>
      <c r="AQ195" s="97"/>
      <c r="AR195" s="97"/>
      <c r="AS195" s="97"/>
      <c r="AT195" s="97"/>
      <c r="AU195" s="97"/>
      <c r="AV195" s="97"/>
      <c r="AW195" s="97"/>
      <c r="AX195" s="97"/>
      <c r="AY195" s="97"/>
      <c r="AZ195" s="97"/>
      <c r="BA195" s="97"/>
      <c r="BB195" s="97"/>
      <c r="BC195" s="97"/>
      <c r="BD195" s="97"/>
      <c r="BE195" s="97"/>
      <c r="BF195" s="97"/>
      <c r="BG195" s="97"/>
      <c r="BH195" s="97"/>
    </row>
    <row r="196" spans="1:60" x14ac:dyDescent="0.25">
      <c r="A196" s="97"/>
      <c r="J196" s="97"/>
      <c r="K196" s="97"/>
      <c r="L196" s="97"/>
      <c r="M196" s="97"/>
      <c r="N196" s="97"/>
      <c r="O196" s="97"/>
      <c r="P196" s="97"/>
      <c r="Q196" s="97"/>
      <c r="R196" s="97"/>
      <c r="S196" s="97"/>
      <c r="T196" s="97"/>
      <c r="U196" s="97"/>
      <c r="V196" s="97"/>
      <c r="W196" s="97"/>
      <c r="X196" s="97"/>
      <c r="Y196" s="97"/>
      <c r="Z196" s="97"/>
      <c r="AA196" s="97"/>
      <c r="AB196" s="97"/>
      <c r="AC196" s="97"/>
      <c r="AD196" s="97"/>
      <c r="AE196" s="97"/>
      <c r="AF196" s="97"/>
      <c r="AG196" s="97"/>
      <c r="AH196" s="97"/>
      <c r="AI196" s="97"/>
      <c r="AJ196" s="97"/>
      <c r="AK196" s="97"/>
      <c r="AL196" s="97"/>
      <c r="AM196" s="97"/>
      <c r="AN196" s="97"/>
      <c r="AO196" s="97"/>
      <c r="AP196" s="97"/>
      <c r="AQ196" s="97"/>
      <c r="AR196" s="97"/>
      <c r="AS196" s="97"/>
      <c r="AT196" s="97"/>
      <c r="AU196" s="97"/>
      <c r="AV196" s="97"/>
      <c r="AW196" s="97"/>
      <c r="AX196" s="97"/>
      <c r="AY196" s="97"/>
      <c r="AZ196" s="97"/>
      <c r="BA196" s="97"/>
      <c r="BB196" s="97"/>
      <c r="BC196" s="97"/>
      <c r="BD196" s="97"/>
      <c r="BE196" s="97"/>
      <c r="BF196" s="97"/>
      <c r="BG196" s="97"/>
      <c r="BH196" s="97"/>
    </row>
    <row r="197" spans="1:60" x14ac:dyDescent="0.25">
      <c r="A197" s="97"/>
      <c r="J197" s="97"/>
      <c r="K197" s="97"/>
      <c r="L197" s="97"/>
      <c r="M197" s="97"/>
      <c r="N197" s="97"/>
      <c r="O197" s="97"/>
      <c r="P197" s="97"/>
      <c r="Q197" s="97"/>
      <c r="R197" s="97"/>
      <c r="S197" s="97"/>
      <c r="T197" s="97"/>
      <c r="U197" s="97"/>
      <c r="V197" s="97"/>
      <c r="W197" s="97"/>
      <c r="X197" s="97"/>
      <c r="Y197" s="97"/>
      <c r="Z197" s="97"/>
      <c r="AA197" s="97"/>
      <c r="AB197" s="97"/>
      <c r="AC197" s="97"/>
      <c r="AD197" s="97"/>
      <c r="AE197" s="97"/>
      <c r="AF197" s="97"/>
      <c r="AG197" s="97"/>
      <c r="AH197" s="97"/>
      <c r="AI197" s="97"/>
      <c r="AJ197" s="97"/>
      <c r="AK197" s="97"/>
      <c r="AL197" s="97"/>
      <c r="AM197" s="97"/>
      <c r="AN197" s="97"/>
      <c r="AO197" s="97"/>
      <c r="AP197" s="97"/>
      <c r="AQ197" s="97"/>
      <c r="AR197" s="97"/>
      <c r="AS197" s="97"/>
      <c r="AT197" s="97"/>
      <c r="AU197" s="97"/>
      <c r="AV197" s="97"/>
      <c r="AW197" s="97"/>
      <c r="AX197" s="97"/>
      <c r="AY197" s="97"/>
      <c r="AZ197" s="97"/>
      <c r="BA197" s="97"/>
      <c r="BB197" s="97"/>
      <c r="BC197" s="97"/>
      <c r="BD197" s="97"/>
      <c r="BE197" s="97"/>
      <c r="BF197" s="97"/>
      <c r="BG197" s="97"/>
      <c r="BH197" s="97"/>
    </row>
    <row r="198" spans="1:60" x14ac:dyDescent="0.25">
      <c r="A198" s="97"/>
      <c r="J198" s="97"/>
      <c r="K198" s="97"/>
      <c r="L198" s="97"/>
      <c r="M198" s="97"/>
      <c r="N198" s="97"/>
      <c r="O198" s="97"/>
      <c r="P198" s="97"/>
      <c r="Q198" s="97"/>
      <c r="R198" s="97"/>
      <c r="S198" s="97"/>
      <c r="T198" s="97"/>
      <c r="U198" s="97"/>
      <c r="V198" s="97"/>
      <c r="W198" s="97"/>
      <c r="X198" s="97"/>
      <c r="Y198" s="97"/>
      <c r="Z198" s="97"/>
      <c r="AA198" s="97"/>
      <c r="AB198" s="97"/>
      <c r="AC198" s="97"/>
      <c r="AD198" s="97"/>
      <c r="AE198" s="97"/>
      <c r="AF198" s="97"/>
      <c r="AG198" s="97"/>
      <c r="AH198" s="97"/>
      <c r="AI198" s="97"/>
      <c r="AJ198" s="97"/>
      <c r="AK198" s="97"/>
      <c r="AL198" s="97"/>
      <c r="AM198" s="97"/>
      <c r="AN198" s="97"/>
      <c r="AO198" s="97"/>
      <c r="AP198" s="97"/>
      <c r="AQ198" s="97"/>
      <c r="AR198" s="97"/>
      <c r="AS198" s="97"/>
      <c r="AT198" s="97"/>
      <c r="AU198" s="97"/>
      <c r="AV198" s="97"/>
      <c r="AW198" s="97"/>
      <c r="AX198" s="97"/>
      <c r="AY198" s="97"/>
      <c r="AZ198" s="97"/>
      <c r="BA198" s="97"/>
      <c r="BB198" s="97"/>
      <c r="BC198" s="97"/>
      <c r="BD198" s="97"/>
      <c r="BE198" s="97"/>
      <c r="BF198" s="97"/>
      <c r="BG198" s="97"/>
      <c r="BH198" s="97"/>
    </row>
    <row r="199" spans="1:60" x14ac:dyDescent="0.25">
      <c r="A199" s="97"/>
      <c r="J199" s="97"/>
      <c r="K199" s="97"/>
      <c r="L199" s="97"/>
      <c r="M199" s="97"/>
      <c r="N199" s="97"/>
      <c r="O199" s="97"/>
      <c r="P199" s="97"/>
      <c r="Q199" s="97"/>
      <c r="R199" s="97"/>
      <c r="S199" s="97"/>
      <c r="T199" s="97"/>
      <c r="U199" s="97"/>
      <c r="V199" s="97"/>
      <c r="W199" s="97"/>
      <c r="X199" s="97"/>
      <c r="Y199" s="97"/>
      <c r="Z199" s="97"/>
      <c r="AA199" s="97"/>
      <c r="AB199" s="97"/>
      <c r="AC199" s="97"/>
      <c r="AD199" s="97"/>
      <c r="AE199" s="97"/>
      <c r="AF199" s="97"/>
      <c r="AG199" s="97"/>
      <c r="AH199" s="97"/>
      <c r="AI199" s="97"/>
      <c r="AJ199" s="97"/>
      <c r="AK199" s="97"/>
      <c r="AL199" s="97"/>
      <c r="AM199" s="97"/>
      <c r="AN199" s="97"/>
      <c r="AO199" s="97"/>
      <c r="AP199" s="97"/>
      <c r="AQ199" s="97"/>
      <c r="AR199" s="97"/>
      <c r="AS199" s="97"/>
      <c r="AT199" s="97"/>
      <c r="AU199" s="97"/>
      <c r="AV199" s="97"/>
      <c r="AW199" s="97"/>
      <c r="AX199" s="97"/>
      <c r="AY199" s="97"/>
      <c r="AZ199" s="97"/>
      <c r="BA199" s="97"/>
      <c r="BB199" s="97"/>
      <c r="BC199" s="97"/>
      <c r="BD199" s="97"/>
      <c r="BE199" s="97"/>
      <c r="BF199" s="97"/>
      <c r="BG199" s="97"/>
      <c r="BH199" s="97"/>
    </row>
    <row r="200" spans="1:60" x14ac:dyDescent="0.25">
      <c r="A200" s="97"/>
      <c r="J200" s="97"/>
      <c r="K200" s="97"/>
      <c r="L200" s="97"/>
      <c r="M200" s="97"/>
      <c r="N200" s="97"/>
      <c r="O200" s="97"/>
      <c r="P200" s="97"/>
      <c r="Q200" s="97"/>
      <c r="R200" s="97"/>
      <c r="S200" s="97"/>
      <c r="T200" s="97"/>
      <c r="U200" s="97"/>
      <c r="V200" s="97"/>
      <c r="W200" s="97"/>
      <c r="X200" s="97"/>
      <c r="Y200" s="97"/>
      <c r="Z200" s="97"/>
      <c r="AA200" s="97"/>
      <c r="AB200" s="97"/>
      <c r="AC200" s="97"/>
      <c r="AD200" s="97"/>
      <c r="AE200" s="97"/>
      <c r="AF200" s="97"/>
      <c r="AG200" s="97"/>
      <c r="AH200" s="97"/>
      <c r="AI200" s="97"/>
      <c r="AJ200" s="97"/>
      <c r="AK200" s="97"/>
      <c r="AL200" s="97"/>
      <c r="AM200" s="97"/>
      <c r="AN200" s="97"/>
      <c r="AO200" s="97"/>
      <c r="AP200" s="97"/>
      <c r="AQ200" s="97"/>
      <c r="AR200" s="97"/>
      <c r="AS200" s="97"/>
      <c r="AT200" s="97"/>
      <c r="AU200" s="97"/>
      <c r="AV200" s="97"/>
      <c r="AW200" s="97"/>
      <c r="AX200" s="97"/>
      <c r="AY200" s="97"/>
      <c r="AZ200" s="97"/>
      <c r="BA200" s="97"/>
      <c r="BB200" s="97"/>
      <c r="BC200" s="97"/>
      <c r="BD200" s="97"/>
      <c r="BE200" s="97"/>
      <c r="BF200" s="97"/>
      <c r="BG200" s="97"/>
      <c r="BH200" s="97"/>
    </row>
    <row r="201" spans="1:60" x14ac:dyDescent="0.25">
      <c r="A201" s="97"/>
      <c r="J201" s="97"/>
      <c r="K201" s="97"/>
      <c r="L201" s="97"/>
      <c r="M201" s="97"/>
      <c r="N201" s="97"/>
      <c r="O201" s="97"/>
      <c r="P201" s="97"/>
      <c r="Q201" s="97"/>
      <c r="R201" s="97"/>
      <c r="S201" s="97"/>
      <c r="T201" s="97"/>
      <c r="U201" s="97"/>
      <c r="V201" s="97"/>
      <c r="W201" s="97"/>
      <c r="X201" s="97"/>
      <c r="Y201" s="97"/>
      <c r="Z201" s="97"/>
      <c r="AA201" s="97"/>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7"/>
      <c r="AZ201" s="97"/>
      <c r="BA201" s="97"/>
      <c r="BB201" s="97"/>
      <c r="BC201" s="97"/>
      <c r="BD201" s="97"/>
      <c r="BE201" s="97"/>
      <c r="BF201" s="97"/>
      <c r="BG201" s="97"/>
      <c r="BH201" s="97"/>
    </row>
    <row r="202" spans="1:60" x14ac:dyDescent="0.25">
      <c r="A202" s="97"/>
      <c r="J202" s="97"/>
      <c r="K202" s="97"/>
      <c r="L202" s="97"/>
      <c r="M202" s="97"/>
      <c r="N202" s="97"/>
      <c r="O202" s="97"/>
      <c r="P202" s="97"/>
      <c r="Q202" s="97"/>
      <c r="R202" s="97"/>
      <c r="S202" s="97"/>
      <c r="T202" s="97"/>
      <c r="U202" s="97"/>
      <c r="V202" s="97"/>
      <c r="W202" s="97"/>
      <c r="X202" s="97"/>
      <c r="Y202" s="97"/>
      <c r="Z202" s="97"/>
      <c r="AA202" s="97"/>
      <c r="AB202" s="97"/>
      <c r="AC202" s="97"/>
      <c r="AD202" s="97"/>
      <c r="AE202" s="97"/>
      <c r="AF202" s="97"/>
      <c r="AG202" s="97"/>
      <c r="AH202" s="97"/>
      <c r="AI202" s="97"/>
      <c r="AJ202" s="97"/>
      <c r="AK202" s="97"/>
      <c r="AL202" s="97"/>
      <c r="AM202" s="97"/>
      <c r="AN202" s="97"/>
      <c r="AO202" s="97"/>
      <c r="AP202" s="97"/>
      <c r="AQ202" s="97"/>
      <c r="AR202" s="97"/>
      <c r="AS202" s="97"/>
      <c r="AT202" s="97"/>
      <c r="AU202" s="97"/>
      <c r="AV202" s="97"/>
      <c r="AW202" s="97"/>
      <c r="AX202" s="97"/>
      <c r="AY202" s="97"/>
      <c r="AZ202" s="97"/>
      <c r="BA202" s="97"/>
      <c r="BB202" s="97"/>
      <c r="BC202" s="97"/>
      <c r="BD202" s="97"/>
      <c r="BE202" s="97"/>
      <c r="BF202" s="97"/>
      <c r="BG202" s="97"/>
      <c r="BH202" s="97"/>
    </row>
    <row r="203" spans="1:60" x14ac:dyDescent="0.25">
      <c r="A203" s="97"/>
      <c r="J203" s="97"/>
      <c r="K203" s="97"/>
      <c r="L203" s="97"/>
      <c r="M203" s="97"/>
      <c r="N203" s="97"/>
      <c r="O203" s="97"/>
      <c r="P203" s="97"/>
      <c r="Q203" s="97"/>
      <c r="R203" s="97"/>
      <c r="S203" s="97"/>
      <c r="T203" s="97"/>
      <c r="U203" s="97"/>
      <c r="V203" s="97"/>
      <c r="W203" s="97"/>
      <c r="X203" s="97"/>
      <c r="Y203" s="97"/>
      <c r="Z203" s="97"/>
      <c r="AA203" s="97"/>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7"/>
      <c r="AZ203" s="97"/>
      <c r="BA203" s="97"/>
      <c r="BB203" s="97"/>
      <c r="BC203" s="97"/>
      <c r="BD203" s="97"/>
      <c r="BE203" s="97"/>
      <c r="BF203" s="97"/>
      <c r="BG203" s="97"/>
      <c r="BH203" s="97"/>
    </row>
    <row r="204" spans="1:60" x14ac:dyDescent="0.25">
      <c r="A204" s="97"/>
      <c r="J204" s="97"/>
      <c r="K204" s="97"/>
      <c r="L204" s="97"/>
      <c r="M204" s="97"/>
      <c r="N204" s="97"/>
      <c r="O204" s="97"/>
      <c r="P204" s="97"/>
      <c r="Q204" s="97"/>
      <c r="R204" s="97"/>
      <c r="S204" s="97"/>
      <c r="T204" s="97"/>
      <c r="U204" s="97"/>
      <c r="V204" s="97"/>
      <c r="W204" s="97"/>
      <c r="X204" s="97"/>
      <c r="Y204" s="97"/>
      <c r="Z204" s="97"/>
      <c r="AA204" s="97"/>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7"/>
      <c r="AZ204" s="97"/>
      <c r="BA204" s="97"/>
      <c r="BB204" s="97"/>
      <c r="BC204" s="97"/>
      <c r="BD204" s="97"/>
      <c r="BE204" s="97"/>
      <c r="BF204" s="97"/>
      <c r="BG204" s="97"/>
      <c r="BH204" s="97"/>
    </row>
    <row r="205" spans="1:60" x14ac:dyDescent="0.25">
      <c r="A205" s="97"/>
      <c r="J205" s="97"/>
      <c r="K205" s="97"/>
      <c r="L205" s="97"/>
      <c r="M205" s="97"/>
      <c r="N205" s="97"/>
      <c r="O205" s="97"/>
      <c r="P205" s="97"/>
      <c r="Q205" s="97"/>
      <c r="R205" s="97"/>
      <c r="S205" s="97"/>
      <c r="T205" s="97"/>
      <c r="U205" s="97"/>
      <c r="V205" s="97"/>
      <c r="W205" s="97"/>
      <c r="X205" s="97"/>
      <c r="Y205" s="97"/>
      <c r="Z205" s="97"/>
      <c r="AA205" s="97"/>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7"/>
      <c r="AZ205" s="97"/>
      <c r="BA205" s="97"/>
      <c r="BB205" s="97"/>
      <c r="BC205" s="97"/>
      <c r="BD205" s="97"/>
      <c r="BE205" s="97"/>
      <c r="BF205" s="97"/>
      <c r="BG205" s="97"/>
      <c r="BH205" s="97"/>
    </row>
    <row r="206" spans="1:60" x14ac:dyDescent="0.25">
      <c r="A206" s="97"/>
      <c r="J206" s="97"/>
      <c r="K206" s="97"/>
      <c r="L206" s="97"/>
      <c r="M206" s="97"/>
      <c r="N206" s="97"/>
      <c r="O206" s="97"/>
      <c r="P206" s="97"/>
      <c r="Q206" s="97"/>
      <c r="R206" s="97"/>
      <c r="S206" s="97"/>
      <c r="T206" s="97"/>
      <c r="U206" s="97"/>
      <c r="V206" s="97"/>
      <c r="W206" s="97"/>
      <c r="X206" s="97"/>
      <c r="Y206" s="97"/>
      <c r="Z206" s="97"/>
      <c r="AA206" s="97"/>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Y206" s="97"/>
      <c r="AZ206" s="97"/>
      <c r="BA206" s="97"/>
      <c r="BB206" s="97"/>
      <c r="BC206" s="97"/>
      <c r="BD206" s="97"/>
      <c r="BE206" s="97"/>
      <c r="BF206" s="97"/>
      <c r="BG206" s="97"/>
      <c r="BH206" s="97"/>
    </row>
    <row r="207" spans="1:60" x14ac:dyDescent="0.25">
      <c r="A207" s="97"/>
      <c r="J207" s="97"/>
      <c r="K207" s="97"/>
      <c r="L207" s="97"/>
      <c r="M207" s="97"/>
      <c r="N207" s="97"/>
      <c r="O207" s="97"/>
      <c r="P207" s="97"/>
      <c r="Q207" s="97"/>
      <c r="R207" s="97"/>
      <c r="S207" s="97"/>
      <c r="T207" s="97"/>
      <c r="U207" s="97"/>
      <c r="V207" s="97"/>
      <c r="W207" s="97"/>
      <c r="X207" s="97"/>
      <c r="Y207" s="97"/>
      <c r="Z207" s="97"/>
      <c r="AA207" s="97"/>
      <c r="AB207" s="97"/>
      <c r="AC207" s="97"/>
      <c r="AD207" s="97"/>
      <c r="AE207" s="97"/>
      <c r="AF207" s="97"/>
      <c r="AG207" s="97"/>
      <c r="AH207" s="97"/>
      <c r="AI207" s="97"/>
      <c r="AJ207" s="97"/>
      <c r="AK207" s="97"/>
      <c r="AL207" s="97"/>
      <c r="AM207" s="97"/>
      <c r="AN207" s="97"/>
      <c r="AO207" s="97"/>
      <c r="AP207" s="97"/>
      <c r="AQ207" s="97"/>
      <c r="AR207" s="97"/>
      <c r="AS207" s="97"/>
      <c r="AT207" s="97"/>
      <c r="AU207" s="97"/>
      <c r="AV207" s="97"/>
      <c r="AW207" s="97"/>
      <c r="AX207" s="97"/>
      <c r="AY207" s="97"/>
      <c r="AZ207" s="97"/>
      <c r="BA207" s="97"/>
      <c r="BB207" s="97"/>
      <c r="BC207" s="97"/>
      <c r="BD207" s="97"/>
      <c r="BE207" s="97"/>
      <c r="BF207" s="97"/>
      <c r="BG207" s="97"/>
      <c r="BH207" s="97"/>
    </row>
    <row r="208" spans="1:60" x14ac:dyDescent="0.25">
      <c r="A208" s="97"/>
      <c r="J208" s="97"/>
      <c r="K208" s="97"/>
      <c r="L208" s="97"/>
      <c r="M208" s="97"/>
      <c r="N208" s="97"/>
      <c r="O208" s="97"/>
      <c r="P208" s="97"/>
      <c r="Q208" s="97"/>
      <c r="R208" s="97"/>
      <c r="S208" s="97"/>
      <c r="T208" s="97"/>
      <c r="U208" s="97"/>
      <c r="V208" s="97"/>
      <c r="W208" s="97"/>
      <c r="X208" s="97"/>
      <c r="Y208" s="97"/>
      <c r="Z208" s="97"/>
      <c r="AA208" s="97"/>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7"/>
      <c r="AZ208" s="97"/>
      <c r="BA208" s="97"/>
      <c r="BB208" s="97"/>
      <c r="BC208" s="97"/>
      <c r="BD208" s="97"/>
      <c r="BE208" s="97"/>
      <c r="BF208" s="97"/>
      <c r="BG208" s="97"/>
      <c r="BH208" s="97"/>
    </row>
    <row r="209" spans="1:60" x14ac:dyDescent="0.25">
      <c r="A209" s="97"/>
      <c r="J209" s="97"/>
      <c r="K209" s="97"/>
      <c r="L209" s="97"/>
      <c r="M209" s="97"/>
      <c r="N209" s="97"/>
      <c r="O209" s="97"/>
      <c r="P209" s="97"/>
      <c r="Q209" s="97"/>
      <c r="R209" s="97"/>
      <c r="S209" s="97"/>
      <c r="T209" s="97"/>
      <c r="U209" s="97"/>
      <c r="V209" s="97"/>
      <c r="W209" s="97"/>
      <c r="X209" s="97"/>
      <c r="Y209" s="97"/>
      <c r="Z209" s="97"/>
      <c r="AA209" s="97"/>
      <c r="AB209" s="97"/>
      <c r="AC209" s="97"/>
      <c r="AD209" s="97"/>
      <c r="AE209" s="97"/>
      <c r="AF209" s="97"/>
      <c r="AG209" s="97"/>
      <c r="AH209" s="97"/>
      <c r="AI209" s="97"/>
      <c r="AJ209" s="97"/>
      <c r="AK209" s="97"/>
      <c r="AL209" s="97"/>
      <c r="AM209" s="97"/>
      <c r="AN209" s="97"/>
      <c r="AO209" s="97"/>
      <c r="AP209" s="97"/>
      <c r="AQ209" s="97"/>
      <c r="AR209" s="97"/>
      <c r="AS209" s="97"/>
      <c r="AT209" s="97"/>
      <c r="AU209" s="97"/>
      <c r="AV209" s="97"/>
      <c r="AW209" s="97"/>
      <c r="AX209" s="97"/>
      <c r="AY209" s="97"/>
      <c r="AZ209" s="97"/>
      <c r="BA209" s="97"/>
      <c r="BB209" s="97"/>
      <c r="BC209" s="97"/>
      <c r="BD209" s="97"/>
      <c r="BE209" s="97"/>
      <c r="BF209" s="97"/>
      <c r="BG209" s="97"/>
      <c r="BH209" s="97"/>
    </row>
    <row r="210" spans="1:60" x14ac:dyDescent="0.25">
      <c r="A210" s="97"/>
      <c r="J210" s="97"/>
      <c r="K210" s="97"/>
      <c r="L210" s="97"/>
      <c r="M210" s="97"/>
      <c r="N210" s="97"/>
      <c r="O210" s="97"/>
      <c r="P210" s="97"/>
      <c r="Q210" s="97"/>
      <c r="R210" s="97"/>
      <c r="S210" s="97"/>
      <c r="T210" s="97"/>
      <c r="U210" s="97"/>
      <c r="V210" s="97"/>
      <c r="W210" s="97"/>
      <c r="X210" s="97"/>
      <c r="Y210" s="97"/>
      <c r="Z210" s="97"/>
      <c r="AA210" s="97"/>
      <c r="AB210" s="97"/>
      <c r="AC210" s="97"/>
      <c r="AD210" s="97"/>
      <c r="AE210" s="97"/>
      <c r="AF210" s="97"/>
      <c r="AG210" s="97"/>
      <c r="AH210" s="97"/>
      <c r="AI210" s="97"/>
      <c r="AJ210" s="97"/>
      <c r="AK210" s="97"/>
      <c r="AL210" s="97"/>
      <c r="AM210" s="97"/>
      <c r="AN210" s="97"/>
      <c r="AO210" s="97"/>
      <c r="AP210" s="97"/>
      <c r="AQ210" s="97"/>
      <c r="AR210" s="97"/>
      <c r="AS210" s="97"/>
      <c r="AT210" s="97"/>
      <c r="AU210" s="97"/>
      <c r="AV210" s="97"/>
      <c r="AW210" s="97"/>
      <c r="AX210" s="97"/>
      <c r="AY210" s="97"/>
      <c r="AZ210" s="97"/>
      <c r="BA210" s="97"/>
      <c r="BB210" s="97"/>
      <c r="BC210" s="97"/>
      <c r="BD210" s="97"/>
      <c r="BE210" s="97"/>
      <c r="BF210" s="97"/>
      <c r="BG210" s="97"/>
      <c r="BH210" s="97"/>
    </row>
    <row r="211" spans="1:60" x14ac:dyDescent="0.25">
      <c r="A211" s="97"/>
      <c r="J211" s="97"/>
      <c r="K211" s="97"/>
      <c r="L211" s="97"/>
      <c r="M211" s="97"/>
      <c r="N211" s="97"/>
      <c r="O211" s="97"/>
      <c r="P211" s="97"/>
      <c r="Q211" s="97"/>
      <c r="R211" s="97"/>
      <c r="S211" s="97"/>
      <c r="T211" s="97"/>
      <c r="U211" s="97"/>
      <c r="V211" s="97"/>
      <c r="W211" s="97"/>
      <c r="X211" s="97"/>
      <c r="Y211" s="97"/>
      <c r="Z211" s="97"/>
      <c r="AA211" s="97"/>
      <c r="AB211" s="97"/>
      <c r="AC211" s="97"/>
      <c r="AD211" s="97"/>
      <c r="AE211" s="97"/>
      <c r="AF211" s="97"/>
      <c r="AG211" s="97"/>
      <c r="AH211" s="97"/>
      <c r="AI211" s="97"/>
      <c r="AJ211" s="97"/>
      <c r="AK211" s="97"/>
      <c r="AL211" s="97"/>
      <c r="AM211" s="97"/>
      <c r="AN211" s="97"/>
      <c r="AO211" s="97"/>
      <c r="AP211" s="97"/>
      <c r="AQ211" s="97"/>
      <c r="AR211" s="97"/>
      <c r="AS211" s="97"/>
      <c r="AT211" s="97"/>
      <c r="AU211" s="97"/>
      <c r="AV211" s="97"/>
      <c r="AW211" s="97"/>
      <c r="AX211" s="97"/>
      <c r="AY211" s="97"/>
      <c r="AZ211" s="97"/>
      <c r="BA211" s="97"/>
      <c r="BB211" s="97"/>
      <c r="BC211" s="97"/>
      <c r="BD211" s="97"/>
      <c r="BE211" s="97"/>
      <c r="BF211" s="97"/>
      <c r="BG211" s="97"/>
      <c r="BH211" s="97"/>
    </row>
    <row r="212" spans="1:60" x14ac:dyDescent="0.25">
      <c r="A212" s="97"/>
      <c r="J212" s="97"/>
      <c r="K212" s="97"/>
      <c r="L212" s="97"/>
      <c r="M212" s="97"/>
      <c r="N212" s="97"/>
      <c r="O212" s="97"/>
      <c r="P212" s="97"/>
      <c r="Q212" s="97"/>
      <c r="R212" s="97"/>
      <c r="S212" s="97"/>
      <c r="T212" s="97"/>
      <c r="U212" s="97"/>
      <c r="V212" s="97"/>
      <c r="W212" s="97"/>
      <c r="X212" s="97"/>
      <c r="Y212" s="97"/>
      <c r="Z212" s="97"/>
      <c r="AA212" s="97"/>
      <c r="AB212" s="97"/>
      <c r="AC212" s="97"/>
      <c r="AD212" s="97"/>
      <c r="AE212" s="97"/>
      <c r="AF212" s="97"/>
      <c r="AG212" s="97"/>
      <c r="AH212" s="97"/>
      <c r="AI212" s="97"/>
      <c r="AJ212" s="97"/>
      <c r="AK212" s="97"/>
      <c r="AL212" s="97"/>
      <c r="AM212" s="97"/>
      <c r="AN212" s="97"/>
      <c r="AO212" s="97"/>
      <c r="AP212" s="97"/>
      <c r="AQ212" s="97"/>
      <c r="AR212" s="97"/>
      <c r="AS212" s="97"/>
      <c r="AT212" s="97"/>
      <c r="AU212" s="97"/>
      <c r="AV212" s="97"/>
      <c r="AW212" s="97"/>
      <c r="AX212" s="97"/>
      <c r="AY212" s="97"/>
      <c r="AZ212" s="97"/>
      <c r="BA212" s="97"/>
      <c r="BB212" s="97"/>
      <c r="BC212" s="97"/>
      <c r="BD212" s="97"/>
      <c r="BE212" s="97"/>
      <c r="BF212" s="97"/>
      <c r="BG212" s="97"/>
      <c r="BH212" s="97"/>
    </row>
    <row r="213" spans="1:60" x14ac:dyDescent="0.25">
      <c r="A213" s="97"/>
      <c r="J213" s="97"/>
      <c r="K213" s="97"/>
      <c r="L213" s="97"/>
      <c r="M213" s="97"/>
      <c r="N213" s="97"/>
      <c r="O213" s="97"/>
      <c r="P213" s="97"/>
      <c r="Q213" s="97"/>
      <c r="R213" s="97"/>
      <c r="S213" s="97"/>
      <c r="T213" s="97"/>
      <c r="U213" s="97"/>
      <c r="V213" s="97"/>
      <c r="W213" s="97"/>
      <c r="X213" s="97"/>
      <c r="Y213" s="97"/>
      <c r="Z213" s="97"/>
      <c r="AA213" s="97"/>
      <c r="AB213" s="97"/>
      <c r="AC213" s="97"/>
      <c r="AD213" s="97"/>
      <c r="AE213" s="97"/>
      <c r="AF213" s="97"/>
      <c r="AG213" s="97"/>
      <c r="AH213" s="97"/>
      <c r="AI213" s="97"/>
      <c r="AJ213" s="97"/>
      <c r="AK213" s="97"/>
      <c r="AL213" s="97"/>
      <c r="AM213" s="97"/>
      <c r="AN213" s="97"/>
      <c r="AO213" s="97"/>
      <c r="AP213" s="97"/>
      <c r="AQ213" s="97"/>
      <c r="AR213" s="97"/>
      <c r="AS213" s="97"/>
      <c r="AT213" s="97"/>
      <c r="AU213" s="97"/>
      <c r="AV213" s="97"/>
      <c r="AW213" s="97"/>
      <c r="AX213" s="97"/>
      <c r="AY213" s="97"/>
      <c r="AZ213" s="97"/>
      <c r="BA213" s="97"/>
      <c r="BB213" s="97"/>
      <c r="BC213" s="97"/>
      <c r="BD213" s="97"/>
      <c r="BE213" s="97"/>
      <c r="BF213" s="97"/>
      <c r="BG213" s="97"/>
      <c r="BH213" s="97"/>
    </row>
    <row r="214" spans="1:60" x14ac:dyDescent="0.25">
      <c r="A214" s="97"/>
      <c r="J214" s="97"/>
      <c r="K214" s="97"/>
      <c r="L214" s="97"/>
      <c r="M214" s="97"/>
      <c r="N214" s="97"/>
      <c r="O214" s="97"/>
      <c r="P214" s="97"/>
      <c r="Q214" s="97"/>
      <c r="R214" s="97"/>
      <c r="S214" s="97"/>
      <c r="T214" s="97"/>
      <c r="U214" s="97"/>
      <c r="V214" s="97"/>
      <c r="W214" s="97"/>
      <c r="X214" s="97"/>
      <c r="Y214" s="97"/>
      <c r="Z214" s="97"/>
      <c r="AA214" s="97"/>
      <c r="AB214" s="97"/>
      <c r="AC214" s="97"/>
      <c r="AD214" s="97"/>
      <c r="AE214" s="97"/>
      <c r="AF214" s="97"/>
      <c r="AG214" s="97"/>
      <c r="AH214" s="97"/>
      <c r="AI214" s="97"/>
      <c r="AJ214" s="97"/>
      <c r="AK214" s="97"/>
      <c r="AL214" s="97"/>
      <c r="AM214" s="97"/>
      <c r="AN214" s="97"/>
      <c r="AO214" s="97"/>
      <c r="AP214" s="97"/>
      <c r="AQ214" s="97"/>
      <c r="AR214" s="97"/>
      <c r="AS214" s="97"/>
      <c r="AT214" s="97"/>
      <c r="AU214" s="97"/>
      <c r="AV214" s="97"/>
      <c r="AW214" s="97"/>
      <c r="AX214" s="97"/>
      <c r="AY214" s="97"/>
      <c r="AZ214" s="97"/>
      <c r="BA214" s="97"/>
      <c r="BB214" s="97"/>
      <c r="BC214" s="97"/>
      <c r="BD214" s="97"/>
      <c r="BE214" s="97"/>
      <c r="BF214" s="97"/>
      <c r="BG214" s="97"/>
      <c r="BH214" s="97"/>
    </row>
    <row r="215" spans="1:60" x14ac:dyDescent="0.25">
      <c r="A215" s="97"/>
      <c r="J215" s="97"/>
      <c r="K215" s="97"/>
      <c r="L215" s="97"/>
      <c r="M215" s="97"/>
      <c r="N215" s="97"/>
      <c r="O215" s="97"/>
      <c r="P215" s="97"/>
      <c r="Q215" s="97"/>
      <c r="R215" s="97"/>
      <c r="S215" s="97"/>
      <c r="T215" s="97"/>
      <c r="U215" s="97"/>
      <c r="V215" s="97"/>
      <c r="W215" s="97"/>
      <c r="X215" s="97"/>
      <c r="Y215" s="97"/>
      <c r="Z215" s="97"/>
      <c r="AA215" s="97"/>
      <c r="AB215" s="97"/>
      <c r="AC215" s="97"/>
      <c r="AD215" s="97"/>
      <c r="AE215" s="97"/>
      <c r="AF215" s="97"/>
      <c r="AG215" s="97"/>
      <c r="AH215" s="97"/>
      <c r="AI215" s="97"/>
      <c r="AJ215" s="97"/>
      <c r="AK215" s="97"/>
      <c r="AL215" s="97"/>
      <c r="AM215" s="97"/>
      <c r="AN215" s="97"/>
      <c r="AO215" s="97"/>
      <c r="AP215" s="97"/>
      <c r="AQ215" s="97"/>
      <c r="AR215" s="97"/>
      <c r="AS215" s="97"/>
      <c r="AT215" s="97"/>
      <c r="AU215" s="97"/>
      <c r="AV215" s="97"/>
      <c r="AW215" s="97"/>
      <c r="AX215" s="97"/>
      <c r="AY215" s="97"/>
      <c r="AZ215" s="97"/>
      <c r="BA215" s="97"/>
      <c r="BB215" s="97"/>
      <c r="BC215" s="97"/>
      <c r="BD215" s="97"/>
      <c r="BE215" s="97"/>
      <c r="BF215" s="97"/>
      <c r="BG215" s="97"/>
      <c r="BH215" s="97"/>
    </row>
    <row r="216" spans="1:60" x14ac:dyDescent="0.25">
      <c r="A216" s="97"/>
      <c r="J216" s="97"/>
      <c r="K216" s="97"/>
      <c r="L216" s="97"/>
      <c r="M216" s="97"/>
      <c r="N216" s="97"/>
      <c r="O216" s="97"/>
      <c r="P216" s="97"/>
      <c r="Q216" s="97"/>
      <c r="R216" s="97"/>
      <c r="S216" s="97"/>
      <c r="T216" s="97"/>
      <c r="U216" s="97"/>
      <c r="V216" s="97"/>
      <c r="W216" s="97"/>
      <c r="X216" s="97"/>
      <c r="Y216" s="97"/>
      <c r="Z216" s="97"/>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97"/>
      <c r="BB216" s="97"/>
      <c r="BC216" s="97"/>
      <c r="BD216" s="97"/>
      <c r="BE216" s="97"/>
      <c r="BF216" s="97"/>
      <c r="BG216" s="97"/>
      <c r="BH216" s="97"/>
    </row>
    <row r="217" spans="1:60" x14ac:dyDescent="0.25">
      <c r="A217" s="97"/>
      <c r="J217" s="97"/>
      <c r="K217" s="97"/>
      <c r="L217" s="97"/>
      <c r="M217" s="97"/>
      <c r="N217" s="97"/>
      <c r="O217" s="97"/>
      <c r="P217" s="97"/>
      <c r="Q217" s="97"/>
      <c r="R217" s="97"/>
      <c r="S217" s="97"/>
      <c r="T217" s="97"/>
      <c r="U217" s="97"/>
      <c r="V217" s="97"/>
      <c r="W217" s="97"/>
      <c r="X217" s="97"/>
      <c r="Y217" s="97"/>
      <c r="Z217" s="97"/>
      <c r="AA217" s="97"/>
      <c r="AB217" s="97"/>
      <c r="AC217" s="97"/>
      <c r="AD217" s="97"/>
      <c r="AE217" s="97"/>
      <c r="AF217" s="97"/>
      <c r="AG217" s="97"/>
      <c r="AH217" s="97"/>
      <c r="AI217" s="97"/>
      <c r="AJ217" s="97"/>
      <c r="AK217" s="97"/>
      <c r="AL217" s="97"/>
      <c r="AM217" s="97"/>
      <c r="AN217" s="97"/>
      <c r="AO217" s="97"/>
      <c r="AP217" s="97"/>
      <c r="AQ217" s="97"/>
      <c r="AR217" s="97"/>
      <c r="AS217" s="97"/>
      <c r="AT217" s="97"/>
      <c r="AU217" s="97"/>
      <c r="AV217" s="97"/>
      <c r="AW217" s="97"/>
      <c r="AX217" s="97"/>
      <c r="AY217" s="97"/>
      <c r="AZ217" s="97"/>
      <c r="BA217" s="97"/>
      <c r="BB217" s="97"/>
      <c r="BC217" s="97"/>
      <c r="BD217" s="97"/>
      <c r="BE217" s="97"/>
      <c r="BF217" s="97"/>
      <c r="BG217" s="97"/>
      <c r="BH217" s="97"/>
    </row>
    <row r="218" spans="1:60" x14ac:dyDescent="0.25">
      <c r="A218" s="97"/>
      <c r="J218" s="97"/>
      <c r="K218" s="97"/>
      <c r="L218" s="97"/>
      <c r="M218" s="97"/>
      <c r="N218" s="97"/>
      <c r="O218" s="97"/>
      <c r="P218" s="97"/>
      <c r="Q218" s="97"/>
      <c r="R218" s="97"/>
      <c r="S218" s="97"/>
      <c r="T218" s="97"/>
      <c r="U218" s="97"/>
      <c r="V218" s="97"/>
      <c r="W218" s="97"/>
      <c r="X218" s="97"/>
      <c r="Y218" s="97"/>
      <c r="Z218" s="97"/>
      <c r="AA218" s="97"/>
      <c r="AB218" s="97"/>
      <c r="AC218" s="97"/>
      <c r="AD218" s="97"/>
      <c r="AE218" s="97"/>
      <c r="AF218" s="97"/>
      <c r="AG218" s="97"/>
      <c r="AH218" s="97"/>
      <c r="AI218" s="97"/>
      <c r="AJ218" s="97"/>
      <c r="AK218" s="97"/>
      <c r="AL218" s="97"/>
      <c r="AM218" s="97"/>
      <c r="AN218" s="97"/>
      <c r="AO218" s="97"/>
      <c r="AP218" s="97"/>
      <c r="AQ218" s="97"/>
      <c r="AR218" s="97"/>
      <c r="AS218" s="97"/>
      <c r="AT218" s="97"/>
      <c r="AU218" s="97"/>
      <c r="AV218" s="97"/>
      <c r="AW218" s="97"/>
      <c r="AX218" s="97"/>
      <c r="AY218" s="97"/>
      <c r="AZ218" s="97"/>
      <c r="BA218" s="97"/>
      <c r="BB218" s="97"/>
      <c r="BC218" s="97"/>
      <c r="BD218" s="97"/>
      <c r="BE218" s="97"/>
      <c r="BF218" s="97"/>
      <c r="BG218" s="97"/>
      <c r="BH218" s="97"/>
    </row>
    <row r="219" spans="1:60" x14ac:dyDescent="0.25">
      <c r="A219" s="97"/>
      <c r="J219" s="97"/>
      <c r="K219" s="97"/>
      <c r="L219" s="97"/>
      <c r="M219" s="97"/>
      <c r="N219" s="97"/>
      <c r="O219" s="97"/>
      <c r="P219" s="97"/>
      <c r="Q219" s="97"/>
      <c r="R219" s="97"/>
      <c r="S219" s="97"/>
      <c r="T219" s="97"/>
      <c r="U219" s="97"/>
      <c r="V219" s="97"/>
      <c r="W219" s="97"/>
      <c r="X219" s="97"/>
      <c r="Y219" s="97"/>
      <c r="Z219" s="97"/>
      <c r="AA219" s="97"/>
      <c r="AB219" s="97"/>
      <c r="AC219" s="97"/>
      <c r="AD219" s="97"/>
      <c r="AE219" s="97"/>
      <c r="AF219" s="97"/>
      <c r="AG219" s="97"/>
      <c r="AH219" s="97"/>
      <c r="AI219" s="97"/>
      <c r="AJ219" s="97"/>
      <c r="AK219" s="97"/>
      <c r="AL219" s="97"/>
      <c r="AM219" s="97"/>
      <c r="AN219" s="97"/>
      <c r="AO219" s="97"/>
      <c r="AP219" s="97"/>
      <c r="AQ219" s="97"/>
      <c r="AR219" s="97"/>
      <c r="AS219" s="97"/>
      <c r="AT219" s="97"/>
      <c r="AU219" s="97"/>
      <c r="AV219" s="97"/>
      <c r="AW219" s="97"/>
      <c r="AX219" s="97"/>
      <c r="AY219" s="97"/>
      <c r="AZ219" s="97"/>
      <c r="BA219" s="97"/>
      <c r="BB219" s="97"/>
      <c r="BC219" s="97"/>
      <c r="BD219" s="97"/>
      <c r="BE219" s="97"/>
      <c r="BF219" s="97"/>
      <c r="BG219" s="97"/>
      <c r="BH219" s="97"/>
    </row>
    <row r="220" spans="1:60" x14ac:dyDescent="0.25">
      <c r="A220" s="97"/>
      <c r="J220" s="97"/>
      <c r="K220" s="97"/>
      <c r="L220" s="97"/>
      <c r="M220" s="97"/>
      <c r="N220" s="97"/>
      <c r="O220" s="97"/>
      <c r="P220" s="97"/>
      <c r="Q220" s="97"/>
      <c r="R220" s="97"/>
      <c r="S220" s="97"/>
      <c r="T220" s="97"/>
      <c r="U220" s="97"/>
      <c r="V220" s="97"/>
      <c r="W220" s="97"/>
      <c r="X220" s="97"/>
      <c r="Y220" s="97"/>
      <c r="Z220" s="97"/>
      <c r="AA220" s="97"/>
      <c r="AB220" s="97"/>
      <c r="AC220" s="97"/>
      <c r="AD220" s="97"/>
      <c r="AE220" s="97"/>
      <c r="AF220" s="97"/>
      <c r="AG220" s="97"/>
      <c r="AH220" s="97"/>
      <c r="AI220" s="97"/>
      <c r="AJ220" s="97"/>
      <c r="AK220" s="97"/>
      <c r="AL220" s="97"/>
      <c r="AM220" s="97"/>
      <c r="AN220" s="97"/>
      <c r="AO220" s="97"/>
      <c r="AP220" s="97"/>
      <c r="AQ220" s="97"/>
      <c r="AR220" s="97"/>
      <c r="AS220" s="97"/>
      <c r="AT220" s="97"/>
      <c r="AU220" s="97"/>
      <c r="AV220" s="97"/>
      <c r="AW220" s="97"/>
      <c r="AX220" s="97"/>
      <c r="AY220" s="97"/>
      <c r="AZ220" s="97"/>
      <c r="BA220" s="97"/>
      <c r="BB220" s="97"/>
      <c r="BC220" s="97"/>
      <c r="BD220" s="97"/>
      <c r="BE220" s="97"/>
      <c r="BF220" s="97"/>
      <c r="BG220" s="97"/>
      <c r="BH220" s="97"/>
    </row>
    <row r="221" spans="1:60" x14ac:dyDescent="0.25">
      <c r="A221" s="97"/>
      <c r="J221" s="97"/>
      <c r="K221" s="97"/>
      <c r="L221" s="97"/>
      <c r="M221" s="97"/>
      <c r="N221" s="97"/>
      <c r="O221" s="97"/>
      <c r="P221" s="97"/>
      <c r="Q221" s="97"/>
      <c r="R221" s="97"/>
      <c r="S221" s="97"/>
      <c r="T221" s="97"/>
      <c r="U221" s="97"/>
      <c r="V221" s="97"/>
      <c r="W221" s="97"/>
      <c r="X221" s="97"/>
      <c r="Y221" s="97"/>
      <c r="Z221" s="97"/>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7"/>
      <c r="AY221" s="97"/>
      <c r="AZ221" s="97"/>
      <c r="BA221" s="97"/>
      <c r="BB221" s="97"/>
      <c r="BC221" s="97"/>
      <c r="BD221" s="97"/>
      <c r="BE221" s="97"/>
      <c r="BF221" s="97"/>
      <c r="BG221" s="97"/>
      <c r="BH221" s="97"/>
    </row>
    <row r="222" spans="1:60" x14ac:dyDescent="0.25">
      <c r="A222" s="97"/>
      <c r="J222" s="97"/>
      <c r="K222" s="97"/>
      <c r="L222" s="97"/>
      <c r="M222" s="97"/>
      <c r="N222" s="97"/>
      <c r="O222" s="97"/>
      <c r="P222" s="97"/>
      <c r="Q222" s="97"/>
      <c r="R222" s="97"/>
      <c r="S222" s="97"/>
      <c r="T222" s="97"/>
      <c r="U222" s="97"/>
      <c r="V222" s="97"/>
      <c r="W222" s="97"/>
      <c r="X222" s="97"/>
      <c r="Y222" s="97"/>
      <c r="Z222" s="97"/>
      <c r="AA222" s="97"/>
      <c r="AB222" s="97"/>
      <c r="AC222" s="97"/>
      <c r="AD222" s="97"/>
      <c r="AE222" s="97"/>
      <c r="AF222" s="97"/>
      <c r="AG222" s="97"/>
      <c r="AH222" s="97"/>
      <c r="AI222" s="97"/>
      <c r="AJ222" s="97"/>
      <c r="AK222" s="97"/>
      <c r="AL222" s="97"/>
      <c r="AM222" s="97"/>
      <c r="AN222" s="97"/>
      <c r="AO222" s="97"/>
      <c r="AP222" s="97"/>
      <c r="AQ222" s="97"/>
      <c r="AR222" s="97"/>
      <c r="AS222" s="97"/>
      <c r="AT222" s="97"/>
      <c r="AU222" s="97"/>
      <c r="AV222" s="97"/>
      <c r="AW222" s="97"/>
      <c r="AX222" s="97"/>
      <c r="AY222" s="97"/>
      <c r="AZ222" s="97"/>
      <c r="BA222" s="97"/>
      <c r="BB222" s="97"/>
      <c r="BC222" s="97"/>
      <c r="BD222" s="97"/>
      <c r="BE222" s="97"/>
      <c r="BF222" s="97"/>
      <c r="BG222" s="97"/>
      <c r="BH222" s="97"/>
    </row>
    <row r="223" spans="1:60" x14ac:dyDescent="0.25">
      <c r="A223" s="97"/>
      <c r="J223" s="97"/>
      <c r="K223" s="97"/>
      <c r="L223" s="97"/>
      <c r="M223" s="97"/>
      <c r="N223" s="97"/>
      <c r="O223" s="97"/>
      <c r="P223" s="97"/>
      <c r="Q223" s="97"/>
      <c r="R223" s="97"/>
      <c r="S223" s="97"/>
      <c r="T223" s="97"/>
      <c r="U223" s="97"/>
      <c r="V223" s="97"/>
      <c r="W223" s="97"/>
      <c r="X223" s="97"/>
      <c r="Y223" s="97"/>
      <c r="Z223" s="97"/>
      <c r="AA223" s="97"/>
      <c r="AB223" s="97"/>
      <c r="AC223" s="97"/>
      <c r="AD223" s="97"/>
      <c r="AE223" s="97"/>
      <c r="AF223" s="97"/>
      <c r="AG223" s="97"/>
      <c r="AH223" s="97"/>
      <c r="AI223" s="97"/>
      <c r="AJ223" s="97"/>
      <c r="AK223" s="97"/>
      <c r="AL223" s="97"/>
      <c r="AM223" s="97"/>
      <c r="AN223" s="97"/>
      <c r="AO223" s="97"/>
      <c r="AP223" s="97"/>
      <c r="AQ223" s="97"/>
      <c r="AR223" s="97"/>
      <c r="AS223" s="97"/>
      <c r="AT223" s="97"/>
      <c r="AU223" s="97"/>
      <c r="AV223" s="97"/>
      <c r="AW223" s="97"/>
      <c r="AX223" s="97"/>
      <c r="AY223" s="97"/>
      <c r="AZ223" s="97"/>
      <c r="BA223" s="97"/>
      <c r="BB223" s="97"/>
      <c r="BC223" s="97"/>
      <c r="BD223" s="97"/>
      <c r="BE223" s="97"/>
      <c r="BF223" s="97"/>
      <c r="BG223" s="97"/>
      <c r="BH223" s="97"/>
    </row>
    <row r="224" spans="1:60" x14ac:dyDescent="0.25">
      <c r="A224" s="97"/>
      <c r="J224" s="97"/>
      <c r="K224" s="97"/>
      <c r="L224" s="97"/>
      <c r="M224" s="97"/>
      <c r="N224" s="97"/>
      <c r="O224" s="97"/>
      <c r="P224" s="97"/>
      <c r="Q224" s="97"/>
      <c r="R224" s="97"/>
      <c r="S224" s="97"/>
      <c r="T224" s="97"/>
      <c r="U224" s="97"/>
      <c r="V224" s="97"/>
      <c r="W224" s="97"/>
      <c r="X224" s="97"/>
      <c r="Y224" s="97"/>
      <c r="Z224" s="97"/>
      <c r="AA224" s="97"/>
      <c r="AB224" s="97"/>
      <c r="AC224" s="97"/>
      <c r="AD224" s="97"/>
      <c r="AE224" s="97"/>
      <c r="AF224" s="97"/>
      <c r="AG224" s="97"/>
      <c r="AH224" s="97"/>
      <c r="AI224" s="97"/>
      <c r="AJ224" s="97"/>
      <c r="AK224" s="97"/>
      <c r="AL224" s="97"/>
      <c r="AM224" s="97"/>
      <c r="AN224" s="97"/>
      <c r="AO224" s="97"/>
      <c r="AP224" s="97"/>
      <c r="AQ224" s="97"/>
      <c r="AR224" s="97"/>
      <c r="AS224" s="97"/>
      <c r="AT224" s="97"/>
      <c r="AU224" s="97"/>
      <c r="AV224" s="97"/>
      <c r="AW224" s="97"/>
      <c r="AX224" s="97"/>
      <c r="AY224" s="97"/>
      <c r="AZ224" s="97"/>
      <c r="BA224" s="97"/>
      <c r="BB224" s="97"/>
      <c r="BC224" s="97"/>
      <c r="BD224" s="97"/>
      <c r="BE224" s="97"/>
      <c r="BF224" s="97"/>
      <c r="BG224" s="97"/>
      <c r="BH224" s="97"/>
    </row>
    <row r="225" spans="1:60" x14ac:dyDescent="0.25">
      <c r="A225" s="97"/>
      <c r="J225" s="97"/>
      <c r="K225" s="97"/>
      <c r="L225" s="97"/>
      <c r="M225" s="97"/>
      <c r="N225" s="97"/>
      <c r="O225" s="97"/>
      <c r="P225" s="97"/>
      <c r="Q225" s="97"/>
      <c r="R225" s="97"/>
      <c r="S225" s="97"/>
      <c r="T225" s="97"/>
      <c r="U225" s="97"/>
      <c r="V225" s="97"/>
      <c r="W225" s="97"/>
      <c r="X225" s="97"/>
      <c r="Y225" s="97"/>
      <c r="Z225" s="97"/>
      <c r="AA225" s="97"/>
      <c r="AB225" s="97"/>
      <c r="AC225" s="97"/>
      <c r="AD225" s="97"/>
      <c r="AE225" s="97"/>
      <c r="AF225" s="97"/>
      <c r="AG225" s="97"/>
      <c r="AH225" s="97"/>
      <c r="AI225" s="97"/>
      <c r="AJ225" s="97"/>
      <c r="AK225" s="97"/>
      <c r="AL225" s="97"/>
      <c r="AM225" s="97"/>
      <c r="AN225" s="97"/>
      <c r="AO225" s="97"/>
      <c r="AP225" s="97"/>
      <c r="AQ225" s="97"/>
      <c r="AR225" s="97"/>
      <c r="AS225" s="97"/>
      <c r="AT225" s="97"/>
      <c r="AU225" s="97"/>
      <c r="AV225" s="97"/>
      <c r="AW225" s="97"/>
      <c r="AX225" s="97"/>
      <c r="AY225" s="97"/>
      <c r="AZ225" s="97"/>
      <c r="BA225" s="97"/>
      <c r="BB225" s="97"/>
      <c r="BC225" s="97"/>
      <c r="BD225" s="97"/>
      <c r="BE225" s="97"/>
      <c r="BF225" s="97"/>
      <c r="BG225" s="97"/>
      <c r="BH225" s="97"/>
    </row>
    <row r="226" spans="1:60" x14ac:dyDescent="0.25">
      <c r="A226" s="97"/>
      <c r="J226" s="97"/>
      <c r="K226" s="97"/>
      <c r="L226" s="97"/>
      <c r="M226" s="97"/>
      <c r="N226" s="97"/>
      <c r="O226" s="97"/>
      <c r="P226" s="97"/>
      <c r="Q226" s="97"/>
      <c r="R226" s="97"/>
      <c r="S226" s="97"/>
      <c r="T226" s="97"/>
      <c r="U226" s="97"/>
      <c r="V226" s="97"/>
      <c r="W226" s="97"/>
      <c r="X226" s="97"/>
      <c r="Y226" s="97"/>
      <c r="Z226" s="97"/>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97"/>
      <c r="BB226" s="97"/>
      <c r="BC226" s="97"/>
      <c r="BD226" s="97"/>
      <c r="BE226" s="97"/>
      <c r="BF226" s="97"/>
      <c r="BG226" s="97"/>
      <c r="BH226" s="97"/>
    </row>
    <row r="227" spans="1:60" x14ac:dyDescent="0.25">
      <c r="A227" s="97"/>
      <c r="J227" s="97"/>
      <c r="K227" s="97"/>
      <c r="L227" s="97"/>
      <c r="M227" s="97"/>
      <c r="N227" s="97"/>
      <c r="O227" s="97"/>
      <c r="P227" s="97"/>
      <c r="Q227" s="97"/>
      <c r="R227" s="97"/>
      <c r="S227" s="97"/>
      <c r="T227" s="97"/>
      <c r="U227" s="97"/>
      <c r="V227" s="97"/>
      <c r="W227" s="97"/>
      <c r="X227" s="97"/>
      <c r="Y227" s="97"/>
      <c r="Z227" s="97"/>
      <c r="AA227" s="97"/>
      <c r="AB227" s="97"/>
      <c r="AC227" s="97"/>
      <c r="AD227" s="97"/>
      <c r="AE227" s="97"/>
      <c r="AF227" s="97"/>
      <c r="AG227" s="97"/>
      <c r="AH227" s="97"/>
      <c r="AI227" s="97"/>
      <c r="AJ227" s="97"/>
      <c r="AK227" s="97"/>
      <c r="AL227" s="97"/>
      <c r="AM227" s="97"/>
      <c r="AN227" s="97"/>
      <c r="AO227" s="97"/>
      <c r="AP227" s="97"/>
      <c r="AQ227" s="97"/>
      <c r="AR227" s="97"/>
      <c r="AS227" s="97"/>
      <c r="AT227" s="97"/>
      <c r="AU227" s="97"/>
      <c r="AV227" s="97"/>
      <c r="AW227" s="97"/>
      <c r="AX227" s="97"/>
      <c r="AY227" s="97"/>
      <c r="AZ227" s="97"/>
      <c r="BA227" s="97"/>
      <c r="BB227" s="97"/>
      <c r="BC227" s="97"/>
      <c r="BD227" s="97"/>
      <c r="BE227" s="97"/>
      <c r="BF227" s="97"/>
      <c r="BG227" s="97"/>
      <c r="BH227" s="97"/>
    </row>
    <row r="228" spans="1:60" x14ac:dyDescent="0.25">
      <c r="A228" s="97"/>
      <c r="J228" s="97"/>
      <c r="K228" s="97"/>
      <c r="L228" s="97"/>
      <c r="M228" s="97"/>
      <c r="N228" s="97"/>
      <c r="O228" s="97"/>
      <c r="P228" s="97"/>
      <c r="Q228" s="97"/>
      <c r="R228" s="97"/>
      <c r="S228" s="97"/>
      <c r="T228" s="97"/>
      <c r="U228" s="97"/>
      <c r="V228" s="97"/>
      <c r="W228" s="97"/>
      <c r="X228" s="97"/>
      <c r="Y228" s="97"/>
      <c r="Z228" s="97"/>
      <c r="AA228" s="97"/>
      <c r="AB228" s="97"/>
      <c r="AC228" s="97"/>
      <c r="AD228" s="97"/>
      <c r="AE228" s="97"/>
      <c r="AF228" s="97"/>
      <c r="AG228" s="97"/>
      <c r="AH228" s="97"/>
      <c r="AI228" s="97"/>
      <c r="AJ228" s="97"/>
      <c r="AK228" s="97"/>
      <c r="AL228" s="97"/>
      <c r="AM228" s="97"/>
      <c r="AN228" s="97"/>
      <c r="AO228" s="97"/>
      <c r="AP228" s="97"/>
      <c r="AQ228" s="97"/>
      <c r="AR228" s="97"/>
      <c r="AS228" s="97"/>
      <c r="AT228" s="97"/>
      <c r="AU228" s="97"/>
      <c r="AV228" s="97"/>
      <c r="AW228" s="97"/>
      <c r="AX228" s="97"/>
      <c r="AY228" s="97"/>
      <c r="AZ228" s="97"/>
      <c r="BA228" s="97"/>
      <c r="BB228" s="97"/>
      <c r="BC228" s="97"/>
      <c r="BD228" s="97"/>
      <c r="BE228" s="97"/>
      <c r="BF228" s="97"/>
      <c r="BG228" s="97"/>
      <c r="BH228" s="97"/>
    </row>
    <row r="229" spans="1:60" x14ac:dyDescent="0.25">
      <c r="A229" s="97"/>
      <c r="J229" s="97"/>
      <c r="K229" s="97"/>
      <c r="L229" s="97"/>
      <c r="M229" s="97"/>
      <c r="N229" s="97"/>
      <c r="O229" s="97"/>
      <c r="P229" s="97"/>
      <c r="Q229" s="97"/>
      <c r="R229" s="97"/>
      <c r="S229" s="97"/>
      <c r="T229" s="97"/>
      <c r="U229" s="97"/>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c r="BC229" s="97"/>
      <c r="BD229" s="97"/>
      <c r="BE229" s="97"/>
      <c r="BF229" s="97"/>
      <c r="BG229" s="97"/>
      <c r="BH229" s="97"/>
    </row>
    <row r="230" spans="1:60" x14ac:dyDescent="0.25">
      <c r="A230" s="97"/>
      <c r="J230" s="97"/>
      <c r="K230" s="97"/>
      <c r="L230" s="97"/>
      <c r="M230" s="97"/>
      <c r="N230" s="97"/>
      <c r="O230" s="97"/>
      <c r="P230" s="97"/>
      <c r="Q230" s="97"/>
      <c r="R230" s="97"/>
      <c r="S230" s="97"/>
      <c r="T230" s="97"/>
      <c r="U230" s="97"/>
      <c r="V230" s="97"/>
      <c r="W230" s="97"/>
      <c r="X230" s="97"/>
      <c r="Y230" s="97"/>
      <c r="Z230" s="97"/>
      <c r="AA230" s="97"/>
      <c r="AB230" s="97"/>
      <c r="AC230" s="97"/>
      <c r="AD230" s="97"/>
      <c r="AE230" s="97"/>
      <c r="AF230" s="97"/>
      <c r="AG230" s="97"/>
      <c r="AH230" s="97"/>
      <c r="AI230" s="97"/>
      <c r="AJ230" s="97"/>
      <c r="AK230" s="97"/>
      <c r="AL230" s="97"/>
      <c r="AM230" s="97"/>
      <c r="AN230" s="97"/>
      <c r="AO230" s="97"/>
      <c r="AP230" s="97"/>
      <c r="AQ230" s="97"/>
      <c r="AR230" s="97"/>
      <c r="AS230" s="97"/>
      <c r="AT230" s="97"/>
      <c r="AU230" s="97"/>
      <c r="AV230" s="97"/>
      <c r="AW230" s="97"/>
      <c r="AX230" s="97"/>
      <c r="AY230" s="97"/>
      <c r="AZ230" s="97"/>
      <c r="BA230" s="97"/>
      <c r="BB230" s="97"/>
      <c r="BC230" s="97"/>
      <c r="BD230" s="97"/>
      <c r="BE230" s="97"/>
      <c r="BF230" s="97"/>
      <c r="BG230" s="97"/>
      <c r="BH230" s="97"/>
    </row>
    <row r="231" spans="1:60" x14ac:dyDescent="0.25">
      <c r="A231" s="97"/>
      <c r="J231" s="97"/>
      <c r="K231" s="97"/>
      <c r="L231" s="97"/>
      <c r="M231" s="97"/>
      <c r="N231" s="97"/>
      <c r="O231" s="97"/>
      <c r="P231" s="97"/>
      <c r="Q231" s="97"/>
      <c r="R231" s="97"/>
      <c r="S231" s="97"/>
      <c r="T231" s="97"/>
      <c r="U231" s="97"/>
      <c r="V231" s="97"/>
      <c r="W231" s="97"/>
      <c r="X231" s="97"/>
      <c r="Y231" s="97"/>
      <c r="Z231" s="97"/>
      <c r="AA231" s="97"/>
      <c r="AB231" s="97"/>
      <c r="AC231" s="97"/>
      <c r="AD231" s="97"/>
      <c r="AE231" s="97"/>
      <c r="AF231" s="97"/>
      <c r="AG231" s="97"/>
      <c r="AH231" s="97"/>
      <c r="AI231" s="97"/>
      <c r="AJ231" s="97"/>
      <c r="AK231" s="97"/>
      <c r="AL231" s="97"/>
      <c r="AM231" s="97"/>
      <c r="AN231" s="97"/>
      <c r="AO231" s="97"/>
      <c r="AP231" s="97"/>
      <c r="AQ231" s="97"/>
      <c r="AR231" s="97"/>
      <c r="AS231" s="97"/>
      <c r="AT231" s="97"/>
      <c r="AU231" s="97"/>
      <c r="AV231" s="97"/>
      <c r="AW231" s="97"/>
      <c r="AX231" s="97"/>
      <c r="AY231" s="97"/>
      <c r="AZ231" s="97"/>
      <c r="BA231" s="97"/>
      <c r="BB231" s="97"/>
      <c r="BC231" s="97"/>
      <c r="BD231" s="97"/>
      <c r="BE231" s="97"/>
      <c r="BF231" s="97"/>
      <c r="BG231" s="97"/>
      <c r="BH231" s="97"/>
    </row>
    <row r="232" spans="1:60" x14ac:dyDescent="0.25">
      <c r="A232" s="97"/>
      <c r="J232" s="97"/>
      <c r="K232" s="97"/>
      <c r="L232" s="97"/>
      <c r="M232" s="97"/>
      <c r="N232" s="97"/>
      <c r="O232" s="97"/>
      <c r="P232" s="97"/>
      <c r="Q232" s="97"/>
      <c r="R232" s="97"/>
      <c r="S232" s="97"/>
      <c r="T232" s="97"/>
      <c r="U232" s="97"/>
      <c r="V232" s="97"/>
      <c r="W232" s="97"/>
      <c r="X232" s="97"/>
      <c r="Y232" s="97"/>
      <c r="Z232" s="97"/>
      <c r="AA232" s="97"/>
      <c r="AB232" s="97"/>
      <c r="AC232" s="97"/>
      <c r="AD232" s="97"/>
      <c r="AE232" s="97"/>
      <c r="AF232" s="97"/>
      <c r="AG232" s="97"/>
      <c r="AH232" s="97"/>
      <c r="AI232" s="97"/>
      <c r="AJ232" s="97"/>
      <c r="AK232" s="97"/>
      <c r="AL232" s="97"/>
      <c r="AM232" s="97"/>
      <c r="AN232" s="97"/>
      <c r="AO232" s="97"/>
      <c r="AP232" s="97"/>
      <c r="AQ232" s="97"/>
      <c r="AR232" s="97"/>
      <c r="AS232" s="97"/>
      <c r="AT232" s="97"/>
      <c r="AU232" s="97"/>
      <c r="AV232" s="97"/>
      <c r="AW232" s="97"/>
      <c r="AX232" s="97"/>
      <c r="AY232" s="97"/>
      <c r="AZ232" s="97"/>
      <c r="BA232" s="97"/>
      <c r="BB232" s="97"/>
      <c r="BC232" s="97"/>
      <c r="BD232" s="97"/>
      <c r="BE232" s="97"/>
      <c r="BF232" s="97"/>
      <c r="BG232" s="97"/>
      <c r="BH232" s="97"/>
    </row>
    <row r="233" spans="1:60" x14ac:dyDescent="0.25">
      <c r="A233" s="97"/>
      <c r="J233" s="97"/>
      <c r="K233" s="97"/>
      <c r="L233" s="97"/>
      <c r="M233" s="97"/>
      <c r="N233" s="97"/>
      <c r="O233" s="97"/>
      <c r="P233" s="97"/>
      <c r="Q233" s="97"/>
      <c r="R233" s="97"/>
      <c r="S233" s="97"/>
      <c r="T233" s="97"/>
      <c r="U233" s="97"/>
      <c r="V233" s="97"/>
      <c r="W233" s="97"/>
      <c r="X233" s="97"/>
      <c r="Y233" s="97"/>
      <c r="Z233" s="97"/>
      <c r="AA233" s="97"/>
      <c r="AB233" s="97"/>
      <c r="AC233" s="97"/>
      <c r="AD233" s="97"/>
      <c r="AE233" s="97"/>
      <c r="AF233" s="97"/>
      <c r="AG233" s="97"/>
      <c r="AH233" s="97"/>
      <c r="AI233" s="97"/>
      <c r="AJ233" s="97"/>
      <c r="AK233" s="97"/>
      <c r="AL233" s="97"/>
      <c r="AM233" s="97"/>
      <c r="AN233" s="97"/>
      <c r="AO233" s="97"/>
      <c r="AP233" s="97"/>
      <c r="AQ233" s="97"/>
      <c r="AR233" s="97"/>
      <c r="AS233" s="97"/>
      <c r="AT233" s="97"/>
      <c r="AU233" s="97"/>
      <c r="AV233" s="97"/>
      <c r="AW233" s="97"/>
      <c r="AX233" s="97"/>
      <c r="AY233" s="97"/>
      <c r="AZ233" s="97"/>
      <c r="BA233" s="97"/>
      <c r="BB233" s="97"/>
      <c r="BC233" s="97"/>
      <c r="BD233" s="97"/>
      <c r="BE233" s="97"/>
      <c r="BF233" s="97"/>
      <c r="BG233" s="97"/>
      <c r="BH233" s="97"/>
    </row>
    <row r="234" spans="1:60" x14ac:dyDescent="0.25">
      <c r="A234" s="97"/>
      <c r="J234" s="97"/>
      <c r="K234" s="97"/>
      <c r="L234" s="97"/>
      <c r="M234" s="97"/>
      <c r="N234" s="97"/>
      <c r="O234" s="97"/>
      <c r="P234" s="97"/>
      <c r="Q234" s="97"/>
      <c r="R234" s="97"/>
      <c r="S234" s="97"/>
      <c r="T234" s="97"/>
      <c r="U234" s="97"/>
      <c r="V234" s="97"/>
      <c r="W234" s="97"/>
      <c r="X234" s="97"/>
      <c r="Y234" s="97"/>
      <c r="Z234" s="97"/>
      <c r="AA234" s="97"/>
      <c r="AB234" s="97"/>
      <c r="AC234" s="97"/>
      <c r="AD234" s="97"/>
      <c r="AE234" s="97"/>
      <c r="AF234" s="97"/>
      <c r="AG234" s="97"/>
      <c r="AH234" s="97"/>
      <c r="AI234" s="97"/>
      <c r="AJ234" s="97"/>
      <c r="AK234" s="97"/>
      <c r="AL234" s="97"/>
      <c r="AM234" s="97"/>
      <c r="AN234" s="97"/>
      <c r="AO234" s="97"/>
      <c r="AP234" s="97"/>
      <c r="AQ234" s="97"/>
      <c r="AR234" s="97"/>
      <c r="AS234" s="97"/>
      <c r="AT234" s="97"/>
      <c r="AU234" s="97"/>
      <c r="AV234" s="97"/>
      <c r="AW234" s="97"/>
      <c r="AX234" s="97"/>
      <c r="AY234" s="97"/>
      <c r="AZ234" s="97"/>
      <c r="BA234" s="97"/>
      <c r="BB234" s="97"/>
      <c r="BC234" s="97"/>
      <c r="BD234" s="97"/>
      <c r="BE234" s="97"/>
      <c r="BF234" s="97"/>
      <c r="BG234" s="97"/>
      <c r="BH234" s="97"/>
    </row>
    <row r="235" spans="1:60" x14ac:dyDescent="0.25">
      <c r="A235" s="97"/>
      <c r="J235" s="97"/>
      <c r="K235" s="97"/>
      <c r="L235" s="97"/>
      <c r="M235" s="97"/>
      <c r="N235" s="97"/>
      <c r="O235" s="97"/>
      <c r="P235" s="97"/>
      <c r="Q235" s="97"/>
      <c r="R235" s="97"/>
      <c r="S235" s="97"/>
      <c r="T235" s="97"/>
      <c r="U235" s="97"/>
      <c r="V235" s="97"/>
      <c r="W235" s="97"/>
      <c r="X235" s="97"/>
      <c r="Y235" s="97"/>
      <c r="Z235" s="97"/>
      <c r="AA235" s="97"/>
      <c r="AB235" s="97"/>
      <c r="AC235" s="97"/>
      <c r="AD235" s="97"/>
      <c r="AE235" s="97"/>
      <c r="AF235" s="97"/>
      <c r="AG235" s="97"/>
      <c r="AH235" s="97"/>
      <c r="AI235" s="97"/>
      <c r="AJ235" s="97"/>
      <c r="AK235" s="97"/>
      <c r="AL235" s="97"/>
      <c r="AM235" s="97"/>
      <c r="AN235" s="97"/>
      <c r="AO235" s="97"/>
      <c r="AP235" s="97"/>
      <c r="AQ235" s="97"/>
      <c r="AR235" s="97"/>
      <c r="AS235" s="97"/>
      <c r="AT235" s="97"/>
      <c r="AU235" s="97"/>
      <c r="AV235" s="97"/>
      <c r="AW235" s="97"/>
      <c r="AX235" s="97"/>
      <c r="AY235" s="97"/>
      <c r="AZ235" s="97"/>
      <c r="BA235" s="97"/>
      <c r="BB235" s="97"/>
      <c r="BC235" s="97"/>
      <c r="BD235" s="97"/>
      <c r="BE235" s="97"/>
      <c r="BF235" s="97"/>
      <c r="BG235" s="97"/>
      <c r="BH235" s="97"/>
    </row>
    <row r="236" spans="1:60" x14ac:dyDescent="0.25">
      <c r="A236" s="97"/>
      <c r="J236" s="97"/>
      <c r="K236" s="97"/>
      <c r="L236" s="97"/>
      <c r="M236" s="97"/>
      <c r="N236" s="97"/>
      <c r="O236" s="97"/>
      <c r="P236" s="97"/>
      <c r="Q236" s="97"/>
      <c r="R236" s="97"/>
      <c r="S236" s="97"/>
      <c r="T236" s="97"/>
      <c r="U236" s="97"/>
      <c r="V236" s="97"/>
      <c r="W236" s="97"/>
      <c r="X236" s="97"/>
      <c r="Y236" s="97"/>
      <c r="Z236" s="97"/>
      <c r="AA236" s="97"/>
      <c r="AB236" s="97"/>
      <c r="AC236" s="97"/>
      <c r="AD236" s="97"/>
      <c r="AE236" s="97"/>
      <c r="AF236" s="97"/>
      <c r="AG236" s="97"/>
      <c r="AH236" s="97"/>
      <c r="AI236" s="97"/>
      <c r="AJ236" s="97"/>
      <c r="AK236" s="97"/>
      <c r="AL236" s="97"/>
      <c r="AM236" s="97"/>
      <c r="AN236" s="97"/>
      <c r="AO236" s="97"/>
      <c r="AP236" s="97"/>
      <c r="AQ236" s="97"/>
      <c r="AR236" s="97"/>
      <c r="AS236" s="97"/>
      <c r="AT236" s="97"/>
      <c r="AU236" s="97"/>
      <c r="AV236" s="97"/>
      <c r="AW236" s="97"/>
      <c r="AX236" s="97"/>
      <c r="AY236" s="97"/>
      <c r="AZ236" s="97"/>
      <c r="BA236" s="97"/>
      <c r="BB236" s="97"/>
      <c r="BC236" s="97"/>
      <c r="BD236" s="97"/>
      <c r="BE236" s="97"/>
      <c r="BF236" s="97"/>
      <c r="BG236" s="97"/>
      <c r="BH236" s="97"/>
    </row>
    <row r="237" spans="1:60" x14ac:dyDescent="0.25">
      <c r="A237" s="97"/>
      <c r="J237" s="97"/>
      <c r="K237" s="97"/>
      <c r="L237" s="97"/>
      <c r="M237" s="97"/>
      <c r="N237" s="97"/>
      <c r="O237" s="97"/>
      <c r="P237" s="97"/>
      <c r="Q237" s="97"/>
      <c r="R237" s="97"/>
      <c r="S237" s="97"/>
      <c r="T237" s="97"/>
      <c r="U237" s="97"/>
      <c r="V237" s="97"/>
      <c r="W237" s="97"/>
      <c r="X237" s="97"/>
      <c r="Y237" s="97"/>
      <c r="Z237" s="97"/>
      <c r="AA237" s="97"/>
      <c r="AB237" s="97"/>
      <c r="AC237" s="97"/>
      <c r="AD237" s="97"/>
      <c r="AE237" s="97"/>
      <c r="AF237" s="97"/>
      <c r="AG237" s="97"/>
      <c r="AH237" s="97"/>
      <c r="AI237" s="97"/>
      <c r="AJ237" s="97"/>
      <c r="AK237" s="97"/>
      <c r="AL237" s="97"/>
      <c r="AM237" s="97"/>
      <c r="AN237" s="97"/>
      <c r="AO237" s="97"/>
      <c r="AP237" s="97"/>
      <c r="AQ237" s="97"/>
      <c r="AR237" s="97"/>
      <c r="AS237" s="97"/>
      <c r="AT237" s="97"/>
      <c r="AU237" s="97"/>
      <c r="AV237" s="97"/>
      <c r="AW237" s="97"/>
      <c r="AX237" s="97"/>
      <c r="AY237" s="97"/>
      <c r="AZ237" s="97"/>
      <c r="BA237" s="97"/>
      <c r="BB237" s="97"/>
      <c r="BC237" s="97"/>
      <c r="BD237" s="97"/>
      <c r="BE237" s="97"/>
      <c r="BF237" s="97"/>
      <c r="BG237" s="97"/>
      <c r="BH237" s="97"/>
    </row>
    <row r="238" spans="1:60" x14ac:dyDescent="0.25">
      <c r="A238" s="97"/>
      <c r="J238" s="97"/>
      <c r="K238" s="97"/>
      <c r="L238" s="97"/>
      <c r="M238" s="97"/>
      <c r="N238" s="97"/>
      <c r="O238" s="97"/>
      <c r="P238" s="97"/>
      <c r="Q238" s="97"/>
      <c r="R238" s="97"/>
      <c r="S238" s="97"/>
      <c r="T238" s="97"/>
      <c r="U238" s="97"/>
      <c r="V238" s="97"/>
      <c r="W238" s="97"/>
      <c r="X238" s="97"/>
      <c r="Y238" s="97"/>
      <c r="Z238" s="97"/>
      <c r="AA238" s="97"/>
      <c r="AB238" s="97"/>
      <c r="AC238" s="97"/>
      <c r="AD238" s="97"/>
      <c r="AE238" s="97"/>
      <c r="AF238" s="97"/>
      <c r="AG238" s="97"/>
      <c r="AH238" s="97"/>
      <c r="AI238" s="97"/>
      <c r="AJ238" s="97"/>
      <c r="AK238" s="97"/>
      <c r="AL238" s="97"/>
      <c r="AM238" s="97"/>
      <c r="AN238" s="97"/>
      <c r="AO238" s="97"/>
      <c r="AP238" s="97"/>
      <c r="AQ238" s="97"/>
      <c r="AR238" s="97"/>
      <c r="AS238" s="97"/>
      <c r="AT238" s="97"/>
      <c r="AU238" s="97"/>
      <c r="AV238" s="97"/>
      <c r="AW238" s="97"/>
      <c r="AX238" s="97"/>
      <c r="AY238" s="97"/>
      <c r="AZ238" s="97"/>
      <c r="BA238" s="97"/>
      <c r="BB238" s="97"/>
      <c r="BC238" s="97"/>
      <c r="BD238" s="97"/>
      <c r="BE238" s="97"/>
      <c r="BF238" s="97"/>
      <c r="BG238" s="97"/>
      <c r="BH238" s="97"/>
    </row>
    <row r="239" spans="1:60" x14ac:dyDescent="0.25">
      <c r="A239" s="97"/>
      <c r="J239" s="97"/>
      <c r="K239" s="97"/>
      <c r="L239" s="97"/>
      <c r="M239" s="97"/>
      <c r="N239" s="97"/>
      <c r="O239" s="97"/>
      <c r="P239" s="97"/>
      <c r="Q239" s="97"/>
      <c r="R239" s="97"/>
      <c r="S239" s="97"/>
      <c r="T239" s="97"/>
      <c r="U239" s="97"/>
      <c r="V239" s="97"/>
      <c r="W239" s="97"/>
      <c r="X239" s="97"/>
      <c r="Y239" s="97"/>
      <c r="Z239" s="97"/>
      <c r="AA239" s="97"/>
      <c r="AB239" s="97"/>
      <c r="AC239" s="97"/>
      <c r="AD239" s="97"/>
      <c r="AE239" s="97"/>
      <c r="AF239" s="97"/>
      <c r="AG239" s="97"/>
      <c r="AH239" s="97"/>
      <c r="AI239" s="97"/>
      <c r="AJ239" s="97"/>
      <c r="AK239" s="97"/>
      <c r="AL239" s="97"/>
      <c r="AM239" s="97"/>
      <c r="AN239" s="97"/>
      <c r="AO239" s="97"/>
      <c r="AP239" s="97"/>
      <c r="AQ239" s="97"/>
      <c r="AR239" s="97"/>
      <c r="AS239" s="97"/>
      <c r="AT239" s="97"/>
      <c r="AU239" s="97"/>
      <c r="AV239" s="97"/>
      <c r="AW239" s="97"/>
      <c r="AX239" s="97"/>
      <c r="AY239" s="97"/>
      <c r="AZ239" s="97"/>
      <c r="BA239" s="97"/>
      <c r="BB239" s="97"/>
      <c r="BC239" s="97"/>
      <c r="BD239" s="97"/>
      <c r="BE239" s="97"/>
      <c r="BF239" s="97"/>
      <c r="BG239" s="97"/>
      <c r="BH239" s="97"/>
    </row>
    <row r="240" spans="1:60" x14ac:dyDescent="0.25">
      <c r="A240" s="97"/>
      <c r="J240" s="97"/>
      <c r="K240" s="97"/>
      <c r="L240" s="97"/>
      <c r="M240" s="97"/>
      <c r="N240" s="97"/>
      <c r="O240" s="97"/>
      <c r="P240" s="97"/>
      <c r="Q240" s="97"/>
      <c r="R240" s="97"/>
      <c r="S240" s="97"/>
      <c r="T240" s="97"/>
      <c r="U240" s="97"/>
      <c r="V240" s="97"/>
      <c r="W240" s="97"/>
      <c r="X240" s="97"/>
      <c r="Y240" s="97"/>
      <c r="Z240" s="97"/>
      <c r="AA240" s="97"/>
      <c r="AB240" s="97"/>
      <c r="AC240" s="97"/>
      <c r="AD240" s="97"/>
      <c r="AE240" s="97"/>
      <c r="AF240" s="97"/>
      <c r="AG240" s="97"/>
      <c r="AH240" s="97"/>
      <c r="AI240" s="97"/>
      <c r="AJ240" s="97"/>
      <c r="AK240" s="97"/>
      <c r="AL240" s="97"/>
      <c r="AM240" s="97"/>
      <c r="AN240" s="97"/>
      <c r="AO240" s="97"/>
      <c r="AP240" s="97"/>
      <c r="AQ240" s="97"/>
      <c r="AR240" s="97"/>
      <c r="AS240" s="97"/>
      <c r="AT240" s="97"/>
      <c r="AU240" s="97"/>
      <c r="AV240" s="97"/>
      <c r="AW240" s="97"/>
      <c r="AX240" s="97"/>
      <c r="AY240" s="97"/>
      <c r="AZ240" s="97"/>
      <c r="BA240" s="97"/>
      <c r="BB240" s="97"/>
      <c r="BC240" s="97"/>
      <c r="BD240" s="97"/>
      <c r="BE240" s="97"/>
      <c r="BF240" s="97"/>
      <c r="BG240" s="97"/>
      <c r="BH240" s="97"/>
    </row>
    <row r="241" spans="1:60" x14ac:dyDescent="0.25">
      <c r="A241" s="97"/>
      <c r="J241" s="97"/>
      <c r="K241" s="97"/>
      <c r="L241" s="97"/>
      <c r="M241" s="97"/>
      <c r="N241" s="97"/>
      <c r="O241" s="97"/>
      <c r="P241" s="97"/>
      <c r="Q241" s="97"/>
      <c r="R241" s="97"/>
      <c r="S241" s="97"/>
      <c r="T241" s="97"/>
      <c r="U241" s="97"/>
      <c r="V241" s="97"/>
      <c r="W241" s="97"/>
      <c r="X241" s="97"/>
      <c r="Y241" s="97"/>
      <c r="Z241" s="97"/>
      <c r="AA241" s="97"/>
      <c r="AB241" s="97"/>
      <c r="AC241" s="97"/>
      <c r="AD241" s="97"/>
      <c r="AE241" s="97"/>
      <c r="AF241" s="97"/>
      <c r="AG241" s="97"/>
      <c r="AH241" s="97"/>
      <c r="AI241" s="97"/>
      <c r="AJ241" s="97"/>
      <c r="AK241" s="97"/>
      <c r="AL241" s="97"/>
      <c r="AM241" s="97"/>
      <c r="AN241" s="97"/>
      <c r="AO241" s="97"/>
      <c r="AP241" s="97"/>
      <c r="AQ241" s="97"/>
      <c r="AR241" s="97"/>
      <c r="AS241" s="97"/>
      <c r="AT241" s="97"/>
      <c r="AU241" s="97"/>
      <c r="AV241" s="97"/>
      <c r="AW241" s="97"/>
      <c r="AX241" s="97"/>
      <c r="AY241" s="97"/>
      <c r="AZ241" s="97"/>
      <c r="BA241" s="97"/>
      <c r="BB241" s="97"/>
      <c r="BC241" s="97"/>
      <c r="BD241" s="97"/>
      <c r="BE241" s="97"/>
      <c r="BF241" s="97"/>
      <c r="BG241" s="97"/>
      <c r="BH241" s="97"/>
    </row>
    <row r="242" spans="1:60" x14ac:dyDescent="0.25">
      <c r="A242" s="97"/>
      <c r="J242" s="97"/>
      <c r="K242" s="97"/>
      <c r="L242" s="97"/>
      <c r="M242" s="97"/>
      <c r="N242" s="97"/>
      <c r="O242" s="97"/>
      <c r="P242" s="97"/>
      <c r="Q242" s="97"/>
      <c r="R242" s="97"/>
      <c r="S242" s="97"/>
      <c r="T242" s="97"/>
      <c r="U242" s="97"/>
      <c r="V242" s="97"/>
      <c r="W242" s="97"/>
      <c r="X242" s="97"/>
      <c r="Y242" s="97"/>
      <c r="Z242" s="97"/>
      <c r="AA242" s="97"/>
      <c r="AB242" s="97"/>
      <c r="AC242" s="97"/>
      <c r="AD242" s="97"/>
      <c r="AE242" s="97"/>
      <c r="AF242" s="97"/>
      <c r="AG242" s="97"/>
      <c r="AH242" s="97"/>
      <c r="AI242" s="97"/>
      <c r="AJ242" s="97"/>
      <c r="AK242" s="97"/>
      <c r="AL242" s="97"/>
      <c r="AM242" s="97"/>
      <c r="AN242" s="97"/>
      <c r="AO242" s="97"/>
      <c r="AP242" s="97"/>
      <c r="AQ242" s="97"/>
      <c r="AR242" s="97"/>
      <c r="AS242" s="97"/>
      <c r="AT242" s="97"/>
      <c r="AU242" s="97"/>
      <c r="AV242" s="97"/>
      <c r="AW242" s="97"/>
      <c r="AX242" s="97"/>
      <c r="AY242" s="97"/>
      <c r="AZ242" s="97"/>
      <c r="BA242" s="97"/>
      <c r="BB242" s="97"/>
      <c r="BC242" s="97"/>
      <c r="BD242" s="97"/>
      <c r="BE242" s="97"/>
      <c r="BF242" s="97"/>
      <c r="BG242" s="97"/>
      <c r="BH242" s="97"/>
    </row>
    <row r="243" spans="1:60" x14ac:dyDescent="0.25">
      <c r="A243" s="97"/>
      <c r="J243" s="97"/>
      <c r="K243" s="97"/>
      <c r="L243" s="97"/>
      <c r="M243" s="97"/>
      <c r="N243" s="97"/>
      <c r="O243" s="97"/>
      <c r="P243" s="97"/>
      <c r="Q243" s="97"/>
      <c r="R243" s="97"/>
      <c r="S243" s="97"/>
      <c r="T243" s="97"/>
      <c r="U243" s="97"/>
      <c r="V243" s="97"/>
      <c r="W243" s="97"/>
      <c r="X243" s="97"/>
      <c r="Y243" s="97"/>
      <c r="Z243" s="97"/>
      <c r="AA243" s="97"/>
      <c r="AB243" s="97"/>
      <c r="AC243" s="97"/>
      <c r="AD243" s="97"/>
      <c r="AE243" s="97"/>
      <c r="AF243" s="97"/>
      <c r="AG243" s="97"/>
      <c r="AH243" s="97"/>
      <c r="AI243" s="97"/>
      <c r="AJ243" s="97"/>
      <c r="AK243" s="97"/>
      <c r="AL243" s="97"/>
      <c r="AM243" s="97"/>
      <c r="AN243" s="97"/>
      <c r="AO243" s="97"/>
      <c r="AP243" s="97"/>
      <c r="AQ243" s="97"/>
      <c r="AR243" s="97"/>
      <c r="AS243" s="97"/>
      <c r="AT243" s="97"/>
      <c r="AU243" s="97"/>
      <c r="AV243" s="97"/>
      <c r="AW243" s="97"/>
      <c r="AX243" s="97"/>
      <c r="AY243" s="97"/>
      <c r="AZ243" s="97"/>
      <c r="BA243" s="97"/>
      <c r="BB243" s="97"/>
      <c r="BC243" s="97"/>
      <c r="BD243" s="97"/>
      <c r="BE243" s="97"/>
      <c r="BF243" s="97"/>
      <c r="BG243" s="97"/>
      <c r="BH243" s="97"/>
    </row>
    <row r="244" spans="1:60" x14ac:dyDescent="0.25">
      <c r="A244" s="97"/>
      <c r="J244" s="97"/>
      <c r="K244" s="97"/>
      <c r="L244" s="97"/>
      <c r="M244" s="97"/>
      <c r="N244" s="97"/>
      <c r="O244" s="97"/>
      <c r="P244" s="97"/>
      <c r="Q244" s="97"/>
      <c r="R244" s="97"/>
      <c r="S244" s="97"/>
      <c r="T244" s="97"/>
      <c r="U244" s="97"/>
      <c r="V244" s="97"/>
      <c r="W244" s="97"/>
      <c r="X244" s="97"/>
      <c r="Y244" s="97"/>
      <c r="Z244" s="97"/>
      <c r="AA244" s="97"/>
      <c r="AB244" s="97"/>
      <c r="AC244" s="97"/>
      <c r="AD244" s="97"/>
      <c r="AE244" s="97"/>
      <c r="AF244" s="97"/>
      <c r="AG244" s="97"/>
      <c r="AH244" s="97"/>
      <c r="AI244" s="97"/>
      <c r="AJ244" s="97"/>
      <c r="AK244" s="97"/>
      <c r="AL244" s="97"/>
      <c r="AM244" s="97"/>
      <c r="AN244" s="97"/>
      <c r="AO244" s="97"/>
      <c r="AP244" s="97"/>
      <c r="AQ244" s="97"/>
      <c r="AR244" s="97"/>
      <c r="AS244" s="97"/>
      <c r="AT244" s="97"/>
      <c r="AU244" s="97"/>
      <c r="AV244" s="97"/>
      <c r="AW244" s="97"/>
      <c r="AX244" s="97"/>
      <c r="AY244" s="97"/>
      <c r="AZ244" s="97"/>
      <c r="BA244" s="97"/>
      <c r="BB244" s="97"/>
      <c r="BC244" s="97"/>
      <c r="BD244" s="97"/>
      <c r="BE244" s="97"/>
      <c r="BF244" s="97"/>
      <c r="BG244" s="97"/>
      <c r="BH244" s="97"/>
    </row>
    <row r="245" spans="1:60" x14ac:dyDescent="0.25">
      <c r="A245" s="97"/>
    </row>
    <row r="246" spans="1:60" x14ac:dyDescent="0.25">
      <c r="A246" s="97"/>
    </row>
    <row r="247" spans="1:60" x14ac:dyDescent="0.25">
      <c r="A247" s="97"/>
    </row>
    <row r="248" spans="1:60" x14ac:dyDescent="0.25">
      <c r="A248" s="97"/>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topLeftCell="A3"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97"/>
      <c r="B1" s="406" t="s">
        <v>55</v>
      </c>
      <c r="C1" s="406"/>
      <c r="D1" s="406"/>
      <c r="E1" s="97"/>
      <c r="F1" s="97"/>
      <c r="G1" s="97"/>
      <c r="H1" s="97"/>
      <c r="I1" s="97"/>
      <c r="J1" s="97"/>
      <c r="K1" s="97"/>
      <c r="L1" s="97"/>
      <c r="M1" s="97"/>
      <c r="N1" s="97"/>
      <c r="O1" s="97"/>
      <c r="P1" s="97"/>
      <c r="Q1" s="97"/>
      <c r="R1" s="97"/>
      <c r="S1" s="97"/>
      <c r="T1" s="97"/>
      <c r="U1" s="97"/>
      <c r="V1" s="97"/>
      <c r="W1" s="97"/>
      <c r="X1" s="97"/>
      <c r="Y1" s="97"/>
      <c r="Z1" s="97"/>
      <c r="AA1" s="97"/>
      <c r="AB1" s="97"/>
      <c r="AC1" s="97"/>
      <c r="AD1" s="97"/>
      <c r="AE1" s="97"/>
    </row>
    <row r="2" spans="1:37" x14ac:dyDescent="0.25">
      <c r="A2" s="97"/>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row>
    <row r="3" spans="1:37" ht="25.5" x14ac:dyDescent="0.25">
      <c r="A3" s="97"/>
      <c r="B3" s="11"/>
      <c r="C3" s="12" t="s">
        <v>52</v>
      </c>
      <c r="D3" s="12" t="s">
        <v>4</v>
      </c>
      <c r="E3" s="97"/>
      <c r="F3" s="97"/>
      <c r="G3" s="97"/>
      <c r="H3" s="97"/>
      <c r="I3" s="97"/>
      <c r="J3" s="97"/>
      <c r="K3" s="97"/>
      <c r="L3" s="97"/>
      <c r="M3" s="97"/>
      <c r="N3" s="97"/>
      <c r="O3" s="97"/>
      <c r="P3" s="97"/>
      <c r="Q3" s="97"/>
      <c r="R3" s="97"/>
      <c r="S3" s="97"/>
      <c r="T3" s="97"/>
      <c r="U3" s="97"/>
      <c r="V3" s="97"/>
      <c r="W3" s="97"/>
      <c r="X3" s="97"/>
      <c r="Y3" s="97"/>
      <c r="Z3" s="97"/>
      <c r="AA3" s="97"/>
      <c r="AB3" s="97"/>
      <c r="AC3" s="97"/>
      <c r="AD3" s="97"/>
      <c r="AE3" s="97"/>
    </row>
    <row r="4" spans="1:37" ht="51" x14ac:dyDescent="0.25">
      <c r="A4" s="97"/>
      <c r="B4" s="13" t="s">
        <v>51</v>
      </c>
      <c r="C4" s="14" t="s">
        <v>102</v>
      </c>
      <c r="D4" s="15">
        <v>0.2</v>
      </c>
      <c r="E4" s="97"/>
      <c r="F4" s="97"/>
      <c r="G4" s="97"/>
      <c r="H4" s="97"/>
      <c r="I4" s="97"/>
      <c r="J4" s="97"/>
      <c r="K4" s="97"/>
      <c r="L4" s="97"/>
      <c r="M4" s="97"/>
      <c r="N4" s="97"/>
      <c r="O4" s="97"/>
      <c r="P4" s="97"/>
      <c r="Q4" s="97"/>
      <c r="R4" s="97"/>
      <c r="S4" s="97"/>
      <c r="T4" s="97"/>
      <c r="U4" s="97"/>
      <c r="V4" s="97"/>
      <c r="W4" s="97"/>
      <c r="X4" s="97"/>
      <c r="Y4" s="97"/>
      <c r="Z4" s="97"/>
      <c r="AA4" s="97"/>
      <c r="AB4" s="97"/>
      <c r="AC4" s="97"/>
      <c r="AD4" s="97"/>
      <c r="AE4" s="97"/>
    </row>
    <row r="5" spans="1:37" ht="51" x14ac:dyDescent="0.25">
      <c r="A5" s="97"/>
      <c r="B5" s="16" t="s">
        <v>53</v>
      </c>
      <c r="C5" s="17" t="s">
        <v>103</v>
      </c>
      <c r="D5" s="18">
        <v>0.4</v>
      </c>
      <c r="E5" s="97"/>
      <c r="F5" s="97"/>
      <c r="G5" s="97"/>
      <c r="H5" s="97"/>
      <c r="I5" s="97"/>
      <c r="J5" s="97"/>
      <c r="K5" s="97"/>
      <c r="L5" s="97"/>
      <c r="M5" s="97"/>
      <c r="N5" s="97"/>
      <c r="O5" s="97"/>
      <c r="P5" s="97"/>
      <c r="Q5" s="97"/>
      <c r="R5" s="97"/>
      <c r="S5" s="97"/>
      <c r="T5" s="97"/>
      <c r="U5" s="97"/>
      <c r="V5" s="97"/>
      <c r="W5" s="97"/>
      <c r="X5" s="97"/>
      <c r="Y5" s="97"/>
      <c r="Z5" s="97"/>
      <c r="AA5" s="97"/>
      <c r="AB5" s="97"/>
      <c r="AC5" s="97"/>
      <c r="AD5" s="97"/>
      <c r="AE5" s="97"/>
    </row>
    <row r="6" spans="1:37" ht="51" x14ac:dyDescent="0.25">
      <c r="A6" s="97"/>
      <c r="B6" s="19" t="s">
        <v>107</v>
      </c>
      <c r="C6" s="17" t="s">
        <v>104</v>
      </c>
      <c r="D6" s="18">
        <v>0.6</v>
      </c>
      <c r="E6" s="97"/>
      <c r="F6" s="97"/>
      <c r="G6" s="97"/>
      <c r="H6" s="97"/>
      <c r="I6" s="97"/>
      <c r="J6" s="97"/>
      <c r="K6" s="97"/>
      <c r="L6" s="97"/>
      <c r="M6" s="97"/>
      <c r="N6" s="97"/>
      <c r="O6" s="97"/>
      <c r="P6" s="97"/>
      <c r="Q6" s="97"/>
      <c r="R6" s="97"/>
      <c r="S6" s="97"/>
      <c r="T6" s="97"/>
      <c r="U6" s="97"/>
      <c r="V6" s="97"/>
      <c r="W6" s="97"/>
      <c r="X6" s="97"/>
      <c r="Y6" s="97"/>
      <c r="Z6" s="97"/>
      <c r="AA6" s="97"/>
      <c r="AB6" s="97"/>
      <c r="AC6" s="97"/>
      <c r="AD6" s="97"/>
      <c r="AE6" s="97"/>
    </row>
    <row r="7" spans="1:37" ht="76.5" x14ac:dyDescent="0.25">
      <c r="A7" s="97"/>
      <c r="B7" s="20" t="s">
        <v>6</v>
      </c>
      <c r="C7" s="17" t="s">
        <v>105</v>
      </c>
      <c r="D7" s="18">
        <v>0.8</v>
      </c>
      <c r="E7" s="97"/>
      <c r="F7" s="97"/>
      <c r="G7" s="97"/>
      <c r="H7" s="97"/>
      <c r="I7" s="97"/>
      <c r="J7" s="97"/>
      <c r="K7" s="97"/>
      <c r="L7" s="97"/>
      <c r="M7" s="97"/>
      <c r="N7" s="97"/>
      <c r="O7" s="97"/>
      <c r="P7" s="97"/>
      <c r="Q7" s="97"/>
      <c r="R7" s="97"/>
      <c r="S7" s="97"/>
      <c r="T7" s="97"/>
      <c r="U7" s="97"/>
      <c r="V7" s="97"/>
      <c r="W7" s="97"/>
      <c r="X7" s="97"/>
      <c r="Y7" s="97"/>
      <c r="Z7" s="97"/>
      <c r="AA7" s="97"/>
      <c r="AB7" s="97"/>
      <c r="AC7" s="97"/>
      <c r="AD7" s="97"/>
      <c r="AE7" s="97"/>
    </row>
    <row r="8" spans="1:37" ht="51" x14ac:dyDescent="0.25">
      <c r="A8" s="97"/>
      <c r="B8" s="21" t="s">
        <v>54</v>
      </c>
      <c r="C8" s="17" t="s">
        <v>106</v>
      </c>
      <c r="D8" s="18">
        <v>1</v>
      </c>
      <c r="E8" s="97"/>
      <c r="F8" s="97"/>
      <c r="G8" s="97"/>
      <c r="H8" s="97"/>
      <c r="I8" s="97"/>
      <c r="J8" s="97"/>
      <c r="K8" s="97"/>
      <c r="L8" s="97"/>
      <c r="M8" s="97"/>
      <c r="N8" s="97"/>
      <c r="O8" s="97"/>
      <c r="P8" s="97"/>
      <c r="Q8" s="97"/>
      <c r="R8" s="97"/>
      <c r="S8" s="97"/>
      <c r="T8" s="97"/>
      <c r="U8" s="97"/>
      <c r="V8" s="97"/>
      <c r="W8" s="97"/>
      <c r="X8" s="97"/>
      <c r="Y8" s="97"/>
      <c r="Z8" s="97"/>
      <c r="AA8" s="97"/>
      <c r="AB8" s="97"/>
      <c r="AC8" s="97"/>
      <c r="AD8" s="97"/>
      <c r="AE8" s="97"/>
    </row>
    <row r="9" spans="1:37" x14ac:dyDescent="0.25">
      <c r="A9" s="97"/>
      <c r="B9" s="121"/>
      <c r="C9" s="121"/>
      <c r="D9" s="121"/>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row>
    <row r="10" spans="1:37" ht="16.5" x14ac:dyDescent="0.25">
      <c r="A10" s="97"/>
      <c r="B10" s="122"/>
      <c r="C10" s="121"/>
      <c r="D10" s="121"/>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row>
    <row r="11" spans="1:37" x14ac:dyDescent="0.25">
      <c r="A11" s="97"/>
      <c r="B11" s="121"/>
      <c r="C11" s="121"/>
      <c r="D11" s="121"/>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row>
    <row r="12" spans="1:37" x14ac:dyDescent="0.25">
      <c r="A12" s="97"/>
      <c r="B12" s="121"/>
      <c r="C12" s="121"/>
      <c r="D12" s="121"/>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row>
    <row r="13" spans="1:37" x14ac:dyDescent="0.25">
      <c r="A13" s="97"/>
      <c r="B13" s="121"/>
      <c r="C13" s="121"/>
      <c r="D13" s="121"/>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row>
    <row r="14" spans="1:37" x14ac:dyDescent="0.25">
      <c r="A14" s="97"/>
      <c r="B14" s="121"/>
      <c r="C14" s="121"/>
      <c r="D14" s="121"/>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row>
    <row r="15" spans="1:37" x14ac:dyDescent="0.25">
      <c r="A15" s="97"/>
      <c r="B15" s="121"/>
      <c r="C15" s="121"/>
      <c r="D15" s="121"/>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row>
    <row r="16" spans="1:37" x14ac:dyDescent="0.25">
      <c r="A16" s="97"/>
      <c r="B16" s="121"/>
      <c r="C16" s="121"/>
      <c r="D16" s="121"/>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row>
    <row r="17" spans="1:37" x14ac:dyDescent="0.25">
      <c r="A17" s="97"/>
      <c r="B17" s="121"/>
      <c r="C17" s="121"/>
      <c r="D17" s="121"/>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row>
    <row r="18" spans="1:37" x14ac:dyDescent="0.25">
      <c r="A18" s="97"/>
      <c r="B18" s="121"/>
      <c r="C18" s="121"/>
      <c r="D18" s="121"/>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row>
    <row r="19" spans="1:37" x14ac:dyDescent="0.25">
      <c r="A19" s="97"/>
      <c r="B19" s="97"/>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row>
    <row r="20" spans="1:37" x14ac:dyDescent="0.25">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row>
    <row r="21" spans="1:37" x14ac:dyDescent="0.25">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row>
    <row r="22" spans="1:37" x14ac:dyDescent="0.25">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row>
    <row r="23" spans="1:37" x14ac:dyDescent="0.25">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row>
    <row r="24" spans="1:37" x14ac:dyDescent="0.25">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row>
    <row r="25" spans="1:37" x14ac:dyDescent="0.25">
      <c r="A25" s="97"/>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row>
    <row r="26" spans="1:37" x14ac:dyDescent="0.25">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row>
    <row r="27" spans="1:37" x14ac:dyDescent="0.25">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row>
    <row r="28" spans="1:37" x14ac:dyDescent="0.25">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row>
    <row r="29" spans="1:37" x14ac:dyDescent="0.25">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row>
    <row r="30" spans="1:37" x14ac:dyDescent="0.25">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row>
    <row r="31" spans="1:37" x14ac:dyDescent="0.25">
      <c r="A31" s="97"/>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row>
    <row r="32" spans="1:37" x14ac:dyDescent="0.25">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row>
    <row r="33" spans="1:31" x14ac:dyDescent="0.25">
      <c r="A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row>
    <row r="34" spans="1:31" x14ac:dyDescent="0.25">
      <c r="A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row>
    <row r="35" spans="1:31" x14ac:dyDescent="0.25">
      <c r="A35" s="97"/>
    </row>
    <row r="36" spans="1:31" x14ac:dyDescent="0.25">
      <c r="A36" s="97"/>
    </row>
    <row r="37" spans="1:31" x14ac:dyDescent="0.25">
      <c r="A37" s="97"/>
    </row>
    <row r="38" spans="1:31" x14ac:dyDescent="0.25">
      <c r="A38" s="97"/>
    </row>
    <row r="39" spans="1:31" x14ac:dyDescent="0.25">
      <c r="A39" s="97"/>
    </row>
    <row r="40" spans="1:31" x14ac:dyDescent="0.25">
      <c r="A40" s="97"/>
    </row>
    <row r="41" spans="1:31" x14ac:dyDescent="0.25">
      <c r="A41" s="97"/>
    </row>
    <row r="42" spans="1:31" x14ac:dyDescent="0.25">
      <c r="A42" s="97"/>
    </row>
    <row r="43" spans="1:31" x14ac:dyDescent="0.25">
      <c r="A43" s="97"/>
    </row>
    <row r="44" spans="1:31" x14ac:dyDescent="0.25">
      <c r="A44" s="97"/>
    </row>
    <row r="45" spans="1:31" x14ac:dyDescent="0.25">
      <c r="A45" s="97"/>
    </row>
    <row r="46" spans="1:31" x14ac:dyDescent="0.25">
      <c r="A46" s="97"/>
    </row>
    <row r="47" spans="1:31" x14ac:dyDescent="0.25">
      <c r="A47" s="97"/>
    </row>
    <row r="48" spans="1:31" x14ac:dyDescent="0.25">
      <c r="A48" s="97"/>
    </row>
    <row r="49" spans="1:1" x14ac:dyDescent="0.25">
      <c r="A49" s="97"/>
    </row>
    <row r="50" spans="1:1" x14ac:dyDescent="0.25">
      <c r="A50" s="97"/>
    </row>
    <row r="51" spans="1:1" x14ac:dyDescent="0.25">
      <c r="A51" s="97"/>
    </row>
    <row r="52" spans="1:1" x14ac:dyDescent="0.25">
      <c r="A52" s="97"/>
    </row>
    <row r="53" spans="1:1" x14ac:dyDescent="0.25">
      <c r="A53" s="97"/>
    </row>
    <row r="54" spans="1:1" x14ac:dyDescent="0.25">
      <c r="A54" s="97"/>
    </row>
    <row r="55" spans="1:1" x14ac:dyDescent="0.25">
      <c r="A55" s="97"/>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D7" sqref="D7"/>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97"/>
      <c r="B1" s="407" t="s">
        <v>63</v>
      </c>
      <c r="C1" s="407"/>
      <c r="D1" s="407"/>
      <c r="E1" s="97"/>
      <c r="F1" s="97"/>
      <c r="G1" s="97"/>
      <c r="H1" s="97"/>
      <c r="I1" s="97"/>
      <c r="J1" s="97"/>
      <c r="K1" s="97"/>
      <c r="L1" s="97"/>
      <c r="M1" s="97"/>
      <c r="N1" s="97"/>
      <c r="O1" s="97"/>
      <c r="P1" s="97"/>
      <c r="Q1" s="97"/>
      <c r="R1" s="97"/>
      <c r="S1" s="97"/>
      <c r="T1" s="97"/>
      <c r="U1" s="97"/>
    </row>
    <row r="2" spans="1:21" x14ac:dyDescent="0.25">
      <c r="A2" s="97"/>
      <c r="B2" s="97"/>
      <c r="C2" s="97"/>
      <c r="D2" s="97"/>
      <c r="E2" s="97"/>
      <c r="F2" s="97"/>
      <c r="G2" s="97"/>
      <c r="H2" s="97"/>
      <c r="I2" s="97"/>
      <c r="J2" s="97"/>
      <c r="K2" s="97"/>
      <c r="L2" s="97"/>
      <c r="M2" s="97"/>
      <c r="N2" s="97"/>
      <c r="O2" s="97"/>
      <c r="P2" s="97"/>
      <c r="Q2" s="97"/>
      <c r="R2" s="97"/>
      <c r="S2" s="97"/>
      <c r="T2" s="97"/>
      <c r="U2" s="97"/>
    </row>
    <row r="3" spans="1:21" ht="30" x14ac:dyDescent="0.25">
      <c r="A3" s="97"/>
      <c r="B3" s="118"/>
      <c r="C3" s="38" t="s">
        <v>56</v>
      </c>
      <c r="D3" s="38" t="s">
        <v>57</v>
      </c>
      <c r="E3" s="97"/>
      <c r="F3" s="97"/>
      <c r="G3" s="97"/>
      <c r="H3" s="97"/>
      <c r="I3" s="97"/>
      <c r="J3" s="97"/>
      <c r="K3" s="97"/>
      <c r="L3" s="97"/>
      <c r="M3" s="97"/>
      <c r="N3" s="97"/>
      <c r="O3" s="97"/>
      <c r="P3" s="97"/>
      <c r="Q3" s="97"/>
      <c r="R3" s="97"/>
      <c r="S3" s="97"/>
      <c r="T3" s="97"/>
      <c r="U3" s="97"/>
    </row>
    <row r="4" spans="1:21" ht="33.75" x14ac:dyDescent="0.25">
      <c r="A4" s="117" t="s">
        <v>83</v>
      </c>
      <c r="B4" s="41" t="s">
        <v>101</v>
      </c>
      <c r="C4" s="46" t="s">
        <v>158</v>
      </c>
      <c r="D4" s="39" t="s">
        <v>97</v>
      </c>
      <c r="E4" s="97"/>
      <c r="F4" s="97"/>
      <c r="G4" s="97"/>
      <c r="H4" s="97"/>
      <c r="I4" s="97"/>
      <c r="J4" s="97"/>
      <c r="K4" s="97"/>
      <c r="L4" s="97"/>
      <c r="M4" s="97"/>
      <c r="N4" s="97"/>
      <c r="O4" s="97"/>
      <c r="P4" s="97"/>
      <c r="Q4" s="97"/>
      <c r="R4" s="97"/>
      <c r="S4" s="97"/>
      <c r="T4" s="97"/>
      <c r="U4" s="97"/>
    </row>
    <row r="5" spans="1:21" ht="67.5" x14ac:dyDescent="0.25">
      <c r="A5" s="117" t="s">
        <v>84</v>
      </c>
      <c r="B5" s="42" t="s">
        <v>59</v>
      </c>
      <c r="C5" s="47" t="s">
        <v>93</v>
      </c>
      <c r="D5" s="40" t="s">
        <v>98</v>
      </c>
      <c r="E5" s="97"/>
      <c r="F5" s="97"/>
      <c r="G5" s="97"/>
      <c r="H5" s="97"/>
      <c r="I5" s="97"/>
      <c r="J5" s="97"/>
      <c r="K5" s="97"/>
      <c r="L5" s="97"/>
      <c r="M5" s="97"/>
      <c r="N5" s="97"/>
      <c r="O5" s="97"/>
      <c r="P5" s="97"/>
      <c r="Q5" s="97"/>
      <c r="R5" s="97"/>
      <c r="S5" s="97"/>
      <c r="T5" s="97"/>
      <c r="U5" s="97"/>
    </row>
    <row r="6" spans="1:21" ht="67.5" x14ac:dyDescent="0.25">
      <c r="A6" s="117" t="s">
        <v>81</v>
      </c>
      <c r="B6" s="43" t="s">
        <v>60</v>
      </c>
      <c r="C6" s="47" t="s">
        <v>94</v>
      </c>
      <c r="D6" s="40" t="s">
        <v>100</v>
      </c>
      <c r="E6" s="97"/>
      <c r="F6" s="97"/>
      <c r="G6" s="97"/>
      <c r="H6" s="97"/>
      <c r="I6" s="97"/>
      <c r="J6" s="97"/>
      <c r="K6" s="97"/>
      <c r="L6" s="97"/>
      <c r="M6" s="97"/>
      <c r="N6" s="97"/>
      <c r="O6" s="97"/>
      <c r="P6" s="97"/>
      <c r="Q6" s="97"/>
      <c r="R6" s="97"/>
      <c r="S6" s="97"/>
      <c r="T6" s="97"/>
      <c r="U6" s="97"/>
    </row>
    <row r="7" spans="1:21" ht="101.25" x14ac:dyDescent="0.25">
      <c r="A7" s="117" t="s">
        <v>7</v>
      </c>
      <c r="B7" s="44" t="s">
        <v>61</v>
      </c>
      <c r="C7" s="47" t="s">
        <v>95</v>
      </c>
      <c r="D7" s="40" t="s">
        <v>99</v>
      </c>
      <c r="E7" s="97"/>
      <c r="F7" s="97"/>
      <c r="G7" s="97"/>
      <c r="H7" s="97"/>
      <c r="I7" s="97"/>
      <c r="J7" s="97"/>
      <c r="K7" s="97"/>
      <c r="L7" s="97"/>
      <c r="M7" s="97"/>
      <c r="N7" s="97"/>
      <c r="O7" s="97"/>
      <c r="P7" s="97"/>
      <c r="Q7" s="97"/>
      <c r="R7" s="97"/>
      <c r="S7" s="97"/>
      <c r="T7" s="97"/>
      <c r="U7" s="97"/>
    </row>
    <row r="8" spans="1:21" ht="67.5" x14ac:dyDescent="0.25">
      <c r="A8" s="117" t="s">
        <v>85</v>
      </c>
      <c r="B8" s="45" t="s">
        <v>62</v>
      </c>
      <c r="C8" s="47" t="s">
        <v>96</v>
      </c>
      <c r="D8" s="40" t="s">
        <v>118</v>
      </c>
      <c r="E8" s="97"/>
      <c r="F8" s="97"/>
      <c r="G8" s="97"/>
      <c r="H8" s="97"/>
      <c r="I8" s="97"/>
      <c r="J8" s="97"/>
      <c r="K8" s="97"/>
      <c r="L8" s="97"/>
      <c r="M8" s="97"/>
      <c r="N8" s="97"/>
      <c r="O8" s="97"/>
      <c r="P8" s="97"/>
      <c r="Q8" s="97"/>
      <c r="R8" s="97"/>
      <c r="S8" s="97"/>
      <c r="T8" s="97"/>
      <c r="U8" s="97"/>
    </row>
    <row r="9" spans="1:21" ht="20.25" x14ac:dyDescent="0.25">
      <c r="A9" s="117"/>
      <c r="B9" s="117"/>
      <c r="C9" s="119"/>
      <c r="D9" s="119"/>
      <c r="E9" s="97"/>
      <c r="F9" s="97"/>
      <c r="G9" s="97"/>
      <c r="H9" s="97"/>
      <c r="I9" s="97"/>
      <c r="J9" s="97"/>
      <c r="K9" s="97"/>
      <c r="L9" s="97"/>
      <c r="M9" s="97"/>
      <c r="N9" s="97"/>
      <c r="O9" s="97"/>
      <c r="P9" s="97"/>
      <c r="Q9" s="97"/>
      <c r="R9" s="97"/>
      <c r="S9" s="97"/>
      <c r="T9" s="97"/>
      <c r="U9" s="97"/>
    </row>
    <row r="10" spans="1:21" ht="16.5" x14ac:dyDescent="0.25">
      <c r="A10" s="117"/>
      <c r="B10" s="120"/>
      <c r="C10" s="120"/>
      <c r="D10" s="120"/>
      <c r="E10" s="97"/>
      <c r="F10" s="97"/>
      <c r="G10" s="97"/>
      <c r="H10" s="97"/>
      <c r="I10" s="97"/>
      <c r="J10" s="97"/>
      <c r="K10" s="97"/>
      <c r="L10" s="97"/>
      <c r="M10" s="97"/>
      <c r="N10" s="97"/>
      <c r="O10" s="97"/>
      <c r="P10" s="97"/>
      <c r="Q10" s="97"/>
      <c r="R10" s="97"/>
      <c r="S10" s="97"/>
      <c r="T10" s="97"/>
      <c r="U10" s="97"/>
    </row>
    <row r="11" spans="1:21" x14ac:dyDescent="0.25">
      <c r="A11" s="117"/>
      <c r="B11" s="117" t="s">
        <v>91</v>
      </c>
      <c r="C11" s="117" t="s">
        <v>146</v>
      </c>
      <c r="D11" s="117" t="s">
        <v>153</v>
      </c>
      <c r="E11" s="97"/>
      <c r="F11" s="97"/>
      <c r="G11" s="97"/>
      <c r="H11" s="97"/>
      <c r="I11" s="97"/>
      <c r="J11" s="97"/>
      <c r="K11" s="97"/>
      <c r="L11" s="97"/>
      <c r="M11" s="97"/>
      <c r="N11" s="97"/>
      <c r="O11" s="97"/>
      <c r="P11" s="97"/>
      <c r="Q11" s="97"/>
      <c r="R11" s="97"/>
      <c r="S11" s="97"/>
      <c r="T11" s="97"/>
      <c r="U11" s="97"/>
    </row>
    <row r="12" spans="1:21" x14ac:dyDescent="0.25">
      <c r="A12" s="117"/>
      <c r="B12" s="117" t="s">
        <v>89</v>
      </c>
      <c r="C12" s="117" t="s">
        <v>150</v>
      </c>
      <c r="D12" s="117" t="s">
        <v>154</v>
      </c>
      <c r="E12" s="97"/>
      <c r="F12" s="97"/>
      <c r="G12" s="97"/>
      <c r="H12" s="97"/>
      <c r="I12" s="97"/>
      <c r="J12" s="97"/>
      <c r="K12" s="97"/>
      <c r="L12" s="97"/>
      <c r="M12" s="97"/>
      <c r="N12" s="97"/>
      <c r="O12" s="97"/>
      <c r="P12" s="97"/>
      <c r="Q12" s="97"/>
      <c r="R12" s="97"/>
      <c r="S12" s="97"/>
      <c r="T12" s="97"/>
      <c r="U12" s="97"/>
    </row>
    <row r="13" spans="1:21" x14ac:dyDescent="0.25">
      <c r="A13" s="117"/>
      <c r="B13" s="117"/>
      <c r="C13" s="117" t="s">
        <v>149</v>
      </c>
      <c r="D13" s="117" t="s">
        <v>155</v>
      </c>
      <c r="E13" s="97"/>
      <c r="F13" s="97"/>
      <c r="G13" s="97"/>
      <c r="H13" s="97"/>
      <c r="I13" s="97"/>
      <c r="J13" s="97"/>
      <c r="K13" s="97"/>
      <c r="L13" s="97"/>
      <c r="M13" s="97"/>
      <c r="N13" s="97"/>
      <c r="O13" s="97"/>
      <c r="P13" s="97"/>
      <c r="Q13" s="97"/>
      <c r="R13" s="97"/>
      <c r="S13" s="97"/>
      <c r="T13" s="97"/>
      <c r="U13" s="97"/>
    </row>
    <row r="14" spans="1:21" x14ac:dyDescent="0.25">
      <c r="A14" s="117"/>
      <c r="B14" s="117"/>
      <c r="C14" s="117" t="s">
        <v>151</v>
      </c>
      <c r="D14" s="117" t="s">
        <v>156</v>
      </c>
      <c r="E14" s="97"/>
      <c r="F14" s="97"/>
      <c r="G14" s="97"/>
      <c r="H14" s="97"/>
      <c r="I14" s="97"/>
      <c r="J14" s="97"/>
      <c r="K14" s="97"/>
      <c r="L14" s="97"/>
      <c r="M14" s="97"/>
      <c r="N14" s="97"/>
      <c r="O14" s="97"/>
      <c r="P14" s="97"/>
      <c r="Q14" s="97"/>
      <c r="R14" s="97"/>
      <c r="S14" s="97"/>
      <c r="T14" s="97"/>
      <c r="U14" s="97"/>
    </row>
    <row r="15" spans="1:21" x14ac:dyDescent="0.25">
      <c r="A15" s="117"/>
      <c r="B15" s="117"/>
      <c r="C15" s="117" t="s">
        <v>152</v>
      </c>
      <c r="D15" s="117" t="s">
        <v>157</v>
      </c>
      <c r="E15" s="97"/>
      <c r="F15" s="97"/>
      <c r="G15" s="97"/>
      <c r="H15" s="97"/>
      <c r="I15" s="97"/>
      <c r="J15" s="97"/>
      <c r="K15" s="97"/>
      <c r="L15" s="97"/>
      <c r="M15" s="97"/>
      <c r="N15" s="97"/>
      <c r="O15" s="97"/>
      <c r="P15" s="97"/>
      <c r="Q15" s="97"/>
      <c r="R15" s="97"/>
      <c r="S15" s="97"/>
      <c r="T15" s="97"/>
      <c r="U15" s="97"/>
    </row>
    <row r="16" spans="1:21" x14ac:dyDescent="0.25">
      <c r="A16" s="117"/>
      <c r="B16" s="117"/>
      <c r="C16" s="117"/>
      <c r="D16" s="117"/>
      <c r="E16" s="97"/>
      <c r="F16" s="97"/>
      <c r="G16" s="97"/>
      <c r="H16" s="97"/>
      <c r="I16" s="97"/>
      <c r="J16" s="97"/>
      <c r="K16" s="97"/>
      <c r="L16" s="97"/>
      <c r="M16" s="97"/>
      <c r="N16" s="97"/>
      <c r="O16" s="97"/>
    </row>
    <row r="17" spans="1:15" x14ac:dyDescent="0.25">
      <c r="A17" s="117"/>
      <c r="B17" s="117"/>
      <c r="C17" s="117"/>
      <c r="D17" s="117"/>
      <c r="E17" s="97"/>
      <c r="F17" s="97"/>
      <c r="G17" s="97"/>
      <c r="H17" s="97"/>
      <c r="I17" s="97"/>
      <c r="J17" s="97"/>
      <c r="K17" s="97"/>
      <c r="L17" s="97"/>
      <c r="M17" s="97"/>
      <c r="N17" s="97"/>
      <c r="O17" s="97"/>
    </row>
    <row r="18" spans="1:15" x14ac:dyDescent="0.25">
      <c r="A18" s="117"/>
      <c r="B18" s="121"/>
      <c r="C18" s="121"/>
      <c r="D18" s="121"/>
      <c r="E18" s="97"/>
      <c r="F18" s="97"/>
      <c r="G18" s="97"/>
      <c r="H18" s="97"/>
      <c r="I18" s="97"/>
      <c r="J18" s="97"/>
      <c r="K18" s="97"/>
      <c r="L18" s="97"/>
      <c r="M18" s="97"/>
      <c r="N18" s="97"/>
      <c r="O18" s="97"/>
    </row>
    <row r="19" spans="1:15" x14ac:dyDescent="0.25">
      <c r="A19" s="117"/>
      <c r="B19" s="121"/>
      <c r="C19" s="121"/>
      <c r="D19" s="121"/>
      <c r="E19" s="97"/>
      <c r="F19" s="97"/>
      <c r="G19" s="97"/>
      <c r="H19" s="97"/>
      <c r="I19" s="97"/>
      <c r="J19" s="97"/>
      <c r="K19" s="97"/>
      <c r="L19" s="97"/>
      <c r="M19" s="97"/>
      <c r="N19" s="97"/>
      <c r="O19" s="97"/>
    </row>
    <row r="20" spans="1:15" x14ac:dyDescent="0.25">
      <c r="A20" s="117"/>
      <c r="B20" s="121"/>
      <c r="C20" s="121"/>
      <c r="D20" s="121"/>
      <c r="E20" s="97"/>
      <c r="F20" s="97"/>
      <c r="G20" s="97"/>
      <c r="H20" s="97"/>
      <c r="I20" s="97"/>
      <c r="J20" s="97"/>
      <c r="K20" s="97"/>
      <c r="L20" s="97"/>
      <c r="M20" s="97"/>
      <c r="N20" s="97"/>
      <c r="O20" s="97"/>
    </row>
    <row r="21" spans="1:15" x14ac:dyDescent="0.25">
      <c r="A21" s="117"/>
      <c r="B21" s="121"/>
      <c r="C21" s="121"/>
      <c r="D21" s="121"/>
      <c r="E21" s="97"/>
      <c r="F21" s="97"/>
      <c r="G21" s="97"/>
      <c r="H21" s="97"/>
      <c r="I21" s="97"/>
      <c r="J21" s="97"/>
      <c r="K21" s="97"/>
      <c r="L21" s="97"/>
      <c r="M21" s="97"/>
      <c r="N21" s="97"/>
      <c r="O21" s="97"/>
    </row>
    <row r="22" spans="1:15" ht="20.25" x14ac:dyDescent="0.25">
      <c r="A22" s="117"/>
      <c r="B22" s="117"/>
      <c r="C22" s="119"/>
      <c r="D22" s="119"/>
      <c r="E22" s="97"/>
      <c r="F22" s="97"/>
      <c r="G22" s="97"/>
      <c r="H22" s="97"/>
      <c r="I22" s="97"/>
      <c r="J22" s="97"/>
      <c r="K22" s="97"/>
      <c r="L22" s="97"/>
      <c r="M22" s="97"/>
      <c r="N22" s="97"/>
      <c r="O22" s="97"/>
    </row>
    <row r="23" spans="1:15" ht="20.25" x14ac:dyDescent="0.25">
      <c r="A23" s="117"/>
      <c r="B23" s="117"/>
      <c r="C23" s="119"/>
      <c r="D23" s="119"/>
      <c r="E23" s="97"/>
      <c r="F23" s="97"/>
      <c r="G23" s="97"/>
      <c r="H23" s="97"/>
      <c r="I23" s="97"/>
      <c r="J23" s="97"/>
      <c r="K23" s="97"/>
      <c r="L23" s="97"/>
      <c r="M23" s="97"/>
      <c r="N23" s="97"/>
      <c r="O23" s="97"/>
    </row>
    <row r="24" spans="1:15" ht="20.25" x14ac:dyDescent="0.25">
      <c r="A24" s="117"/>
      <c r="B24" s="117"/>
      <c r="C24" s="119"/>
      <c r="D24" s="119"/>
      <c r="E24" s="97"/>
      <c r="F24" s="97"/>
      <c r="G24" s="97"/>
      <c r="H24" s="97"/>
      <c r="I24" s="97"/>
      <c r="J24" s="97"/>
      <c r="K24" s="97"/>
      <c r="L24" s="97"/>
      <c r="M24" s="97"/>
      <c r="N24" s="97"/>
      <c r="O24" s="97"/>
    </row>
    <row r="25" spans="1:15" ht="20.25" x14ac:dyDescent="0.25">
      <c r="A25" s="117"/>
      <c r="B25" s="117"/>
      <c r="C25" s="119"/>
      <c r="D25" s="119"/>
      <c r="E25" s="97"/>
      <c r="F25" s="97"/>
      <c r="G25" s="97"/>
      <c r="H25" s="97"/>
      <c r="I25" s="97"/>
      <c r="J25" s="97"/>
      <c r="K25" s="97"/>
      <c r="L25" s="97"/>
      <c r="M25" s="97"/>
      <c r="N25" s="97"/>
      <c r="O25" s="97"/>
    </row>
    <row r="26" spans="1:15" ht="20.25" x14ac:dyDescent="0.25">
      <c r="A26" s="117"/>
      <c r="B26" s="117"/>
      <c r="C26" s="119"/>
      <c r="D26" s="119"/>
      <c r="E26" s="97"/>
      <c r="F26" s="97"/>
      <c r="G26" s="97"/>
      <c r="H26" s="97"/>
      <c r="I26" s="97"/>
      <c r="J26" s="97"/>
      <c r="K26" s="97"/>
      <c r="L26" s="97"/>
      <c r="M26" s="97"/>
      <c r="N26" s="97"/>
      <c r="O26" s="97"/>
    </row>
    <row r="27" spans="1:15" ht="20.25" x14ac:dyDescent="0.25">
      <c r="A27" s="117"/>
      <c r="B27" s="117"/>
      <c r="C27" s="119"/>
      <c r="D27" s="119"/>
      <c r="E27" s="97"/>
      <c r="F27" s="97"/>
      <c r="G27" s="97"/>
      <c r="H27" s="97"/>
      <c r="I27" s="97"/>
      <c r="J27" s="97"/>
      <c r="K27" s="97"/>
      <c r="L27" s="97"/>
      <c r="M27" s="97"/>
      <c r="N27" s="97"/>
      <c r="O27" s="97"/>
    </row>
    <row r="28" spans="1:15" ht="20.25" x14ac:dyDescent="0.25">
      <c r="A28" s="117"/>
      <c r="B28" s="117"/>
      <c r="C28" s="119"/>
      <c r="D28" s="119"/>
      <c r="E28" s="97"/>
      <c r="F28" s="97"/>
      <c r="G28" s="97"/>
      <c r="H28" s="97"/>
      <c r="I28" s="97"/>
      <c r="J28" s="97"/>
      <c r="K28" s="97"/>
      <c r="L28" s="97"/>
      <c r="M28" s="97"/>
      <c r="N28" s="97"/>
      <c r="O28" s="97"/>
    </row>
    <row r="29" spans="1:15" ht="20.25" x14ac:dyDescent="0.25">
      <c r="A29" s="117"/>
      <c r="B29" s="117"/>
      <c r="C29" s="119"/>
      <c r="D29" s="119"/>
      <c r="E29" s="97"/>
      <c r="F29" s="97"/>
      <c r="G29" s="97"/>
      <c r="H29" s="97"/>
      <c r="I29" s="97"/>
      <c r="J29" s="97"/>
      <c r="K29" s="97"/>
      <c r="L29" s="97"/>
      <c r="M29" s="97"/>
      <c r="N29" s="97"/>
      <c r="O29" s="97"/>
    </row>
    <row r="30" spans="1:15" ht="20.25" x14ac:dyDescent="0.25">
      <c r="A30" s="117"/>
      <c r="B30" s="117"/>
      <c r="C30" s="119"/>
      <c r="D30" s="119"/>
      <c r="E30" s="97"/>
      <c r="F30" s="97"/>
      <c r="G30" s="97"/>
      <c r="H30" s="97"/>
      <c r="I30" s="97"/>
      <c r="J30" s="97"/>
      <c r="K30" s="97"/>
      <c r="L30" s="97"/>
      <c r="M30" s="97"/>
      <c r="N30" s="97"/>
      <c r="O30" s="97"/>
    </row>
    <row r="31" spans="1:15" ht="20.25" x14ac:dyDescent="0.25">
      <c r="A31" s="117"/>
      <c r="B31" s="117"/>
      <c r="C31" s="119"/>
      <c r="D31" s="119"/>
      <c r="E31" s="97"/>
      <c r="F31" s="97"/>
      <c r="G31" s="97"/>
      <c r="H31" s="97"/>
      <c r="I31" s="97"/>
      <c r="J31" s="97"/>
      <c r="K31" s="97"/>
      <c r="L31" s="97"/>
      <c r="M31" s="97"/>
      <c r="N31" s="97"/>
      <c r="O31" s="97"/>
    </row>
    <row r="32" spans="1:15" ht="20.25" x14ac:dyDescent="0.25">
      <c r="A32" s="117"/>
      <c r="B32" s="117"/>
      <c r="C32" s="119"/>
      <c r="D32" s="119"/>
      <c r="E32" s="97"/>
      <c r="F32" s="97"/>
      <c r="G32" s="97"/>
      <c r="H32" s="97"/>
      <c r="I32" s="97"/>
      <c r="J32" s="97"/>
      <c r="K32" s="97"/>
      <c r="L32" s="97"/>
      <c r="M32" s="97"/>
      <c r="N32" s="97"/>
      <c r="O32" s="97"/>
    </row>
    <row r="33" spans="1:15" ht="20.25" x14ac:dyDescent="0.25">
      <c r="A33" s="117"/>
      <c r="B33" s="117"/>
      <c r="C33" s="119"/>
      <c r="D33" s="119"/>
      <c r="E33" s="97"/>
      <c r="F33" s="97"/>
      <c r="G33" s="97"/>
      <c r="H33" s="97"/>
      <c r="I33" s="97"/>
      <c r="J33" s="97"/>
      <c r="K33" s="97"/>
      <c r="L33" s="97"/>
      <c r="M33" s="97"/>
      <c r="N33" s="97"/>
      <c r="O33" s="97"/>
    </row>
    <row r="34" spans="1:15" ht="20.25" x14ac:dyDescent="0.25">
      <c r="A34" s="117"/>
      <c r="B34" s="117"/>
      <c r="C34" s="119"/>
      <c r="D34" s="119"/>
      <c r="E34" s="97"/>
      <c r="F34" s="97"/>
      <c r="G34" s="97"/>
      <c r="H34" s="97"/>
      <c r="I34" s="97"/>
      <c r="J34" s="97"/>
      <c r="K34" s="97"/>
      <c r="L34" s="97"/>
      <c r="M34" s="97"/>
      <c r="N34" s="97"/>
      <c r="O34" s="97"/>
    </row>
    <row r="35" spans="1:15" ht="20.25" x14ac:dyDescent="0.25">
      <c r="A35" s="117"/>
      <c r="B35" s="117"/>
      <c r="C35" s="119"/>
      <c r="D35" s="119"/>
      <c r="E35" s="97"/>
      <c r="F35" s="97"/>
      <c r="G35" s="97"/>
      <c r="H35" s="97"/>
      <c r="I35" s="97"/>
      <c r="J35" s="97"/>
      <c r="K35" s="97"/>
      <c r="L35" s="97"/>
      <c r="M35" s="97"/>
      <c r="N35" s="97"/>
      <c r="O35" s="97"/>
    </row>
    <row r="36" spans="1:15" ht="20.25" x14ac:dyDescent="0.25">
      <c r="A36" s="117"/>
      <c r="B36" s="117"/>
      <c r="C36" s="119"/>
      <c r="D36" s="119"/>
      <c r="E36" s="97"/>
      <c r="F36" s="97"/>
      <c r="G36" s="97"/>
      <c r="H36" s="97"/>
      <c r="I36" s="97"/>
      <c r="J36" s="97"/>
      <c r="K36" s="97"/>
      <c r="L36" s="97"/>
      <c r="M36" s="97"/>
      <c r="N36" s="97"/>
      <c r="O36" s="97"/>
    </row>
    <row r="37" spans="1:15" ht="20.25" x14ac:dyDescent="0.25">
      <c r="A37" s="117"/>
      <c r="B37" s="117"/>
      <c r="C37" s="119"/>
      <c r="D37" s="119"/>
      <c r="E37" s="97"/>
      <c r="F37" s="97"/>
      <c r="G37" s="97"/>
      <c r="H37" s="97"/>
      <c r="I37" s="97"/>
      <c r="J37" s="97"/>
      <c r="K37" s="97"/>
      <c r="L37" s="97"/>
      <c r="M37" s="97"/>
      <c r="N37" s="97"/>
      <c r="O37" s="97"/>
    </row>
    <row r="38" spans="1:15" ht="20.25" x14ac:dyDescent="0.25">
      <c r="A38" s="117"/>
      <c r="B38" s="117"/>
      <c r="C38" s="119"/>
      <c r="D38" s="119"/>
      <c r="E38" s="97"/>
      <c r="F38" s="97"/>
      <c r="G38" s="97"/>
      <c r="H38" s="97"/>
      <c r="I38" s="97"/>
      <c r="J38" s="97"/>
      <c r="K38" s="97"/>
      <c r="L38" s="97"/>
      <c r="M38" s="97"/>
      <c r="N38" s="97"/>
      <c r="O38" s="97"/>
    </row>
    <row r="39" spans="1:15" ht="20.25" x14ac:dyDescent="0.25">
      <c r="A39" s="117"/>
      <c r="B39" s="117"/>
      <c r="C39" s="119"/>
      <c r="D39" s="119"/>
      <c r="E39" s="97"/>
      <c r="F39" s="97"/>
      <c r="G39" s="97"/>
      <c r="H39" s="97"/>
      <c r="I39" s="97"/>
      <c r="J39" s="97"/>
      <c r="K39" s="97"/>
      <c r="L39" s="97"/>
      <c r="M39" s="97"/>
      <c r="N39" s="97"/>
      <c r="O39" s="97"/>
    </row>
    <row r="40" spans="1:15" ht="20.25" x14ac:dyDescent="0.25">
      <c r="A40" s="117"/>
      <c r="B40" s="117"/>
      <c r="C40" s="119"/>
      <c r="D40" s="119"/>
      <c r="E40" s="97"/>
      <c r="F40" s="97"/>
      <c r="G40" s="97"/>
      <c r="H40" s="97"/>
      <c r="I40" s="97"/>
      <c r="J40" s="97"/>
      <c r="K40" s="97"/>
      <c r="L40" s="97"/>
      <c r="M40" s="97"/>
      <c r="N40" s="97"/>
      <c r="O40" s="97"/>
    </row>
    <row r="41" spans="1:15" ht="20.25" x14ac:dyDescent="0.25">
      <c r="A41" s="117"/>
      <c r="B41" s="117"/>
      <c r="C41" s="119"/>
      <c r="D41" s="119"/>
      <c r="E41" s="97"/>
      <c r="F41" s="97"/>
      <c r="G41" s="97"/>
      <c r="H41" s="97"/>
      <c r="I41" s="97"/>
      <c r="J41" s="97"/>
      <c r="K41" s="97"/>
      <c r="L41" s="97"/>
      <c r="M41" s="97"/>
      <c r="N41" s="97"/>
      <c r="O41" s="97"/>
    </row>
    <row r="42" spans="1:15" ht="20.25" x14ac:dyDescent="0.25">
      <c r="A42" s="117"/>
      <c r="B42" s="117"/>
      <c r="C42" s="119"/>
      <c r="D42" s="119"/>
      <c r="E42" s="97"/>
      <c r="F42" s="97"/>
      <c r="G42" s="97"/>
      <c r="H42" s="97"/>
      <c r="I42" s="97"/>
      <c r="J42" s="97"/>
      <c r="K42" s="97"/>
      <c r="L42" s="97"/>
      <c r="M42" s="97"/>
      <c r="N42" s="97"/>
      <c r="O42" s="97"/>
    </row>
    <row r="43" spans="1:15" ht="20.25" x14ac:dyDescent="0.25">
      <c r="A43" s="117"/>
      <c r="B43" s="117"/>
      <c r="C43" s="119"/>
      <c r="D43" s="119"/>
      <c r="E43" s="97"/>
      <c r="F43" s="97"/>
      <c r="G43" s="97"/>
      <c r="H43" s="97"/>
      <c r="I43" s="97"/>
      <c r="J43" s="97"/>
      <c r="K43" s="97"/>
      <c r="L43" s="97"/>
      <c r="M43" s="97"/>
      <c r="N43" s="97"/>
      <c r="O43" s="97"/>
    </row>
    <row r="44" spans="1:15" ht="20.25" x14ac:dyDescent="0.25">
      <c r="A44" s="117"/>
      <c r="B44" s="117"/>
      <c r="C44" s="119"/>
      <c r="D44" s="119"/>
      <c r="E44" s="97"/>
      <c r="F44" s="97"/>
      <c r="G44" s="97"/>
      <c r="H44" s="97"/>
      <c r="I44" s="97"/>
      <c r="J44" s="97"/>
      <c r="K44" s="97"/>
      <c r="L44" s="97"/>
      <c r="M44" s="97"/>
      <c r="N44" s="97"/>
      <c r="O44" s="97"/>
    </row>
    <row r="45" spans="1:15" ht="20.25" x14ac:dyDescent="0.25">
      <c r="A45" s="117"/>
      <c r="B45" s="117"/>
      <c r="C45" s="119"/>
      <c r="D45" s="119"/>
      <c r="E45" s="97"/>
      <c r="F45" s="97"/>
      <c r="G45" s="97"/>
      <c r="H45" s="97"/>
      <c r="I45" s="97"/>
      <c r="J45" s="97"/>
      <c r="K45" s="97"/>
      <c r="L45" s="97"/>
      <c r="M45" s="97"/>
      <c r="N45" s="97"/>
      <c r="O45" s="97"/>
    </row>
    <row r="46" spans="1:15" ht="20.25" x14ac:dyDescent="0.25">
      <c r="A46" s="117"/>
      <c r="B46" s="117"/>
      <c r="C46" s="119"/>
      <c r="D46" s="119"/>
      <c r="E46" s="97"/>
      <c r="F46" s="97"/>
      <c r="G46" s="97"/>
      <c r="H46" s="97"/>
      <c r="I46" s="97"/>
      <c r="J46" s="97"/>
      <c r="K46" s="97"/>
      <c r="L46" s="97"/>
      <c r="M46" s="97"/>
      <c r="N46" s="97"/>
      <c r="O46" s="97"/>
    </row>
    <row r="47" spans="1:15" ht="20.25" x14ac:dyDescent="0.25">
      <c r="A47" s="117"/>
      <c r="B47" s="117"/>
      <c r="C47" s="119"/>
      <c r="D47" s="119"/>
      <c r="E47" s="97"/>
      <c r="F47" s="97"/>
      <c r="G47" s="97"/>
      <c r="H47" s="97"/>
      <c r="I47" s="97"/>
      <c r="J47" s="97"/>
      <c r="K47" s="97"/>
      <c r="L47" s="97"/>
      <c r="M47" s="97"/>
      <c r="N47" s="97"/>
      <c r="O47" s="97"/>
    </row>
    <row r="48" spans="1:15" ht="20.25" x14ac:dyDescent="0.25">
      <c r="A48" s="117"/>
      <c r="B48" s="117"/>
      <c r="C48" s="119"/>
      <c r="D48" s="119"/>
      <c r="E48" s="97"/>
      <c r="F48" s="97"/>
      <c r="G48" s="97"/>
      <c r="H48" s="97"/>
      <c r="I48" s="97"/>
      <c r="J48" s="97"/>
      <c r="K48" s="97"/>
      <c r="L48" s="97"/>
      <c r="M48" s="97"/>
      <c r="N48" s="97"/>
      <c r="O48" s="97"/>
    </row>
    <row r="49" spans="1:15" ht="20.25" x14ac:dyDescent="0.25">
      <c r="A49" s="117"/>
      <c r="B49" s="117"/>
      <c r="C49" s="119"/>
      <c r="D49" s="119"/>
      <c r="E49" s="97"/>
      <c r="F49" s="97"/>
      <c r="G49" s="97"/>
      <c r="H49" s="97"/>
      <c r="I49" s="97"/>
      <c r="J49" s="97"/>
      <c r="K49" s="97"/>
      <c r="L49" s="97"/>
      <c r="M49" s="97"/>
      <c r="N49" s="97"/>
      <c r="O49" s="97"/>
    </row>
    <row r="50" spans="1:15" ht="20.25" x14ac:dyDescent="0.25">
      <c r="A50" s="117"/>
      <c r="B50" s="117"/>
      <c r="C50" s="119"/>
      <c r="D50" s="119"/>
      <c r="E50" s="97"/>
      <c r="F50" s="97"/>
      <c r="G50" s="97"/>
      <c r="H50" s="97"/>
      <c r="I50" s="97"/>
      <c r="J50" s="97"/>
      <c r="K50" s="97"/>
      <c r="L50" s="97"/>
      <c r="M50" s="97"/>
      <c r="N50" s="97"/>
      <c r="O50" s="97"/>
    </row>
    <row r="51" spans="1:15" ht="20.25" x14ac:dyDescent="0.25">
      <c r="A51" s="117"/>
      <c r="B51" s="117"/>
      <c r="C51" s="119"/>
      <c r="D51" s="119"/>
      <c r="E51" s="97"/>
      <c r="F51" s="97"/>
      <c r="G51" s="97"/>
      <c r="H51" s="97"/>
      <c r="I51" s="97"/>
      <c r="J51" s="97"/>
      <c r="K51" s="97"/>
      <c r="L51" s="97"/>
      <c r="M51" s="97"/>
      <c r="N51" s="97"/>
      <c r="O51" s="97"/>
    </row>
    <row r="52" spans="1:15" ht="20.25" x14ac:dyDescent="0.25">
      <c r="A52" s="117"/>
      <c r="B52" s="23"/>
      <c r="C52" s="36"/>
      <c r="D52" s="36"/>
    </row>
    <row r="53" spans="1:15" ht="20.25" x14ac:dyDescent="0.25">
      <c r="A53" s="117"/>
      <c r="B53" s="23"/>
      <c r="C53" s="36"/>
      <c r="D53" s="36"/>
    </row>
    <row r="54" spans="1:15" ht="20.25" x14ac:dyDescent="0.25">
      <c r="A54" s="117"/>
      <c r="B54" s="23"/>
      <c r="C54" s="36"/>
      <c r="D54" s="36"/>
    </row>
    <row r="55" spans="1:15" ht="20.25" x14ac:dyDescent="0.25">
      <c r="A55" s="117"/>
      <c r="B55" s="23"/>
      <c r="C55" s="36"/>
      <c r="D55" s="36"/>
    </row>
    <row r="56" spans="1:15" ht="20.25" x14ac:dyDescent="0.25">
      <c r="A56" s="117"/>
      <c r="B56" s="23"/>
      <c r="C56" s="36"/>
      <c r="D56" s="36"/>
    </row>
    <row r="57" spans="1:15" ht="20.25" x14ac:dyDescent="0.25">
      <c r="A57" s="117"/>
      <c r="B57" s="23"/>
      <c r="C57" s="36"/>
      <c r="D57" s="36"/>
    </row>
    <row r="58" spans="1:15" ht="20.25" x14ac:dyDescent="0.25">
      <c r="A58" s="117"/>
      <c r="B58" s="23"/>
      <c r="C58" s="36"/>
      <c r="D58" s="36"/>
    </row>
    <row r="59" spans="1:15" ht="20.25" x14ac:dyDescent="0.25">
      <c r="A59" s="117"/>
      <c r="B59" s="23"/>
      <c r="C59" s="36"/>
      <c r="D59" s="36"/>
    </row>
    <row r="60" spans="1:15" ht="20.25" x14ac:dyDescent="0.25">
      <c r="A60" s="117"/>
      <c r="B60" s="23"/>
      <c r="C60" s="36"/>
      <c r="D60" s="36"/>
    </row>
    <row r="61" spans="1:15" ht="20.25" x14ac:dyDescent="0.25">
      <c r="A61" s="117"/>
      <c r="B61" s="23"/>
      <c r="C61" s="36"/>
      <c r="D61" s="36"/>
    </row>
    <row r="62" spans="1:15" ht="20.25" x14ac:dyDescent="0.25">
      <c r="A62" s="117"/>
      <c r="B62" s="23"/>
      <c r="C62" s="36"/>
      <c r="D62" s="36"/>
    </row>
    <row r="63" spans="1:15" ht="20.25" x14ac:dyDescent="0.25">
      <c r="A63" s="117"/>
      <c r="B63" s="23"/>
      <c r="C63" s="36"/>
      <c r="D63" s="36"/>
    </row>
    <row r="64" spans="1:15" ht="20.25" x14ac:dyDescent="0.25">
      <c r="A64" s="117"/>
      <c r="B64" s="23"/>
      <c r="C64" s="36"/>
      <c r="D64" s="36"/>
    </row>
    <row r="65" spans="1:4" ht="20.25" x14ac:dyDescent="0.25">
      <c r="A65" s="117"/>
      <c r="B65" s="23"/>
      <c r="C65" s="36"/>
      <c r="D65" s="36"/>
    </row>
    <row r="66" spans="1:4" ht="20.25" x14ac:dyDescent="0.25">
      <c r="A66" s="117"/>
      <c r="B66" s="23"/>
      <c r="C66" s="36"/>
      <c r="D66" s="36"/>
    </row>
    <row r="67" spans="1:4" ht="20.25" x14ac:dyDescent="0.25">
      <c r="A67" s="117"/>
      <c r="B67" s="23"/>
      <c r="C67" s="36"/>
      <c r="D67" s="36"/>
    </row>
    <row r="68" spans="1:4" ht="20.25" x14ac:dyDescent="0.25">
      <c r="A68" s="117"/>
      <c r="B68" s="23"/>
      <c r="C68" s="36"/>
      <c r="D68" s="36"/>
    </row>
    <row r="69" spans="1:4" ht="20.25" x14ac:dyDescent="0.25">
      <c r="A69" s="117"/>
      <c r="B69" s="23"/>
      <c r="C69" s="36"/>
      <c r="D69" s="36"/>
    </row>
    <row r="70" spans="1:4" ht="20.25" x14ac:dyDescent="0.25">
      <c r="A70" s="117"/>
      <c r="B70" s="23"/>
      <c r="C70" s="36"/>
      <c r="D70" s="36"/>
    </row>
    <row r="71" spans="1:4" ht="20.25" x14ac:dyDescent="0.25">
      <c r="A71" s="117"/>
      <c r="B71" s="23"/>
      <c r="C71" s="36"/>
      <c r="D71" s="36"/>
    </row>
    <row r="72" spans="1:4" ht="20.25" x14ac:dyDescent="0.25">
      <c r="A72" s="117"/>
      <c r="B72" s="23"/>
      <c r="C72" s="36"/>
      <c r="D72" s="36"/>
    </row>
    <row r="73" spans="1:4" ht="20.25" x14ac:dyDescent="0.25">
      <c r="A73" s="117"/>
      <c r="B73" s="23"/>
      <c r="C73" s="36"/>
      <c r="D73" s="36"/>
    </row>
    <row r="74" spans="1:4" ht="20.25" x14ac:dyDescent="0.25">
      <c r="A74" s="117"/>
      <c r="B74" s="23"/>
      <c r="C74" s="36"/>
      <c r="D74" s="36"/>
    </row>
    <row r="75" spans="1:4" ht="20.25" x14ac:dyDescent="0.25">
      <c r="A75" s="117"/>
      <c r="B75" s="23"/>
      <c r="C75" s="36"/>
      <c r="D75" s="36"/>
    </row>
    <row r="76" spans="1:4" ht="20.25" x14ac:dyDescent="0.25">
      <c r="A76" s="117"/>
      <c r="B76" s="23"/>
      <c r="C76" s="36"/>
      <c r="D76" s="36"/>
    </row>
    <row r="77" spans="1:4" ht="20.25" x14ac:dyDescent="0.25">
      <c r="A77" s="117"/>
      <c r="B77" s="23"/>
      <c r="C77" s="36"/>
      <c r="D77" s="36"/>
    </row>
    <row r="78" spans="1:4" ht="20.25" x14ac:dyDescent="0.25">
      <c r="A78" s="117"/>
      <c r="B78" s="23"/>
      <c r="C78" s="36"/>
      <c r="D78" s="36"/>
    </row>
    <row r="79" spans="1:4" ht="20.25" x14ac:dyDescent="0.25">
      <c r="A79" s="117"/>
      <c r="B79" s="23"/>
      <c r="C79" s="36"/>
      <c r="D79" s="36"/>
    </row>
    <row r="80" spans="1:4" ht="20.25" x14ac:dyDescent="0.25">
      <c r="A80" s="117"/>
      <c r="B80" s="23"/>
      <c r="C80" s="36"/>
      <c r="D80" s="36"/>
    </row>
    <row r="81" spans="1:4" ht="20.25" x14ac:dyDescent="0.25">
      <c r="A81" s="117"/>
      <c r="B81" s="23"/>
      <c r="C81" s="36"/>
      <c r="D81" s="36"/>
    </row>
    <row r="82" spans="1:4" ht="20.25" x14ac:dyDescent="0.25">
      <c r="A82" s="117"/>
      <c r="B82" s="23"/>
      <c r="C82" s="36"/>
      <c r="D82" s="36"/>
    </row>
    <row r="83" spans="1:4" ht="20.25" x14ac:dyDescent="0.25">
      <c r="A83" s="117"/>
      <c r="B83" s="23"/>
      <c r="C83" s="36"/>
      <c r="D83" s="36"/>
    </row>
    <row r="84" spans="1:4" ht="20.25" x14ac:dyDescent="0.25">
      <c r="A84" s="117"/>
      <c r="B84" s="23"/>
      <c r="C84" s="36"/>
      <c r="D84" s="36"/>
    </row>
    <row r="85" spans="1:4" ht="20.25" x14ac:dyDescent="0.25">
      <c r="A85" s="117"/>
      <c r="B85" s="23"/>
      <c r="C85" s="36"/>
      <c r="D85" s="36"/>
    </row>
    <row r="86" spans="1:4" ht="20.25" x14ac:dyDescent="0.25">
      <c r="A86" s="117"/>
      <c r="B86" s="23"/>
      <c r="C86" s="36"/>
      <c r="D86" s="36"/>
    </row>
    <row r="87" spans="1:4" ht="20.25" x14ac:dyDescent="0.25">
      <c r="A87" s="117"/>
      <c r="B87" s="23"/>
      <c r="C87" s="36"/>
      <c r="D87" s="36"/>
    </row>
    <row r="88" spans="1:4" ht="20.25" x14ac:dyDescent="0.25">
      <c r="A88" s="117"/>
      <c r="B88" s="23"/>
      <c r="C88" s="36"/>
      <c r="D88" s="36"/>
    </row>
    <row r="89" spans="1:4" ht="20.25" x14ac:dyDescent="0.25">
      <c r="A89" s="117"/>
      <c r="B89" s="23"/>
      <c r="C89" s="36"/>
      <c r="D89" s="36"/>
    </row>
    <row r="90" spans="1:4" ht="20.25" x14ac:dyDescent="0.25">
      <c r="A90" s="117"/>
      <c r="B90" s="23"/>
      <c r="C90" s="36"/>
      <c r="D90" s="36"/>
    </row>
    <row r="91" spans="1:4" ht="20.25" x14ac:dyDescent="0.25">
      <c r="A91" s="117"/>
      <c r="B91" s="23"/>
      <c r="C91" s="36"/>
      <c r="D91" s="36"/>
    </row>
    <row r="92" spans="1:4" ht="20.25" x14ac:dyDescent="0.25">
      <c r="A92" s="117"/>
      <c r="B92" s="23"/>
      <c r="C92" s="36"/>
      <c r="D92" s="36"/>
    </row>
    <row r="93" spans="1:4" ht="20.25" x14ac:dyDescent="0.25">
      <c r="A93" s="117"/>
      <c r="B93" s="23"/>
      <c r="C93" s="36"/>
      <c r="D93" s="36"/>
    </row>
    <row r="94" spans="1:4" ht="20.25" x14ac:dyDescent="0.25">
      <c r="A94" s="117"/>
      <c r="B94" s="23"/>
      <c r="C94" s="36"/>
      <c r="D94" s="36"/>
    </row>
    <row r="95" spans="1:4" ht="20.25" x14ac:dyDescent="0.25">
      <c r="A95" s="117"/>
      <c r="B95" s="23"/>
      <c r="C95" s="36"/>
      <c r="D95" s="36"/>
    </row>
    <row r="96" spans="1:4" ht="20.25" x14ac:dyDescent="0.25">
      <c r="A96" s="117"/>
      <c r="B96" s="23"/>
      <c r="C96" s="36"/>
      <c r="D96" s="36"/>
    </row>
    <row r="97" spans="1:4" ht="20.25" x14ac:dyDescent="0.25">
      <c r="A97" s="117"/>
      <c r="B97" s="23"/>
      <c r="C97" s="36"/>
      <c r="D97" s="36"/>
    </row>
    <row r="98" spans="1:4" ht="20.25" x14ac:dyDescent="0.25">
      <c r="A98" s="117"/>
      <c r="B98" s="23"/>
      <c r="C98" s="36"/>
      <c r="D98" s="36"/>
    </row>
    <row r="99" spans="1:4" ht="20.25" x14ac:dyDescent="0.25">
      <c r="A99" s="117"/>
      <c r="B99" s="23"/>
      <c r="C99" s="36"/>
      <c r="D99" s="36"/>
    </row>
    <row r="100" spans="1:4" ht="20.25" x14ac:dyDescent="0.25">
      <c r="A100" s="117"/>
      <c r="B100" s="23"/>
      <c r="C100" s="36"/>
      <c r="D100" s="36"/>
    </row>
    <row r="101" spans="1:4" ht="20.25" x14ac:dyDescent="0.25">
      <c r="A101" s="117"/>
      <c r="B101" s="23"/>
      <c r="C101" s="36"/>
      <c r="D101" s="36"/>
    </row>
    <row r="102" spans="1:4" ht="20.25" x14ac:dyDescent="0.25">
      <c r="A102" s="117"/>
      <c r="B102" s="23"/>
      <c r="C102" s="36"/>
      <c r="D102" s="36"/>
    </row>
    <row r="103" spans="1:4" ht="20.25" x14ac:dyDescent="0.25">
      <c r="A103" s="117"/>
      <c r="B103" s="23"/>
      <c r="C103" s="36"/>
      <c r="D103" s="36"/>
    </row>
    <row r="104" spans="1:4" ht="20.25" x14ac:dyDescent="0.25">
      <c r="A104" s="117"/>
      <c r="B104" s="23"/>
      <c r="C104" s="36"/>
      <c r="D104" s="36"/>
    </row>
    <row r="105" spans="1:4" ht="20.25" x14ac:dyDescent="0.25">
      <c r="A105" s="117"/>
      <c r="B105" s="23"/>
      <c r="C105" s="36"/>
      <c r="D105" s="36"/>
    </row>
    <row r="106" spans="1:4" ht="20.25" x14ac:dyDescent="0.25">
      <c r="A106" s="117"/>
      <c r="B106" s="23"/>
      <c r="C106" s="36"/>
      <c r="D106" s="36"/>
    </row>
    <row r="107" spans="1:4" ht="20.25" x14ac:dyDescent="0.25">
      <c r="A107" s="117"/>
      <c r="B107" s="23"/>
      <c r="C107" s="36"/>
      <c r="D107" s="36"/>
    </row>
    <row r="108" spans="1:4" ht="20.25" x14ac:dyDescent="0.25">
      <c r="A108" s="117"/>
      <c r="B108" s="23"/>
      <c r="C108" s="36"/>
      <c r="D108" s="36"/>
    </row>
    <row r="109" spans="1:4" ht="20.25" x14ac:dyDescent="0.25">
      <c r="A109" s="117"/>
      <c r="B109" s="23"/>
      <c r="C109" s="36"/>
      <c r="D109" s="36"/>
    </row>
    <row r="110" spans="1:4" ht="20.25" x14ac:dyDescent="0.25">
      <c r="A110" s="117"/>
      <c r="B110" s="23"/>
      <c r="C110" s="36"/>
      <c r="D110" s="36"/>
    </row>
    <row r="111" spans="1:4" ht="20.25" x14ac:dyDescent="0.25">
      <c r="A111" s="117"/>
      <c r="B111" s="23"/>
      <c r="C111" s="36"/>
      <c r="D111" s="36"/>
    </row>
    <row r="112" spans="1:4" ht="20.25" x14ac:dyDescent="0.25">
      <c r="A112" s="117"/>
      <c r="B112" s="23"/>
      <c r="C112" s="36"/>
      <c r="D112" s="36"/>
    </row>
    <row r="113" spans="1:4" ht="20.25" x14ac:dyDescent="0.25">
      <c r="A113" s="117"/>
      <c r="B113" s="23"/>
      <c r="C113" s="36"/>
      <c r="D113" s="36"/>
    </row>
    <row r="114" spans="1:4" ht="20.25" x14ac:dyDescent="0.25">
      <c r="A114" s="117"/>
      <c r="B114" s="23"/>
      <c r="C114" s="36"/>
      <c r="D114" s="36"/>
    </row>
    <row r="115" spans="1:4" ht="20.25" x14ac:dyDescent="0.25">
      <c r="A115" s="117"/>
      <c r="B115" s="23"/>
      <c r="C115" s="36"/>
      <c r="D115" s="36"/>
    </row>
    <row r="116" spans="1:4" ht="20.25" x14ac:dyDescent="0.25">
      <c r="A116" s="117"/>
      <c r="B116" s="23"/>
      <c r="C116" s="36"/>
      <c r="D116" s="36"/>
    </row>
    <row r="117" spans="1:4" ht="20.25" x14ac:dyDescent="0.25">
      <c r="A117" s="117"/>
      <c r="B117" s="23"/>
      <c r="C117" s="36"/>
      <c r="D117" s="36"/>
    </row>
    <row r="118" spans="1:4" ht="20.25" x14ac:dyDescent="0.25">
      <c r="A118" s="117"/>
      <c r="B118" s="23"/>
      <c r="C118" s="36"/>
      <c r="D118" s="36"/>
    </row>
    <row r="119" spans="1:4" ht="20.25" x14ac:dyDescent="0.25">
      <c r="A119" s="117"/>
      <c r="B119" s="23"/>
      <c r="C119" s="36"/>
      <c r="D119" s="36"/>
    </row>
    <row r="120" spans="1:4" ht="20.25" x14ac:dyDescent="0.25">
      <c r="A120" s="117"/>
      <c r="B120" s="23"/>
      <c r="C120" s="36"/>
      <c r="D120" s="36"/>
    </row>
    <row r="121" spans="1:4" ht="20.25" x14ac:dyDescent="0.25">
      <c r="A121" s="117"/>
      <c r="B121" s="23"/>
      <c r="C121" s="36"/>
      <c r="D121" s="36"/>
    </row>
    <row r="122" spans="1:4" ht="20.25" x14ac:dyDescent="0.25">
      <c r="A122" s="117"/>
      <c r="B122" s="23"/>
      <c r="C122" s="36"/>
      <c r="D122" s="36"/>
    </row>
    <row r="123" spans="1:4" ht="20.25" x14ac:dyDescent="0.25">
      <c r="A123" s="117"/>
      <c r="B123" s="23"/>
      <c r="C123" s="36"/>
      <c r="D123" s="36"/>
    </row>
    <row r="124" spans="1:4" ht="20.25" x14ac:dyDescent="0.25">
      <c r="A124" s="117"/>
      <c r="B124" s="23"/>
      <c r="C124" s="36"/>
      <c r="D124" s="36"/>
    </row>
    <row r="125" spans="1:4" ht="20.25" x14ac:dyDescent="0.25">
      <c r="A125" s="117"/>
      <c r="B125" s="23"/>
      <c r="C125" s="36"/>
      <c r="D125" s="36"/>
    </row>
    <row r="126" spans="1:4" ht="20.25" x14ac:dyDescent="0.25">
      <c r="A126" s="117"/>
      <c r="B126" s="23"/>
      <c r="C126" s="36"/>
      <c r="D126" s="36"/>
    </row>
    <row r="127" spans="1:4" ht="20.25" x14ac:dyDescent="0.25">
      <c r="A127" s="117"/>
      <c r="B127" s="23"/>
      <c r="C127" s="36"/>
      <c r="D127" s="36"/>
    </row>
    <row r="128" spans="1:4" ht="20.25" x14ac:dyDescent="0.25">
      <c r="A128" s="117"/>
      <c r="B128" s="23"/>
      <c r="C128" s="36"/>
      <c r="D128" s="36"/>
    </row>
    <row r="129" spans="1:4" ht="20.25" x14ac:dyDescent="0.25">
      <c r="A129" s="117"/>
      <c r="B129" s="23"/>
      <c r="C129" s="36"/>
      <c r="D129" s="36"/>
    </row>
    <row r="130" spans="1:4" ht="20.25" x14ac:dyDescent="0.25">
      <c r="A130" s="117"/>
      <c r="B130" s="23"/>
      <c r="C130" s="36"/>
      <c r="D130" s="36"/>
    </row>
    <row r="131" spans="1:4" ht="20.25" x14ac:dyDescent="0.25">
      <c r="A131" s="117"/>
      <c r="B131" s="23"/>
      <c r="C131" s="36"/>
      <c r="D131" s="36"/>
    </row>
    <row r="132" spans="1:4" ht="20.25" x14ac:dyDescent="0.25">
      <c r="A132" s="117"/>
      <c r="B132" s="23"/>
      <c r="C132" s="36"/>
      <c r="D132" s="36"/>
    </row>
    <row r="133" spans="1:4" ht="20.25" x14ac:dyDescent="0.25">
      <c r="A133" s="117"/>
      <c r="B133" s="23"/>
      <c r="C133" s="36"/>
      <c r="D133" s="36"/>
    </row>
    <row r="134" spans="1:4" ht="20.25" x14ac:dyDescent="0.25">
      <c r="A134" s="117"/>
      <c r="B134" s="23"/>
      <c r="C134" s="36"/>
      <c r="D134" s="36"/>
    </row>
    <row r="135" spans="1:4" ht="20.25" x14ac:dyDescent="0.25">
      <c r="A135" s="117"/>
      <c r="B135" s="23"/>
      <c r="C135" s="36"/>
      <c r="D135" s="36"/>
    </row>
    <row r="136" spans="1:4" ht="20.25" x14ac:dyDescent="0.25">
      <c r="A136" s="117"/>
      <c r="B136" s="23"/>
      <c r="C136" s="36"/>
      <c r="D136" s="36"/>
    </row>
    <row r="137" spans="1:4" ht="20.25" x14ac:dyDescent="0.25">
      <c r="A137" s="117"/>
      <c r="B137" s="23"/>
      <c r="C137" s="36"/>
      <c r="D137" s="36"/>
    </row>
    <row r="138" spans="1:4" ht="20.25" x14ac:dyDescent="0.25">
      <c r="A138" s="117"/>
      <c r="B138" s="23"/>
      <c r="C138" s="36"/>
      <c r="D138" s="36"/>
    </row>
    <row r="139" spans="1:4" ht="20.25" x14ac:dyDescent="0.25">
      <c r="A139" s="117"/>
      <c r="B139" s="23"/>
      <c r="C139" s="36"/>
      <c r="D139" s="36"/>
    </row>
    <row r="140" spans="1:4" ht="20.25" x14ac:dyDescent="0.25">
      <c r="A140" s="117"/>
      <c r="B140" s="23"/>
      <c r="C140" s="36"/>
      <c r="D140" s="36"/>
    </row>
    <row r="141" spans="1:4" ht="20.25" x14ac:dyDescent="0.25">
      <c r="A141" s="117"/>
      <c r="B141" s="23"/>
      <c r="C141" s="36"/>
      <c r="D141" s="36"/>
    </row>
    <row r="142" spans="1:4" ht="20.25" x14ac:dyDescent="0.25">
      <c r="A142" s="117"/>
      <c r="B142" s="23"/>
      <c r="C142" s="36"/>
      <c r="D142" s="36"/>
    </row>
    <row r="143" spans="1:4" ht="20.25" x14ac:dyDescent="0.25">
      <c r="A143" s="117"/>
      <c r="B143" s="23"/>
      <c r="C143" s="36"/>
      <c r="D143" s="36"/>
    </row>
    <row r="144" spans="1:4" ht="20.25" x14ac:dyDescent="0.25">
      <c r="A144" s="117"/>
      <c r="B144" s="23"/>
      <c r="C144" s="36"/>
      <c r="D144" s="36"/>
    </row>
    <row r="145" spans="1:4" ht="20.25" x14ac:dyDescent="0.25">
      <c r="A145" s="117"/>
      <c r="B145" s="23"/>
      <c r="C145" s="36"/>
      <c r="D145" s="36"/>
    </row>
    <row r="146" spans="1:4" ht="20.25" x14ac:dyDescent="0.25">
      <c r="A146" s="117"/>
      <c r="B146" s="23"/>
      <c r="C146" s="36"/>
      <c r="D146" s="36"/>
    </row>
    <row r="147" spans="1:4" ht="20.25" x14ac:dyDescent="0.25">
      <c r="A147" s="117"/>
      <c r="B147" s="23"/>
      <c r="C147" s="36"/>
      <c r="D147" s="36"/>
    </row>
    <row r="148" spans="1:4" ht="20.25" x14ac:dyDescent="0.25">
      <c r="A148" s="117"/>
      <c r="B148" s="23"/>
      <c r="C148" s="36"/>
      <c r="D148" s="36"/>
    </row>
    <row r="149" spans="1:4" ht="20.25" x14ac:dyDescent="0.25">
      <c r="A149" s="117"/>
      <c r="B149" s="23"/>
      <c r="C149" s="36"/>
      <c r="D149" s="36"/>
    </row>
    <row r="150" spans="1:4" ht="20.25" x14ac:dyDescent="0.25">
      <c r="A150" s="117"/>
      <c r="B150" s="23"/>
      <c r="C150" s="36"/>
      <c r="D150" s="36"/>
    </row>
    <row r="151" spans="1:4" ht="20.25" x14ac:dyDescent="0.25">
      <c r="A151" s="117"/>
      <c r="B151" s="23"/>
      <c r="C151" s="36"/>
      <c r="D151" s="36"/>
    </row>
    <row r="152" spans="1:4" ht="20.25" x14ac:dyDescent="0.25">
      <c r="A152" s="117"/>
      <c r="B152" s="23"/>
      <c r="C152" s="36"/>
      <c r="D152" s="36"/>
    </row>
    <row r="153" spans="1:4" ht="20.25" x14ac:dyDescent="0.25">
      <c r="A153" s="117"/>
      <c r="B153" s="23"/>
      <c r="C153" s="36"/>
      <c r="D153" s="36"/>
    </row>
    <row r="154" spans="1:4" ht="20.25" x14ac:dyDescent="0.25">
      <c r="A154" s="117"/>
      <c r="B154" s="23"/>
      <c r="C154" s="36"/>
      <c r="D154" s="36"/>
    </row>
    <row r="155" spans="1:4" ht="20.25" x14ac:dyDescent="0.25">
      <c r="A155" s="117"/>
      <c r="B155" s="23"/>
      <c r="C155" s="36"/>
      <c r="D155" s="36"/>
    </row>
    <row r="156" spans="1:4" ht="20.25" x14ac:dyDescent="0.25">
      <c r="A156" s="117"/>
      <c r="B156" s="23"/>
      <c r="C156" s="36"/>
      <c r="D156" s="36"/>
    </row>
    <row r="157" spans="1:4" ht="20.25" x14ac:dyDescent="0.25">
      <c r="A157" s="117"/>
      <c r="B157" s="23"/>
      <c r="C157" s="36"/>
      <c r="D157" s="36"/>
    </row>
    <row r="158" spans="1:4" ht="20.25" x14ac:dyDescent="0.25">
      <c r="A158" s="117"/>
      <c r="B158" s="23"/>
      <c r="C158" s="36"/>
      <c r="D158" s="36"/>
    </row>
    <row r="159" spans="1:4" ht="20.25" x14ac:dyDescent="0.25">
      <c r="A159" s="117"/>
      <c r="B159" s="23"/>
      <c r="C159" s="36"/>
      <c r="D159" s="36"/>
    </row>
    <row r="160" spans="1:4" ht="20.25" x14ac:dyDescent="0.25">
      <c r="A160" s="117"/>
      <c r="B160" s="23"/>
      <c r="C160" s="36"/>
      <c r="D160" s="36"/>
    </row>
    <row r="161" spans="1:4" ht="20.25" x14ac:dyDescent="0.25">
      <c r="A161" s="117"/>
      <c r="B161" s="23"/>
      <c r="C161" s="36"/>
      <c r="D161" s="36"/>
    </row>
    <row r="162" spans="1:4" ht="20.25" x14ac:dyDescent="0.25">
      <c r="A162" s="117"/>
      <c r="B162" s="23"/>
      <c r="C162" s="36"/>
      <c r="D162" s="36"/>
    </row>
    <row r="163" spans="1:4" ht="20.25" x14ac:dyDescent="0.25">
      <c r="A163" s="117"/>
      <c r="B163" s="23"/>
      <c r="C163" s="36"/>
      <c r="D163" s="36"/>
    </row>
    <row r="164" spans="1:4" ht="20.25" x14ac:dyDescent="0.25">
      <c r="A164" s="117"/>
      <c r="B164" s="23"/>
      <c r="C164" s="36"/>
      <c r="D164" s="36"/>
    </row>
    <row r="165" spans="1:4" ht="20.25" x14ac:dyDescent="0.25">
      <c r="A165" s="117"/>
      <c r="B165" s="23"/>
      <c r="C165" s="36"/>
      <c r="D165" s="36"/>
    </row>
    <row r="166" spans="1:4" ht="20.25" x14ac:dyDescent="0.25">
      <c r="A166" s="117"/>
      <c r="B166" s="23"/>
      <c r="C166" s="36"/>
      <c r="D166" s="36"/>
    </row>
    <row r="167" spans="1:4" ht="20.25" x14ac:dyDescent="0.25">
      <c r="A167" s="117"/>
      <c r="B167" s="23"/>
      <c r="C167" s="36"/>
      <c r="D167" s="36"/>
    </row>
    <row r="168" spans="1:4" ht="20.25" x14ac:dyDescent="0.25">
      <c r="A168" s="117"/>
      <c r="B168" s="23"/>
      <c r="C168" s="36"/>
      <c r="D168" s="36"/>
    </row>
    <row r="169" spans="1:4" ht="20.25" x14ac:dyDescent="0.25">
      <c r="A169" s="117"/>
      <c r="B169" s="23"/>
      <c r="C169" s="36"/>
      <c r="D169" s="36"/>
    </row>
    <row r="170" spans="1:4" ht="20.25" x14ac:dyDescent="0.25">
      <c r="A170" s="117"/>
      <c r="B170" s="23"/>
      <c r="C170" s="36"/>
      <c r="D170" s="36"/>
    </row>
    <row r="171" spans="1:4" ht="20.25" x14ac:dyDescent="0.25">
      <c r="A171" s="117"/>
      <c r="B171" s="23"/>
      <c r="C171" s="36"/>
      <c r="D171" s="36"/>
    </row>
    <row r="172" spans="1:4" ht="20.25" x14ac:dyDescent="0.25">
      <c r="A172" s="117"/>
      <c r="B172" s="23"/>
      <c r="C172" s="36"/>
      <c r="D172" s="36"/>
    </row>
    <row r="173" spans="1:4" ht="20.25" x14ac:dyDescent="0.25">
      <c r="A173" s="117"/>
      <c r="B173" s="23"/>
      <c r="C173" s="36"/>
      <c r="D173" s="36"/>
    </row>
    <row r="174" spans="1:4" ht="20.25" x14ac:dyDescent="0.25">
      <c r="A174" s="117"/>
      <c r="B174" s="23"/>
      <c r="C174" s="36"/>
      <c r="D174" s="36"/>
    </row>
    <row r="175" spans="1:4" ht="20.25" x14ac:dyDescent="0.25">
      <c r="A175" s="117"/>
      <c r="B175" s="23"/>
      <c r="C175" s="36"/>
      <c r="D175" s="36"/>
    </row>
    <row r="176" spans="1:4" ht="20.25" x14ac:dyDescent="0.25">
      <c r="A176" s="117"/>
      <c r="B176" s="23"/>
      <c r="C176" s="36"/>
      <c r="D176" s="36"/>
    </row>
    <row r="177" spans="1:4" ht="20.25" x14ac:dyDescent="0.25">
      <c r="A177" s="117"/>
      <c r="B177" s="23"/>
      <c r="C177" s="36"/>
      <c r="D177" s="36"/>
    </row>
    <row r="178" spans="1:4" ht="20.25" x14ac:dyDescent="0.25">
      <c r="A178" s="117"/>
      <c r="B178" s="23"/>
      <c r="C178" s="36"/>
      <c r="D178" s="36"/>
    </row>
    <row r="179" spans="1:4" ht="20.25" x14ac:dyDescent="0.25">
      <c r="A179" s="117"/>
      <c r="B179" s="23"/>
      <c r="C179" s="36"/>
      <c r="D179" s="36"/>
    </row>
    <row r="180" spans="1:4" ht="20.25" x14ac:dyDescent="0.25">
      <c r="A180" s="117"/>
      <c r="B180" s="23"/>
      <c r="C180" s="36"/>
      <c r="D180" s="36"/>
    </row>
    <row r="181" spans="1:4" ht="20.25" x14ac:dyDescent="0.25">
      <c r="A181" s="117"/>
      <c r="B181" s="23"/>
      <c r="C181" s="36"/>
      <c r="D181" s="36"/>
    </row>
    <row r="182" spans="1:4" ht="20.25" x14ac:dyDescent="0.25">
      <c r="A182" s="117"/>
      <c r="B182" s="23"/>
      <c r="C182" s="36"/>
      <c r="D182" s="36"/>
    </row>
    <row r="183" spans="1:4" ht="20.25" x14ac:dyDescent="0.25">
      <c r="A183" s="117"/>
      <c r="B183" s="23"/>
      <c r="C183" s="36"/>
      <c r="D183" s="36"/>
    </row>
    <row r="184" spans="1:4" ht="20.25" x14ac:dyDescent="0.25">
      <c r="A184" s="117"/>
      <c r="B184" s="23"/>
      <c r="C184" s="36"/>
      <c r="D184" s="36"/>
    </row>
    <row r="185" spans="1:4" ht="20.25" x14ac:dyDescent="0.25">
      <c r="A185" s="117"/>
      <c r="B185" s="23"/>
      <c r="C185" s="36"/>
      <c r="D185" s="36"/>
    </row>
    <row r="186" spans="1:4" ht="20.25" x14ac:dyDescent="0.25">
      <c r="A186" s="117"/>
      <c r="B186" s="23"/>
      <c r="C186" s="36"/>
      <c r="D186" s="36"/>
    </row>
    <row r="187" spans="1:4" ht="20.25" x14ac:dyDescent="0.25">
      <c r="A187" s="117"/>
      <c r="B187" s="23"/>
      <c r="C187" s="36"/>
      <c r="D187" s="36"/>
    </row>
    <row r="188" spans="1:4" ht="20.25" x14ac:dyDescent="0.25">
      <c r="A188" s="117"/>
      <c r="B188" s="23"/>
      <c r="C188" s="36"/>
      <c r="D188" s="36"/>
    </row>
    <row r="189" spans="1:4" ht="20.25" x14ac:dyDescent="0.25">
      <c r="A189" s="117"/>
      <c r="B189" s="23"/>
      <c r="C189" s="36"/>
      <c r="D189" s="36"/>
    </row>
    <row r="190" spans="1:4" ht="20.25" x14ac:dyDescent="0.25">
      <c r="A190" s="117"/>
      <c r="B190" s="23"/>
      <c r="C190" s="36"/>
      <c r="D190" s="36"/>
    </row>
    <row r="191" spans="1:4" ht="20.25" x14ac:dyDescent="0.25">
      <c r="A191" s="117"/>
      <c r="B191" s="23"/>
      <c r="C191" s="36"/>
      <c r="D191" s="36"/>
    </row>
    <row r="192" spans="1:4" ht="20.25" x14ac:dyDescent="0.25">
      <c r="A192" s="117"/>
      <c r="B192" s="23"/>
      <c r="C192" s="36"/>
      <c r="D192" s="36"/>
    </row>
    <row r="193" spans="1:4" ht="20.25" x14ac:dyDescent="0.25">
      <c r="A193" s="117"/>
      <c r="B193" s="23"/>
      <c r="C193" s="36"/>
      <c r="D193" s="36"/>
    </row>
    <row r="194" spans="1:4" ht="20.25" x14ac:dyDescent="0.25">
      <c r="A194" s="117"/>
      <c r="B194" s="23"/>
      <c r="C194" s="36"/>
      <c r="D194" s="36"/>
    </row>
    <row r="195" spans="1:4" ht="20.25" x14ac:dyDescent="0.25">
      <c r="A195" s="117"/>
      <c r="B195" s="23"/>
      <c r="C195" s="36"/>
      <c r="D195" s="36"/>
    </row>
    <row r="196" spans="1:4" ht="20.25" x14ac:dyDescent="0.25">
      <c r="A196" s="117"/>
      <c r="B196" s="23"/>
      <c r="C196" s="36"/>
      <c r="D196" s="36"/>
    </row>
    <row r="197" spans="1:4" ht="20.25" x14ac:dyDescent="0.25">
      <c r="A197" s="117"/>
      <c r="B197" s="23"/>
      <c r="C197" s="36"/>
      <c r="D197" s="36"/>
    </row>
    <row r="198" spans="1:4" ht="20.25" x14ac:dyDescent="0.25">
      <c r="A198" s="117"/>
      <c r="B198" s="23"/>
      <c r="C198" s="36"/>
      <c r="D198" s="36"/>
    </row>
    <row r="199" spans="1:4" ht="20.25" x14ac:dyDescent="0.25">
      <c r="A199" s="117"/>
      <c r="B199" s="23"/>
      <c r="C199" s="36"/>
      <c r="D199" s="36"/>
    </row>
    <row r="200" spans="1:4" ht="20.25" x14ac:dyDescent="0.25">
      <c r="A200" s="117"/>
      <c r="B200" s="23"/>
      <c r="C200" s="36"/>
      <c r="D200" s="36"/>
    </row>
    <row r="201" spans="1:4" ht="20.25" x14ac:dyDescent="0.25">
      <c r="A201" s="117"/>
      <c r="B201" s="23"/>
      <c r="C201" s="36"/>
      <c r="D201" s="36"/>
    </row>
    <row r="202" spans="1:4" ht="20.25" x14ac:dyDescent="0.25">
      <c r="A202" s="117"/>
      <c r="B202" s="23"/>
      <c r="C202" s="36"/>
      <c r="D202" s="36"/>
    </row>
    <row r="203" spans="1:4" ht="20.25" x14ac:dyDescent="0.25">
      <c r="A203" s="117"/>
      <c r="B203" s="23"/>
      <c r="C203" s="36"/>
      <c r="D203" s="36"/>
    </row>
    <row r="204" spans="1:4" ht="20.25" x14ac:dyDescent="0.25">
      <c r="A204" s="117"/>
      <c r="B204" s="23"/>
      <c r="C204" s="36"/>
      <c r="D204" s="36"/>
    </row>
    <row r="205" spans="1:4" ht="20.25" x14ac:dyDescent="0.25">
      <c r="A205" s="117"/>
      <c r="B205" s="23"/>
      <c r="C205" s="36"/>
      <c r="D205" s="36"/>
    </row>
    <row r="206" spans="1:4" ht="20.25" x14ac:dyDescent="0.25">
      <c r="A206" s="117"/>
      <c r="B206" s="23"/>
      <c r="C206" s="36"/>
      <c r="D206" s="36"/>
    </row>
    <row r="207" spans="1:4" ht="20.25" x14ac:dyDescent="0.25">
      <c r="A207" s="117"/>
      <c r="B207" s="23"/>
      <c r="C207" s="36"/>
      <c r="D207" s="36"/>
    </row>
    <row r="208" spans="1:4" x14ac:dyDescent="0.25">
      <c r="A208" s="97"/>
      <c r="B208" s="23"/>
      <c r="C208" s="23"/>
      <c r="D208" s="23"/>
    </row>
    <row r="209" spans="1:8" ht="20.25" x14ac:dyDescent="0.25">
      <c r="A209" s="97"/>
      <c r="B209" s="32" t="s">
        <v>88</v>
      </c>
      <c r="C209" s="32" t="s">
        <v>145</v>
      </c>
      <c r="D209" s="35" t="s">
        <v>88</v>
      </c>
      <c r="E209" s="35" t="s">
        <v>145</v>
      </c>
    </row>
    <row r="210" spans="1:8" ht="21" x14ac:dyDescent="0.35">
      <c r="A210" s="97"/>
      <c r="B210" s="33" t="s">
        <v>90</v>
      </c>
      <c r="C210" s="33"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97"/>
      <c r="B211" s="33" t="s">
        <v>90</v>
      </c>
      <c r="C211" s="33" t="s">
        <v>93</v>
      </c>
      <c r="E211" t="s">
        <v>58</v>
      </c>
      <c r="F211" t="str">
        <f t="shared" ref="F211:F221" si="0">IF(NOT(ISBLANK(D211)),D211,IF(NOT(ISBLANK(E211)),"     "&amp;E211,FALSE))</f>
        <v xml:space="preserve">     Afectación menor a 10 SMLMV .</v>
      </c>
    </row>
    <row r="212" spans="1:8" ht="21" x14ac:dyDescent="0.35">
      <c r="A212" s="97"/>
      <c r="B212" s="33" t="s">
        <v>90</v>
      </c>
      <c r="C212" s="33" t="s">
        <v>94</v>
      </c>
      <c r="E212" t="s">
        <v>93</v>
      </c>
      <c r="F212" t="str">
        <f t="shared" si="0"/>
        <v xml:space="preserve">     Entre 10 y 50 SMLMV </v>
      </c>
    </row>
    <row r="213" spans="1:8" ht="21" x14ac:dyDescent="0.35">
      <c r="A213" s="97"/>
      <c r="B213" s="33" t="s">
        <v>90</v>
      </c>
      <c r="C213" s="33" t="s">
        <v>95</v>
      </c>
      <c r="E213" t="s">
        <v>94</v>
      </c>
      <c r="F213" t="str">
        <f t="shared" si="0"/>
        <v xml:space="preserve">     Entre 50 y 100 SMLMV </v>
      </c>
    </row>
    <row r="214" spans="1:8" ht="21" x14ac:dyDescent="0.35">
      <c r="A214" s="97"/>
      <c r="B214" s="33" t="s">
        <v>90</v>
      </c>
      <c r="C214" s="33" t="s">
        <v>96</v>
      </c>
      <c r="E214" t="s">
        <v>95</v>
      </c>
      <c r="F214" t="str">
        <f t="shared" si="0"/>
        <v xml:space="preserve">     Entre 100 y 500 SMLMV </v>
      </c>
    </row>
    <row r="215" spans="1:8" ht="21" x14ac:dyDescent="0.35">
      <c r="A215" s="97"/>
      <c r="B215" s="33" t="s">
        <v>57</v>
      </c>
      <c r="C215" s="33" t="s">
        <v>97</v>
      </c>
      <c r="E215" t="s">
        <v>96</v>
      </c>
      <c r="F215" t="str">
        <f t="shared" si="0"/>
        <v xml:space="preserve">     Mayor a 500 SMLMV </v>
      </c>
    </row>
    <row r="216" spans="1:8" ht="21" x14ac:dyDescent="0.35">
      <c r="A216" s="97"/>
      <c r="B216" s="33" t="s">
        <v>57</v>
      </c>
      <c r="C216" s="33" t="s">
        <v>98</v>
      </c>
      <c r="D216" t="s">
        <v>57</v>
      </c>
      <c r="F216" t="str">
        <f t="shared" si="0"/>
        <v>Pérdida Reputacional</v>
      </c>
    </row>
    <row r="217" spans="1:8" ht="21" x14ac:dyDescent="0.35">
      <c r="A217" s="97"/>
      <c r="B217" s="33" t="s">
        <v>57</v>
      </c>
      <c r="C217" s="33" t="s">
        <v>100</v>
      </c>
      <c r="E217" t="s">
        <v>97</v>
      </c>
      <c r="F217" t="str">
        <f t="shared" si="0"/>
        <v xml:space="preserve">     El riesgo afecta la imagen de alguna área de la organización</v>
      </c>
    </row>
    <row r="218" spans="1:8" ht="21" x14ac:dyDescent="0.35">
      <c r="A218" s="97"/>
      <c r="B218" s="33" t="s">
        <v>57</v>
      </c>
      <c r="C218" s="33" t="s">
        <v>99</v>
      </c>
      <c r="E218" t="s">
        <v>98</v>
      </c>
      <c r="F218" t="str">
        <f t="shared" si="0"/>
        <v xml:space="preserve">     El riesgo afecta la imagen de la entidad internamente, de conocimiento general, nivel interno, de junta dircetiva y accionistas y/o de provedores</v>
      </c>
    </row>
    <row r="219" spans="1:8" ht="21" x14ac:dyDescent="0.35">
      <c r="A219" s="97"/>
      <c r="B219" s="33" t="s">
        <v>57</v>
      </c>
      <c r="C219" s="33" t="s">
        <v>118</v>
      </c>
      <c r="E219" t="s">
        <v>100</v>
      </c>
      <c r="F219" t="str">
        <f t="shared" si="0"/>
        <v xml:space="preserve">     El riesgo afecta la imagen de la entidad con algunos usuarios de relevancia frente al logro de los objetivos</v>
      </c>
    </row>
    <row r="220" spans="1:8" x14ac:dyDescent="0.25">
      <c r="A220" s="97"/>
      <c r="B220" s="34"/>
      <c r="C220" s="34"/>
      <c r="E220" t="s">
        <v>99</v>
      </c>
      <c r="F220" t="str">
        <f t="shared" si="0"/>
        <v xml:space="preserve">     El riesgo afecta la imagen de de la entidad con efecto publicitario sostenido a nivel de sector administrativo, nivel departamental o municipal</v>
      </c>
    </row>
    <row r="221" spans="1:8" x14ac:dyDescent="0.25">
      <c r="A221" s="97"/>
      <c r="B221" s="34" t="str" cm="1">
        <f t="array" ref="B221:B223">_xlfn.UNIQUE(Tabla1[[#All],[Criterios]])</f>
        <v>Criterios</v>
      </c>
      <c r="C221" s="34"/>
      <c r="E221" t="s">
        <v>118</v>
      </c>
      <c r="F221" t="str">
        <f t="shared" si="0"/>
        <v xml:space="preserve">     El riesgo afecta la imagen de la entidad a nivel nacional, con efecto publicitarios sostenible a nivel país</v>
      </c>
    </row>
    <row r="222" spans="1:8" x14ac:dyDescent="0.25">
      <c r="A222" s="97"/>
      <c r="B222" s="34" t="str">
        <v>Afectación Económica o presupuestal</v>
      </c>
      <c r="C222" s="34"/>
    </row>
    <row r="223" spans="1:8" x14ac:dyDescent="0.25">
      <c r="B223" s="34" t="str">
        <v>Pérdida Reputacional</v>
      </c>
      <c r="C223" s="34"/>
      <c r="F223" s="37" t="s">
        <v>147</v>
      </c>
    </row>
    <row r="224" spans="1:8" x14ac:dyDescent="0.25">
      <c r="B224" s="22"/>
      <c r="C224" s="22"/>
      <c r="F224" s="37"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5" workbookViewId="0">
      <selection activeCell="F4" sqref="F4"/>
    </sheetView>
  </sheetViews>
  <sheetFormatPr baseColWidth="10" defaultColWidth="14.28515625" defaultRowHeight="12.75" x14ac:dyDescent="0.2"/>
  <cols>
    <col min="1" max="2" width="14.28515625" style="102"/>
    <col min="3" max="3" width="17" style="102" customWidth="1"/>
    <col min="4" max="4" width="14.28515625" style="102"/>
    <col min="5" max="5" width="46" style="102" customWidth="1"/>
    <col min="6" max="16384" width="14.28515625" style="102"/>
  </cols>
  <sheetData>
    <row r="1" spans="2:6" ht="24" customHeight="1" thickBot="1" x14ac:dyDescent="0.25">
      <c r="B1" s="408" t="s">
        <v>78</v>
      </c>
      <c r="C1" s="409"/>
      <c r="D1" s="409"/>
      <c r="E1" s="409"/>
      <c r="F1" s="410"/>
    </row>
    <row r="2" spans="2:6" ht="16.5" thickBot="1" x14ac:dyDescent="0.3">
      <c r="B2" s="103"/>
      <c r="C2" s="103"/>
      <c r="D2" s="103"/>
      <c r="E2" s="103"/>
      <c r="F2" s="103"/>
    </row>
    <row r="3" spans="2:6" ht="16.5" thickBot="1" x14ac:dyDescent="0.25">
      <c r="B3" s="412" t="s">
        <v>64</v>
      </c>
      <c r="C3" s="413"/>
      <c r="D3" s="413"/>
      <c r="E3" s="115" t="s">
        <v>65</v>
      </c>
      <c r="F3" s="116" t="s">
        <v>66</v>
      </c>
    </row>
    <row r="4" spans="2:6" ht="31.5" x14ac:dyDescent="0.2">
      <c r="B4" s="414" t="s">
        <v>67</v>
      </c>
      <c r="C4" s="416" t="s">
        <v>13</v>
      </c>
      <c r="D4" s="104" t="s">
        <v>14</v>
      </c>
      <c r="E4" s="105" t="s">
        <v>68</v>
      </c>
      <c r="F4" s="106">
        <v>0.25</v>
      </c>
    </row>
    <row r="5" spans="2:6" ht="47.25" x14ac:dyDescent="0.2">
      <c r="B5" s="415"/>
      <c r="C5" s="417"/>
      <c r="D5" s="107" t="s">
        <v>15</v>
      </c>
      <c r="E5" s="108" t="s">
        <v>69</v>
      </c>
      <c r="F5" s="109">
        <v>0.15</v>
      </c>
    </row>
    <row r="6" spans="2:6" ht="47.25" x14ac:dyDescent="0.2">
      <c r="B6" s="415"/>
      <c r="C6" s="417"/>
      <c r="D6" s="107" t="s">
        <v>16</v>
      </c>
      <c r="E6" s="108" t="s">
        <v>70</v>
      </c>
      <c r="F6" s="109">
        <v>0.1</v>
      </c>
    </row>
    <row r="7" spans="2:6" ht="63" x14ac:dyDescent="0.2">
      <c r="B7" s="415"/>
      <c r="C7" s="417" t="s">
        <v>17</v>
      </c>
      <c r="D7" s="107" t="s">
        <v>10</v>
      </c>
      <c r="E7" s="108" t="s">
        <v>71</v>
      </c>
      <c r="F7" s="109">
        <v>0.25</v>
      </c>
    </row>
    <row r="8" spans="2:6" ht="31.5" x14ac:dyDescent="0.2">
      <c r="B8" s="415"/>
      <c r="C8" s="417"/>
      <c r="D8" s="107" t="s">
        <v>9</v>
      </c>
      <c r="E8" s="108" t="s">
        <v>72</v>
      </c>
      <c r="F8" s="109">
        <v>0.15</v>
      </c>
    </row>
    <row r="9" spans="2:6" ht="47.25" x14ac:dyDescent="0.2">
      <c r="B9" s="415" t="s">
        <v>162</v>
      </c>
      <c r="C9" s="417" t="s">
        <v>18</v>
      </c>
      <c r="D9" s="107" t="s">
        <v>19</v>
      </c>
      <c r="E9" s="108" t="s">
        <v>73</v>
      </c>
      <c r="F9" s="110" t="s">
        <v>74</v>
      </c>
    </row>
    <row r="10" spans="2:6" ht="63" x14ac:dyDescent="0.2">
      <c r="B10" s="415"/>
      <c r="C10" s="417"/>
      <c r="D10" s="107" t="s">
        <v>20</v>
      </c>
      <c r="E10" s="108" t="s">
        <v>75</v>
      </c>
      <c r="F10" s="110" t="s">
        <v>74</v>
      </c>
    </row>
    <row r="11" spans="2:6" ht="47.25" x14ac:dyDescent="0.2">
      <c r="B11" s="415"/>
      <c r="C11" s="417" t="s">
        <v>21</v>
      </c>
      <c r="D11" s="107" t="s">
        <v>22</v>
      </c>
      <c r="E11" s="108" t="s">
        <v>76</v>
      </c>
      <c r="F11" s="110" t="s">
        <v>74</v>
      </c>
    </row>
    <row r="12" spans="2:6" ht="47.25" x14ac:dyDescent="0.2">
      <c r="B12" s="415"/>
      <c r="C12" s="417"/>
      <c r="D12" s="107" t="s">
        <v>23</v>
      </c>
      <c r="E12" s="108" t="s">
        <v>77</v>
      </c>
      <c r="F12" s="110" t="s">
        <v>74</v>
      </c>
    </row>
    <row r="13" spans="2:6" ht="31.5" x14ac:dyDescent="0.2">
      <c r="B13" s="415"/>
      <c r="C13" s="417" t="s">
        <v>24</v>
      </c>
      <c r="D13" s="107" t="s">
        <v>119</v>
      </c>
      <c r="E13" s="108" t="s">
        <v>122</v>
      </c>
      <c r="F13" s="110" t="s">
        <v>74</v>
      </c>
    </row>
    <row r="14" spans="2:6" ht="32.25" thickBot="1" x14ac:dyDescent="0.25">
      <c r="B14" s="418"/>
      <c r="C14" s="419"/>
      <c r="D14" s="111" t="s">
        <v>120</v>
      </c>
      <c r="E14" s="112" t="s">
        <v>121</v>
      </c>
      <c r="F14" s="113" t="s">
        <v>74</v>
      </c>
    </row>
    <row r="15" spans="2:6" ht="49.5" customHeight="1" x14ac:dyDescent="0.2">
      <c r="B15" s="411" t="s">
        <v>159</v>
      </c>
      <c r="C15" s="411"/>
      <c r="D15" s="411"/>
      <c r="E15" s="411"/>
      <c r="F15" s="411"/>
    </row>
    <row r="16" spans="2:6" ht="27" customHeight="1" x14ac:dyDescent="0.25">
      <c r="B16" s="114"/>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Intructivo</vt:lpstr>
      <vt:lpstr>Control de cambios</vt:lpstr>
      <vt:lpstr>Contexto</vt:lpstr>
      <vt:lpstr>Mapa final</vt:lpstr>
      <vt:lpstr>Matriz Calor Inherente</vt:lpstr>
      <vt:lpstr>Matriz Calor Residual</vt:lpstr>
      <vt:lpstr>Tabla probabilidad</vt:lpstr>
      <vt:lpstr>Tabla Impacto</vt:lpstr>
      <vt:lpstr>Tabla Valoración controles</vt:lpstr>
      <vt:lpstr>R. Corrupción</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Julio Roberto Fuentes Vidal</cp:lastModifiedBy>
  <cp:lastPrinted>2020-05-13T01:12:22Z</cp:lastPrinted>
  <dcterms:created xsi:type="dcterms:W3CDTF">2020-03-24T23:12:47Z</dcterms:created>
  <dcterms:modified xsi:type="dcterms:W3CDTF">2024-07-29T19:38:00Z</dcterms:modified>
</cp:coreProperties>
</file>